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titbazaar.sharepoint.com/Shared Documents/Reports/Bot/"/>
    </mc:Choice>
  </mc:AlternateContent>
  <xr:revisionPtr revIDLastSave="2110" documentId="8_{98F9A078-092E-4726-91A9-6EFE6A2D168C}" xr6:coauthVersionLast="47" xr6:coauthVersionMax="47" xr10:uidLastSave="{24822B58-7F44-4872-A69A-46D4321037B9}"/>
  <bookViews>
    <workbookView xWindow="-108" yWindow="-108" windowWidth="34776" windowHeight="21096" activeTab="1" xr2:uid="{50E53D7C-4422-4D7D-95CE-B47D6B76BB3C}"/>
  </bookViews>
  <sheets>
    <sheet name="gen-config" sheetId="45" r:id="rId1"/>
    <sheet name="all-sales" sheetId="84" r:id="rId2"/>
    <sheet name="shop-sales" sheetId="79" r:id="rId3"/>
    <sheet name="daily-sales" sheetId="156" r:id="rId4"/>
    <sheet name="daily-sales-xf" sheetId="159" r:id="rId5"/>
    <sheet name="txn-count" sheetId="164" r:id="rId6"/>
    <sheet name="txn-size" sheetId="82" r:id="rId7"/>
    <sheet name="upt" sheetId="161" r:id="rId8"/>
    <sheet name="mtv" sheetId="160" r:id="rId9"/>
    <sheet name="median-price" sheetId="162" r:id="rId10"/>
    <sheet name="ref-sales" sheetId="157" r:id="rId11"/>
    <sheet name="pbi-last-txn-date" sheetId="46" r:id="rId12"/>
    <sheet name="pbi-sales-performance-mm" sheetId="80" r:id="rId13"/>
    <sheet name="pbi-sales-performance" sheetId="81" r:id="rId14"/>
    <sheet name="pbi-sales-txn-size-ym" sheetId="98" r:id="rId15"/>
  </sheets>
  <functionGroups builtInGroupCount="19"/>
  <externalReferences>
    <externalReference r:id="rId16"/>
  </externalReferences>
  <definedNames>
    <definedName name="_xlnm._FilterDatabase" localSheetId="10" hidden="1">'ref-sales'!$F$1:$K$98</definedName>
    <definedName name="_xleta.CHOOSECOLS" hidden="1" xlm="1">#NAME?</definedName>
    <definedName name="_xleta.COUNTA" hidden="1" xlm="1">#NAME?</definedName>
    <definedName name="_xleta.DAYS" hidden="1" xlm="1">#NAME?</definedName>
    <definedName name="_xleta.DROP" hidden="1" xlm="1">#NAME?</definedName>
    <definedName name="_xleta.FILTER" hidden="1" xlm="1">#NAME?</definedName>
    <definedName name="_xleta.MAKEARRAY" hidden="1" xlm="1">#NAME?</definedName>
    <definedName name="_xleta.N" hidden="1" xlm="1">#NAME?</definedName>
    <definedName name="_xleta.NOT" hidden="1" xlm="1">#NAME?</definedName>
    <definedName name="_xleta.OFFSET" hidden="1" xlm="1">#NAME?</definedName>
    <definedName name="_xleta.SORT" hidden="1" xlm="1">#NAME?</definedName>
    <definedName name="_xleta.SUM" hidden="1" xlm="1">#NAME?</definedName>
    <definedName name="_xleta.SUMIFS" hidden="1" xlm="1">#NAME?</definedName>
    <definedName name="_xleta.T" hidden="1" xlm="1">#NAME?</definedName>
    <definedName name="_xleta.VSTACK" hidden="1" xlm="1">#NAME?</definedName>
    <definedName name="_xleta.WEEKDAY" hidden="1" xlm="1">#NAME?</definedName>
    <definedName name="_xleta.XLOOKUP" hidden="1" xlm="1">#NAME?</definedName>
    <definedName name="_xleta.YEAR" hidden="1" xlm="1">#NAME?</definedName>
    <definedName name="_xlpm._col" hidden="1" xlm="1">#NAME?</definedName>
    <definedName name="_xlpm._cols" hidden="1" xlm="1">#NAME?</definedName>
    <definedName name="_xlpm._sales" hidden="1" xlm="1">#NAME?</definedName>
    <definedName name="_xlpm._start" hidden="1" xlm="1">#NAME?</definedName>
    <definedName name="_xlpm.a" hidden="1" xlm="1">#NAME?</definedName>
    <definedName name="_xlpm.a_sales" hidden="1" xlm="1">#NAME?</definedName>
    <definedName name="_xlpm.acol_indices" hidden="1" xlm="1">#NAME?</definedName>
    <definedName name="_xlpm.al_sales" hidden="1" xlm="1">#NAME?</definedName>
    <definedName name="_xlpm.alcol_indices" hidden="1" xlm="1">#NAME?</definedName>
    <definedName name="_xlpm.all_col_indices" hidden="1" xlm="1">#NAME?</definedName>
    <definedName name="_xlpm.all_cols" hidden="1" xlm="1">#NAME?</definedName>
    <definedName name="_xlpm.all_cols_indices" hidden="1" xlm="1">#NAME?</definedName>
    <definedName name="_xlpm.all_loc" hidden="1" xlm="1">#NAME?</definedName>
    <definedName name="_xlpm.all_loca" hidden="1" xlm="1">#NAME?</definedName>
    <definedName name="_xlpm.all_locat" hidden="1" xlm="1">#NAME?</definedName>
    <definedName name="_xlpm.all_locati" hidden="1" xlm="1">#NAME?</definedName>
    <definedName name="_xlpm.all_locatio" hidden="1" xlm="1">#NAME?</definedName>
    <definedName name="_xlpm.all_location" hidden="1" xlm="1">#NAME?</definedName>
    <definedName name="_xlpm.all_locations" hidden="1" xlm="1">#NAME?</definedName>
    <definedName name="_xlpm.all_sales" hidden="1" xlm="1">#NAME?</definedName>
    <definedName name="_xlpm.all_shops" hidden="1" xlm="1">#NAME?</definedName>
    <definedName name="_xlpm.allcol_indices" hidden="1" xlm="1">#NAME?</definedName>
    <definedName name="_xlpm.allloc" hidden="1" xlm="1">#NAME?</definedName>
    <definedName name="_xlpm.alloc" hidden="1" xlm="1">#NAME?</definedName>
    <definedName name="_xlpm.aloc" hidden="1" xlm="1">#NAME?</definedName>
    <definedName name="_xlpm.alue_cols" hidden="1" xlm="1">#NAME?</definedName>
    <definedName name="_xlpm.avg" hidden="1" xlm="1">#NAME?</definedName>
    <definedName name="_xlpm.b" hidden="1" xlm="1">#NAME?</definedName>
    <definedName name="_xlpm.bl" hidden="1" xlm="1">#NAME?</definedName>
    <definedName name="_xlpm.blank_rows" hidden="1" xlm="1">#NAME?</definedName>
    <definedName name="_xlpm.bottom_results_tbl" hidden="1" xlm="1">#NAME?</definedName>
    <definedName name="_xlpm.br" hidden="1" xlm="1">#NAME?</definedName>
    <definedName name="_xlpm.bra" hidden="1" xlm="1">#NAME?</definedName>
    <definedName name="_xlpm.bran" hidden="1" xlm="1">#NAME?</definedName>
    <definedName name="_xlpm.brand" hidden="1" xlm="1">#NAME?</definedName>
    <definedName name="_xlpm.brands" hidden="1" xlm="1">#NAME?</definedName>
    <definedName name="_xlpm.brans" hidden="1" xlm="1">#NAME?</definedName>
    <definedName name="_xlpm.bras" hidden="1" xlm="1">#NAME?</definedName>
    <definedName name="_xlpm.brs" hidden="1" xlm="1">#NAME?</definedName>
    <definedName name="_xlpm.bs" hidden="1" xlm="1">#NAME?</definedName>
    <definedName name="_xlpm.c" hidden="1" xlm="1">#NAME?</definedName>
    <definedName name="_xlpm.cap" hidden="1" xlm="1">#NAME?</definedName>
    <definedName name="_xlpm.cas" hidden="1" xlm="1">#NAME?</definedName>
    <definedName name="_xlpm.category" hidden="1" xlm="1">#NAME?</definedName>
    <definedName name="_xlpm.cats" hidden="1" xlm="1">#NAME?</definedName>
    <definedName name="_xlpm.cl" hidden="1" xlm="1">#NAME?</definedName>
    <definedName name="_xlpm.cle" hidden="1" xlm="1">#NAME?</definedName>
    <definedName name="_xlpm.clea" hidden="1" xlm="1">#NAME?</definedName>
    <definedName name="_xlpm.clean" hidden="1" xlm="1">#NAME?</definedName>
    <definedName name="_xlpm.clean_" hidden="1" xlm="1">#NAME?</definedName>
    <definedName name="_xlpm.clean_r" hidden="1" xlm="1">#NAME?</definedName>
    <definedName name="_xlpm.clean_re" hidden="1" xlm="1">#NAME?</definedName>
    <definedName name="_xlpm.clean_res" hidden="1" xlm="1">#NAME?</definedName>
    <definedName name="_xlpm.clean_resu" hidden="1" xlm="1">#NAME?</definedName>
    <definedName name="_xlpm.clean_resul" hidden="1" xlm="1">#NAME?</definedName>
    <definedName name="_xlpm.clean_result" hidden="1" xlm="1">#NAME?</definedName>
    <definedName name="_xlpm.clean_results" hidden="1" xlm="1">#NAME?</definedName>
    <definedName name="_xlpm.clean_results_" hidden="1" xlm="1">#NAME?</definedName>
    <definedName name="_xlpm.clean_results_t" hidden="1" xlm="1">#NAME?</definedName>
    <definedName name="_xlpm.clean_results_tb" hidden="1" xlm="1">#NAME?</definedName>
    <definedName name="_xlpm.clean_results_tbl" hidden="1" xlm="1">#NAME?</definedName>
    <definedName name="_xlpm.codes" hidden="1" xlm="1">#NAME?</definedName>
    <definedName name="_xlpm.col_indices" hidden="1" xlm="1">#NAME?</definedName>
    <definedName name="_xlpm.cols" hidden="1" xlm="1">#NAME?</definedName>
    <definedName name="_xlpm.cs" hidden="1" xlm="1">#NAME?</definedName>
    <definedName name="_xlpm.d_col" hidden="1" xlm="1">#NAME?</definedName>
    <definedName name="_xlpm.da_col" hidden="1" xlm="1">#NAME?</definedName>
    <definedName name="_xlpm.das" hidden="1" xlm="1">#NAME?</definedName>
    <definedName name="_xlpm.dat_col" hidden="1" xlm="1">#NAME?</definedName>
    <definedName name="_xlpm.date_col" hidden="1" xlm="1">#NAME?</definedName>
    <definedName name="_xlpm.date_colx" hidden="1" xlm="1">#NAME?</definedName>
    <definedName name="_xlpm.date_cox" hidden="1" xlm="1">#NAME?</definedName>
    <definedName name="_xlpm.date_cx" hidden="1" xlm="1">#NAME?</definedName>
    <definedName name="_xlpm.date_ol" hidden="1" xlm="1">#NAME?</definedName>
    <definedName name="_xlpm.date_vol" hidden="1" xlm="1">#NAME?</definedName>
    <definedName name="_xlpm.date_x" hidden="1" xlm="1">#NAME?</definedName>
    <definedName name="_xlpm.dates" hidden="1" xlm="1">#NAME?</definedName>
    <definedName name="_xlpm.datex" hidden="1" xlm="1">#NAME?</definedName>
    <definedName name="_xlpm.dats" hidden="1" xlm="1">#NAME?</definedName>
    <definedName name="_xlpm.datx" hidden="1" xlm="1">#NAME?</definedName>
    <definedName name="_xlpm.dax" hidden="1" xlm="1">#NAME?</definedName>
    <definedName name="_xlpm.days" hidden="1" xlm="1">#NAME?</definedName>
    <definedName name="_xlpm.daysx" hidden="1" xlm="1">#NAME?</definedName>
    <definedName name="_xlpm.ds" hidden="1" xlm="1">#NAME?</definedName>
    <definedName name="_xlpm.dx" hidden="1" xlm="1">#NAME?</definedName>
    <definedName name="_xlpm.e" hidden="1" xlm="1">#NAME?</definedName>
    <definedName name="_xlpm.e_cols" hidden="1" xlm="1">#NAME?</definedName>
    <definedName name="_xlpm.exp" hidden="1" xlm="1">#NAME?</definedName>
    <definedName name="_xlpm.f" hidden="1" xlm="1">#NAME?</definedName>
    <definedName name="_xlpm.fdtbl" hidden="1" xlm="1">#NAME?</definedName>
    <definedName name="_xlpm.fftbl" hidden="1" xlm="1">#NAME?</definedName>
    <definedName name="_xlpm.fiftbl" hidden="1" xlm="1">#NAME?</definedName>
    <definedName name="_xlpm.filftbl" hidden="1" xlm="1">#NAME?</definedName>
    <definedName name="_xlpm.filtbl" hidden="1" xlm="1">#NAME?</definedName>
    <definedName name="_xlpm.filteftbl" hidden="1" xlm="1">#NAME?</definedName>
    <definedName name="_xlpm.filtered__tbl" hidden="1" xlm="1">#NAME?</definedName>
    <definedName name="_xlpm.filtered_aw_tbl" hidden="1" xlm="1">#NAME?</definedName>
    <definedName name="_xlpm.filtered_ctbl" hidden="1" xlm="1">#NAME?</definedName>
    <definedName name="_xlpm.filtered_current_montbl" hidden="1" xlm="1">#NAME?</definedName>
    <definedName name="_xlpm.filtered_current_month_tbl" hidden="1" xlm="1">#NAME?</definedName>
    <definedName name="_xlpm.filtered_current_monthtbl" hidden="1" xlm="1">#NAME?</definedName>
    <definedName name="_xlpm.filtered_current_monttbl" hidden="1" xlm="1">#NAME?</definedName>
    <definedName name="_xlpm.filtered_current_motbl" hidden="1" xlm="1">#NAME?</definedName>
    <definedName name="_xlpm.filtered_current_mtbl" hidden="1" xlm="1">#NAME?</definedName>
    <definedName name="_xlpm.filtered_current_tbl" hidden="1" xlm="1">#NAME?</definedName>
    <definedName name="_xlpm.filtered_currentbl" hidden="1" xlm="1">#NAME?</definedName>
    <definedName name="_xlpm.filtered_currenttbl" hidden="1" xlm="1">#NAME?</definedName>
    <definedName name="_xlpm.filtered_curretbl" hidden="1" xlm="1">#NAME?</definedName>
    <definedName name="_xlpm.filtered_currtbl" hidden="1" xlm="1">#NAME?</definedName>
    <definedName name="_xlpm.filtered_curtbl" hidden="1" xlm="1">#NAME?</definedName>
    <definedName name="_xlpm.filtered_cutbl" hidden="1" xlm="1">#NAME?</definedName>
    <definedName name="_xlpm.filtered_ftbl" hidden="1" xlm="1">#NAME?</definedName>
    <definedName name="_xlpm.filtered_ratbl" hidden="1" xlm="1">#NAME?</definedName>
    <definedName name="_xlpm.filtered_raw_tbl" hidden="1" xlm="1">#NAME?</definedName>
    <definedName name="_xlpm.filtered_rawtbl" hidden="1" xlm="1">#NAME?</definedName>
    <definedName name="_xlpm.filtered_results_tbl" hidden="1" xlm="1">#NAME?</definedName>
    <definedName name="_xlpm.filtered_rtbl" hidden="1" xlm="1">#NAME?</definedName>
    <definedName name="_xlpm.filtered_tbl" hidden="1" xlm="1">#NAME?</definedName>
    <definedName name="_xlpm.filtered_w_tbl" hidden="1" xlm="1">#NAME?</definedName>
    <definedName name="_xlpm.filteredftbl" hidden="1" xlm="1">#NAME?</definedName>
    <definedName name="_xlpm.filteredtbl" hidden="1" xlm="1">#NAME?</definedName>
    <definedName name="_xlpm.filtereftbl" hidden="1" xlm="1">#NAME?</definedName>
    <definedName name="_xlpm.filteretbl" hidden="1" xlm="1">#NAME?</definedName>
    <definedName name="_xlpm.filterftbl" hidden="1" xlm="1">#NAME?</definedName>
    <definedName name="_xlpm.filtertbl" hidden="1" xlm="1">#NAME?</definedName>
    <definedName name="_xlpm.filtetbl" hidden="1" xlm="1">#NAME?</definedName>
    <definedName name="_xlpm.filtftbl" hidden="1" xlm="1">#NAME?</definedName>
    <definedName name="_xlpm.filttbl" hidden="1" xlm="1">#NAME?</definedName>
    <definedName name="_xlpm.fitbl" hidden="1" xlm="1">#NAME?</definedName>
    <definedName name="_xlpm.ftbl" hidden="1" xlm="1">#NAME?</definedName>
    <definedName name="_xlpm.grade_col" hidden="1" xlm="1">#NAME?</definedName>
    <definedName name="_xlpm.grades" hidden="1" xlm="1">#NAME?</definedName>
    <definedName name="_xlpm.key" hidden="1" xlm="1">#NAME?</definedName>
    <definedName name="_xlpm.keys" hidden="1" xlm="1">#NAME?</definedName>
    <definedName name="_xlpm.l" hidden="1" xlm="1">#NAME?</definedName>
    <definedName name="_xlpm.last" hidden="1" xlm="1">#NAME?</definedName>
    <definedName name="_xlpm.loc" hidden="1" xlm="1">#NAME?</definedName>
    <definedName name="_xlpm.locas" hidden="1" xlm="1">#NAME?</definedName>
    <definedName name="_xlpm.location" hidden="1" xlm="1">#NAME?</definedName>
    <definedName name="_xlpm.location_col" hidden="1" xlm="1">#NAME?</definedName>
    <definedName name="_xlpm.location_cols" hidden="1" xlm="1">#NAME?</definedName>
    <definedName name="_xlpm.locations" hidden="1" xlm="1">#NAME?</definedName>
    <definedName name="_xlpm.locationx" hidden="1" xlm="1">#NAME?</definedName>
    <definedName name="_xlpm.locatios" hidden="1" xlm="1">#NAME?</definedName>
    <definedName name="_xlpm.locatis" hidden="1" xlm="1">#NAME?</definedName>
    <definedName name="_xlpm.locats" hidden="1" xlm="1">#NAME?</definedName>
    <definedName name="_xlpm.locs" hidden="1" xlm="1">#NAME?</definedName>
    <definedName name="_xlpm.lookup_col" hidden="1" xlm="1">#NAME?</definedName>
    <definedName name="_xlpm.los" hidden="1" xlm="1">#NAME?</definedName>
    <definedName name="_xlpm.ls" hidden="1" xlm="1">#NAME?</definedName>
    <definedName name="_xlpm.lue_cols" hidden="1" xlm="1">#NAME?</definedName>
    <definedName name="_xlpm.m_col" hidden="1" xlm="1">#NAME?</definedName>
    <definedName name="_xlpm.m_start" hidden="1" xlm="1">#NAME?</definedName>
    <definedName name="_xlpm.machine" hidden="1" xlm="1">#NAME?</definedName>
    <definedName name="_xlpm.mo_col" hidden="1" xlm="1">#NAME?</definedName>
    <definedName name="_xlpm.mo_start" hidden="1" xlm="1">#NAME?</definedName>
    <definedName name="_xlpm.mon_col" hidden="1" xlm="1">#NAME?</definedName>
    <definedName name="_xlpm.mon_start" hidden="1" xlm="1">#NAME?</definedName>
    <definedName name="_xlpm.mons" hidden="1" xlm="1">#NAME?</definedName>
    <definedName name="_xlpm.mont_col" hidden="1" xlm="1">#NAME?</definedName>
    <definedName name="_xlpm.mont_start" hidden="1" xlm="1">#NAME?</definedName>
    <definedName name="_xlpm.month_" hidden="1" xlm="1">#NAME?</definedName>
    <definedName name="_xlpm.month_col" hidden="1" xlm="1">#NAME?</definedName>
    <definedName name="_xlpm.month_e" hidden="1" xlm="1">#NAME?</definedName>
    <definedName name="_xlpm.month_en" hidden="1" xlm="1">#NAME?</definedName>
    <definedName name="_xlpm.month_end" hidden="1" xlm="1">#NAME?</definedName>
    <definedName name="_xlpm.month_pct" hidden="1" xlm="1">#NAME?</definedName>
    <definedName name="_xlpm.month_s" hidden="1" xlm="1">#NAME?</definedName>
    <definedName name="_xlpm.month_sart" hidden="1" xlm="1">#NAME?</definedName>
    <definedName name="_xlpm.month_srt" hidden="1" xlm="1">#NAME?</definedName>
    <definedName name="_xlpm.month_st" hidden="1" xlm="1">#NAME?</definedName>
    <definedName name="_xlpm.month_start" hidden="1" xlm="1">#NAME?</definedName>
    <definedName name="_xlpm.months" hidden="1" xlm="1">#NAME?</definedName>
    <definedName name="_xlpm.monts" hidden="1" xlm="1">#NAME?</definedName>
    <definedName name="_xlpm.mos" hidden="1" xlm="1">#NAME?</definedName>
    <definedName name="_xlpm.ms" hidden="1" xlm="1">#NAME?</definedName>
    <definedName name="_xlpm.names" hidden="1" xlm="1">#NAME?</definedName>
    <definedName name="_xlpm.non_blank_rows" hidden="1" xlm="1">#NAME?</definedName>
    <definedName name="_xlpm.num_months" hidden="1" xlm="1">#NAME?</definedName>
    <definedName name="_xlpm.num_rows" hidden="1" xlm="1">#NAME?</definedName>
    <definedName name="_xlpm.padded_pivoted_tbl" hidden="1" xlm="1">#NAME?</definedName>
    <definedName name="_xlpm.patch" hidden="1" xlm="1">#NAME?</definedName>
    <definedName name="_xlpm.pct" hidden="1" xlm="1">#NAME?</definedName>
    <definedName name="_xlpm.pct_diff" hidden="1" xlm="1">#NAME?</definedName>
    <definedName name="_xlpm.pitbl" hidden="1" xlm="1">#NAME?</definedName>
    <definedName name="_xlpm.pivotbl" hidden="1" xlm="1">#NAME?</definedName>
    <definedName name="_xlpm.pivoted_tbl" hidden="1" xlm="1">#NAME?</definedName>
    <definedName name="_xlpm.pivotedtbl" hidden="1" xlm="1">#NAME?</definedName>
    <definedName name="_xlpm.pivotetbl" hidden="1" xlm="1">#NAME?</definedName>
    <definedName name="_xlpm.pivottbl" hidden="1" xlm="1">#NAME?</definedName>
    <definedName name="_xlpm.pivtbl" hidden="1" xlm="1">#NAME?</definedName>
    <definedName name="_xlpm.pretbl" hidden="1" xlm="1">#NAME?</definedName>
    <definedName name="_xlpm.prodcs" hidden="1" xlm="1">#NAME?</definedName>
    <definedName name="_xlpm.prods" hidden="1" xlm="1">#NAME?</definedName>
    <definedName name="_xlpm.producs" hidden="1" xlm="1">#NAME?</definedName>
    <definedName name="_xlpm.products" hidden="1" xlm="1">#NAME?</definedName>
    <definedName name="_xlpm.produs" hidden="1" xlm="1">#NAME?</definedName>
    <definedName name="_xlpm.pros" hidden="1" xlm="1">#NAME?</definedName>
    <definedName name="_xlpm.prs" hidden="1" xlm="1">#NAME?</definedName>
    <definedName name="_xlpm.prtbl" hidden="1" xlm="1">#NAME?</definedName>
    <definedName name="_xlpm.ps" hidden="1" xlm="1">#NAME?</definedName>
    <definedName name="_xlpm.ptbl" hidden="1" xlm="1">#NAME?</definedName>
    <definedName name="_xlpm.r" hidden="1" xlm="1">#NAME?</definedName>
    <definedName name="_xlpm.ratbl" hidden="1" xlm="1">#NAME?</definedName>
    <definedName name="_xlpm.raw_restbl" hidden="1" xlm="1">#NAME?</definedName>
    <definedName name="_xlpm.raw_resultbl" hidden="1" xlm="1">#NAME?</definedName>
    <definedName name="_xlpm.raw_results_tbl" hidden="1" xlm="1">#NAME?</definedName>
    <definedName name="_xlpm.raw_resultstbl" hidden="1" xlm="1">#NAME?</definedName>
    <definedName name="_xlpm.raw_resulttbl" hidden="1" xlm="1">#NAME?</definedName>
    <definedName name="_xlpm.raw_resutbl" hidden="1" xlm="1">#NAME?</definedName>
    <definedName name="_xlpm.raw_retbl" hidden="1" xlm="1">#NAME?</definedName>
    <definedName name="_xlpm.raw_rtbl" hidden="1" xlm="1">#NAME?</definedName>
    <definedName name="_xlpm.raw_tbl" hidden="1" xlm="1">#NAME?</definedName>
    <definedName name="_xlpm.rawtbl" hidden="1" xlm="1">#NAME?</definedName>
    <definedName name="_xlpm.report_date" hidden="1" xlm="1">#NAME?</definedName>
    <definedName name="_xlpm.restbl" hidden="1" xlm="1">#NAME?</definedName>
    <definedName name="_xlpm.result" hidden="1" xlm="1">#NAME?</definedName>
    <definedName name="_xlpm.resultbl" hidden="1" xlm="1">#NAME?</definedName>
    <definedName name="_xlpm.results_tbl" hidden="1" xlm="1">#NAME?</definedName>
    <definedName name="_xlpm.resultstbl" hidden="1" xlm="1">#NAME?</definedName>
    <definedName name="_xlpm.resulttbl" hidden="1" xlm="1">#NAME?</definedName>
    <definedName name="_xlpm.resutbl" hidden="1" xlm="1">#NAME?</definedName>
    <definedName name="_xlpm.retbl" hidden="1" xlm="1">#NAME?</definedName>
    <definedName name="_xlpm.reultbl" hidden="1" xlm="1">#NAME?</definedName>
    <definedName name="_xlpm.reutbl" hidden="1" xlm="1">#NAME?</definedName>
    <definedName name="_xlpm.row" hidden="1" xlm="1">#NAME?</definedName>
    <definedName name="_xlpm.rtbl" hidden="1" xlm="1">#NAME?</definedName>
    <definedName name="_xlpm.s" hidden="1" xlm="1">#NAME?</definedName>
    <definedName name="_xlpm.shop_rows" hidden="1" xlm="1">#NAME?</definedName>
    <definedName name="_xlpm.shop_rows_partial" hidden="1" xlm="1">#NAME?</definedName>
    <definedName name="_xlpm.shops" hidden="1" xlm="1">#NAME?</definedName>
    <definedName name="_xlpm.soh" hidden="1" xlm="1">#NAME?</definedName>
    <definedName name="_xlpm.sort" hidden="1" xlm="1">#NAME?</definedName>
    <definedName name="_xlpm.sort_1" hidden="1" xlm="1">#NAME?</definedName>
    <definedName name="_xlpm.sort_2" hidden="1" xlm="1">#NAME?</definedName>
    <definedName name="_xlpm.sort_col" hidden="1" xlm="1">#NAME?</definedName>
    <definedName name="_xlpm.sort_inv" hidden="1" xlm="1">#NAME?</definedName>
    <definedName name="_xlpm.sort_results" hidden="1" xlm="1">#NAME?</definedName>
    <definedName name="_xlpm.sort_sales_qty" hidden="1" xlm="1">#NAME?</definedName>
    <definedName name="_xlpm.sort_sum" hidden="1" xlm="1">#NAME?</definedName>
    <definedName name="_xlpm.sort_sums" hidden="1" xlm="1">#NAME?</definedName>
    <definedName name="_xlpm.sort_threshold" hidden="1" xlm="1">#NAME?</definedName>
    <definedName name="_xlpm.sorted_products" hidden="1" xlm="1">#NAME?</definedName>
    <definedName name="_xlpm.SORtotal" hidden="1" xlm="1">#NAME?</definedName>
    <definedName name="_xlpm.SORTtotal" hidden="1" xlm="1">#NAME?</definedName>
    <definedName name="_xlpm.SOtotal" hidden="1" xlm="1">#NAME?</definedName>
    <definedName name="_xlpm.st" hidden="1" xlm="1">#NAME?</definedName>
    <definedName name="_xlpm.sta" hidden="1" xlm="1">#NAME?</definedName>
    <definedName name="_xlpm.staf" hidden="1" xlm="1">#NAME?</definedName>
    <definedName name="_xlpm.staff" hidden="1" xlm="1">#NAME?</definedName>
    <definedName name="_xlpm.staff_rows" hidden="1" xlm="1">#NAME?</definedName>
    <definedName name="_xlpm.staff_rows_" hidden="1" xlm="1">#NAME?</definedName>
    <definedName name="_xlpm.staff_rows_p" hidden="1" xlm="1">#NAME?</definedName>
    <definedName name="_xlpm.staff_rows_pa" hidden="1" xlm="1">#NAME?</definedName>
    <definedName name="_xlpm.staff_rows_par" hidden="1" xlm="1">#NAME?</definedName>
    <definedName name="_xlpm.staff_rows_part" hidden="1" xlm="1">#NAME?</definedName>
    <definedName name="_xlpm.staff_rows_parti" hidden="1" xlm="1">#NAME?</definedName>
    <definedName name="_xlpm.staff_rows_partia" hidden="1" xlm="1">#NAME?</definedName>
    <definedName name="_xlpm.staff_rows_partial" hidden="1" xlm="1">#NAME?</definedName>
    <definedName name="_xlpm.start_month" hidden="1" xlm="1">#NAME?</definedName>
    <definedName name="_xlpm.start_year" hidden="1" xlm="1">#NAME?</definedName>
    <definedName name="_xlpm.startyear" hidden="1" xlm="1">#NAME?</definedName>
    <definedName name="_xlpm.staryear" hidden="1" xlm="1">#NAME?</definedName>
    <definedName name="_xlpm.stayear" hidden="1" xlm="1">#NAME?</definedName>
    <definedName name="_xlpm.Stotal" hidden="1" xlm="1">#NAME?</definedName>
    <definedName name="_xlpm.styear" hidden="1" xlm="1">#NAME?</definedName>
    <definedName name="_xlpm.syear" hidden="1" xlm="1">#NAME?</definedName>
    <definedName name="_xlpm.t_cols" hidden="1" xlm="1">#NAME?</definedName>
    <definedName name="_xlpm.t_sales" hidden="1" xlm="1">#NAME?</definedName>
    <definedName name="_xlpm.table" hidden="1" xlm="1">#NAME?</definedName>
    <definedName name="_xlpm.target" hidden="1" xlm="1">#NAME?</definedName>
    <definedName name="_xlpm.tbl" hidden="1" xlm="1">#NAME?</definedName>
    <definedName name="_xlpm.th_cols" hidden="1" xlm="1">#NAME?</definedName>
    <definedName name="_xlpm.this" hidden="1" xlm="1">#NAME?</definedName>
    <definedName name="_xlpm.thr_cols" hidden="1" xlm="1">#NAME?</definedName>
    <definedName name="_xlpm.thre_cols" hidden="1" xlm="1">#NAME?</definedName>
    <definedName name="_xlpm.thres_cols" hidden="1" xlm="1">#NAME?</definedName>
    <definedName name="_xlpm.thresh_cols" hidden="1" xlm="1">#NAME?</definedName>
    <definedName name="_xlpm.thresho_cols" hidden="1" xlm="1">#NAME?</definedName>
    <definedName name="_xlpm.threshol_cols" hidden="1" xlm="1">#NAME?</definedName>
    <definedName name="_xlpm.threshold" hidden="1" xlm="1">#NAME?</definedName>
    <definedName name="_xlpm.threshold_cols" hidden="1" xlm="1">#NAME?</definedName>
    <definedName name="_xlpm.to_sales" hidden="1" xlm="1">#NAME?</definedName>
    <definedName name="_xlpm.top_results_tbl" hidden="1" xlm="1">#NAME?</definedName>
    <definedName name="_xlpm.top_row" hidden="1" xlm="1">#NAME?</definedName>
    <definedName name="_xlpm.tot_sales" hidden="1" xlm="1">#NAME?</definedName>
    <definedName name="_xlpm.tota_sales" hidden="1" xlm="1">#NAME?</definedName>
    <definedName name="_xlpm.total" hidden="1" xlm="1">#NAME?</definedName>
    <definedName name="_xlpm.total_sales" hidden="1" xlm="1">#NAME?</definedName>
    <definedName name="_xlpm.totalales" hidden="1" xlm="1">#NAME?</definedName>
    <definedName name="_xlpm.totales" hidden="1" xlm="1">#NAME?</definedName>
    <definedName name="_xlpm.totalles" hidden="1" xlm="1">#NAME?</definedName>
    <definedName name="_xlpm.totals" hidden="1" xlm="1">#NAME?</definedName>
    <definedName name="_xlpm.totalsales" hidden="1" xlm="1">#NAME?</definedName>
    <definedName name="_xlpm.ue_cols" hidden="1" xlm="1">#NAME?</definedName>
    <definedName name="_xlpm.vacols" hidden="1" xlm="1">#NAME?</definedName>
    <definedName name="_xlpm.valcols" hidden="1" xlm="1">#NAME?</definedName>
    <definedName name="_xlpm.valucols" hidden="1" xlm="1">#NAME?</definedName>
    <definedName name="_xlpm.value" hidden="1" xlm="1">#NAME?</definedName>
    <definedName name="_xlpm.value_col" hidden="1" xlm="1">#NAME?</definedName>
    <definedName name="_xlpm.value_cols" hidden="1" xlm="1">#NAME?</definedName>
    <definedName name="_xlpm.value_colsx" hidden="1" xlm="1">#NAME?</definedName>
    <definedName name="_xlpm.value_colx" hidden="1" xlm="1">#NAME?</definedName>
    <definedName name="_xlpm.value_cox" hidden="1" xlm="1">#NAME?</definedName>
    <definedName name="_xlpm.value_cx" hidden="1" xlm="1">#NAME?</definedName>
    <definedName name="_xlpm.value_x" hidden="1" xlm="1">#NAME?</definedName>
    <definedName name="_xlpm.valuecols" hidden="1" xlm="1">#NAME?</definedName>
    <definedName name="_xlpm.valuex" hidden="1" xlm="1">#NAME?</definedName>
    <definedName name="_xlpm.valux" hidden="1" xlm="1">#NAME?</definedName>
    <definedName name="_xlpm.valx" hidden="1" xlm="1">#NAME?</definedName>
    <definedName name="_xlpm.vax" hidden="1" xlm="1">#NAME?</definedName>
    <definedName name="_xlpm.vcols" hidden="1" xlm="1">#NAME?</definedName>
    <definedName name="_xlpm.vtbl" hidden="1" xlm="1">#NAME?</definedName>
    <definedName name="_xlpm.vx" hidden="1" xlm="1">#NAME?</definedName>
    <definedName name="_xlpm.week_col" hidden="1" xlm="1">#NAME?</definedName>
    <definedName name="_xlpm.weeks" hidden="1" xlm="1">#NAME?</definedName>
    <definedName name="_xlpm.wees" hidden="1" xlm="1">#NAME?</definedName>
    <definedName name="_xlpm.wes" hidden="1" xlm="1">#NAME?</definedName>
    <definedName name="_xlpm.ws" hidden="1" xlm="1">#NAME?</definedName>
    <definedName name="_xlpm.x" hidden="1" xlm="1">#NAME?</definedName>
    <definedName name="_xlpm.xtbl" hidden="1" xlm="1">#NAME?</definedName>
    <definedName name="_xlpm.xx" hidden="1" xlm="1">#NAME?</definedName>
    <definedName name="_xlpm.xxtbl" hidden="1" xlm="1">#NAME?</definedName>
    <definedName name="_xlpm.xxx" hidden="1" xlm="1">#NAME?</definedName>
    <definedName name="_xlpm.xxxtbl" hidden="1" xlm="1">#NAME?</definedName>
    <definedName name="_xlpm.y" hidden="1" xlm="1">#NAME?</definedName>
    <definedName name="_xlpm.y_col" hidden="1" xlm="1">#NAME?</definedName>
    <definedName name="_xlpm.y_start" hidden="1" xlm="1">#NAME?</definedName>
    <definedName name="_xlpm.ye_col" hidden="1" xlm="1">#NAME?</definedName>
    <definedName name="_xlpm.ye_start" hidden="1" xlm="1">#NAME?</definedName>
    <definedName name="_xlpm.yea_col" hidden="1" xlm="1">#NAME?</definedName>
    <definedName name="_xlpm.yea_start" hidden="1" xlm="1">#NAME?</definedName>
    <definedName name="_xlpm.year" hidden="1" xlm="1">#NAME?</definedName>
    <definedName name="_xlpm.year_" hidden="1" xlm="1">#NAME?</definedName>
    <definedName name="_xlpm.year_col" hidden="1" xlm="1">#NAME?</definedName>
    <definedName name="_xlpm.year_end" hidden="1" xlm="1">#NAME?</definedName>
    <definedName name="_xlpm.year_s" hidden="1" xlm="1">#NAME?</definedName>
    <definedName name="_xlpm.year_st" hidden="1" xlm="1">#NAME?</definedName>
    <definedName name="_xlpm.year_sta" hidden="1" xlm="1">#NAME?</definedName>
    <definedName name="_xlpm.year_star" hidden="1" xlm="1">#NAME?</definedName>
    <definedName name="_xlpm.year_start" hidden="1" xlm="1">#NAME?</definedName>
    <definedName name="_xlpm.years" hidden="1" xlm="1">#NAME?</definedName>
    <definedName name="_xlpm.yeas" hidden="1" xlm="1">#NAME?</definedName>
    <definedName name="_xlpm.yes" hidden="1" xlm="1">#NAME?</definedName>
    <definedName name="_xlpm.yo_start" hidden="1" xlm="1">#NAME?</definedName>
    <definedName name="_xlpm.ys" hidden="1" xlm="1">#NAME?</definedName>
    <definedName name="chart_sales_mm_names" localSheetId="1">OFFSET('all-sales'!$T$7,,,,13)</definedName>
    <definedName name="chart_sales_mm_names" localSheetId="2">OFFSET('shop-sales'!#REF!,,,,13)</definedName>
    <definedName name="chart_sales_mm_names">OFFSET(#REF!,,,,13)</definedName>
    <definedName name="chart_sales_mm_series" localSheetId="1">OFFSET('all-sales'!$S$31,,,COUNTA('all-sales'!$S$31:$S$45),14)</definedName>
    <definedName name="chart_sales_mm_series" localSheetId="2">OFFSET('shop-sales'!#REF!,,,COUNTA('shop-sales'!#REF!),14)</definedName>
    <definedName name="chart_sales_mm_values" localSheetId="1">OFFSET('all-sales'!$S$8:$AF$8,,,COUNTA('all-sales'!$S$8:$S$22)-1)</definedName>
    <definedName name="chart_sales_mm_values" localSheetId="2">OFFSET('shop-sales'!#REF!,,,COUNTA('shop-sales'!#REF!)-1)</definedName>
    <definedName name="command" localSheetId="11">'pbi-last-txn-date'!$B$1</definedName>
    <definedName name="command" localSheetId="13">'pbi-sales-performance'!$B$1</definedName>
    <definedName name="command" localSheetId="12">'pbi-sales-performance-mm'!$B$1</definedName>
    <definedName name="command" localSheetId="14">'pbi-sales-txn-size-ym'!$B$1</definedName>
    <definedName name="default_sort_descending" localSheetId="1">'all-sales'!$G$7</definedName>
    <definedName name="ExternalData_1" localSheetId="11" hidden="1">'pbi-last-txn-date'!$A$3:$B$12</definedName>
    <definedName name="ExternalData_1" localSheetId="13" hidden="1">'pbi-sales-performance'!$A$3:$BE$382</definedName>
    <definedName name="ExternalData_1" localSheetId="12" hidden="1">'pbi-sales-performance-mm'!$A$3:$T$2206</definedName>
    <definedName name="ExternalData_1" localSheetId="14" hidden="1">'pbi-sales-txn-size-ym'!$A$3:$CE$1678</definedName>
    <definedName name="filter_headers" localSheetId="1">'all-sales'!$B$7:$N$7</definedName>
    <definedName name="gen_close_after_save" localSheetId="0">'gen-config'!$C$5</definedName>
    <definedName name="gen_file_base_path" localSheetId="0">'gen-config'!$C$7</definedName>
    <definedName name="gen_file_date" localSheetId="0">'gen-config'!$G$3</definedName>
    <definedName name="gen_file_name" localSheetId="0">'gen-config'!$C$2</definedName>
    <definedName name="gen_file_suffix" localSheetId="0">'gen-config'!$G$4</definedName>
    <definedName name="gen_full_path_suffix" localSheetId="0">'gen-config'!$G$5</definedName>
    <definedName name="gen_output_url" localSheetId="0">'gen-config'!$C$9</definedName>
    <definedName name="gen_param_count" localSheetId="0">'gen-config'!$F$11</definedName>
    <definedName name="gen_param_name_start" localSheetId="0">'gen-config'!$D$13</definedName>
    <definedName name="gen_param_start" localSheetId="0">'gen-config'!$D$14</definedName>
    <definedName name="gen_path_suffix" localSheetId="0">'gen-config'!$G$5</definedName>
    <definedName name="gen_profile" localSheetId="0">'gen-config'!$G$2</definedName>
    <definedName name="gen_save_latest" localSheetId="0">'gen-config'!$C$4</definedName>
    <definedName name="gen_sheet_count" localSheetId="0">'gen-config'!$C$11</definedName>
    <definedName name="gen_sheet_name_start" localSheetId="0">'gen-config'!$C$14</definedName>
    <definedName name="gen_sheet_suffix_start" localSheetId="0">'gen-config'!$B$14</definedName>
    <definedName name="location" localSheetId="1">'all-sales'!$D$2</definedName>
    <definedName name="location" localSheetId="3">'daily-sales'!$H$2</definedName>
    <definedName name="location" localSheetId="4">'daily-sales-xf'!$H$2</definedName>
    <definedName name="location" localSheetId="9">'median-price'!$H$2</definedName>
    <definedName name="location" localSheetId="8">mtv!$H$2</definedName>
    <definedName name="location" localSheetId="2">'shop-sales'!$D$2</definedName>
    <definedName name="location" localSheetId="5">'txn-count'!$H$2</definedName>
    <definedName name="location" localSheetId="6">'txn-size'!$BB$2</definedName>
    <definedName name="location" localSheetId="7">upt!$H$2</definedName>
    <definedName name="report_date" localSheetId="0">'gen-config'!$C$3</definedName>
    <definedName name="report_date" localSheetId="11">'gen-config'!$C$3</definedName>
    <definedName name="row_count" localSheetId="1">'all-sales'!$B$5</definedName>
    <definedName name="row_count" localSheetId="2">'shop-sales'!$B$5</definedName>
    <definedName name="row_headers" localSheetId="1">'all-sales'!$B$7:$N$7</definedName>
    <definedName name="row_headers" localSheetId="2">'shop-sales'!$B$7:$N$7</definedName>
    <definedName name="sort_by" localSheetId="1">'all-sales'!$M$2</definedName>
    <definedName name="sort_by" localSheetId="2">'shop-sales'!$M$2</definedName>
    <definedName name="time_period" localSheetId="1">'all-sales'!$J$2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84" l="1"/>
  <c r="D3" i="79"/>
  <c r="M2" i="84" l="1"/>
  <c r="B58" i="157"/>
  <c r="B51" i="157"/>
  <c r="B46" i="157"/>
  <c r="B96" i="157"/>
  <c r="B59" i="157"/>
  <c r="B52" i="157"/>
  <c r="B39" i="157"/>
  <c r="B34" i="157"/>
  <c r="B11" i="157"/>
  <c r="B35" i="157"/>
  <c r="B18" i="157"/>
  <c r="B19" i="157"/>
  <c r="B53" i="157"/>
  <c r="B97" i="157"/>
  <c r="B27" i="157"/>
  <c r="B47" i="157"/>
  <c r="B60" i="157"/>
  <c r="J2" i="157" a="1"/>
  <c r="J2" i="157" s="1"/>
  <c r="K2" i="157" a="1"/>
  <c r="K2" i="157" s="1"/>
  <c r="B20" i="157"/>
  <c r="O81" i="45"/>
  <c r="O72" i="45"/>
  <c r="O63" i="45"/>
  <c r="O54" i="45"/>
  <c r="O45" i="45"/>
  <c r="O36" i="45"/>
  <c r="O27" i="45"/>
  <c r="O18" i="45"/>
  <c r="D26" i="164" l="1" a="1"/>
  <c r="D26" i="164" s="1"/>
  <c r="B32" i="164"/>
  <c r="D26" i="156" a="1"/>
  <c r="D26" i="156" s="1"/>
  <c r="B67" i="156" s="1" a="1"/>
  <c r="B67" i="156" s="1"/>
  <c r="B32" i="156"/>
  <c r="B32" i="159"/>
  <c r="D26" i="159" a="1"/>
  <c r="D26" i="159" s="1"/>
  <c r="B32" i="162"/>
  <c r="D26" i="162" a="1"/>
  <c r="D26" i="162" s="1"/>
  <c r="D26" i="160" a="1"/>
  <c r="D26" i="160" s="1"/>
  <c r="B32" i="160"/>
  <c r="B33" i="161"/>
  <c r="D26" i="161" a="1"/>
  <c r="D26" i="161" s="1"/>
  <c r="U21" i="45"/>
  <c r="U20" i="45"/>
  <c r="U19" i="45"/>
  <c r="U18" i="45"/>
  <c r="U17" i="45"/>
  <c r="U16" i="45"/>
  <c r="O87" i="45"/>
  <c r="O86" i="45"/>
  <c r="O85" i="45"/>
  <c r="O84" i="45"/>
  <c r="O83" i="45"/>
  <c r="O82" i="45"/>
  <c r="O80" i="45"/>
  <c r="O79" i="45"/>
  <c r="O78" i="45"/>
  <c r="O77" i="45"/>
  <c r="O76" i="45"/>
  <c r="O75" i="45"/>
  <c r="O74" i="45"/>
  <c r="O73" i="45"/>
  <c r="O71" i="45"/>
  <c r="O70" i="45"/>
  <c r="O69" i="45"/>
  <c r="O68" i="45"/>
  <c r="O67" i="45"/>
  <c r="O66" i="45"/>
  <c r="O65" i="45"/>
  <c r="O64" i="45"/>
  <c r="O62" i="45"/>
  <c r="O61" i="45"/>
  <c r="O60" i="45"/>
  <c r="O59" i="45"/>
  <c r="O58" i="45"/>
  <c r="O57" i="45"/>
  <c r="O56" i="45"/>
  <c r="O55" i="45"/>
  <c r="O53" i="45"/>
  <c r="O52" i="45"/>
  <c r="O51" i="45"/>
  <c r="O50" i="45"/>
  <c r="O49" i="45"/>
  <c r="O48" i="45"/>
  <c r="O47" i="45"/>
  <c r="O46" i="45"/>
  <c r="O44" i="45"/>
  <c r="O43" i="45"/>
  <c r="O42" i="45"/>
  <c r="O41" i="45"/>
  <c r="O40" i="45"/>
  <c r="O39" i="45"/>
  <c r="O38" i="45"/>
  <c r="O37" i="45"/>
  <c r="O35" i="45"/>
  <c r="O34" i="45"/>
  <c r="M23" i="164"/>
  <c r="D2" i="164"/>
  <c r="D28" i="164" s="1" a="1"/>
  <c r="H69" i="164" s="1"/>
  <c r="M23" i="162"/>
  <c r="D2" i="162"/>
  <c r="D28" i="162" s="1" a="1"/>
  <c r="G67" i="162" s="1"/>
  <c r="M23" i="161"/>
  <c r="D2" i="161"/>
  <c r="D28" i="161" s="1" a="1"/>
  <c r="O48" i="161" s="1"/>
  <c r="B61" i="157"/>
  <c r="B62" i="157"/>
  <c r="B63" i="157"/>
  <c r="B64" i="157"/>
  <c r="B2" i="157"/>
  <c r="B3" i="157"/>
  <c r="B54" i="157"/>
  <c r="B65" i="157"/>
  <c r="B36" i="157"/>
  <c r="B37" i="157"/>
  <c r="B14" i="157"/>
  <c r="B21" i="157"/>
  <c r="B22" i="157"/>
  <c r="B66" i="157"/>
  <c r="B4" i="157"/>
  <c r="B67" i="157"/>
  <c r="B48" i="157"/>
  <c r="B5" i="157"/>
  <c r="B6" i="157"/>
  <c r="B7" i="157"/>
  <c r="B68" i="157"/>
  <c r="B8" i="157"/>
  <c r="B40" i="157"/>
  <c r="B41" i="157"/>
  <c r="B15" i="157"/>
  <c r="B23" i="157"/>
  <c r="B24" i="157"/>
  <c r="B42" i="157"/>
  <c r="B16" i="157"/>
  <c r="B55" i="157"/>
  <c r="B56" i="157"/>
  <c r="B69" i="157"/>
  <c r="B28" i="157"/>
  <c r="B70" i="157"/>
  <c r="B71" i="157"/>
  <c r="B72" i="157"/>
  <c r="B17" i="157"/>
  <c r="B73" i="157"/>
  <c r="B74" i="157"/>
  <c r="B75" i="157"/>
  <c r="B76" i="157"/>
  <c r="B77" i="157"/>
  <c r="B12" i="157"/>
  <c r="B25" i="157"/>
  <c r="B78" i="157"/>
  <c r="B79" i="157"/>
  <c r="B29" i="157"/>
  <c r="B43" i="157"/>
  <c r="B80" i="157"/>
  <c r="B9" i="157"/>
  <c r="B30" i="157"/>
  <c r="B81" i="157"/>
  <c r="B82" i="157"/>
  <c r="B10" i="157"/>
  <c r="B49" i="157"/>
  <c r="B83" i="157"/>
  <c r="B84" i="157"/>
  <c r="B85" i="157"/>
  <c r="B86" i="157"/>
  <c r="B87" i="157"/>
  <c r="B88" i="157"/>
  <c r="B89" i="157"/>
  <c r="B13" i="157"/>
  <c r="B90" i="157"/>
  <c r="B50" i="157"/>
  <c r="B57" i="157"/>
  <c r="B91" i="157"/>
  <c r="B92" i="157"/>
  <c r="B31" i="157"/>
  <c r="B44" i="157"/>
  <c r="B45" i="157"/>
  <c r="B93" i="157"/>
  <c r="B94" i="157"/>
  <c r="B32" i="157"/>
  <c r="B95" i="157"/>
  <c r="B33" i="157"/>
  <c r="B26" i="157"/>
  <c r="B38" i="157"/>
  <c r="B1" i="81"/>
  <c r="M23" i="160"/>
  <c r="D2" i="160"/>
  <c r="D28" i="160" s="1" a="1"/>
  <c r="O47" i="160" s="1"/>
  <c r="M23" i="159"/>
  <c r="D2" i="159"/>
  <c r="D28" i="159" s="1" a="1"/>
  <c r="J66" i="159" s="1"/>
  <c r="N23" i="156"/>
  <c r="D2" i="156"/>
  <c r="D28" i="156" s="1" a="1"/>
  <c r="D28" i="156" s="1"/>
  <c r="D45" i="156" s="1"/>
  <c r="U15" i="45"/>
  <c r="U14" i="45"/>
  <c r="D46" i="79"/>
  <c r="D26" i="79"/>
  <c r="D6" i="79"/>
  <c r="B43" i="79" a="1"/>
  <c r="B43" i="79" s="1"/>
  <c r="B42" i="79" a="1"/>
  <c r="B42" i="79" s="1"/>
  <c r="B23" i="79" a="1"/>
  <c r="B23" i="79" s="1"/>
  <c r="B22" i="79" a="1"/>
  <c r="B22" i="79" s="1"/>
  <c r="B21" i="79" a="1"/>
  <c r="B21" i="79" s="1"/>
  <c r="B20" i="79" a="1"/>
  <c r="B20" i="79" s="1"/>
  <c r="D3" i="84"/>
  <c r="O33" i="45"/>
  <c r="O32" i="45"/>
  <c r="O31" i="45"/>
  <c r="O30" i="45"/>
  <c r="O29" i="45"/>
  <c r="O28" i="45"/>
  <c r="O26" i="45"/>
  <c r="O25" i="45"/>
  <c r="D39" i="82"/>
  <c r="S39" i="82" s="1"/>
  <c r="B39" i="82"/>
  <c r="B40" i="82" s="1"/>
  <c r="B55" i="82"/>
  <c r="B56" i="82" s="1"/>
  <c r="D55" i="82"/>
  <c r="S55" i="82" s="1"/>
  <c r="D71" i="82"/>
  <c r="S71" i="82" s="1"/>
  <c r="B71" i="82"/>
  <c r="B72" i="82" s="1"/>
  <c r="D119" i="82"/>
  <c r="S119" i="82" s="1"/>
  <c r="B119" i="82"/>
  <c r="B120" i="82" s="1"/>
  <c r="D103" i="82"/>
  <c r="S103" i="82" s="1"/>
  <c r="B103" i="82"/>
  <c r="B104" i="82" s="1"/>
  <c r="D87" i="82"/>
  <c r="S87" i="82" s="1"/>
  <c r="B87" i="82"/>
  <c r="B88" i="82" s="1"/>
  <c r="D23" i="82"/>
  <c r="D7" i="82"/>
  <c r="B5" i="82"/>
  <c r="AX2" i="82"/>
  <c r="R4" i="82" s="1"/>
  <c r="D32" i="156" l="1" a="1"/>
  <c r="D32" i="156" s="1"/>
  <c r="B33" i="156" a="1"/>
  <c r="B33" i="156" s="1"/>
  <c r="B46" i="156" a="1"/>
  <c r="B46" i="156" s="1"/>
  <c r="B33" i="162" a="1"/>
  <c r="B33" i="162" s="1"/>
  <c r="E31" i="159"/>
  <c r="H45" i="159"/>
  <c r="K66" i="159"/>
  <c r="N31" i="160"/>
  <c r="P47" i="160"/>
  <c r="Q47" i="160" s="1"/>
  <c r="F47" i="162"/>
  <c r="H67" i="162"/>
  <c r="F31" i="159"/>
  <c r="I45" i="159"/>
  <c r="L66" i="159"/>
  <c r="O31" i="160"/>
  <c r="E31" i="162"/>
  <c r="G47" i="162"/>
  <c r="G31" i="159"/>
  <c r="J45" i="159"/>
  <c r="M66" i="159"/>
  <c r="P31" i="160"/>
  <c r="Q31" i="160" s="1"/>
  <c r="F31" i="162"/>
  <c r="H47" i="162"/>
  <c r="J67" i="162"/>
  <c r="I67" i="162"/>
  <c r="H31" i="159"/>
  <c r="K45" i="159"/>
  <c r="N66" i="159"/>
  <c r="E67" i="160"/>
  <c r="G31" i="162"/>
  <c r="I47" i="162"/>
  <c r="K67" i="162"/>
  <c r="I31" i="159"/>
  <c r="L45" i="159"/>
  <c r="O66" i="159"/>
  <c r="F67" i="160"/>
  <c r="H31" i="162"/>
  <c r="J47" i="162"/>
  <c r="L67" i="162"/>
  <c r="J31" i="159"/>
  <c r="M45" i="159"/>
  <c r="P66" i="159"/>
  <c r="Q66" i="159" s="1"/>
  <c r="E47" i="160"/>
  <c r="G67" i="160"/>
  <c r="I31" i="162"/>
  <c r="K47" i="162"/>
  <c r="M67" i="162"/>
  <c r="K31" i="159"/>
  <c r="N45" i="159"/>
  <c r="F47" i="160"/>
  <c r="H67" i="160"/>
  <c r="J31" i="162"/>
  <c r="L47" i="162"/>
  <c r="N67" i="162"/>
  <c r="L31" i="159"/>
  <c r="O45" i="159"/>
  <c r="E31" i="160"/>
  <c r="G47" i="160"/>
  <c r="I67" i="160"/>
  <c r="K31" i="162"/>
  <c r="M47" i="162"/>
  <c r="O67" i="162"/>
  <c r="M31" i="159"/>
  <c r="P45" i="159"/>
  <c r="Q45" i="159" s="1"/>
  <c r="F31" i="160"/>
  <c r="H47" i="160"/>
  <c r="J67" i="160"/>
  <c r="L31" i="162"/>
  <c r="N47" i="162"/>
  <c r="P67" i="162"/>
  <c r="Q67" i="162" s="1"/>
  <c r="N31" i="159"/>
  <c r="G31" i="160"/>
  <c r="I47" i="160"/>
  <c r="K67" i="160"/>
  <c r="M31" i="162"/>
  <c r="O47" i="162"/>
  <c r="O31" i="159"/>
  <c r="E66" i="159"/>
  <c r="H31" i="160"/>
  <c r="J47" i="160"/>
  <c r="L67" i="160"/>
  <c r="N31" i="162"/>
  <c r="P47" i="162"/>
  <c r="Q47" i="162" s="1"/>
  <c r="P31" i="159"/>
  <c r="Q31" i="159" s="1"/>
  <c r="F66" i="159"/>
  <c r="I31" i="160"/>
  <c r="K47" i="160"/>
  <c r="M67" i="160"/>
  <c r="O31" i="162"/>
  <c r="B48" i="162" a="1"/>
  <c r="B48" i="162" s="1"/>
  <c r="G66" i="159"/>
  <c r="J31" i="160"/>
  <c r="L47" i="160"/>
  <c r="N67" i="160"/>
  <c r="P31" i="162"/>
  <c r="Q31" i="162" s="1"/>
  <c r="E45" i="159"/>
  <c r="H66" i="159"/>
  <c r="K31" i="160"/>
  <c r="M47" i="160"/>
  <c r="O67" i="160"/>
  <c r="E67" i="162"/>
  <c r="F45" i="159"/>
  <c r="I66" i="159"/>
  <c r="L31" i="160"/>
  <c r="N47" i="160"/>
  <c r="P67" i="160"/>
  <c r="Q67" i="160" s="1"/>
  <c r="F67" i="162"/>
  <c r="G45" i="159"/>
  <c r="M31" i="160"/>
  <c r="E47" i="162"/>
  <c r="G31" i="164"/>
  <c r="I47" i="164"/>
  <c r="K69" i="164"/>
  <c r="H31" i="164"/>
  <c r="L69" i="164"/>
  <c r="H47" i="164"/>
  <c r="I31" i="164"/>
  <c r="K47" i="164"/>
  <c r="M69" i="164"/>
  <c r="J47" i="164"/>
  <c r="J31" i="164"/>
  <c r="L47" i="164"/>
  <c r="N69" i="164"/>
  <c r="K31" i="164"/>
  <c r="M47" i="164"/>
  <c r="O69" i="164"/>
  <c r="I69" i="164"/>
  <c r="L31" i="164"/>
  <c r="N47" i="164"/>
  <c r="P69" i="164"/>
  <c r="Q69" i="164" s="1"/>
  <c r="B70" i="164" a="1"/>
  <c r="B70" i="164" s="1"/>
  <c r="J69" i="164"/>
  <c r="O47" i="164"/>
  <c r="N31" i="164"/>
  <c r="P47" i="164"/>
  <c r="Q47" i="164" s="1"/>
  <c r="E31" i="164"/>
  <c r="F31" i="164"/>
  <c r="M31" i="164"/>
  <c r="O31" i="164"/>
  <c r="G47" i="164"/>
  <c r="P31" i="164"/>
  <c r="Q31" i="164" s="1"/>
  <c r="E69" i="164"/>
  <c r="F69" i="164"/>
  <c r="E47" i="164"/>
  <c r="G69" i="164"/>
  <c r="F47" i="164"/>
  <c r="M66" i="156"/>
  <c r="N66" i="156"/>
  <c r="M45" i="156"/>
  <c r="O66" i="156"/>
  <c r="N45" i="156"/>
  <c r="P66" i="156"/>
  <c r="Q66" i="156" s="1"/>
  <c r="P45" i="156"/>
  <c r="Q45" i="156" s="1"/>
  <c r="L66" i="156"/>
  <c r="D66" i="156"/>
  <c r="J45" i="156"/>
  <c r="K45" i="156"/>
  <c r="O45" i="156"/>
  <c r="E66" i="156"/>
  <c r="E45" i="156"/>
  <c r="G66" i="156"/>
  <c r="F45" i="156"/>
  <c r="H66" i="156"/>
  <c r="L45" i="156"/>
  <c r="J66" i="156"/>
  <c r="F66" i="156"/>
  <c r="G45" i="156"/>
  <c r="I66" i="156"/>
  <c r="H45" i="156"/>
  <c r="I45" i="156"/>
  <c r="K66" i="156"/>
  <c r="E68" i="161"/>
  <c r="F68" i="161"/>
  <c r="G68" i="161"/>
  <c r="E48" i="161"/>
  <c r="F48" i="161"/>
  <c r="H68" i="161"/>
  <c r="G48" i="161"/>
  <c r="I68" i="161"/>
  <c r="P48" i="161"/>
  <c r="Q48" i="161" s="1"/>
  <c r="H48" i="161"/>
  <c r="J68" i="161"/>
  <c r="B49" i="161" a="1"/>
  <c r="B49" i="161" s="1"/>
  <c r="I48" i="161"/>
  <c r="K68" i="161"/>
  <c r="J48" i="161"/>
  <c r="L68" i="161"/>
  <c r="K48" i="161"/>
  <c r="M68" i="161"/>
  <c r="L48" i="161"/>
  <c r="N68" i="161"/>
  <c r="M48" i="161"/>
  <c r="O68" i="161"/>
  <c r="N48" i="161"/>
  <c r="P68" i="161"/>
  <c r="Q68" i="161" s="1"/>
  <c r="D28" i="164"/>
  <c r="D32" i="164" s="1" a="1"/>
  <c r="D32" i="164" s="1"/>
  <c r="D28" i="162"/>
  <c r="D32" i="162" s="1" a="1"/>
  <c r="D32" i="162" s="1"/>
  <c r="D28" i="161"/>
  <c r="D33" i="161" s="1" a="1"/>
  <c r="D33" i="161" s="1"/>
  <c r="P32" i="161"/>
  <c r="Q32" i="161" s="1"/>
  <c r="O32" i="161"/>
  <c r="N32" i="161"/>
  <c r="M32" i="161"/>
  <c r="L32" i="161"/>
  <c r="K32" i="161"/>
  <c r="J32" i="161"/>
  <c r="I32" i="161"/>
  <c r="H32" i="161"/>
  <c r="G32" i="161"/>
  <c r="F32" i="161"/>
  <c r="E32" i="161"/>
  <c r="D28" i="160"/>
  <c r="D32" i="160" s="1" a="1"/>
  <c r="D32" i="160" s="1"/>
  <c r="D28" i="159"/>
  <c r="B67" i="159" s="1" a="1"/>
  <c r="B67" i="159" s="1"/>
  <c r="D31" i="156"/>
  <c r="BM39" i="82"/>
  <c r="CC39" i="82" s="1"/>
  <c r="BM55" i="82"/>
  <c r="CC55" i="82" s="1"/>
  <c r="BM71" i="82"/>
  <c r="CC71" i="82" s="1"/>
  <c r="M2" i="79"/>
  <c r="O19" i="45"/>
  <c r="O20" i="45"/>
  <c r="O21" i="45"/>
  <c r="O22" i="45"/>
  <c r="O23" i="45"/>
  <c r="O24" i="45"/>
  <c r="O17" i="45"/>
  <c r="O16" i="45"/>
  <c r="M5" i="84"/>
  <c r="L5" i="84"/>
  <c r="K5" i="84"/>
  <c r="J5" i="84"/>
  <c r="I5" i="84"/>
  <c r="G5" i="84"/>
  <c r="F5" i="84"/>
  <c r="E5" i="84"/>
  <c r="D5" i="84"/>
  <c r="C5" i="84"/>
  <c r="B107" i="84" a="1"/>
  <c r="B107" i="84" s="1"/>
  <c r="B106" i="84" a="1"/>
  <c r="B106" i="84" s="1"/>
  <c r="B105" i="84" a="1"/>
  <c r="B105" i="84" s="1"/>
  <c r="B104" i="84" a="1"/>
  <c r="B104" i="84" s="1"/>
  <c r="B103" i="84" a="1"/>
  <c r="B103" i="84" s="1"/>
  <c r="B102" i="84" a="1"/>
  <c r="B102" i="84" s="1"/>
  <c r="B101" i="84" a="1"/>
  <c r="B101" i="84" s="1"/>
  <c r="B100" i="84" a="1"/>
  <c r="B100" i="84" s="1"/>
  <c r="B99" i="84" a="1"/>
  <c r="B99" i="84" s="1"/>
  <c r="B98" i="84" a="1"/>
  <c r="B98" i="84" s="1"/>
  <c r="B97" i="84" a="1"/>
  <c r="B97" i="84" s="1"/>
  <c r="B96" i="84" a="1"/>
  <c r="B96" i="84" s="1"/>
  <c r="B95" i="84" a="1"/>
  <c r="B95" i="84" s="1"/>
  <c r="B94" i="84" a="1"/>
  <c r="B94" i="84" s="1"/>
  <c r="B93" i="84" a="1"/>
  <c r="B93" i="84" s="1"/>
  <c r="B92" i="84" a="1"/>
  <c r="B92" i="84" s="1"/>
  <c r="B91" i="84" a="1"/>
  <c r="B91" i="84" s="1"/>
  <c r="B90" i="84" a="1"/>
  <c r="B90" i="84" s="1"/>
  <c r="B89" i="84" a="1"/>
  <c r="B89" i="84" s="1"/>
  <c r="B88" i="84" a="1"/>
  <c r="B88" i="84" s="1"/>
  <c r="B87" i="84" a="1"/>
  <c r="B87" i="84" s="1"/>
  <c r="B86" i="84" a="1"/>
  <c r="B86" i="84" s="1"/>
  <c r="B85" i="84" a="1"/>
  <c r="B85" i="84" s="1"/>
  <c r="B84" i="84" a="1"/>
  <c r="B84" i="84" s="1"/>
  <c r="B83" i="84" a="1"/>
  <c r="B83" i="84" s="1"/>
  <c r="B82" i="84" a="1"/>
  <c r="B82" i="84" s="1"/>
  <c r="B81" i="84" a="1"/>
  <c r="B81" i="84" s="1"/>
  <c r="B80" i="84" a="1"/>
  <c r="B80" i="84" s="1"/>
  <c r="B79" i="84" a="1"/>
  <c r="B79" i="84" s="1"/>
  <c r="B78" i="84" a="1"/>
  <c r="B78" i="84" s="1"/>
  <c r="B77" i="84" a="1"/>
  <c r="B77" i="84" s="1"/>
  <c r="D6" i="84"/>
  <c r="J3" i="84" a="1"/>
  <c r="J3" i="84" s="1"/>
  <c r="AF5" i="84"/>
  <c r="E6" i="84" l="1" a="1"/>
  <c r="E6" i="84" s="1"/>
  <c r="C8" i="84" s="1" a="1"/>
  <c r="B34" i="161" a="1"/>
  <c r="B34" i="161" s="1"/>
  <c r="B68" i="162" a="1"/>
  <c r="B68" i="162" s="1"/>
  <c r="B48" i="164" a="1"/>
  <c r="B48" i="164" s="1"/>
  <c r="B33" i="164" a="1"/>
  <c r="B33" i="164" s="1"/>
  <c r="B69" i="161" a="1"/>
  <c r="B69" i="161" s="1"/>
  <c r="B33" i="160" a="1"/>
  <c r="B33" i="160" s="1"/>
  <c r="B68" i="160" a="1"/>
  <c r="B68" i="160" s="1"/>
  <c r="D32" i="159" a="1"/>
  <c r="D32" i="159" s="1"/>
  <c r="B46" i="159" a="1"/>
  <c r="B46" i="159" s="1"/>
  <c r="B33" i="159" a="1"/>
  <c r="B33" i="159" s="1"/>
  <c r="D31" i="159"/>
  <c r="D45" i="159"/>
  <c r="D66" i="159"/>
  <c r="D47" i="162"/>
  <c r="D67" i="162"/>
  <c r="D31" i="162"/>
  <c r="D31" i="160"/>
  <c r="D47" i="160"/>
  <c r="B48" i="160" a="1"/>
  <c r="B48" i="160" s="1"/>
  <c r="D67" i="160"/>
  <c r="D31" i="164"/>
  <c r="D47" i="164"/>
  <c r="D69" i="164"/>
  <c r="D48" i="161"/>
  <c r="D68" i="161"/>
  <c r="D32" i="161"/>
  <c r="M31" i="156"/>
  <c r="P31" i="156"/>
  <c r="Q31" i="156" s="1"/>
  <c r="K31" i="156"/>
  <c r="O31" i="156"/>
  <c r="N31" i="156"/>
  <c r="L31" i="156"/>
  <c r="J31" i="156"/>
  <c r="I31" i="156"/>
  <c r="G31" i="156"/>
  <c r="H31" i="156"/>
  <c r="F31" i="156"/>
  <c r="E31" i="156"/>
  <c r="AF7" i="84"/>
  <c r="AE5" i="84"/>
  <c r="R8" i="84" s="1" a="1"/>
  <c r="R6" i="84"/>
  <c r="C8" i="84" l="1"/>
  <c r="B8" i="84" s="1" a="1"/>
  <c r="B8" i="84" s="1"/>
  <c r="O51" i="84"/>
  <c r="O15" i="84"/>
  <c r="B5" i="84"/>
  <c r="O38" i="84"/>
  <c r="O37" i="84"/>
  <c r="O22" i="84"/>
  <c r="O17" i="84"/>
  <c r="O39" i="84"/>
  <c r="O14" i="84"/>
  <c r="O54" i="84"/>
  <c r="O32" i="84"/>
  <c r="O23" i="84"/>
  <c r="O42" i="84"/>
  <c r="O29" i="84"/>
  <c r="O20" i="84"/>
  <c r="O33" i="84"/>
  <c r="O47" i="84"/>
  <c r="O30" i="84"/>
  <c r="O21" i="84"/>
  <c r="O16" i="84"/>
  <c r="O45" i="84"/>
  <c r="O8" i="84"/>
  <c r="O49" i="84"/>
  <c r="O40" i="84"/>
  <c r="O46" i="84"/>
  <c r="O27" i="84"/>
  <c r="O24" i="84"/>
  <c r="O26" i="84"/>
  <c r="O48" i="84"/>
  <c r="O34" i="84"/>
  <c r="O43" i="84"/>
  <c r="O36" i="84"/>
  <c r="O52" i="84"/>
  <c r="O31" i="84"/>
  <c r="O53" i="84"/>
  <c r="O9" i="84"/>
  <c r="O10" i="84"/>
  <c r="O18" i="84"/>
  <c r="O11" i="84"/>
  <c r="O50" i="84"/>
  <c r="O25" i="84"/>
  <c r="O12" i="84"/>
  <c r="O35" i="84"/>
  <c r="O41" i="84"/>
  <c r="O13" i="84"/>
  <c r="O28" i="84"/>
  <c r="O44" i="84"/>
  <c r="O19" i="84"/>
  <c r="R8" i="84"/>
  <c r="AE10" i="84"/>
  <c r="AF9" i="84"/>
  <c r="AF11" i="84"/>
  <c r="AE13" i="84"/>
  <c r="AF15" i="84"/>
  <c r="AE14" i="84"/>
  <c r="AE12" i="84"/>
  <c r="AF10" i="84"/>
  <c r="AE11" i="84"/>
  <c r="AE9" i="84"/>
  <c r="AF14" i="84"/>
  <c r="AF13" i="84"/>
  <c r="AE15" i="84"/>
  <c r="AF12" i="84"/>
  <c r="AE7" i="84"/>
  <c r="AD5" i="84"/>
  <c r="AD12" i="84" s="1"/>
  <c r="B76" i="84" l="1" a="1"/>
  <c r="B76" i="84" s="1"/>
  <c r="B74" i="84" a="1"/>
  <c r="B74" i="84" s="1"/>
  <c r="B73" i="84" a="1"/>
  <c r="B73" i="84" s="1"/>
  <c r="B75" i="84" a="1"/>
  <c r="B75" i="84" s="1"/>
  <c r="B72" i="84" a="1"/>
  <c r="B72" i="84" s="1"/>
  <c r="B41" i="84" a="1"/>
  <c r="B41" i="84" s="1"/>
  <c r="B31" i="84" a="1"/>
  <c r="B31" i="84" s="1"/>
  <c r="B64" i="84" a="1"/>
  <c r="B64" i="84" s="1"/>
  <c r="B68" i="84" a="1"/>
  <c r="B68" i="84" s="1"/>
  <c r="B65" i="84" a="1"/>
  <c r="B65" i="84" s="1"/>
  <c r="B24" i="84" a="1"/>
  <c r="B24" i="84" s="1"/>
  <c r="B66" i="84" a="1"/>
  <c r="B66" i="84" s="1"/>
  <c r="B67" i="84" a="1"/>
  <c r="B67" i="84" s="1"/>
  <c r="B71" i="84" a="1"/>
  <c r="B71" i="84" s="1"/>
  <c r="B69" i="84" a="1"/>
  <c r="B69" i="84" s="1"/>
  <c r="B70" i="84" a="1"/>
  <c r="B70" i="84" s="1"/>
  <c r="B32" i="84" a="1"/>
  <c r="B32" i="84" s="1"/>
  <c r="B42" i="84" a="1"/>
  <c r="B42" i="84" s="1"/>
  <c r="B28" i="84" a="1"/>
  <c r="B28" i="84" s="1"/>
  <c r="B13" i="84" a="1"/>
  <c r="B13" i="84" s="1"/>
  <c r="B16" i="84" a="1"/>
  <c r="B16" i="84" s="1"/>
  <c r="B37" i="84" a="1"/>
  <c r="B37" i="84" s="1"/>
  <c r="B54" i="84" a="1"/>
  <c r="B54" i="84" s="1"/>
  <c r="B52" i="84" a="1"/>
  <c r="B52" i="84" s="1"/>
  <c r="B49" i="84" a="1"/>
  <c r="B49" i="84" s="1"/>
  <c r="B46" i="84" a="1"/>
  <c r="B46" i="84" s="1"/>
  <c r="B27" i="84" a="1"/>
  <c r="B27" i="84" s="1"/>
  <c r="B45" i="84" a="1"/>
  <c r="B45" i="84" s="1"/>
  <c r="B34" i="84" a="1"/>
  <c r="B34" i="84" s="1"/>
  <c r="B19" i="84" a="1"/>
  <c r="B19" i="84" s="1"/>
  <c r="B53" i="84" a="1"/>
  <c r="B53" i="84" s="1"/>
  <c r="B26" i="84" a="1"/>
  <c r="B26" i="84" s="1"/>
  <c r="B50" i="84" a="1"/>
  <c r="B50" i="84" s="1"/>
  <c r="B18" i="84" a="1"/>
  <c r="B18" i="84" s="1"/>
  <c r="B15" i="84" a="1"/>
  <c r="B15" i="84" s="1"/>
  <c r="B61" i="84" a="1"/>
  <c r="B61" i="84" s="1"/>
  <c r="B62" i="84" a="1"/>
  <c r="B62" i="84" s="1"/>
  <c r="B56" i="84" a="1"/>
  <c r="B56" i="84" s="1"/>
  <c r="B48" i="84" a="1"/>
  <c r="B48" i="84" s="1"/>
  <c r="B12" i="84" a="1"/>
  <c r="B12" i="84" s="1"/>
  <c r="B11" i="84" a="1"/>
  <c r="B11" i="84" s="1"/>
  <c r="B60" i="84" a="1"/>
  <c r="B60" i="84" s="1"/>
  <c r="B33" i="84" a="1"/>
  <c r="B33" i="84" s="1"/>
  <c r="B17" i="84" a="1"/>
  <c r="B17" i="84" s="1"/>
  <c r="B10" i="84" a="1"/>
  <c r="B10" i="84" s="1"/>
  <c r="B47" i="84" a="1"/>
  <c r="B47" i="84" s="1"/>
  <c r="B29" i="84" a="1"/>
  <c r="B29" i="84" s="1"/>
  <c r="B40" i="84" a="1"/>
  <c r="B40" i="84" s="1"/>
  <c r="B43" i="84" a="1"/>
  <c r="B43" i="84" s="1"/>
  <c r="B57" i="84" a="1"/>
  <c r="B57" i="84" s="1"/>
  <c r="B21" i="84" a="1"/>
  <c r="B21" i="84" s="1"/>
  <c r="B30" i="84" a="1"/>
  <c r="B30" i="84" s="1"/>
  <c r="B22" i="84" a="1"/>
  <c r="B22" i="84" s="1"/>
  <c r="B51" i="84" a="1"/>
  <c r="B51" i="84" s="1"/>
  <c r="B35" i="84" a="1"/>
  <c r="B35" i="84" s="1"/>
  <c r="B44" i="84" a="1"/>
  <c r="B44" i="84" s="1"/>
  <c r="B36" i="84" a="1"/>
  <c r="B36" i="84" s="1"/>
  <c r="B55" i="84" a="1"/>
  <c r="B55" i="84" s="1"/>
  <c r="B38" i="84" a="1"/>
  <c r="B38" i="84" s="1"/>
  <c r="B14" i="84" a="1"/>
  <c r="B14" i="84" s="1"/>
  <c r="B9" i="84" a="1"/>
  <c r="B9" i="84" s="1"/>
  <c r="B58" i="84" a="1"/>
  <c r="B58" i="84" s="1"/>
  <c r="B39" i="84" a="1"/>
  <c r="B39" i="84" s="1"/>
  <c r="B23" i="84" a="1"/>
  <c r="B23" i="84" s="1"/>
  <c r="B20" i="84" a="1"/>
  <c r="B20" i="84" s="1"/>
  <c r="B59" i="84" a="1"/>
  <c r="B59" i="84" s="1"/>
  <c r="B25" i="84" a="1"/>
  <c r="B25" i="84" s="1"/>
  <c r="B63" i="84" a="1"/>
  <c r="B63" i="84" s="1"/>
  <c r="AD9" i="84"/>
  <c r="AD11" i="84"/>
  <c r="AD15" i="84"/>
  <c r="AD14" i="84"/>
  <c r="AD10" i="84"/>
  <c r="AD13" i="84"/>
  <c r="S8" i="84" a="1"/>
  <c r="S8" i="84" s="1"/>
  <c r="AF8" i="84"/>
  <c r="AE8" i="84"/>
  <c r="AD8" i="84"/>
  <c r="AC5" i="84"/>
  <c r="AC8" i="84" s="1"/>
  <c r="AD7" i="84"/>
  <c r="AC15" i="84" l="1"/>
  <c r="AC13" i="84"/>
  <c r="AC14" i="84"/>
  <c r="AC12" i="84"/>
  <c r="AC9" i="84"/>
  <c r="AC10" i="84"/>
  <c r="AC11" i="84"/>
  <c r="AB5" i="84"/>
  <c r="AC7" i="84"/>
  <c r="AB15" i="84" l="1"/>
  <c r="AB11" i="84"/>
  <c r="AB10" i="84"/>
  <c r="AB13" i="84"/>
  <c r="AB12" i="84"/>
  <c r="AB9" i="84"/>
  <c r="AB14" i="84"/>
  <c r="AB8" i="84"/>
  <c r="AB7" i="84"/>
  <c r="AA5" i="84"/>
  <c r="AA10" i="84" l="1"/>
  <c r="AA9" i="84"/>
  <c r="AA13" i="84"/>
  <c r="AA14" i="84"/>
  <c r="AA15" i="84"/>
  <c r="AA12" i="84"/>
  <c r="AA11" i="84"/>
  <c r="AA8" i="84"/>
  <c r="AA7" i="84"/>
  <c r="Z5" i="84"/>
  <c r="Z13" i="84" l="1"/>
  <c r="Z11" i="84"/>
  <c r="Z9" i="84"/>
  <c r="Z10" i="84"/>
  <c r="Z14" i="84"/>
  <c r="Z15" i="84"/>
  <c r="Z12" i="84"/>
  <c r="Z8" i="84"/>
  <c r="Z7" i="84"/>
  <c r="Y5" i="84"/>
  <c r="Y12" i="84" l="1"/>
  <c r="Y15" i="84"/>
  <c r="Y11" i="84"/>
  <c r="Y9" i="84"/>
  <c r="Y13" i="84"/>
  <c r="Y14" i="84"/>
  <c r="Y10" i="84"/>
  <c r="Y8" i="84"/>
  <c r="X5" i="84"/>
  <c r="Y7" i="84"/>
  <c r="X9" i="84" l="1"/>
  <c r="X10" i="84"/>
  <c r="X11" i="84"/>
  <c r="X15" i="84"/>
  <c r="X14" i="84"/>
  <c r="X13" i="84"/>
  <c r="X12" i="84"/>
  <c r="X8" i="84"/>
  <c r="W5" i="84"/>
  <c r="X7" i="84"/>
  <c r="W13" i="84" l="1"/>
  <c r="W14" i="84"/>
  <c r="W9" i="84"/>
  <c r="W11" i="84"/>
  <c r="W12" i="84"/>
  <c r="W10" i="84"/>
  <c r="W15" i="84"/>
  <c r="W8" i="84"/>
  <c r="W7" i="84"/>
  <c r="V5" i="84"/>
  <c r="V10" i="84" l="1"/>
  <c r="V15" i="84"/>
  <c r="V12" i="84"/>
  <c r="V13" i="84"/>
  <c r="V14" i="84"/>
  <c r="V9" i="84"/>
  <c r="V11" i="84"/>
  <c r="V8" i="84"/>
  <c r="V7" i="84"/>
  <c r="U5" i="84"/>
  <c r="U10" i="84" l="1"/>
  <c r="U14" i="84"/>
  <c r="U15" i="84"/>
  <c r="U12" i="84"/>
  <c r="U11" i="84"/>
  <c r="U9" i="84"/>
  <c r="U13" i="84"/>
  <c r="U8" i="84"/>
  <c r="T5" i="84"/>
  <c r="U7" i="84"/>
  <c r="T13" i="84" l="1"/>
  <c r="T10" i="84"/>
  <c r="T11" i="84"/>
  <c r="T9" i="84"/>
  <c r="T14" i="84"/>
  <c r="T15" i="84"/>
  <c r="T12" i="84"/>
  <c r="T8" i="84"/>
  <c r="T7" i="84"/>
  <c r="S31" i="84" l="1" a="1"/>
  <c r="S31" i="84" s="1"/>
  <c r="M45" i="79" l="1"/>
  <c r="L45" i="79"/>
  <c r="K45" i="79"/>
  <c r="J45" i="79"/>
  <c r="I45" i="79"/>
  <c r="H45" i="79"/>
  <c r="G45" i="79"/>
  <c r="F45" i="79"/>
  <c r="E45" i="79"/>
  <c r="E46" i="79" s="1" a="1"/>
  <c r="E46" i="79" s="1"/>
  <c r="D45" i="79"/>
  <c r="C45" i="79"/>
  <c r="M25" i="79"/>
  <c r="L25" i="79"/>
  <c r="K25" i="79"/>
  <c r="J25" i="79"/>
  <c r="I25" i="79"/>
  <c r="H25" i="79"/>
  <c r="G25" i="79"/>
  <c r="F25" i="79"/>
  <c r="E25" i="79"/>
  <c r="E26" i="79" s="1" a="1"/>
  <c r="E26" i="79" s="1"/>
  <c r="D25" i="79"/>
  <c r="C25" i="79"/>
  <c r="M5" i="79"/>
  <c r="L5" i="79"/>
  <c r="K5" i="79"/>
  <c r="J5" i="79"/>
  <c r="I5" i="79"/>
  <c r="H5" i="79"/>
  <c r="G5" i="79"/>
  <c r="F5" i="79"/>
  <c r="E5" i="79"/>
  <c r="E6" i="79" s="1" a="1"/>
  <c r="E6" i="79" s="1"/>
  <c r="D5" i="79"/>
  <c r="C5" i="79"/>
  <c r="B23" i="82"/>
  <c r="B24" i="82" s="1"/>
  <c r="B7" i="82"/>
  <c r="B8" i="82" s="1"/>
  <c r="R5" i="82"/>
  <c r="D4" i="82" s="1" a="1"/>
  <c r="B121" i="82" l="1" a="1"/>
  <c r="B121" i="82" s="1"/>
  <c r="C121" i="82" s="1" a="1"/>
  <c r="C121" i="82" s="1"/>
  <c r="R121" i="82" s="1" a="1"/>
  <c r="R121" i="82" s="1"/>
  <c r="B105" i="82" a="1"/>
  <c r="B105" i="82" s="1"/>
  <c r="C105" i="82" s="1" a="1"/>
  <c r="C105" i="82" s="1"/>
  <c r="R105" i="82" s="1" a="1"/>
  <c r="R105" i="82" s="1"/>
  <c r="B89" i="82" a="1"/>
  <c r="B89" i="82" s="1"/>
  <c r="C89" i="82" s="1" a="1"/>
  <c r="C89" i="82" s="1"/>
  <c r="R89" i="82" s="1" a="1"/>
  <c r="R89" i="82" s="1"/>
  <c r="B73" i="82" a="1"/>
  <c r="B73" i="82" s="1"/>
  <c r="C73" i="82" s="1" a="1"/>
  <c r="C73" i="82" s="1"/>
  <c r="R73" i="82" s="1" a="1"/>
  <c r="R73" i="82" s="1"/>
  <c r="B57" i="82" a="1"/>
  <c r="B57" i="82" s="1"/>
  <c r="C57" i="82" s="1" a="1"/>
  <c r="C57" i="82" s="1"/>
  <c r="R57" i="82" s="1" a="1"/>
  <c r="R57" i="82" s="1"/>
  <c r="B25" i="82" a="1"/>
  <c r="B25" i="82" s="1"/>
  <c r="B9" i="82" a="1"/>
  <c r="B9" i="82" s="1"/>
  <c r="B41" i="82" a="1"/>
  <c r="B41" i="82" s="1"/>
  <c r="C41" i="82" s="1" a="1"/>
  <c r="C41" i="82" s="1"/>
  <c r="R41" i="82" s="1" a="1"/>
  <c r="R41" i="82" s="1"/>
  <c r="L40" i="82"/>
  <c r="K40" i="82"/>
  <c r="J40" i="82"/>
  <c r="I40" i="82"/>
  <c r="H40" i="82"/>
  <c r="G40" i="82"/>
  <c r="F40" i="82"/>
  <c r="E40" i="82"/>
  <c r="P40" i="82"/>
  <c r="N40" i="82"/>
  <c r="M40" i="82"/>
  <c r="O40" i="82"/>
  <c r="L56" i="82"/>
  <c r="K56" i="82"/>
  <c r="J56" i="82"/>
  <c r="I56" i="82"/>
  <c r="H56" i="82"/>
  <c r="G56" i="82"/>
  <c r="F56" i="82"/>
  <c r="E56" i="82"/>
  <c r="M56" i="82"/>
  <c r="P56" i="82"/>
  <c r="O56" i="82"/>
  <c r="N56" i="82"/>
  <c r="L72" i="82"/>
  <c r="N120" i="82"/>
  <c r="N104" i="82"/>
  <c r="K72" i="82"/>
  <c r="M120" i="82"/>
  <c r="M104" i="82"/>
  <c r="J72" i="82"/>
  <c r="L120" i="82"/>
  <c r="L104" i="82"/>
  <c r="I72" i="82"/>
  <c r="K120" i="82"/>
  <c r="K104" i="82"/>
  <c r="H72" i="82"/>
  <c r="J120" i="82"/>
  <c r="J104" i="82"/>
  <c r="G72" i="82"/>
  <c r="I120" i="82"/>
  <c r="I104" i="82"/>
  <c r="F72" i="82"/>
  <c r="H120" i="82"/>
  <c r="H104" i="82"/>
  <c r="E72" i="82"/>
  <c r="G120" i="82"/>
  <c r="G104" i="82"/>
  <c r="M72" i="82"/>
  <c r="O120" i="82"/>
  <c r="O104" i="82"/>
  <c r="F120" i="82"/>
  <c r="F104" i="82"/>
  <c r="E120" i="82"/>
  <c r="E104" i="82"/>
  <c r="P72" i="82"/>
  <c r="O72" i="82"/>
  <c r="N72" i="82"/>
  <c r="P120" i="82"/>
  <c r="P104" i="82"/>
  <c r="O24" i="82"/>
  <c r="L8" i="82"/>
  <c r="N24" i="82"/>
  <c r="O8" i="82"/>
  <c r="M8" i="82"/>
  <c r="K8" i="82"/>
  <c r="P88" i="82"/>
  <c r="M24" i="82"/>
  <c r="J8" i="82"/>
  <c r="O88" i="82"/>
  <c r="L24" i="82"/>
  <c r="I8" i="82"/>
  <c r="K24" i="82"/>
  <c r="H8" i="82"/>
  <c r="P24" i="82"/>
  <c r="N88" i="82"/>
  <c r="M88" i="82"/>
  <c r="J24" i="82"/>
  <c r="G8" i="82"/>
  <c r="P8" i="82"/>
  <c r="N8" i="82"/>
  <c r="L88" i="82"/>
  <c r="I24" i="82"/>
  <c r="F8" i="82"/>
  <c r="K88" i="82"/>
  <c r="H24" i="82"/>
  <c r="E8" i="82"/>
  <c r="J88" i="82"/>
  <c r="G24" i="82"/>
  <c r="I88" i="82"/>
  <c r="F24" i="82"/>
  <c r="H88" i="82"/>
  <c r="E24" i="82"/>
  <c r="G88" i="82"/>
  <c r="F88" i="82"/>
  <c r="E88" i="82"/>
  <c r="D4" i="82"/>
  <c r="D41" i="82" l="1" a="1"/>
  <c r="D41" i="82" s="1"/>
  <c r="D40" i="82"/>
  <c r="D57" i="82" a="1"/>
  <c r="D57" i="82" s="1"/>
  <c r="D56" i="82"/>
  <c r="D73" i="82" a="1"/>
  <c r="D73" i="82" s="1"/>
  <c r="D104" i="82"/>
  <c r="D72" i="82"/>
  <c r="D120" i="82"/>
  <c r="D121" i="82" a="1"/>
  <c r="D121" i="82" s="1"/>
  <c r="D105" i="82" a="1"/>
  <c r="D105" i="82" s="1"/>
  <c r="D89" i="82" a="1"/>
  <c r="D89" i="82" s="1"/>
  <c r="D8" i="82"/>
  <c r="D24" i="82"/>
  <c r="D88" i="82"/>
  <c r="D9" i="82" a="1"/>
  <c r="C25" i="82" a="1"/>
  <c r="C25" i="82" s="1"/>
  <c r="S120" i="82" l="1" a="1"/>
  <c r="S120" i="82" s="1"/>
  <c r="S72" i="82" a="1"/>
  <c r="S72" i="82" s="1"/>
  <c r="AG70" i="82" s="1" a="1"/>
  <c r="S56" i="82" a="1"/>
  <c r="S56" i="82" s="1"/>
  <c r="AG54" i="82" s="1" a="1"/>
  <c r="S104" i="82" a="1"/>
  <c r="S104" i="82" s="1"/>
  <c r="S88" i="82" a="1"/>
  <c r="S88" i="82" s="1"/>
  <c r="S40" i="82" a="1"/>
  <c r="S40" i="82" s="1"/>
  <c r="AG38" i="82" s="1" a="1"/>
  <c r="D9" i="82"/>
  <c r="D25" i="82" a="1"/>
  <c r="C9" i="82" a="1"/>
  <c r="C9" i="82" s="1"/>
  <c r="AG38" i="82" l="1"/>
  <c r="CC38" i="82"/>
  <c r="BM38" i="82"/>
  <c r="BM40" i="82" a="1"/>
  <c r="BM40" i="82" s="1"/>
  <c r="CC40" i="82" s="1" a="1"/>
  <c r="CC40" i="82" s="1"/>
  <c r="AG54" i="82"/>
  <c r="BM56" i="82" a="1"/>
  <c r="BM56" i="82" s="1"/>
  <c r="CC56" i="82" s="1" a="1"/>
  <c r="CC56" i="82" s="1"/>
  <c r="CC54" i="82"/>
  <c r="BM54" i="82"/>
  <c r="AG70" i="82"/>
  <c r="BM72" i="82" a="1"/>
  <c r="BM72" i="82" s="1"/>
  <c r="CC72" i="82" s="1" a="1"/>
  <c r="CC72" i="82" s="1"/>
  <c r="CC70" i="82"/>
  <c r="BM70" i="82"/>
  <c r="S57" i="82" a="1"/>
  <c r="S41" i="82" a="1"/>
  <c r="D25" i="82"/>
  <c r="S57" i="82" l="1"/>
  <c r="AG57" i="82" s="1" a="1"/>
  <c r="AG57" i="82" s="1"/>
  <c r="S41" i="82"/>
  <c r="AG41" i="82" s="1" a="1"/>
  <c r="AG41" i="82" s="1"/>
  <c r="S121" i="82" a="1"/>
  <c r="S73" i="82" a="1"/>
  <c r="S89" i="82" a="1"/>
  <c r="S105" i="82" a="1"/>
  <c r="S121" i="82" l="1"/>
  <c r="BL73" i="82" s="1" a="1"/>
  <c r="BL73" i="82" s="1"/>
  <c r="S105" i="82"/>
  <c r="BL57" i="82" s="1" a="1"/>
  <c r="BL57" i="82" s="1"/>
  <c r="S89" i="82"/>
  <c r="BL41" i="82" s="1" a="1"/>
  <c r="BL41" i="82" s="1"/>
  <c r="S73" i="82"/>
  <c r="AG73" i="82" s="1" a="1"/>
  <c r="AG73" i="82" s="1"/>
  <c r="B1" i="80"/>
  <c r="N45" i="79" a="1"/>
  <c r="N45" i="79" s="1"/>
  <c r="C48" i="79" s="1" a="1"/>
  <c r="N25" i="79" a="1"/>
  <c r="N25" i="79" s="1"/>
  <c r="C28" i="79" s="1" a="1"/>
  <c r="N5" i="79" a="1"/>
  <c r="N5" i="79" s="1"/>
  <c r="C8" i="79" s="1" a="1"/>
  <c r="C8" i="79" l="1"/>
  <c r="B8" i="79" s="1" a="1"/>
  <c r="B8" i="79" s="1"/>
  <c r="C28" i="79"/>
  <c r="B28" i="79" s="1" a="1"/>
  <c r="B28" i="79" s="1"/>
  <c r="C48" i="79"/>
  <c r="B48" i="79" s="1" a="1"/>
  <c r="B48" i="79" s="1"/>
  <c r="C3" i="45"/>
  <c r="G3" i="45" s="1"/>
  <c r="T12" i="45"/>
  <c r="N12" i="45"/>
  <c r="F11" i="45"/>
  <c r="G5" i="45"/>
  <c r="G4" i="45"/>
  <c r="B63" i="79" l="1" a="1"/>
  <c r="B63" i="79" s="1"/>
  <c r="B41" i="79" a="1"/>
  <c r="B41" i="79" s="1"/>
  <c r="B40" i="79" a="1"/>
  <c r="B40" i="79" s="1"/>
  <c r="B62" i="79" a="1"/>
  <c r="B62" i="79" s="1"/>
  <c r="B55" i="79" a="1"/>
  <c r="B55" i="79" s="1"/>
  <c r="B61" i="79" a="1"/>
  <c r="B61" i="79" s="1"/>
  <c r="B33" i="79" a="1"/>
  <c r="B33" i="79" s="1"/>
  <c r="B39" i="79" a="1"/>
  <c r="B39" i="79" s="1"/>
  <c r="B38" i="79" a="1"/>
  <c r="B38" i="79" s="1"/>
  <c r="B19" i="79" a="1"/>
  <c r="B19" i="79" s="1"/>
  <c r="B9" i="79" a="1"/>
  <c r="B9" i="79" s="1"/>
  <c r="B37" i="79" a="1"/>
  <c r="B37" i="79" s="1"/>
  <c r="B13" i="79" a="1"/>
  <c r="B13" i="79" s="1"/>
  <c r="B14" i="79" a="1"/>
  <c r="B14" i="79" s="1"/>
  <c r="B10" i="79" a="1"/>
  <c r="B10" i="79" s="1"/>
  <c r="B11" i="79" a="1"/>
  <c r="B11" i="79" s="1"/>
  <c r="B18" i="79" a="1"/>
  <c r="B18" i="79" s="1"/>
  <c r="B16" i="79" a="1"/>
  <c r="B16" i="79" s="1"/>
  <c r="B12" i="79" a="1"/>
  <c r="B12" i="79" s="1"/>
  <c r="B15" i="79" a="1"/>
  <c r="B15" i="79" s="1"/>
  <c r="B17" i="79" a="1"/>
  <c r="B17" i="79" s="1"/>
  <c r="B30" i="79" a="1"/>
  <c r="B30" i="79" s="1"/>
  <c r="B31" i="79" a="1"/>
  <c r="B31" i="79" s="1"/>
  <c r="B57" i="79" a="1"/>
  <c r="B57" i="79" s="1"/>
  <c r="B59" i="79" a="1"/>
  <c r="B59" i="79" s="1"/>
  <c r="B53" i="79" a="1"/>
  <c r="B53" i="79" s="1"/>
  <c r="B51" i="79" a="1"/>
  <c r="B51" i="79" s="1"/>
  <c r="B52" i="79" a="1"/>
  <c r="B52" i="79" s="1"/>
  <c r="B58" i="79" a="1"/>
  <c r="B58" i="79" s="1"/>
  <c r="B50" i="79" a="1"/>
  <c r="B50" i="79" s="1"/>
  <c r="B54" i="79" a="1"/>
  <c r="B54" i="79" s="1"/>
  <c r="B32" i="79" a="1"/>
  <c r="B32" i="79" s="1"/>
  <c r="B56" i="79" a="1"/>
  <c r="B56" i="79" s="1"/>
  <c r="B35" i="79" a="1"/>
  <c r="B35" i="79" s="1"/>
  <c r="B36" i="79" a="1"/>
  <c r="B36" i="79" s="1"/>
  <c r="B60" i="79" a="1"/>
  <c r="B60" i="79" s="1"/>
  <c r="B29" i="79" a="1"/>
  <c r="B29" i="79" s="1"/>
  <c r="B49" i="79" a="1"/>
  <c r="B49" i="79" s="1"/>
  <c r="B34" i="79" a="1"/>
  <c r="B34" i="79" s="1"/>
  <c r="B14" i="45" a="1"/>
  <c r="B14" i="45" l="1"/>
  <c r="C11" i="45" s="1"/>
  <c r="B25" i="79" l="1"/>
  <c r="B45" i="7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2B9464-79AC-452D-A153-AF06384E50E9}" keepAlive="1" name="pbi-last-txn-date" type="5" refreshedVersion="8" saveData="1">
    <dbPr connection="Provider=MSOLAP.7;Integrated Security=ClaimsToken;Persist Security Info=True;Initial Catalog=sobe_wowvirtualserver-0df39291-dac8-450c-ac40-8dfa85a9a66f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EVALUATE_x000a_SUMMARIZECOLUMNS(_x000a_    Locations[LocationID],_x000a_    FILTER( Locations, Locations[SalesLocType] = &quot;Shops&quot;),_x000a_    FILTER( Locations, Locations[Business] = &quot;PTBZ&quot;),_x000a_    FILTER( Calendar, Calendar[Date] &gt;= dt&quot;2024-01-01&quot;),_x000a__x000a_    &quot;LastTxnDate&quot;, [LastTxnDate]_x000a_) _x000a_ORDER BY [LastTxnDate] Asc" commandType="4"/>
  </connection>
  <connection id="2" xr16:uid="{00000000-0015-0000-FFFF-FFFF06000000}" keepAlive="1" name="pbi-sales-performance" type="5" refreshedVersion="8" saveData="1">
    <dbPr connection="Provider=MSOLAP.7;Integrated Security=ClaimsToken;Persist Security Info=True;Initial Catalog=sobe_wowvirtualserver-0df39291-dac8-450c-ac40-8dfa85a9a66f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EVALUATE_x000a_SUMMARIZECOLUMNS(_x000a_    ROLLUPADDISSUBTOTAL (Locations[LocationID], &quot;Location Total&quot;,Staff[StaffID], &quot;Staff Total&quot; ),_x000a__x000a_    FILTER(Locations, Locations[Business] = &quot;PTBZ&quot; &amp;&amp; Locations[Type] = &quot;Shops&quot;),_x000a__x000a_    &quot;StaffName&quot;, IGNORE([StaffNameText]), _x000a_    &quot;NetSales-1Y&quot;, CALCULATE([SumNetSales], Calendar[Last1Y]),_x000a_    &quot;SalesQuantity-1Y&quot;, CALCULATE([SalesQuantity], Calendar[Last1Y]),_x000a__x000a_    &quot;HoursAC10-1Y&quot;, CALCULATE([HoursAC10], Calendar[Last1Y])/8,_x000a_    &quot;SumNetSalesPer9SH-1Y&quot;, CALCULATE([SumNetSalesPer9SH], Calendar[Last1Y]),_x000a__x000a_    &quot;SumNetSalesExJELLPer9SH-1Y&quot;, CALCULATE([SumNetSalesExJELLPer9SH], Calendar[Last1Y]),_x000a_    &quot;SumNetSalesExFurniturePer9SH-1Y&quot;, CALCULATE([SumNetSalesExFurniturePer9SH], Calendar[Last1Y]),_x000a__x000a_    &quot;SumNetSalesExJFPer9SH-1Y&quot;, CALCULATE([SumNetSalesExJFPer9SH], Calendar[Last1Y]),_x000a_    &quot;SumNetSalesExCJFPer9SH-1Y&quot;, CALCULATE([SumNetSalesExCJFPer9SH], Calendar[Last1Y]),_x000a__x000a_    &quot;CountTransactions-1Y&quot;, CALCULATE([CountTransactions], Calendar[Last1Y]),_x000a_    &quot;CountTransactionsPer9SH-1Y&quot;, CALCULATE([CountTransactionsPer9SH], Calendar[Last1Y]),_x000a__x000a_    &quot;MedianTransactionValue-1Y&quot;, CALCULATE([MedianTransactionValue], Calendar[Last1Y]),_x000a__x000a_    &quot;AverageSalesQuantityP100-1Y&quot;, CALCULATE([AverageSalesQuantityP100], Calendar[Last1Y]),_x000a_    &quot;MedianPriceP100-1Y&quot;, CALCULATE([MedianPriceP100], Calendar[Last1Y]),_x000a__x000a_    &quot;NetSales-3M&quot;, CALCULATE([SumNetSales], Calendar[Last3M]),_x000a_    &quot;SalesQuantity-3M&quot;, CALCULATE([SalesQuantity], Calendar[Last3M]),_x000a__x000a_    &quot;HoursAC10-3M&quot;, CALCULATE([HoursAC10], Calendar[Last3M])/8,_x000a_    &quot;SumNetSalesPer9SH-3M&quot;, CALCULATE([SumNetSalesPer9SH], Calendar[Last3M]),_x000a__x000a_    &quot;SumNetSalesExJELLPer9SH-3M&quot;, CALCULATE([SumNetSalesExJELLPer9SH], Calendar[Last3M]),_x000a_    &quot;SumNetSalesExFurniturePer9SH-3M&quot;, CALCULATE([SumNetSalesExFurniturePer9SH], Calendar[Last3M]),_x000a__x000a_    &quot;SumNetSalesExJFPer9SH-3M&quot;, CALCULATE([SumNetSalesExJFPer9SH], Calendar[Last3M]),_x000a_    &quot;SumNetSalesExCJFPer9SH-3M&quot;, CALCULATE([SumNetSalesExCJFPer9SH], Calendar[Last3M]),_x000a__x000a_    &quot;CountTransactions-3M&quot;, CALCULATE([CountTransactions], Calendar[Last3M]),_x000a_    &quot;CountTransactionsPer9SH-3M&quot;, CALCULATE([CountTransactionsPer9SH], Calendar[Last3M]),_x000a__x000a_    &quot;MedianTransactionValue-3M&quot;, CALCULATE([MedianTransactionValue], Calendar[Last3M]),_x000a__x000a_    &quot;AverageSalesQuantityP100-3M&quot;, CALCULATE([AverageSalesQuantityP100], Calendar[Last3M]),_x000a_    &quot;MedianPriceP100-3M&quot;, CALCULATE([MedianPriceP100], Calendar[Last3M]),_x000a__x000a_    &quot;NetSales-1M&quot;, CALCULATE([SumNetSales], Calendar[Last1M]),_x000a_    &quot;SalesQuantity-1M&quot;, CALCULATE([SalesQuantity], Calendar[Last1M]),_x000a__x000a_    &quot;HoursAC10-1M&quot;, CALCULATE([HoursAC10], Calendar[Last1M])/8,_x000a_    &quot;SumNetSalesPer9SH-1M&quot;, CALCULATE([SumNetSalesPer9SH], Calendar[Last1M]),_x000a__x000a_    &quot;SumNetSalesExJELLPer9SH-1M&quot;, CALCULATE([SumNetSalesExJELLPer9SH], Calendar[Last1M]),_x000a_    &quot;SumNetSalesExFurniturePer9SH-1M&quot;, CALCULATE([SumNetSalesExFurniturePer9SH], Calendar[Last1M]),_x000a__x000a_    &quot;SumNetSalesExJFPer9SH-1M&quot;, CALCULATE([SumNetSalesExJFPer9SH], Calendar[Last1M]),_x000a_    &quot;SumNetSalesExCJFPer9SH-1M&quot;, CALCULATE([SumNetSalesExCJFPer9SH], Calendar[Last1M]),_x000a__x000a_    &quot;CountTransactions-1M&quot;, CALCULATE([CountTransactions], Calendar[Last1M]),_x000a_    &quot;CountTransactionsPer9SH-1M&quot;, CALCULATE([CountTransactionsPer9SH], Calendar[Last1M]),_x000a__x000a_    &quot;MedianTransactionValue-1M&quot;, CALCULATE([MedianTransactionValue], Calendar[Last1M]),_x000a__x000a_    &quot;AverageSalesQuantityP100-1M&quot;, CALCULATE([AverageSalesQuantityP100], Calendar[Last1M]),_x000a_    &quot;MedianPriceP100-1M&quot;, CALCULATE([MedianPriceP100], Calendar[Last1M]),_x000a__x000a_    &quot;NetSales-1W&quot;, CALCULATE([SumNetSales], Calendar[Last1W]),_x000a_    &quot;SalesQuantity-1W&quot;, CALCULATE([SalesQuantity], Calendar[Last1W]),_x000a__x000a_    &quot;HoursAC10-1W&quot;, CALCULATE([HoursAC10], Calendar[Last1W])/8,_x000a_    &quot;SumNetSalesPer9SH-1W&quot;, CALCULATE([SumNetSalesPer9SH], Calendar[Last1W]),_x000a__x000a_    &quot;SumNetSalesExJELLPer9SH-1W&quot;, CALCULATE([SumNetSalesExJELLPer9SH], Calendar[Last1W]),_x000a_    &quot;SumNetSalesExFurniturePer9SH-1W&quot;, CALCULATE([SumNetSalesExFurniturePer9SH], Calendar[Last1W]),_x000a__x000a_    &quot;SumNetSalesExJFPer9SH-1W&quot;, CALCULATE([SumNetSalesExJFPer9SH], Calendar[Last1W]),_x000a_    &quot;SumNetSalesExCJFPer9SH-1W&quot;, CALCULATE([SumNetSalesExCJFPer9SH], Calendar[Last1W]),_x000a__x000a_    &quot;CountTransactions-1W&quot;, CALCULATE([CountTransactions], Calendar[Last1W]),_x000a_    &quot;CountTransactionsPer9SH-1W&quot;, CALCULATE([CountTransactionsPer9SH], Calendar[Last1W]),_x000a__x000a_    &quot;MedianTransactionValue-1W&quot;, CALCULATE([MedianTransactionValue], Calendar[Last1W]),_x000a__x000a_    &quot;AverageSalesQuantityP100-1W&quot;, CALCULATE([AverageSalesQuantityP100], Calendar[Last1W]),_x000a_    &quot;MedianPriceP100-1W&quot;, CALCULATE([MedianPriceP100], Calendar[Last1W])_x000a_)_x000a_" commandType="4"/>
  </connection>
  <connection id="3" xr16:uid="{00000000-0015-0000-FFFF-FFFF07000000}" keepAlive="1" name="pbi-sales-performance-mm" type="5" refreshedVersion="8" saveData="1">
    <dbPr connection="Provider=MSOLAP.7;Integrated Security=ClaimsToken;Persist Security Info=True;Initial Catalog=sobe_wowvirtualserver-0df39291-dac8-450c-ac40-8dfa85a9a66f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EVALUATE_x000a_FILTER(_x000a_SUMMARIZECOLUMNS(_x000a_    Calendar[Year], Calendar[Month Number],_x000a_    ROLLUPADDISSUBTOTAL (Locations[LocationID], &quot;Location Total&quot;,Staff[StaffID], &quot;Staff Total&quot; ),_x000a__x000a_    FILTER(Locations, Locations[Business] = &quot;PTBZ&quot; &amp;&amp; Locations[Type] = &quot;Shops&quot;),_x000a_    FILTER(Calendar, Calendar[Last2Y]),_x000a__x000a_    &quot;StaffName&quot;, [StaffNameText], _x000a_    &quot;NetSales&quot;, [SumNetSales],_x000a_    &quot;SalesQuantity&quot;, [SalesQuantity],_x000a__x000a_    &quot;HoursAC10&quot;, [HoursAC10]/8,_x000a_    &quot;SumNetSalesPer9SH&quot;, [SumNetSalesPer9SH],_x000a__x000a_    &quot;SumNetSalesExJELLPer9SH&quot;, [SumNetSalesExJELLPer9SH],_x000a_    &quot;SumNetSalesExFurniturePer9SH&quot;, [SumNetSalesExFurniturePer9SH],_x000a__x000a_    &quot;SumNetSalesExCJFPer9SH&quot;, [SumNetSalesExCJFPer9SH],_x000a_    &quot;SumNetSalesExJFPer9SH&quot;, [SumNetSalesExJFPer9SH],_x000a__x000a_    &quot;CountTransactions&quot;, [CountTransactions],_x000a_    &quot;CountTransactionsPer9SH&quot;, [CountTransactionsPer9SH],_x000a__x000a_    &quot;MedianTransactionValue&quot;, [MedianTransactionValue],_x000a__x000a_    &quot;AverageSalesQuantityP100&quot;,[AverageSalesQuantityP100],_x000a_    &quot;MedianPriceP100&quot;, [MedianPriceP100]_x000a_),_x000a_[HoursAC10] &gt; 0)_x000a_" commandType="4"/>
  </connection>
  <connection id="4" xr16:uid="{B4B16F6C-D33E-4BD2-A8AF-3541BCD66182}" keepAlive="1" name="pbi-sales-txn-size-ym" type="5" refreshedVersion="8" background="1" saveData="1">
    <dbPr connection="Provider=MSOLAP.7;Integrated Security=ClaimsToken;Persist Security Info=True;Initial Catalog=sobe_wowvirtualserver-0df39291-dac8-450c-ac40-8dfa85a9a66f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EVALUATE_x000d__x000a_SUMMARIZECOLUMNS(_x000d__x000a_    Locations[LocationID],_x000d__x000a_    Staff[StaffID],_x000d__x000a_    Staff[StaffName],_x000d__x000a_    Calendar[Year],_x000d__x000a_    Calendar[Month Number],_x000d__x000a_    FILTER(Locations, Locations[Business] IN {&quot;PTBZ&quot;} &amp;&amp; Locations[Type] IN {&quot;Shops&quot;}),_x000d__x000a_    FILTER(Calendar, Calendar[Last14M]),_x000d__x000a_    &quot;Lookup&quot;, IGNORE(SELECTEDVALUE( Staff[StaffID] ) &amp; &quot;|&quot; &amp; SELECTEDVALUE(Locations[LocationID] ) &amp; &quot;|&quot; &amp; SELECTEDVALUE(Calendar[Year]) &amp; &quot;|&quot; &amp; FORMAT(SELECTEDVALUE( Calendar[Month Number] ), &quot;00&quot;)),_x000d__x000a__x000d__x000a_    // NetSales columns_x000d__x000a_    &quot;NetSales&quot;, [SumNetSales],_x000d__x000a_    &quot;NetSales1&quot;, CALCULATE([SumNetSales], SalesHeaders[NetSales] &gt;= 1),_x000d__x000a_    &quot;NetSales200&quot;, CALCULATE([SumNetSales], SalesHeaders[NetSales] &gt;= 200),_x000d__x000a_    &quot;NetSales500&quot;, CALCULATE([SumNetSales], SalesHeaders[NetSales] &gt;= 500),_x000d__x000a_    &quot;NetSales800&quot;, CALCULATE([SumNetSales], SalesHeaders[NetSales] &gt;= 800),_x000d__x000a_    &quot;NetSales1000&quot;, CALCULATE([SumNetSales], SalesHeaders[NetSales] &gt;= 1000),_x000d__x000a_    &quot;NetSales1200&quot;, CALCULATE([SumNetSales], SalesHeaders[NetSales] &gt;= 1200),_x000d__x000a_    &quot;NetSales1500&quot;, CALCULATE([SumNetSales], SalesHeaders[NetSales] &gt;= 1500),_x000d__x000a_    &quot;NetSales2000&quot;, CALCULATE([SumNetSales], SalesHeaders[NetSales] &gt;= 2000),_x000d__x000a_    &quot;NetSales3000&quot;, CALCULATE([SumNetSales], SalesHeaders[NetSales] &gt;= 3000),_x000d__x000a_    &quot;NetSales5000&quot;, CALCULATE([SumNetSales], SalesHeaders[NetSales] &gt;= 5000),_x000d__x000a_    &quot;NetSales5500&quot;, CALCULATE([SumNetSales], SalesHeaders[NetSales] &gt;= 5500),_x000d__x000a_    &quot;NetSales8000&quot;, CALCULATE([SumNetSales], SalesHeaders[NetSales] &gt;= 8000),_x000d__x000a_    &quot;NetSales10000&quot;, CALCULATE([SumNetSales], SalesHeaders[NetSales] &gt;= 10000),_x000d__x000a_    &quot;NetSales10500&quot;, CALCULATE([SumNetSales], SalesHeaders[NetSales] &gt;= 10500),_x000d__x000a_    &quot;NetSales15000&quot;, CALCULATE([SumNetSales], SalesHeaders[NetSales] &gt;= 15000),_x000d__x000a_    &quot;NetSales20000&quot;, CALCULATE([SumNetSales], SalesHeaders[NetSales] &gt;= 20000),_x000d__x000a_    &quot;NetSales30000&quot;, CALCULATE([SumNetSales], SalesHeaders[NetSales] &gt;= 30000),_x000d__x000a_    &quot;NetSales50000&quot;, CALCULATE([SumNetSales], SalesHeaders[NetSales] &gt;= 50000),_x000d__x000a_    _x000d__x000a_    // NetSalesPerDay columns_x000d__x000a_    &quot;NetSalesPerDay&quot;, [SumNetSalesPerDay],_x000d__x000a_    &quot;NetSalesPerDay1&quot;, CALCULATE([SumNetSalesPerDay], SalesHeaders[NetSales] &gt;= 1),_x000d__x000a_    &quot;NetSalesPerDay200&quot;, CALCULATE([SumNetSalesPerDay], SalesHeaders[NetSales] &gt;= 200),_x000d__x000a_    &quot;NetSalesPerDay500&quot;, CALCULATE([SumNetSalesPerDay], SalesHeaders[NetSales] &gt;= 500),_x000d__x000a_    &quot;NetSalesPerDay800&quot;, CALCULATE([SumNetSalesPerDay], SalesHeaders[NetSales] &gt;= 800),_x000d__x000a_    &quot;NetSalesPerDay1000&quot;, CALCULATE([SumNetSalesPerDay], SalesHeaders[NetSales] &gt;= 1000),_x000d__x000a_    &quot;NetSalesPerDay1200&quot;, CALCULATE([SumNetSalesPerDay], SalesHeaders[NetSales] &gt;= 1200),_x000d__x000a_    &quot;NetSalesPerDay1500&quot;, CALCULATE([SumNetSalesPerDay], SalesHeaders[NetSales] &gt;= 1500),_x000d__x000a_    &quot;NetSalesPerDay2000&quot;, CALCULATE([SumNetSalesPerDay], SalesHeaders[NetSales] &gt;= 2000),_x000d__x000a_    &quot;NetSalesPerDay3000&quot;, CALCULATE([SumNetSalesPerDay], SalesHeaders[NetSales] &gt;= 3000),_x000d__x000a_    &quot;NetSalesPerDay5000&quot;, CALCULATE([SumNetSalesPerDay], SalesHeaders[NetSales] &gt;= 5000),_x000d__x000a_    &quot;NetSalesPerDay5500&quot;, CALCULATE([SumNetSalesPerDay], SalesHeaders[NetSales] &gt;= 5500),_x000d__x000a_    &quot;NetSalesPerDay8000&quot;, CALCULATE([SumNetSalesPerDay], SalesHeaders[NetSales] &gt;= 8000),_x000d__x000a_    &quot;NetSalesPerDay10000&quot;, CALCULATE([SumNetSalesPerDay], SalesHeaders[NetSales] &gt;= 10000),_x000d__x000a_    &quot;NetSalesPerDay10500&quot;, CALCULATE([SumNetSalesPerDay], SalesHeaders[NetSales] &gt;= 10500),_x000d__x000a_    &quot;NetSalesPerDay15000&quot;, CALCULATE([SumNetSalesPerDay], SalesHeaders[NetSales] &gt;= 15000),_x000d__x000a_    &quot;NetSalesPerDay20000&quot;, CALCULATE([SumNetSalesPerDay], SalesHeaders[NetSales] &gt;= 20000),_x000d__x000a_    &quot;NetSalesPerDay30000&quot;, CALCULATE([SumNetSalesPerDay], SalesHeaders[NetSales] &gt;= 30000),_x000d__x000a_    &quot;NetSalesPerDay50000&quot;, CALCULATE([SumNetSalesPerDay], SalesHeaders[NetSales] &gt;= 50000),_x000d__x000a_    _x000d__x000a_    // CountTransactions columns_x000d__x000a_    &quot;CountTransactions&quot;, [CountTransactions],_x000d__x000a_    &quot;CountTransactions1&quot;, CALCULATE([CountTransactions], SalesHeaders[NetSales] &gt;= 1),_x000d__x000a_    &quot;CountTransactions200&quot;, CALCULATE([CountTransactions], SalesHeaders[NetSales] &gt;= 200),_x000d__x000a_    &quot;CountTransactions500&quot;, CALCULATE([CountTransactions], SalesHeaders[NetSales] &gt;= 500),_x000d__x000a_    &quot;CountTransactions800&quot;, CALCULATE([CountTransactions], SalesHeaders[NetSales] &gt;= 800),_x000d__x000a_    &quot;CountTransactions1000&quot;, CALCULATE([CountTransactions], SalesHeaders[NetSales] &gt;= 1000),_x000d__x000a_    &quot;CountTransactions1200&quot;, CALCULATE([CountTransactions], SalesHeaders[NetSales] &gt;= 1200),_x000d__x000a_    &quot;CountTransactions1500&quot;, CALCULATE([CountTransactions], SalesHeaders[NetSales] &gt;= 1500),_x000d__x000a_    &quot;CountTransactions2000&quot;, CALCULATE([CountTransactions], SalesHeaders[NetSales] &gt;= 2000),_x000d__x000a_    &quot;CountTransactions3000&quot;, CALCULATE([CountTransactions], SalesHeaders[NetSales] &gt;= 3000),_x000d__x000a_    &quot;CountTransactions5000&quot;, CALCULATE([CountTransactions], SalesHeaders[NetSales] &gt;= 5000),_x000d__x000a_    &quot;CountTransactions5500&quot;, CALCULATE([CountTransactions], SalesHeaders[NetSales] &gt;= 5500),_x000d__x000a_    &quot;CountTransactions8000&quot;, CALCULATE([CountTransactions], SalesHeaders[NetSales] &gt;= 8000),_x000d__x000a_    &quot;CountTransactions10000&quot;, CALCULATE([CountTransactions], SalesHeaders[NetSales] &gt;= 10000),_x000d__x000a_    &quot;CountTransactions10500&quot;, CALCULATE([CountTransactions], SalesHeaders[NetSales] &gt;= 10500),_x000d__x000a_    &quot;CountTransactions15000&quot;, CALCULATE([CountTransactions], SalesHeaders[NetSales] &gt;= 15000),_x000d__x000a_    &quot;CountTransactions20000&quot;, CALCULATE([CountTransactions], SalesHeaders[NetSales] &gt;= 20000),_x000d__x000a_    &quot;CountTransactions30000&quot;, CALCULATE([CountTransactions], SalesHeaders[NetSales] &gt;= 30000),_x000d__x000a_    &quot;CountTransactions50000&quot;, CALCULATE([CountTransactions], SalesHeaders[NetSales] &gt;= 50000),_x000d__x000a_    _x000d__x000a_// CountTransactionsPerDay columns_x000d__x000a_    &quot;CountTransactionsPerDay&quot;, [CountTransactionsPerDay],_x000d__x000a_    &quot;CountTransactionsPerDay1&quot;, CALCULATE([CountTransactionsPerDay], SalesHeaders[NetSales] &gt;= 1),_x000d__x000a_    &quot;CountTransactionsPerDay200&quot;, CALCULATE([CountTransactionsPerDay], SalesHeaders[NetSales] &gt;= 200),_x000d__x000a_    &quot;CountTransactionsPerDay500&quot;, CALCULATE([CountTransactionsPerDay], SalesHeaders[NetSales] &gt;= 500),_x000d__x000a_    &quot;CountTransactionsPerDay800&quot;, CALCULATE([CountTransactionsPerDay], SalesHeaders[NetSales] &gt;= 800),_x000d__x000a_    &quot;CountTransactionsPerDay1000&quot;, CALCULATE([CountTransactionsPerDay], SalesHeaders[NetSales] &gt;= 1000),_x000d__x000a_    &quot;CountTransactionsPerDay1200&quot;, CALCULATE([CountTransactionsPerDay], SalesHeaders[NetSales] &gt;= 1200),_x000d__x000a_    &quot;CountTransactionsPerDay1500&quot;, CALCULATE([CountTransactionsPerDay], SalesHeaders[NetSales] &gt;= 1500),_x000d__x000a_    &quot;CountTransactionsPerDay2000&quot;, CALCULATE([CountTransactionsPerDay], SalesHeaders[NetSales] &gt;= 2000),_x000d__x000a_    &quot;CountTransactionsPerDay3000&quot;, CALCULATE([CountTransactionsPerDay], SalesHeaders[NetSales] &gt;= 3000),_x000d__x000a_    &quot;CountTransactionsPerDay5000&quot;, CALCULATE([CountTransactionsPerDay], SalesHeaders[NetSales] &gt;= 5000),_x000d__x000a_    &quot;CountTransactionsPerDay5500&quot;, CALCULATE([CountTransactionsPerDay], SalesHeaders[NetSales] &gt;= 5500),_x000d__x000a_    &quot;CountTransactionsPerDay8000&quot;, CALCULATE([CountTransactionsPerDay], SalesHeaders[NetSales] &gt;= 8000),_x000d__x000a_    &quot;CountTransactionsPerDay10000&quot;, CALCULATE([CountTransactionsPerDay], SalesHeaders[NetSales] &gt;= 10000),_x000d__x000a_    &quot;CountTransactionsPerDay10500&quot;, CALCULATE([CountTransactionsPerDay], SalesHeaders[NetSales] &gt;= 10500),_x000d__x000a_    &quot;CountTransactionsPerDay15000&quot;, CALCULATE([CountTransactionsPerDay], SalesHeaders[NetSales] &gt;= 15000),_x000d__x000a_    &quot;CountTransactionsPerDay20000&quot;, CALCULATE([CountTransactionsPerDay], SalesHeaders[NetSales] &gt;= 20000),_x000d__x000a_    &quot;CountTransactionsPerDay30000&quot;, CALCULATE([CountTransactionsPerDay], SalesHeaders[NetSales] &gt;= 30000),_x000d__x000a_    &quot;CountTransactionsPerDay50000&quot;, CALCULATE([CountTransactionsPerDay], SalesHeaders[NetSales] &gt;= 50000),_x000d__x000a_    &quot;HoursAC10&quot;, [HoursAC10]_x000d__x000a_    _x000d__x000a_) ORDER BY Calendar[Year] DESC, Calendar[Month Number] DESC, Locations[LocationID] ASC" commandType="4"/>
  </connection>
  <connection id="5" xr16:uid="{42F2EE13-F03A-4FCF-BDFB-7F4529BD80ED}" keepAlive="1" name="ptbzreportnext" type="5" refreshedVersion="8" background="1">
    <dbPr connection="Provider=MSOLAP.8;Integrated Security=ClaimsToken;Persist Security Info=True;Initial Catalog=sobe_wowvirtualserver-0df39291-dac8-450c-ac40-8dfa85a9a66f;Data Source=pbiazure://api.powerbi.com;MDX Compatibility=1;Safety Options=2;MDX Missing Member Mode=Error;Identity Provider=https://login.microsoftonline.com/common, https://analysis.windows.net/powerbi/api, 929d0ec0-7a41-4b1e-bc7c-b754a28bddcc;Update Isolation Level=2" command="Model" commandType="1"/>
    <olapPr rowDrillCount="1000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<sst xmlns="http://schemas.openxmlformats.org/spreadsheetml/2006/main" count="10654" uniqueCount="2011">
  <si>
    <t>Name</t>
  </si>
  <si>
    <t>shop-sales</t>
  </si>
  <si>
    <t>Profile</t>
  </si>
  <si>
    <t>FULL</t>
  </si>
  <si>
    <t>Report Date</t>
  </si>
  <si>
    <t>File Date</t>
  </si>
  <si>
    <t>Save Latest?</t>
  </si>
  <si>
    <t>File Suffix</t>
  </si>
  <si>
    <t>Close After Save?</t>
  </si>
  <si>
    <t>Path Suffix</t>
  </si>
  <si>
    <t>Base Path</t>
  </si>
  <si>
    <t>https://petitbazaar.sharepoint.com/Shared Documents/Reports/Shops/Store Manager Reports/</t>
  </si>
  <si>
    <t>Output URL</t>
  </si>
  <si>
    <t># of Sheets</t>
  </si>
  <si>
    <t># of Params</t>
  </si>
  <si>
    <t>Shop</t>
  </si>
  <si>
    <t>Sheet Suffixes</t>
  </si>
  <si>
    <t>Sheet Names</t>
  </si>
  <si>
    <t>location</t>
  </si>
  <si>
    <t>sort_by</t>
  </si>
  <si>
    <t>time_period</t>
  </si>
  <si>
    <t>1M</t>
  </si>
  <si>
    <t>all-sales</t>
  </si>
  <si>
    <t>ALL</t>
  </si>
  <si>
    <t>$ 
Per 9H</t>
  </si>
  <si>
    <t>3M</t>
  </si>
  <si>
    <t>daily-sales</t>
  </si>
  <si>
    <t>QRC</t>
  </si>
  <si>
    <t>daily-sales-xf</t>
  </si>
  <si>
    <t>QRE</t>
  </si>
  <si>
    <t>txn-count</t>
  </si>
  <si>
    <t>PP</t>
  </si>
  <si>
    <t>txn-size</t>
  </si>
  <si>
    <t>HC</t>
  </si>
  <si>
    <t>upt</t>
  </si>
  <si>
    <t>K11</t>
  </si>
  <si>
    <t>mtv</t>
  </si>
  <si>
    <t>GLOW</t>
  </si>
  <si>
    <t>median-price</t>
  </si>
  <si>
    <t>LG2</t>
  </si>
  <si>
    <t>MG</t>
  </si>
  <si>
    <t>RB</t>
  </si>
  <si>
    <t>Location</t>
  </si>
  <si>
    <t>Sort By</t>
  </si>
  <si>
    <t>#</t>
  </si>
  <si>
    <t>ID</t>
  </si>
  <si>
    <t>Days</t>
  </si>
  <si>
    <t>$ Sales</t>
  </si>
  <si>
    <t>$ Ex JELL 
Per 9H</t>
  </si>
  <si>
    <t># Txns</t>
  </si>
  <si>
    <t># Per 9H</t>
  </si>
  <si>
    <t>Median Txn Value</t>
  </si>
  <si>
    <t>Units 
Per Txn</t>
  </si>
  <si>
    <t>Median Item Price</t>
  </si>
  <si>
    <t>1Y</t>
  </si>
  <si>
    <t>Period</t>
  </si>
  <si>
    <t>Min Days</t>
  </si>
  <si>
    <t>[SumNetSalesPer9SH]</t>
  </si>
  <si>
    <t>StaffID</t>
  </si>
  <si>
    <t>StaffName</t>
  </si>
  <si>
    <t>-</t>
  </si>
  <si>
    <t>Data As Of</t>
  </si>
  <si>
    <t>Calendar[Year]</t>
  </si>
  <si>
    <t>Calendar[Month Number]</t>
  </si>
  <si>
    <t>Staff[StaffID]</t>
  </si>
  <si>
    <t>[StaffName]</t>
  </si>
  <si>
    <t>[HoursAC10]</t>
  </si>
  <si>
    <t>Locations[LocationID]</t>
  </si>
  <si>
    <t>[Staff Total]</t>
  </si>
  <si>
    <t>[CountTransactionsPer9SH]</t>
  </si>
  <si>
    <t>Year</t>
  </si>
  <si>
    <t>Month</t>
  </si>
  <si>
    <t>Sales $ Per 9H</t>
  </si>
  <si>
    <t>Floaters / Helpers</t>
  </si>
  <si>
    <t>Exited Staff</t>
  </si>
  <si>
    <t>[SumNetSalesExFurniturePer9SH]</t>
  </si>
  <si>
    <t>Sales $ Per 9H (Excluding Furniture)</t>
  </si>
  <si>
    <t>Transaction Count Per 9H</t>
  </si>
  <si>
    <t>[Lookup]</t>
  </si>
  <si>
    <t># of Transactions</t>
  </si>
  <si>
    <t>% of Transactions</t>
  </si>
  <si>
    <t>[AverageSalesQuantityP100]</t>
  </si>
  <si>
    <t>Unit Per Transaction</t>
  </si>
  <si>
    <t>[MedianTransactionValue]</t>
  </si>
  <si>
    <t>Median Transaction Value</t>
  </si>
  <si>
    <t>[MedianPriceP100]</t>
  </si>
  <si>
    <t>Median Item Price (&gt;= 100)</t>
  </si>
  <si>
    <t>Store</t>
  </si>
  <si>
    <t>IsActive</t>
  </si>
  <si>
    <t>FLOAT</t>
  </si>
  <si>
    <t>Bowie Liu</t>
  </si>
  <si>
    <t>Camila L</t>
  </si>
  <si>
    <t>Candy C</t>
  </si>
  <si>
    <t>Candy K</t>
  </si>
  <si>
    <t>Cass C</t>
  </si>
  <si>
    <t>Cheryl C</t>
  </si>
  <si>
    <t>Cici T</t>
  </si>
  <si>
    <t>Ivy W</t>
  </si>
  <si>
    <t>Joan N</t>
  </si>
  <si>
    <t>Jovi C</t>
  </si>
  <si>
    <t>Kathy L</t>
  </si>
  <si>
    <t>Kayi H</t>
  </si>
  <si>
    <t>Ken C</t>
  </si>
  <si>
    <t>Kinki C</t>
  </si>
  <si>
    <t>Ling T</t>
  </si>
  <si>
    <t>Maggie L</t>
  </si>
  <si>
    <t>Milk L</t>
  </si>
  <si>
    <t>Nicole W</t>
  </si>
  <si>
    <t>Pink C</t>
  </si>
  <si>
    <t>Serina T</t>
  </si>
  <si>
    <t>Suki C</t>
  </si>
  <si>
    <t>Sum C</t>
  </si>
  <si>
    <t>Venessa L</t>
  </si>
  <si>
    <t>Venus L</t>
  </si>
  <si>
    <t>Vi T</t>
  </si>
  <si>
    <t>Yura C</t>
  </si>
  <si>
    <t>Gigi C</t>
  </si>
  <si>
    <t>Lung T</t>
  </si>
  <si>
    <t>Maggie W</t>
  </si>
  <si>
    <t>Peggy L</t>
  </si>
  <si>
    <t>Ray N</t>
  </si>
  <si>
    <t>Alien T</t>
  </si>
  <si>
    <t>Janice C</t>
  </si>
  <si>
    <t>June T</t>
  </si>
  <si>
    <t>Kary T</t>
  </si>
  <si>
    <t>Queenie T</t>
  </si>
  <si>
    <t>Yoyo M</t>
  </si>
  <si>
    <t>Ann K</t>
  </si>
  <si>
    <t>Barbara W</t>
  </si>
  <si>
    <t>Eliza W</t>
  </si>
  <si>
    <t>Pooh L</t>
  </si>
  <si>
    <t>Seki L</t>
  </si>
  <si>
    <t>Yuko L</t>
  </si>
  <si>
    <t>Gloria Y</t>
  </si>
  <si>
    <t>Zoe T</t>
  </si>
  <si>
    <t>Amy C</t>
  </si>
  <si>
    <t>Kaia L</t>
  </si>
  <si>
    <t>Milk K</t>
  </si>
  <si>
    <t>Cherry N</t>
  </si>
  <si>
    <t>Command</t>
  </si>
  <si>
    <t>EVALUATE
SUMMARIZECOLUMNS(
    Locations[LocationID],
    FILTER( Locations, Locations[SalesLocType] = "Shops"),
    FILTER( Locations, Locations[Business] = "PTBZ"),
    FILTER( Calendar, Calendar[Date] &gt;= dt"2024-01-01"),
    "LastTxnDate", [LastTxnDate]
) 
ORDER BY [LastTxnDate] Asc</t>
  </si>
  <si>
    <t>[LastTxnDate]</t>
  </si>
  <si>
    <t>[Location Total]</t>
  </si>
  <si>
    <t>[NetSales]</t>
  </si>
  <si>
    <t>[SalesQuantity]</t>
  </si>
  <si>
    <t>[SumNetSalesExJELLPer9SH]</t>
  </si>
  <si>
    <t>[SumNetSalesExCJFPer9SH]</t>
  </si>
  <si>
    <t>[SumNetSalesExJFPer9SH]</t>
  </si>
  <si>
    <t>[CountTransactions]</t>
  </si>
  <si>
    <t>Jelly Y</t>
  </si>
  <si>
    <t>Gillian C</t>
  </si>
  <si>
    <t>Carmen S</t>
  </si>
  <si>
    <t>Cherry C</t>
  </si>
  <si>
    <t>Finna C</t>
  </si>
  <si>
    <t>Acssy L</t>
  </si>
  <si>
    <t>Bowie L</t>
  </si>
  <si>
    <t>Helen Lo</t>
  </si>
  <si>
    <t>Jeremy L</t>
  </si>
  <si>
    <t>Kenny L</t>
  </si>
  <si>
    <t>Wing S</t>
  </si>
  <si>
    <t>Jessie I</t>
  </si>
  <si>
    <t>Angel Lai</t>
  </si>
  <si>
    <t>Angel Li</t>
  </si>
  <si>
    <t>Henry C</t>
  </si>
  <si>
    <t>Ming L</t>
  </si>
  <si>
    <t>Aya C</t>
  </si>
  <si>
    <t>Belle Y</t>
  </si>
  <si>
    <t>Priscilla C</t>
  </si>
  <si>
    <t>Anthea L</t>
  </si>
  <si>
    <t>Ellen Z</t>
  </si>
  <si>
    <t>Helen Lai</t>
  </si>
  <si>
    <t>Violet Y</t>
  </si>
  <si>
    <t>Natalie W</t>
  </si>
  <si>
    <t>Rodney C</t>
  </si>
  <si>
    <t>Jessica L</t>
  </si>
  <si>
    <t>Mamita L</t>
  </si>
  <si>
    <t>Jenny F</t>
  </si>
  <si>
    <t>Zoe K</t>
  </si>
  <si>
    <t>Steve Y</t>
  </si>
  <si>
    <t>Ling W</t>
  </si>
  <si>
    <t>Vicky L</t>
  </si>
  <si>
    <t>Max L</t>
  </si>
  <si>
    <t>Salina W</t>
  </si>
  <si>
    <t>Lancelot T</t>
  </si>
  <si>
    <t>Vanessa C</t>
  </si>
  <si>
    <t>Red L</t>
  </si>
  <si>
    <t>Karena W</t>
  </si>
  <si>
    <t>Angel C</t>
  </si>
  <si>
    <t>Stanley H</t>
  </si>
  <si>
    <t>Aki T</t>
  </si>
  <si>
    <t>Queenie N</t>
  </si>
  <si>
    <t>Joey C</t>
  </si>
  <si>
    <t>Pinky N</t>
  </si>
  <si>
    <t>Kathleen W</t>
  </si>
  <si>
    <t>Coco K</t>
  </si>
  <si>
    <t>Collan C</t>
  </si>
  <si>
    <t>Agnes L</t>
  </si>
  <si>
    <t/>
  </si>
  <si>
    <t>[NetSales-1Y]</t>
  </si>
  <si>
    <t>[SalesQuantity-1Y]</t>
  </si>
  <si>
    <t>[HoursAC10-1Y]</t>
  </si>
  <si>
    <t>[SumNetSalesPer9SH-1Y]</t>
  </si>
  <si>
    <t>[SumNetSalesExJELLPer9SH-1Y]</t>
  </si>
  <si>
    <t>[SumNetSalesExFurniturePer9SH-1Y]</t>
  </si>
  <si>
    <t>[SumNetSalesExJFPer9SH-1Y]</t>
  </si>
  <si>
    <t>[SumNetSalesExCJFPer9SH-1Y]</t>
  </si>
  <si>
    <t>[CountTransactions-1Y]</t>
  </si>
  <si>
    <t>[CountTransactionsPer9SH-1Y]</t>
  </si>
  <si>
    <t>[MedianTransactionValue-1Y]</t>
  </si>
  <si>
    <t>[AverageSalesQuantityP100-1Y]</t>
  </si>
  <si>
    <t>[MedianPriceP100-1Y]</t>
  </si>
  <si>
    <t>[NetSales-3M]</t>
  </si>
  <si>
    <t>[SalesQuantity-3M]</t>
  </si>
  <si>
    <t>[HoursAC10-3M]</t>
  </si>
  <si>
    <t>[SumNetSalesPer9SH-3M]</t>
  </si>
  <si>
    <t>[SumNetSalesExJELLPer9SH-3M]</t>
  </si>
  <si>
    <t>[SumNetSalesExFurniturePer9SH-3M]</t>
  </si>
  <si>
    <t>[SumNetSalesExJFPer9SH-3M]</t>
  </si>
  <si>
    <t>[SumNetSalesExCJFPer9SH-3M]</t>
  </si>
  <si>
    <t>[CountTransactions-3M]</t>
  </si>
  <si>
    <t>[CountTransactionsPer9SH-3M]</t>
  </si>
  <si>
    <t>[MedianTransactionValue-3M]</t>
  </si>
  <si>
    <t>[AverageSalesQuantityP100-3M]</t>
  </si>
  <si>
    <t>[MedianPriceP100-3M]</t>
  </si>
  <si>
    <t>[NetSales-1M]</t>
  </si>
  <si>
    <t>[SalesQuantity-1M]</t>
  </si>
  <si>
    <t>[HoursAC10-1M]</t>
  </si>
  <si>
    <t>[SumNetSalesPer9SH-1M]</t>
  </si>
  <si>
    <t>[SumNetSalesExJELLPer9SH-1M]</t>
  </si>
  <si>
    <t>[SumNetSalesExFurniturePer9SH-1M]</t>
  </si>
  <si>
    <t>[SumNetSalesExJFPer9SH-1M]</t>
  </si>
  <si>
    <t>[SumNetSalesExCJFPer9SH-1M]</t>
  </si>
  <si>
    <t>[CountTransactions-1M]</t>
  </si>
  <si>
    <t>[CountTransactionsPer9SH-1M]</t>
  </si>
  <si>
    <t>[MedianTransactionValue-1M]</t>
  </si>
  <si>
    <t>[AverageSalesQuantityP100-1M]</t>
  </si>
  <si>
    <t>[MedianPriceP100-1M]</t>
  </si>
  <si>
    <t>[NetSales-1W]</t>
  </si>
  <si>
    <t>[SalesQuantity-1W]</t>
  </si>
  <si>
    <t>[HoursAC10-1W]</t>
  </si>
  <si>
    <t>[SumNetSalesPer9SH-1W]</t>
  </si>
  <si>
    <t>[SumNetSalesExJELLPer9SH-1W]</t>
  </si>
  <si>
    <t>[SumNetSalesExFurniturePer9SH-1W]</t>
  </si>
  <si>
    <t>[SumNetSalesExJFPer9SH-1W]</t>
  </si>
  <si>
    <t>[SumNetSalesExCJFPer9SH-1W]</t>
  </si>
  <si>
    <t>[CountTransactions-1W]</t>
  </si>
  <si>
    <t>[CountTransactionsPer9SH-1W]</t>
  </si>
  <si>
    <t>[MedianTransactionValue-1W]</t>
  </si>
  <si>
    <t>[AverageSalesQuantityP100-1W]</t>
  </si>
  <si>
    <t>[MedianPriceP100-1W]</t>
  </si>
  <si>
    <t>Sam N</t>
  </si>
  <si>
    <t>POP</t>
  </si>
  <si>
    <t>Ivy S</t>
  </si>
  <si>
    <t>Edith M</t>
  </si>
  <si>
    <t>Momoko H</t>
  </si>
  <si>
    <t xml:space="preserve">EVALUATE
SUMMARIZECOLUMNS(
    Locations[LocationID],
    Staff[StaffID],
    Staff[StaffName],
    Calendar[Year],
    Calendar[Month Number],
    FILTER(Locations, Locations[Business] IN {"PTBZ"} &amp;&amp; Locations[Type] IN {"Shops"}),
    FILTER(Calendar, Calendar[Last14M]),
    "Lookup", IGNORE(SELECTEDVALUE( Staff[StaffID] ) &amp; "|" &amp; SELECTEDVALUE(Locations[LocationID] ) &amp; "|" &amp; SELECTEDVALUE(Calendar[Year]) &amp; "|" &amp; FORMAT(SELECTEDVALUE( Calendar[Month Number] ), "00")),
    // NetSales columns
    "NetSales", [SumNetSales],
    "NetSales1", CALCULATE([SumNetSales], SalesHeaders[NetSales] &gt;= 1),
    "NetSales200", CALCULATE([SumNetSales], SalesHeaders[NetSales] &gt;= 200),
    "NetSales500", CALCULATE([SumNetSales], SalesHeaders[NetSales] &gt;= 500),
    "NetSales800", CALCULATE([SumNetSales], SalesHeaders[NetSales] &gt;= 800),
    "NetSales1000", CALCULATE([SumNetSales], SalesHeaders[NetSales] &gt;= 1000),
    "NetSales1200", CALCULATE([SumNetSales], SalesHeaders[NetSales] &gt;= 1200),
    "NetSales1500", CALCULATE([SumNetSales], SalesHeaders[NetSales] &gt;= 1500),
    "NetSales2000", CALCULATE([SumNetSales], SalesHeaders[NetSales] &gt;= 2000),
    "NetSales3000", CALCULATE([SumNetSales], SalesHeaders[NetSales] &gt;= 3000),
    "NetSales5000", CALCULATE([SumNetSales], SalesHeaders[NetSales] &gt;= 5000),
    "NetSales5500", CALCULATE([SumNetSales], SalesHeaders[NetSales] &gt;= 5500),
    "NetSales8000", CALCULATE([SumNetSales], SalesHeaders[NetSales] &gt;= 8000),
    "NetSales10000", CALCULATE([SumNetSales], SalesHeaders[NetSales] &gt;= 10000),
    "NetSales10500", CALCULATE([SumNetSales], SalesHeaders[NetSales] &gt;= 10500),
    "NetSales15000", CALCULATE([SumNetSales], SalesHeaders[NetSales] &gt;= 15000),
    "NetSales20000", CALCULATE([SumNetSales], SalesHeaders[NetSales] &gt;= 20000),
    "NetSales30000", CALCULATE([SumNetSales], SalesHeaders[NetSales] &gt;= 30000),
    "NetSales50000", CALCULATE([SumNetSales], SalesHeaders[NetSales] &gt;= 50000),
    // NetSalesPerDay columns
    "NetSalesPerDay", [SumNetSalesPerDay],
    "NetSalesPerDay1", CALCULATE([SumNetSalesPerDay], SalesHeaders[NetSales] &gt;= 1),
    "NetSalesPerDay200", CALCULATE([SumNetSalesPerDay], SalesHeaders[NetSales] &gt;= 200),
    "NetSalesPerDay500", CALCULATE([SumNetSalesPerDay], SalesHeaders[NetSales] &gt;= 500),
    "NetSalesPerDay800", CALCULATE([SumNetSalesPerDay], SalesHeaders[NetSales] &gt;= 800),
    "NetSalesPerDay1000", CALCULATE([SumNetSalesPerDay], SalesHeaders[NetSales] &gt;= 1000),
    "NetSalesPerDay1200", CALCULATE([SumNetSalesPerDay], SalesHeaders[NetSales] &gt;= 1200),
    "NetSalesPerDay1500", CALCULATE([SumNetSalesPerDay], SalesHeaders[NetSales] &gt;= 1500),
    "NetSalesPerDay2000", CALCULATE([SumNetSalesPerDay], SalesHeaders[NetSales] &gt;= 2000),
    "NetSalesPerDay3000", CALCULATE([SumNetSalesPerDay], SalesHeaders[NetSales] &gt;= 3000),
    "NetSalesPerDay5000", CALCULATE([SumNetSalesPerDay], SalesHeaders[NetSales] &gt;= 5000),
    "NetSalesPerDay5500", CALCULATE([SumNetSalesPerDay], SalesHeaders[NetSales] &gt;= 5500),
    "NetSalesPerDay8000", CALCULATE([SumNetSalesPerDay], SalesHeaders[NetSales] &gt;= 8000),
    "NetSalesPerDay10000", CALCULATE([SumNetSalesPerDay], SalesHeaders[NetSales] &gt;= 10000),
    "NetSalesPerDay10500", CALCULATE([SumNetSalesPerDay], SalesHeaders[NetSales] &gt;= 10500),
    "NetSalesPerDay15000", CALCULATE([SumNetSalesPerDay], SalesHeaders[NetSales] &gt;= 15000),
    "NetSalesPerDay20000", CALCULATE([SumNetSalesPerDay], SalesHeaders[NetSales] &gt;= 20000),
    "NetSalesPerDay30000", CALCULATE([SumNetSalesPerDay], SalesHeaders[NetSales] &gt;= 30000),
    "NetSalesPerDay50000", CALCULATE([SumNetSalesPerDay], SalesHeaders[NetSales] &gt;= 50000),
    // CountTransactions columns
    "CountTransactions", [CountTransactions],
    "CountTransactions1", CALCULATE([CountTransactions], SalesHeaders[NetSales] &gt;= 1),
    "CountTransactions200", CALCULATE([CountTransactions], SalesHeaders[NetSales] &gt;= 200),
    "CountTransactions500", CALCULATE([CountTransactions], SalesHeaders[NetSales] &gt;= 500),
    "CountTransactions800", CALCULATE([CountTransactions], SalesHeaders[NetSales] &gt;= 800),
    "CountTransactions1000", CALCULATE([CountTransactions], SalesHeaders[NetSales] &gt;= 1000),
    "CountTransactions1200", CALCULATE([CountTransactions], SalesHeaders[NetSales] &gt;= 1200),
    "CountTransactions1500", CALCULATE([CountTransactions], SalesHeaders[NetSales] &gt;= 1500),
    "CountTransactions2000", CALCULATE([CountTransactions], SalesHeaders[NetSales] &gt;= 2000),
    "CountTransactions3000", CALCULATE([CountTransactions], SalesHeaders[NetSales] &gt;= 3000),
    "CountTransactions5000", CALCULATE([CountTransactions], SalesHeaders[NetSales] &gt;= 5000),
    "CountTransactions5500", CALCULATE([CountTransactions], SalesHeaders[NetSales] &gt;= 5500),
    "CountTransactions8000", CALCULATE([CountTransactions], SalesHeaders[NetSales] &gt;= 8000),
    "CountTransactions10000", CALCULATE([CountTransactions], SalesHeaders[NetSales] &gt;= 10000),
    "CountTransactions10500", CALCULATE([CountTransactions], SalesHeaders[NetSales] &gt;= 10500),
    "CountTransactions15000", CALCULATE([CountTransactions], SalesHeaders[NetSales] &gt;= 15000),
    "CountTransactions20000", CALCULATE([CountTransactions], SalesHeaders[NetSales] &gt;= 20000),
    "CountTransactions30000", CALCULATE([CountTransactions], SalesHeaders[NetSales] &gt;= 30000),
    "CountTransactions50000", CALCULATE([CountTransactions], SalesHeaders[NetSales] &gt;= 50000),
// CountTransactionsPerDay columns
    "CountTransactionsPerDay", [CountTransactionsPerDay],
    "CountTransactionsPerDay1", CALCULATE([CountTransactionsPerDay], SalesHeaders[NetSales] &gt;= 1),
    "CountTransactionsPerDay200", CALCULATE([CountTransactionsPerDay], SalesHeaders[NetSales] &gt;= 200),
    "CountTransactionsPerDay500", CALCULATE([CountTransactionsPerDay], SalesHeaders[NetSales] &gt;= 500),
    "CountTransactionsPerDay800", CALCULATE([CountTransactionsPerDay], SalesHeaders[NetSales] &gt;= 800),
    "CountTransactionsPerDay1000", CALCULATE([CountTransactionsPerDay], SalesHeaders[NetSales] &gt;= 1000),
    "CountTransactionsPerDay1200", CALCULATE([CountTransactionsPerDay], SalesHeaders[NetSales] &gt;= 1200),
    "CountTransactionsPerDay1500", CALCULATE([CountTransactionsPerDay], SalesHeaders[NetSales] &gt;= 1500),
    "CountTransactionsPerDay2000", CALCULATE([CountTransactionsPerDay], SalesHeaders[NetSales] &gt;= 2000),
    "CountTransactionsPerDay3000", CALCULATE([CountTransactionsPerDay], SalesHeaders[NetSales] &gt;= 3000),
    "CountTransactionsPerDay5000", CALCULATE([CountTransactionsPerDay], SalesHeaders[NetSales] &gt;= 5000),
    "CountTransactionsPerDay5500", CALCULATE([CountTransactionsPerDay], SalesHeaders[NetSales] &gt;= 5500),
    "CountTransactionsPerDay8000", CALCULATE([CountTransactionsPerDay], SalesHeaders[NetSales] &gt;= 8000),
    "CountTransactionsPerDay10000", CALCULATE([CountTransactionsPerDay], SalesHeaders[NetSales] &gt;= 10000),
    "CountTransactionsPerDay10500", CALCULATE([CountTransactionsPerDay], SalesHeaders[NetSales] &gt;= 10500),
    "CountTransactionsPerDay15000", CALCULATE([CountTransactionsPerDay], SalesHeaders[NetSales] &gt;= 15000),
    "CountTransactionsPerDay20000", CALCULATE([CountTransactionsPerDay], SalesHeaders[NetSales] &gt;= 20000),
    "CountTransactionsPerDay30000", CALCULATE([CountTransactionsPerDay], SalesHeaders[NetSales] &gt;= 30000),
    "CountTransactionsPerDay50000", CALCULATE([CountTransactionsPerDay], SalesHeaders[NetSales] &gt;= 50000),
    "HoursAC10", [HoursAC10]
) ORDER BY Calendar[Year] DESC, Calendar[Month Number] DESC, Locations[LocationID] ASC </t>
  </si>
  <si>
    <t>Staff[StaffName]</t>
  </si>
  <si>
    <t>[NetSales1]</t>
  </si>
  <si>
    <t>[NetSales200]</t>
  </si>
  <si>
    <t>[NetSales500]</t>
  </si>
  <si>
    <t>[NetSales800]</t>
  </si>
  <si>
    <t>[NetSales1000]</t>
  </si>
  <si>
    <t>[NetSales1200]</t>
  </si>
  <si>
    <t>[NetSales1500]</t>
  </si>
  <si>
    <t>[NetSales2000]</t>
  </si>
  <si>
    <t>[NetSales3000]</t>
  </si>
  <si>
    <t>[NetSales5000]</t>
  </si>
  <si>
    <t>[NetSales5500]</t>
  </si>
  <si>
    <t>[NetSales8000]</t>
  </si>
  <si>
    <t>[NetSales10000]</t>
  </si>
  <si>
    <t>[NetSales10500]</t>
  </si>
  <si>
    <t>[NetSales15000]</t>
  </si>
  <si>
    <t>[NetSales20000]</t>
  </si>
  <si>
    <t>[NetSales30000]</t>
  </si>
  <si>
    <t>[NetSales50000]</t>
  </si>
  <si>
    <t>[NetSalesPerDay]</t>
  </si>
  <si>
    <t>[NetSalesPerDay1]</t>
  </si>
  <si>
    <t>[NetSalesPerDay200]</t>
  </si>
  <si>
    <t>[NetSalesPerDay500]</t>
  </si>
  <si>
    <t>[NetSalesPerDay800]</t>
  </si>
  <si>
    <t>[NetSalesPerDay1000]</t>
  </si>
  <si>
    <t>[NetSalesPerDay1200]</t>
  </si>
  <si>
    <t>[NetSalesPerDay1500]</t>
  </si>
  <si>
    <t>[NetSalesPerDay2000]</t>
  </si>
  <si>
    <t>[NetSalesPerDay3000]</t>
  </si>
  <si>
    <t>[NetSalesPerDay5000]</t>
  </si>
  <si>
    <t>[NetSalesPerDay5500]</t>
  </si>
  <si>
    <t>[NetSalesPerDay8000]</t>
  </si>
  <si>
    <t>[NetSalesPerDay10000]</t>
  </si>
  <si>
    <t>[NetSalesPerDay10500]</t>
  </si>
  <si>
    <t>[NetSalesPerDay15000]</t>
  </si>
  <si>
    <t>[NetSalesPerDay20000]</t>
  </si>
  <si>
    <t>[NetSalesPerDay30000]</t>
  </si>
  <si>
    <t>[NetSalesPerDay50000]</t>
  </si>
  <si>
    <t>[CountTransactions1]</t>
  </si>
  <si>
    <t>[CountTransactions200]</t>
  </si>
  <si>
    <t>[CountTransactions500]</t>
  </si>
  <si>
    <t>[CountTransactions800]</t>
  </si>
  <si>
    <t>[CountTransactions1000]</t>
  </si>
  <si>
    <t>[CountTransactions1200]</t>
  </si>
  <si>
    <t>[CountTransactions1500]</t>
  </si>
  <si>
    <t>[CountTransactions2000]</t>
  </si>
  <si>
    <t>[CountTransactions3000]</t>
  </si>
  <si>
    <t>[CountTransactions5000]</t>
  </si>
  <si>
    <t>[CountTransactions5500]</t>
  </si>
  <si>
    <t>[CountTransactions8000]</t>
  </si>
  <si>
    <t>[CountTransactions10000]</t>
  </si>
  <si>
    <t>[CountTransactions10500]</t>
  </si>
  <si>
    <t>[CountTransactions15000]</t>
  </si>
  <si>
    <t>[CountTransactions20000]</t>
  </si>
  <si>
    <t>[CountTransactions30000]</t>
  </si>
  <si>
    <t>[CountTransactions50000]</t>
  </si>
  <si>
    <t>[CountTransactionsPerDay]</t>
  </si>
  <si>
    <t>[CountTransactionsPerDay1]</t>
  </si>
  <si>
    <t>[CountTransactionsPerDay200]</t>
  </si>
  <si>
    <t>[CountTransactionsPerDay500]</t>
  </si>
  <si>
    <t>[CountTransactionsPerDay800]</t>
  </si>
  <si>
    <t>[CountTransactionsPerDay1000]</t>
  </si>
  <si>
    <t>[CountTransactionsPerDay1200]</t>
  </si>
  <si>
    <t>[CountTransactionsPerDay1500]</t>
  </si>
  <si>
    <t>[CountTransactionsPerDay2000]</t>
  </si>
  <si>
    <t>[CountTransactionsPerDay3000]</t>
  </si>
  <si>
    <t>[CountTransactionsPerDay5000]</t>
  </si>
  <si>
    <t>[CountTransactionsPerDay5500]</t>
  </si>
  <si>
    <t>[CountTransactionsPerDay8000]</t>
  </si>
  <si>
    <t>[CountTransactionsPerDay10000]</t>
  </si>
  <si>
    <t>[CountTransactionsPerDay10500]</t>
  </si>
  <si>
    <t>[CountTransactionsPerDay15000]</t>
  </si>
  <si>
    <t>[CountTransactionsPerDay20000]</t>
  </si>
  <si>
    <t>[CountTransactionsPerDay30000]</t>
  </si>
  <si>
    <t>[CountTransactionsPerDay50000]</t>
  </si>
  <si>
    <t>517|GLOW|2026|01</t>
  </si>
  <si>
    <t>543|GLOW|2026|01</t>
  </si>
  <si>
    <t>838|GLOW|2026|01</t>
  </si>
  <si>
    <t>580|GLOW|2026|01</t>
  </si>
  <si>
    <t>565|GLOW|2026|01</t>
  </si>
  <si>
    <t>544|GLOW|2026|01</t>
  </si>
  <si>
    <t>889|HC|2026|01</t>
  </si>
  <si>
    <t>805|HC|2026|01</t>
  </si>
  <si>
    <t>862|HC|2026|01</t>
  </si>
  <si>
    <t>832|HC|2026|01</t>
  </si>
  <si>
    <t>537|HC|2026|01</t>
  </si>
  <si>
    <t>863|HC|2026|01</t>
  </si>
  <si>
    <t>523|HC|2026|01</t>
  </si>
  <si>
    <t>544|HC|2026|01</t>
  </si>
  <si>
    <t>812|HC|2026|01</t>
  </si>
  <si>
    <t>828|HC|2026|01</t>
  </si>
  <si>
    <t>886|HC|2026|01</t>
  </si>
  <si>
    <t>580|HC|2026|01</t>
  </si>
  <si>
    <t>807|HC|2026|01</t>
  </si>
  <si>
    <t>|HC|2026|01</t>
  </si>
  <si>
    <t>805|K11|2026|01</t>
  </si>
  <si>
    <t>580|K11|2026|01</t>
  </si>
  <si>
    <t>520|K11|2026|01</t>
  </si>
  <si>
    <t>544|K11|2026|01</t>
  </si>
  <si>
    <t>565|K11|2026|01</t>
  </si>
  <si>
    <t>|K11|2026|01</t>
  </si>
  <si>
    <t>543|K11|2026|01</t>
  </si>
  <si>
    <t>517|K11|2026|01</t>
  </si>
  <si>
    <t>863|K11|2026|01</t>
  </si>
  <si>
    <t>523|K11|2026|01</t>
  </si>
  <si>
    <t>817|K11|2026|01</t>
  </si>
  <si>
    <t>838|K11|2026|01</t>
  </si>
  <si>
    <t>896|K11|2026|01</t>
  </si>
  <si>
    <t>550|LG2|2026|01</t>
  </si>
  <si>
    <t>557|LG2|2026|01</t>
  </si>
  <si>
    <t>577|LG2|2026|01</t>
  </si>
  <si>
    <t>530|LG2|2026|01</t>
  </si>
  <si>
    <t>862|LG2|2026|01</t>
  </si>
  <si>
    <t>572|LG2|2026|01</t>
  </si>
  <si>
    <t>547|LG2|2026|01</t>
  </si>
  <si>
    <t>579|LG2|2026|01</t>
  </si>
  <si>
    <t>805|LG2|2026|01</t>
  </si>
  <si>
    <t>|LG2|2026|01</t>
  </si>
  <si>
    <t>574|LG2|2026|01</t>
  </si>
  <si>
    <t>|MG|2026|01</t>
  </si>
  <si>
    <t>572|MG|2026|01</t>
  </si>
  <si>
    <t>557|MG|2026|01</t>
  </si>
  <si>
    <t>577|MG|2026|01</t>
  </si>
  <si>
    <t>862|MG|2026|01</t>
  </si>
  <si>
    <t>530|MG|2026|01</t>
  </si>
  <si>
    <t>805|MG|2026|01</t>
  </si>
  <si>
    <t>550|MG|2026|01</t>
  </si>
  <si>
    <t>870|MG|2026|01</t>
  </si>
  <si>
    <t>579|MG|2026|01</t>
  </si>
  <si>
    <t>589|PP|2026|01</t>
  </si>
  <si>
    <t>582|PP|2026|01</t>
  </si>
  <si>
    <t>574|PP|2026|01</t>
  </si>
  <si>
    <t>|PP|2026|01</t>
  </si>
  <si>
    <t>557|PP|2026|01</t>
  </si>
  <si>
    <t>805|PP|2026|01</t>
  </si>
  <si>
    <t>558|PP|2026|01</t>
  </si>
  <si>
    <t>812|PP|2026|01</t>
  </si>
  <si>
    <t>863|PP|2026|01</t>
  </si>
  <si>
    <t>569|PP|2026|01</t>
  </si>
  <si>
    <t>572|PP|2026|01</t>
  </si>
  <si>
    <t>810|PP|2026|01</t>
  </si>
  <si>
    <t>|QRC|2026|01</t>
  </si>
  <si>
    <t>573|QRC|2026|01</t>
  </si>
  <si>
    <t>557|QRC|2026|01</t>
  </si>
  <si>
    <t>805|QRC|2026|01</t>
  </si>
  <si>
    <t>574|QRC|2026|01</t>
  </si>
  <si>
    <t>807|QRC|2026|01</t>
  </si>
  <si>
    <t>814|QRC|2026|01</t>
  </si>
  <si>
    <t>548|QRC|2026|01</t>
  </si>
  <si>
    <t>585|QRC|2026|01</t>
  </si>
  <si>
    <t>820|QRC|2026|01</t>
  </si>
  <si>
    <t>898|QRC|2026|01</t>
  </si>
  <si>
    <t>516|QRC|2026|01</t>
  </si>
  <si>
    <t>550|QRC|2026|01</t>
  </si>
  <si>
    <t>863|QRE|2026|01</t>
  </si>
  <si>
    <t>588|QRE|2026|01</t>
  </si>
  <si>
    <t>558|QRE|2026|01</t>
  </si>
  <si>
    <t>890|QRE|2026|01</t>
  </si>
  <si>
    <t>584|QRE|2026|01</t>
  </si>
  <si>
    <t>582|QRE|2026|01</t>
  </si>
  <si>
    <t>|QRE|2026|01</t>
  </si>
  <si>
    <t>853|QRE|2026|01</t>
  </si>
  <si>
    <t>568|QRE|2026|01</t>
  </si>
  <si>
    <t>569|RB|2026|01</t>
  </si>
  <si>
    <t>587|RB|2026|01</t>
  </si>
  <si>
    <t>|RB|2026|01</t>
  </si>
  <si>
    <t>525|RB|2026|01</t>
  </si>
  <si>
    <t>527|RB|2026|01</t>
  </si>
  <si>
    <t>807|RB|2026|01</t>
  </si>
  <si>
    <t>889|GLOW|2025|12</t>
  </si>
  <si>
    <t>580|GLOW|2025|12</t>
  </si>
  <si>
    <t>520|GLOW|2025|12</t>
  </si>
  <si>
    <t>543|GLOW|2025|12</t>
  </si>
  <si>
    <t>517|GLOW|2025|12</t>
  </si>
  <si>
    <t>544|GLOW|2025|12</t>
  </si>
  <si>
    <t>817|GLOW|2025|12</t>
  </si>
  <si>
    <t>565|GLOW|2025|12</t>
  </si>
  <si>
    <t>574|HC|2025|12</t>
  </si>
  <si>
    <t>537|HC|2025|12</t>
  </si>
  <si>
    <t>565|HC|2025|12</t>
  </si>
  <si>
    <t>|HC|2025|12</t>
  </si>
  <si>
    <t>523|HC|2025|12</t>
  </si>
  <si>
    <t>886|HC|2025|12</t>
  </si>
  <si>
    <t>828|HC|2025|12</t>
  </si>
  <si>
    <t>807|HC|2025|12</t>
  </si>
  <si>
    <t>889|HC|2025|12</t>
  </si>
  <si>
    <t>517|HC|2025|12</t>
  </si>
  <si>
    <t>832|HC|2025|12</t>
  </si>
  <si>
    <t>863|HC|2025|12</t>
  </si>
  <si>
    <t>812|HC|2025|12</t>
  </si>
  <si>
    <t>544|HC|2025|12</t>
  </si>
  <si>
    <t>896|HC|2025|12</t>
  </si>
  <si>
    <t>580|HC|2025|12</t>
  </si>
  <si>
    <t>838|K11|2025|12</t>
  </si>
  <si>
    <t>520|K11|2025|12</t>
  </si>
  <si>
    <t>896|K11|2025|12</t>
  </si>
  <si>
    <t>817|K11|2025|12</t>
  </si>
  <si>
    <t>543|K11|2025|12</t>
  </si>
  <si>
    <t>580|K11|2025|12</t>
  </si>
  <si>
    <t>544|K11|2025|12</t>
  </si>
  <si>
    <t>863|K11|2025|12</t>
  </si>
  <si>
    <t>889|K11|2025|12</t>
  </si>
  <si>
    <t>568|K11|2025|12</t>
  </si>
  <si>
    <t>|K11|2025|12</t>
  </si>
  <si>
    <t>565|K11|2025|12</t>
  </si>
  <si>
    <t>828|K11|2025|12</t>
  </si>
  <si>
    <t>517|K11|2025|12</t>
  </si>
  <si>
    <t>577|LG2|2025|12</t>
  </si>
  <si>
    <t>832|LG2|2025|12</t>
  </si>
  <si>
    <t>547|LG2|2025|12</t>
  </si>
  <si>
    <t>574|LG2|2025|12</t>
  </si>
  <si>
    <t>530|LG2|2025|12</t>
  </si>
  <si>
    <t>572|LG2|2025|12</t>
  </si>
  <si>
    <t>862|LG2|2025|12</t>
  </si>
  <si>
    <t>557|LG2|2025|12</t>
  </si>
  <si>
    <t>579|LG2|2025|12</t>
  </si>
  <si>
    <t>890|LG2|2025|12</t>
  </si>
  <si>
    <t>550|LG2|2025|12</t>
  </si>
  <si>
    <t>|LG2|2025|12</t>
  </si>
  <si>
    <t>870|LG2|2025|12</t>
  </si>
  <si>
    <t>584|LG2|2025|12</t>
  </si>
  <si>
    <t>807|LG2|2025|12</t>
  </si>
  <si>
    <t>547|MG|2025|12</t>
  </si>
  <si>
    <t>572|MG|2025|12</t>
  </si>
  <si>
    <t>807|MG|2025|12</t>
  </si>
  <si>
    <t>577|MG|2025|12</t>
  </si>
  <si>
    <t>530|MG|2025|12</t>
  </si>
  <si>
    <t>550|MG|2025|12</t>
  </si>
  <si>
    <t>557|MG|2025|12</t>
  </si>
  <si>
    <t>574|MG|2025|12</t>
  </si>
  <si>
    <t>862|MG|2025|12</t>
  </si>
  <si>
    <t>579|MG|2025|12</t>
  </si>
  <si>
    <t>870|MG|2025|12</t>
  </si>
  <si>
    <t>557|PP|2025|12</t>
  </si>
  <si>
    <t>569|PP|2025|12</t>
  </si>
  <si>
    <t>558|PP|2025|12</t>
  </si>
  <si>
    <t>584|PP|2025|12</t>
  </si>
  <si>
    <t>582|PP|2025|12</t>
  </si>
  <si>
    <t>|PP|2025|12</t>
  </si>
  <si>
    <t>863|PP|2025|12</t>
  </si>
  <si>
    <t>812|PP|2025|12</t>
  </si>
  <si>
    <t>814|PP|2025|12</t>
  </si>
  <si>
    <t>810|PP|2025|12</t>
  </si>
  <si>
    <t>853|PP|2025|12</t>
  </si>
  <si>
    <t>828|PP|2025|12</t>
  </si>
  <si>
    <t>805|PP|2025|12</t>
  </si>
  <si>
    <t>589|PP|2025|12</t>
  </si>
  <si>
    <t>583|PP|2025|12</t>
  </si>
  <si>
    <t>587|QRC|2025|12</t>
  </si>
  <si>
    <t>569|QRC|2025|12</t>
  </si>
  <si>
    <t>898|QRC|2025|12</t>
  </si>
  <si>
    <t>557|QRC|2025|12</t>
  </si>
  <si>
    <t>805|QRC|2025|12</t>
  </si>
  <si>
    <t>572|QRC|2025|12</t>
  </si>
  <si>
    <t>814|QRC|2025|12</t>
  </si>
  <si>
    <t>516|QRC|2025|12</t>
  </si>
  <si>
    <t>585|QRC|2025|12</t>
  </si>
  <si>
    <t>548|QRC|2025|12</t>
  </si>
  <si>
    <t>550|QRC|2025|12</t>
  </si>
  <si>
    <t>547|QRC|2025|12</t>
  </si>
  <si>
    <t>|QRC|2025|12</t>
  </si>
  <si>
    <t>584|QRC|2025|12</t>
  </si>
  <si>
    <t>820|QRC|2025|12</t>
  </si>
  <si>
    <t>828|QRC|2025|12</t>
  </si>
  <si>
    <t>517|QRC|2025|12</t>
  </si>
  <si>
    <t>574|QRC|2025|12</t>
  </si>
  <si>
    <t>573|QRC|2025|12</t>
  </si>
  <si>
    <t>807|QRC|2025|12</t>
  </si>
  <si>
    <t>547|QRE|2025|12</t>
  </si>
  <si>
    <t>557|QRE|2025|12</t>
  </si>
  <si>
    <t>568|QRE|2025|12</t>
  </si>
  <si>
    <t>588|QRE|2025|12</t>
  </si>
  <si>
    <t>863|QRE|2025|12</t>
  </si>
  <si>
    <t>890|QRE|2025|12</t>
  </si>
  <si>
    <t>853|QRE|2025|12</t>
  </si>
  <si>
    <t>584|QRE|2025|12</t>
  </si>
  <si>
    <t>558|QRE|2025|12</t>
  </si>
  <si>
    <t>898|QRE|2025|12</t>
  </si>
  <si>
    <t>828|QRE|2025|12</t>
  </si>
  <si>
    <t>583|QRE|2025|12</t>
  </si>
  <si>
    <t>805|QRE|2025|12</t>
  </si>
  <si>
    <t>550|QRE|2025|12</t>
  </si>
  <si>
    <t>|QRE|2025|12</t>
  </si>
  <si>
    <t>579|QRE|2025|12</t>
  </si>
  <si>
    <t>812|QRE|2025|12</t>
  </si>
  <si>
    <t>525|RB|2025|12</t>
  </si>
  <si>
    <t>|RB|2025|12</t>
  </si>
  <si>
    <t>527|RB|2025|12</t>
  </si>
  <si>
    <t>569|RB|2025|12</t>
  </si>
  <si>
    <t>807|RB|2025|12</t>
  </si>
  <si>
    <t>583|RB|2025|12</t>
  </si>
  <si>
    <t>520|GLOW|2025|11</t>
  </si>
  <si>
    <t>543|GLOW|2025|11</t>
  </si>
  <si>
    <t>817|GLOW|2025|11</t>
  </si>
  <si>
    <t>565|GLOW|2025|11</t>
  </si>
  <si>
    <t>544|GLOW|2025|11</t>
  </si>
  <si>
    <t>517|GLOW|2025|11</t>
  </si>
  <si>
    <t>838|GLOW|2025|11</t>
  </si>
  <si>
    <t>580|GLOW|2025|11</t>
  </si>
  <si>
    <t>835|GLOW|2025|11</t>
  </si>
  <si>
    <t>812|HC|2025|11</t>
  </si>
  <si>
    <t>814|HC|2025|11</t>
  </si>
  <si>
    <t>803|HC|2025|11</t>
  </si>
  <si>
    <t>537|HC|2025|11</t>
  </si>
  <si>
    <t>543|HC|2025|11</t>
  </si>
  <si>
    <t>805|HC|2025|11</t>
  </si>
  <si>
    <t>565|HC|2025|11</t>
  </si>
  <si>
    <t>544|HC|2025|11</t>
  </si>
  <si>
    <t>835|HC|2025|11</t>
  </si>
  <si>
    <t>889|HC|2025|11</t>
  </si>
  <si>
    <t>886|HC|2025|11</t>
  </si>
  <si>
    <t>832|HC|2025|11</t>
  </si>
  <si>
    <t>828|HC|2025|11</t>
  </si>
  <si>
    <t>807|HC|2025|11</t>
  </si>
  <si>
    <t>863|HC|2025|11</t>
  </si>
  <si>
    <t>581|HC|2025|11</t>
  </si>
  <si>
    <t>517|HC|2025|11</t>
  </si>
  <si>
    <t>523|HC|2025|11</t>
  </si>
  <si>
    <t>870|K11|2025|11</t>
  </si>
  <si>
    <t>544|K11|2025|11</t>
  </si>
  <si>
    <t>565|K11|2025|11</t>
  </si>
  <si>
    <t>896|K11|2025|11</t>
  </si>
  <si>
    <t>817|K11|2025|11</t>
  </si>
  <si>
    <t>517|K11|2025|11</t>
  </si>
  <si>
    <t>580|K11|2025|11</t>
  </si>
  <si>
    <t>520|K11|2025|11</t>
  </si>
  <si>
    <t>803|K11|2025|11</t>
  </si>
  <si>
    <t>|K11|2025|11</t>
  </si>
  <si>
    <t>863|K11|2025|11</t>
  </si>
  <si>
    <t>805|K11|2025|11</t>
  </si>
  <si>
    <t>835|K11|2025|11</t>
  </si>
  <si>
    <t>543|K11|2025|11</t>
  </si>
  <si>
    <t>838|K11|2025|11</t>
  </si>
  <si>
    <t>547|LG2|2025|11</t>
  </si>
  <si>
    <t>870|LG2|2025|11</t>
  </si>
  <si>
    <t>|LG2|2025|11</t>
  </si>
  <si>
    <t>572|LG2|2025|11</t>
  </si>
  <si>
    <t>530|LG2|2025|11</t>
  </si>
  <si>
    <t>579|LG2|2025|11</t>
  </si>
  <si>
    <t>862|LG2|2025|11</t>
  </si>
  <si>
    <t>577|LG2|2025|11</t>
  </si>
  <si>
    <t>898|LG2|2025|11</t>
  </si>
  <si>
    <t>803|LG2|2025|11</t>
  </si>
  <si>
    <t>550|LG2|2025|11</t>
  </si>
  <si>
    <t>558|LG2|2025|11</t>
  </si>
  <si>
    <t>573|LG2|2025|11</t>
  </si>
  <si>
    <t>805|LG2|2025|11</t>
  </si>
  <si>
    <t>574|LG2|2025|11</t>
  </si>
  <si>
    <t>584|LG2|2025|11</t>
  </si>
  <si>
    <t>805|MG|2025|11</t>
  </si>
  <si>
    <t>573|MG|2025|11</t>
  </si>
  <si>
    <t>572|MG|2025|11</t>
  </si>
  <si>
    <t>547|MG|2025|11</t>
  </si>
  <si>
    <t>577|MG|2025|11</t>
  </si>
  <si>
    <t>870|MG|2025|11</t>
  </si>
  <si>
    <t>530|MG|2025|11</t>
  </si>
  <si>
    <t>803|MG|2025|11</t>
  </si>
  <si>
    <t>579|MG|2025|11</t>
  </si>
  <si>
    <t>862|MG|2025|11</t>
  </si>
  <si>
    <t>550|MG|2025|11</t>
  </si>
  <si>
    <t>383|POP|2025|11</t>
  </si>
  <si>
    <t>805|PP|2025|11</t>
  </si>
  <si>
    <t>863|PP|2025|11</t>
  </si>
  <si>
    <t>584|PP|2025|11</t>
  </si>
  <si>
    <t>337|PP|2025|11</t>
  </si>
  <si>
    <t>812|PP|2025|11</t>
  </si>
  <si>
    <t>|PP|2025|11</t>
  </si>
  <si>
    <t>558|PP|2025|11</t>
  </si>
  <si>
    <t>583|PP|2025|11</t>
  </si>
  <si>
    <t>572|PP|2025|11</t>
  </si>
  <si>
    <t>853|PP|2025|11</t>
  </si>
  <si>
    <t>547|PP|2025|11</t>
  </si>
  <si>
    <t>890|PP|2025|11</t>
  </si>
  <si>
    <t>557|PP|2025|11</t>
  </si>
  <si>
    <t>810|PP|2025|11</t>
  </si>
  <si>
    <t>807|PP|2025|11</t>
  </si>
  <si>
    <t>569|PP|2025|11</t>
  </si>
  <si>
    <t>581|PP|2025|11</t>
  </si>
  <si>
    <t>803|PP|2025|11</t>
  </si>
  <si>
    <t>582|PP|2025|11</t>
  </si>
  <si>
    <t>516|QRC|2025|11</t>
  </si>
  <si>
    <t>550|QRC|2025|11</t>
  </si>
  <si>
    <t>805|QRC|2025|11</t>
  </si>
  <si>
    <t>558|QRC|2025|11</t>
  </si>
  <si>
    <t>557|QRC|2025|11</t>
  </si>
  <si>
    <t>807|QRC|2025|11</t>
  </si>
  <si>
    <t>573|QRC|2025|11</t>
  </si>
  <si>
    <t>814|QRC|2025|11</t>
  </si>
  <si>
    <t>574|QRC|2025|11</t>
  </si>
  <si>
    <t>|QRC|2025|11</t>
  </si>
  <si>
    <t>585|QRC|2025|11</t>
  </si>
  <si>
    <t>838|QRC|2025|11</t>
  </si>
  <si>
    <t>548|QRC|2025|11</t>
  </si>
  <si>
    <t>547|QRC|2025|11</t>
  </si>
  <si>
    <t>565|QRC|2025|11</t>
  </si>
  <si>
    <t>820|QRC|2025|11</t>
  </si>
  <si>
    <t>572|QRC|2025|11</t>
  </si>
  <si>
    <t>898|QRC|2025|11</t>
  </si>
  <si>
    <t>891|QRC|2025|11</t>
  </si>
  <si>
    <t>587|QRC|2025|11</t>
  </si>
  <si>
    <t>577|QRC|2025|11</t>
  </si>
  <si>
    <t>803|QRC|2025|11</t>
  </si>
  <si>
    <t>569|QRE|2025|11</t>
  </si>
  <si>
    <t>805|QRE|2025|11</t>
  </si>
  <si>
    <t>586|QRE|2025|11</t>
  </si>
  <si>
    <t>558|QRE|2025|11</t>
  </si>
  <si>
    <t>890|QRE|2025|11</t>
  </si>
  <si>
    <t>584|QRE|2025|11</t>
  </si>
  <si>
    <t>568|QRE|2025|11</t>
  </si>
  <si>
    <t>896|QRE|2025|11</t>
  </si>
  <si>
    <t>803|QRE|2025|11</t>
  </si>
  <si>
    <t>814|QRE|2025|11</t>
  </si>
  <si>
    <t>853|QRE|2025|11</t>
  </si>
  <si>
    <t>863|QRE|2025|11</t>
  </si>
  <si>
    <t>547|QRE|2025|11</t>
  </si>
  <si>
    <t>557|QRE|2025|11</t>
  </si>
  <si>
    <t>572|QRE|2025|11</t>
  </si>
  <si>
    <t>579|QRE|2025|11</t>
  </si>
  <si>
    <t>548|QRE|2025|11</t>
  </si>
  <si>
    <t>574|QRE|2025|11</t>
  </si>
  <si>
    <t>|QRE|2025|11</t>
  </si>
  <si>
    <t>587|QRE|2025|11</t>
  </si>
  <si>
    <t>862|QRE|2025|11</t>
  </si>
  <si>
    <t>582|QRE|2025|11</t>
  </si>
  <si>
    <t>569|RB|2025|11</t>
  </si>
  <si>
    <t>|RB|2025|11</t>
  </si>
  <si>
    <t>525|RB|2025|11</t>
  </si>
  <si>
    <t>577|RB|2025|11</t>
  </si>
  <si>
    <t>870|RB|2025|11</t>
  </si>
  <si>
    <t>807|RB|2025|11</t>
  </si>
  <si>
    <t>527|RB|2025|11</t>
  </si>
  <si>
    <t>805|RB|2025|11</t>
  </si>
  <si>
    <t>583|RB|2025|11</t>
  </si>
  <si>
    <t>517|GLOW|2025|10</t>
  </si>
  <si>
    <t>520|GLOW|2025|10</t>
  </si>
  <si>
    <t>577|GLOW|2025|10</t>
  </si>
  <si>
    <t>835|GLOW|2025|10</t>
  </si>
  <si>
    <t>817|GLOW|2025|10</t>
  </si>
  <si>
    <t>838|GLOW|2025|10</t>
  </si>
  <si>
    <t>580|GLOW|2025|10</t>
  </si>
  <si>
    <t>544|GLOW|2025|10</t>
  </si>
  <si>
    <t>565|GLOW|2025|10</t>
  </si>
  <si>
    <t>543|GLOW|2025|10</t>
  </si>
  <si>
    <t>544|HC|2025|10</t>
  </si>
  <si>
    <t>803|HC|2025|10</t>
  </si>
  <si>
    <t>832|HC|2025|10</t>
  </si>
  <si>
    <t>558|HC|2025|10</t>
  </si>
  <si>
    <t>886|HC|2025|10</t>
  </si>
  <si>
    <t>807|HC|2025|10</t>
  </si>
  <si>
    <t>870|HC|2025|10</t>
  </si>
  <si>
    <t>812|HC|2025|10</t>
  </si>
  <si>
    <t>523|HC|2025|10</t>
  </si>
  <si>
    <t>835|HC|2025|10</t>
  </si>
  <si>
    <t>863|HC|2025|10</t>
  </si>
  <si>
    <t>577|HC|2025|10</t>
  </si>
  <si>
    <t>828|HC|2025|10</t>
  </si>
  <si>
    <t>537|HC|2025|10</t>
  </si>
  <si>
    <t>805|HC|2025|10</t>
  </si>
  <si>
    <t>581|HC|2025|10</t>
  </si>
  <si>
    <t>543|K11|2025|10</t>
  </si>
  <si>
    <t>810|K11|2025|10</t>
  </si>
  <si>
    <t>537|K11|2025|10</t>
  </si>
  <si>
    <t>814|K11|2025|10</t>
  </si>
  <si>
    <t>803|K11|2025|10</t>
  </si>
  <si>
    <t>805|K11|2025|10</t>
  </si>
  <si>
    <t>863|K11|2025|10</t>
  </si>
  <si>
    <t>896|K11|2025|10</t>
  </si>
  <si>
    <t>838|K11|2025|10</t>
  </si>
  <si>
    <t>544|K11|2025|10</t>
  </si>
  <si>
    <t>580|K11|2025|10</t>
  </si>
  <si>
    <t>520|K11|2025|10</t>
  </si>
  <si>
    <t>817|K11|2025|10</t>
  </si>
  <si>
    <t>517|K11|2025|10</t>
  </si>
  <si>
    <t>835|K11|2025|10</t>
  </si>
  <si>
    <t>565|K11|2025|10</t>
  </si>
  <si>
    <t>803|LG2|2025|10</t>
  </si>
  <si>
    <t>550|LG2|2025|10</t>
  </si>
  <si>
    <t>569|LG2|2025|10</t>
  </si>
  <si>
    <t>870|LG2|2025|10</t>
  </si>
  <si>
    <t>890|LG2|2025|10</t>
  </si>
  <si>
    <t>558|LG2|2025|10</t>
  </si>
  <si>
    <t>581|LG2|2025|10</t>
  </si>
  <si>
    <t>572|LG2|2025|10</t>
  </si>
  <si>
    <t>547|LG2|2025|10</t>
  </si>
  <si>
    <t>579|LG2|2025|10</t>
  </si>
  <si>
    <t>577|LG2|2025|10</t>
  </si>
  <si>
    <t>862|LG2|2025|10</t>
  </si>
  <si>
    <t>530|LG2|2025|10</t>
  </si>
  <si>
    <t>891|LG2|2025|10</t>
  </si>
  <si>
    <t>|LG2|2025|10</t>
  </si>
  <si>
    <t>573|LG2|2025|10</t>
  </si>
  <si>
    <t>805|LG2|2025|10</t>
  </si>
  <si>
    <t>807|LG2|2025|10</t>
  </si>
  <si>
    <t>579|MG|2025|10</t>
  </si>
  <si>
    <t>807|MG|2025|10</t>
  </si>
  <si>
    <t>805|MG|2025|10</t>
  </si>
  <si>
    <t>577|MG|2025|10</t>
  </si>
  <si>
    <t>569|MG|2025|10</t>
  </si>
  <si>
    <t>547|MG|2025|10</t>
  </si>
  <si>
    <t>581|MG|2025|10</t>
  </si>
  <si>
    <t>870|MG|2025|10</t>
  </si>
  <si>
    <t>558|MG|2025|10</t>
  </si>
  <si>
    <t>862|MG|2025|10</t>
  </si>
  <si>
    <t>530|MG|2025|10</t>
  </si>
  <si>
    <t>550|MG|2025|10</t>
  </si>
  <si>
    <t>803|MG|2025|10</t>
  </si>
  <si>
    <t>383|POP|2025|10</t>
  </si>
  <si>
    <t>574|PP|2025|10</t>
  </si>
  <si>
    <t>558|PP|2025|10</t>
  </si>
  <si>
    <t>557|PP|2025|10</t>
  </si>
  <si>
    <t>853|PP|2025|10</t>
  </si>
  <si>
    <t>583|PP|2025|10</t>
  </si>
  <si>
    <t>805|PP|2025|10</t>
  </si>
  <si>
    <t>|PP|2025|10</t>
  </si>
  <si>
    <t>550|PP|2025|10</t>
  </si>
  <si>
    <t>337|PP|2025|10</t>
  </si>
  <si>
    <t>898|PP|2025|10</t>
  </si>
  <si>
    <t>810|PP|2025|10</t>
  </si>
  <si>
    <t>584|PP|2025|10</t>
  </si>
  <si>
    <t>308|PP|2025|10</t>
  </si>
  <si>
    <t>863|PP|2025|10</t>
  </si>
  <si>
    <t>581|PP|2025|10</t>
  </si>
  <si>
    <t>582|PP|2025|10</t>
  </si>
  <si>
    <t>803|QRC|2025|10</t>
  </si>
  <si>
    <t>574|QRC|2025|10</t>
  </si>
  <si>
    <t>898|QRC|2025|10</t>
  </si>
  <si>
    <t>548|QRC|2025|10</t>
  </si>
  <si>
    <t>550|QRC|2025|10</t>
  </si>
  <si>
    <t>516|QRC|2025|10</t>
  </si>
  <si>
    <t>891|QRC|2025|10</t>
  </si>
  <si>
    <t>572|QRC|2025|10</t>
  </si>
  <si>
    <t>814|QRC|2025|10</t>
  </si>
  <si>
    <t>558|QRC|2025|10</t>
  </si>
  <si>
    <t>870|QRC|2025|10</t>
  </si>
  <si>
    <t>577|QRC|2025|10</t>
  </si>
  <si>
    <t>585|QRC|2025|10</t>
  </si>
  <si>
    <t>890|QRC|2025|10</t>
  </si>
  <si>
    <t>584|QRC|2025|10</t>
  </si>
  <si>
    <t>573|QRC|2025|10</t>
  </si>
  <si>
    <t>557|QRC|2025|10</t>
  </si>
  <si>
    <t>838|QRC|2025|10</t>
  </si>
  <si>
    <t>805|QRC|2025|10</t>
  </si>
  <si>
    <t>565|QRC|2025|10</t>
  </si>
  <si>
    <t>579|QRC|2025|10</t>
  </si>
  <si>
    <t>820|QRC|2025|10</t>
  </si>
  <si>
    <t>548|QRE|2025|10</t>
  </si>
  <si>
    <t>586|QRE|2025|10</t>
  </si>
  <si>
    <t>863|QRE|2025|10</t>
  </si>
  <si>
    <t>828|QRE|2025|10</t>
  </si>
  <si>
    <t>584|QRE|2025|10</t>
  </si>
  <si>
    <t>557|QRE|2025|10</t>
  </si>
  <si>
    <t>558|QRE|2025|10</t>
  </si>
  <si>
    <t>581|QRE|2025|10</t>
  </si>
  <si>
    <t>853|QRE|2025|10</t>
  </si>
  <si>
    <t>582|QRE|2025|10</t>
  </si>
  <si>
    <t>559|QRE|2025|10</t>
  </si>
  <si>
    <t>568|QRE|2025|10</t>
  </si>
  <si>
    <t>810|QRE|2025|10</t>
  </si>
  <si>
    <t>890|QRE|2025|10</t>
  </si>
  <si>
    <t>832|QRE|2025|10</t>
  </si>
  <si>
    <t>862|QRE|2025|10</t>
  </si>
  <si>
    <t>805|QRE|2025|10</t>
  </si>
  <si>
    <t>870|QRE|2025|10</t>
  </si>
  <si>
    <t>547|QRE|2025|10</t>
  </si>
  <si>
    <t>803|QRE|2025|10</t>
  </si>
  <si>
    <t>574|QRE|2025|10</t>
  </si>
  <si>
    <t>|QRE|2025|10</t>
  </si>
  <si>
    <t>577|QRE|2025|10</t>
  </si>
  <si>
    <t>579|QRE|2025|10</t>
  </si>
  <si>
    <t>891|QRE|2025|10</t>
  </si>
  <si>
    <t>898|QRE|2025|10</t>
  </si>
  <si>
    <t>838|QRE|2025|10</t>
  </si>
  <si>
    <t>853|RB|2025|10</t>
  </si>
  <si>
    <t>803|RB|2025|10</t>
  </si>
  <si>
    <t>|RB|2025|10</t>
  </si>
  <si>
    <t>559|RB|2025|10</t>
  </si>
  <si>
    <t>805|RB|2025|10</t>
  </si>
  <si>
    <t>583|RB|2025|10</t>
  </si>
  <si>
    <t>807|RB|2025|10</t>
  </si>
  <si>
    <t>557|RB|2025|10</t>
  </si>
  <si>
    <t>525|RB|2025|10</t>
  </si>
  <si>
    <t>569|RB|2025|10</t>
  </si>
  <si>
    <t>527|RB|2025|10</t>
  </si>
  <si>
    <t>896|GLOW|2025|09</t>
  </si>
  <si>
    <t>520|GLOW|2025|09</t>
  </si>
  <si>
    <t>565|GLOW|2025|09</t>
  </si>
  <si>
    <t>835|GLOW|2025|09</t>
  </si>
  <si>
    <t>544|GLOW|2025|09</t>
  </si>
  <si>
    <t>543|GLOW|2025|09</t>
  </si>
  <si>
    <t>580|GLOW|2025|09</t>
  </si>
  <si>
    <t>817|GLOW|2025|09</t>
  </si>
  <si>
    <t>517|GLOW|2025|09</t>
  </si>
  <si>
    <t>812|HC|2025|09</t>
  </si>
  <si>
    <t>544|HC|2025|09</t>
  </si>
  <si>
    <t>814|HC|2025|09</t>
  </si>
  <si>
    <t>820|HC|2025|09</t>
  </si>
  <si>
    <t>559|HC|2025|09</t>
  </si>
  <si>
    <t>557|HC|2025|09</t>
  </si>
  <si>
    <t>807|HC|2025|09</t>
  </si>
  <si>
    <t>863|HC|2025|09</t>
  </si>
  <si>
    <t>523|HC|2025|09</t>
  </si>
  <si>
    <t>578|HC|2025|09</t>
  </si>
  <si>
    <t>886|HC|2025|09</t>
  </si>
  <si>
    <t>832|HC|2025|09</t>
  </si>
  <si>
    <t>828|HC|2025|09</t>
  </si>
  <si>
    <t>537|HC|2025|09</t>
  </si>
  <si>
    <t>805|HC|2025|09</t>
  </si>
  <si>
    <t>557|K11|2025|09</t>
  </si>
  <si>
    <t>803|K11|2025|09</t>
  </si>
  <si>
    <t>838|K11|2025|09</t>
  </si>
  <si>
    <t>817|K11|2025|09</t>
  </si>
  <si>
    <t>807|K11|2025|09</t>
  </si>
  <si>
    <t>520|K11|2025|09</t>
  </si>
  <si>
    <t>517|K11|2025|09</t>
  </si>
  <si>
    <t>896|K11|2025|09</t>
  </si>
  <si>
    <t>578|K11|2025|09</t>
  </si>
  <si>
    <t>814|K11|2025|09</t>
  </si>
  <si>
    <t>550|K11|2025|09</t>
  </si>
  <si>
    <t>863|K11|2025|09</t>
  </si>
  <si>
    <t>544|K11|2025|09</t>
  </si>
  <si>
    <t>835|K11|2025|09</t>
  </si>
  <si>
    <t>543|K11|2025|09</t>
  </si>
  <si>
    <t>565|K11|2025|09</t>
  </si>
  <si>
    <t>580|K11|2025|09</t>
  </si>
  <si>
    <t>805|K11|2025|09</t>
  </si>
  <si>
    <t>547|LG2|2025|09</t>
  </si>
  <si>
    <t>891|LG2|2025|09</t>
  </si>
  <si>
    <t>870|LG2|2025|09</t>
  </si>
  <si>
    <t>862|LG2|2025|09</t>
  </si>
  <si>
    <t>516|LG2|2025|09</t>
  </si>
  <si>
    <t>572|LG2|2025|09</t>
  </si>
  <si>
    <t>573|LG2|2025|09</t>
  </si>
  <si>
    <t>577|LG2|2025|09</t>
  </si>
  <si>
    <t>579|LG2|2025|09</t>
  </si>
  <si>
    <t>530|LG2|2025|09</t>
  </si>
  <si>
    <t>803|LG2|2025|09</t>
  </si>
  <si>
    <t>557|LG2|2025|09</t>
  </si>
  <si>
    <t>523|LG2|2025|09</t>
  </si>
  <si>
    <t>805|LG2|2025|09</t>
  </si>
  <si>
    <t>558|LG2|2025|09</t>
  </si>
  <si>
    <t>569|LG2|2025|09</t>
  </si>
  <si>
    <t>550|LG2|2025|09</t>
  </si>
  <si>
    <t>574|LG2|2025|09</t>
  </si>
  <si>
    <t>569|MG|2025|09</t>
  </si>
  <si>
    <t>870|MG|2025|09</t>
  </si>
  <si>
    <t>530|MG|2025|09</t>
  </si>
  <si>
    <t>559|MG|2025|09</t>
  </si>
  <si>
    <t>558|MG|2025|09</t>
  </si>
  <si>
    <t>805|MG|2025|09</t>
  </si>
  <si>
    <t>803|MG|2025|09</t>
  </si>
  <si>
    <t>547|MG|2025|09</t>
  </si>
  <si>
    <t>862|MG|2025|09</t>
  </si>
  <si>
    <t>579|MG|2025|09</t>
  </si>
  <si>
    <t>550|MG|2025|09</t>
  </si>
  <si>
    <t>577|MG|2025|09</t>
  </si>
  <si>
    <t>557|MG|2025|09</t>
  </si>
  <si>
    <t>383|POP|2025|09</t>
  </si>
  <si>
    <t>572|QRC|2025|09</t>
  </si>
  <si>
    <t>548|QRC|2025|09</t>
  </si>
  <si>
    <t>891|QRC|2025|09</t>
  </si>
  <si>
    <t>814|QRC|2025|09</t>
  </si>
  <si>
    <t>574|QRC|2025|09</t>
  </si>
  <si>
    <t>820|QRC|2025|09</t>
  </si>
  <si>
    <t>516|QRC|2025|09</t>
  </si>
  <si>
    <t>550|QRC|2025|09</t>
  </si>
  <si>
    <t>557|QRC|2025|09</t>
  </si>
  <si>
    <t>805|QRC|2025|09</t>
  </si>
  <si>
    <t>571|QRC|2025|09</t>
  </si>
  <si>
    <t>898|QRC|2025|09</t>
  </si>
  <si>
    <t>803|QRC|2025|09</t>
  </si>
  <si>
    <t>573|QRC|2025|09</t>
  </si>
  <si>
    <t>838|QRC|2025|09</t>
  </si>
  <si>
    <t>870|QRC|2025|09</t>
  </si>
  <si>
    <t>520|QRC|2025|09</t>
  </si>
  <si>
    <t>517|QRE|2025|09</t>
  </si>
  <si>
    <t>581|QRE|2025|09</t>
  </si>
  <si>
    <t>862|QRE|2025|09</t>
  </si>
  <si>
    <t>890|QRE|2025|09</t>
  </si>
  <si>
    <t>557|QRE|2025|09</t>
  </si>
  <si>
    <t>558|QRE|2025|09</t>
  </si>
  <si>
    <t>803|QRE|2025|09</t>
  </si>
  <si>
    <t>559|QRE|2025|09</t>
  </si>
  <si>
    <t>810|QRE|2025|09</t>
  </si>
  <si>
    <t>569|QRE|2025|09</t>
  </si>
  <si>
    <t>805|QRE|2025|09</t>
  </si>
  <si>
    <t>571|QRE|2025|09</t>
  </si>
  <si>
    <t>580|QRE|2025|09</t>
  </si>
  <si>
    <t>574|QRE|2025|09</t>
  </si>
  <si>
    <t>579|QRE|2025|09</t>
  </si>
  <si>
    <t>577|QRE|2025|09</t>
  </si>
  <si>
    <t>891|QRE|2025|09</t>
  </si>
  <si>
    <t>568|QRE|2025|09</t>
  </si>
  <si>
    <t>838|QRE|2025|09</t>
  </si>
  <si>
    <t>582|QRE|2025|09</t>
  </si>
  <si>
    <t>863|QRE|2025|09</t>
  </si>
  <si>
    <t>853|QRE|2025|09</t>
  </si>
  <si>
    <t>807|RB|2025|09</t>
  </si>
  <si>
    <t>571|RB|2025|09</t>
  </si>
  <si>
    <t>569|RB|2025|09</t>
  </si>
  <si>
    <t>557|RB|2025|09</t>
  </si>
  <si>
    <t>525|RB|2025|09</t>
  </si>
  <si>
    <t>898|RB|2025|09</t>
  </si>
  <si>
    <t>572|RB|2025|09</t>
  </si>
  <si>
    <t>805|RB|2025|09</t>
  </si>
  <si>
    <t>583|RB|2025|09</t>
  </si>
  <si>
    <t>862|GLOW|2025|08</t>
  </si>
  <si>
    <t>817|GLOW|2025|08</t>
  </si>
  <si>
    <t>863|GLOW|2025|08</t>
  </si>
  <si>
    <t>520|GLOW|2025|08</t>
  </si>
  <si>
    <t>835|GLOW|2025|08</t>
  </si>
  <si>
    <t>517|GLOW|2025|08</t>
  </si>
  <si>
    <t>543|GLOW|2025|08</t>
  </si>
  <si>
    <t>565|GLOW|2025|08</t>
  </si>
  <si>
    <t>544|GLOW|2025|08</t>
  </si>
  <si>
    <t>889|HC|2025|08</t>
  </si>
  <si>
    <t>537|HC|2025|08</t>
  </si>
  <si>
    <t>812|HC|2025|08</t>
  </si>
  <si>
    <t>805|HC|2025|08</t>
  </si>
  <si>
    <t>832|HC|2025|08</t>
  </si>
  <si>
    <t>523|HC|2025|08</t>
  </si>
  <si>
    <t>568|HC|2025|08</t>
  </si>
  <si>
    <t>863|HC|2025|08</t>
  </si>
  <si>
    <t>807|HC|2025|08</t>
  </si>
  <si>
    <t>803|HC|2025|08</t>
  </si>
  <si>
    <t>896|HC|2025|08</t>
  </si>
  <si>
    <t>886|HC|2025|08</t>
  </si>
  <si>
    <t>828|HC|2025|08</t>
  </si>
  <si>
    <t>896|K11|2025|08</t>
  </si>
  <si>
    <t>838|K11|2025|08</t>
  </si>
  <si>
    <t>517|K11|2025|08</t>
  </si>
  <si>
    <t>814|K11|2025|08</t>
  </si>
  <si>
    <t>520|K11|2025|08</t>
  </si>
  <si>
    <t>537|K11|2025|08</t>
  </si>
  <si>
    <t>568|K11|2025|08</t>
  </si>
  <si>
    <t>807|K11|2025|08</t>
  </si>
  <si>
    <t>805|K11|2025|08</t>
  </si>
  <si>
    <t>544|K11|2025|08</t>
  </si>
  <si>
    <t>523|K11|2025|08</t>
  </si>
  <si>
    <t>569|K11|2025|08</t>
  </si>
  <si>
    <t>863|K11|2025|08</t>
  </si>
  <si>
    <t>862|K11|2025|08</t>
  </si>
  <si>
    <t>817|K11|2025|08</t>
  </si>
  <si>
    <t>565|K11|2025|08</t>
  </si>
  <si>
    <t>543|K11|2025|08</t>
  </si>
  <si>
    <t>835|K11|2025|08</t>
  </si>
  <si>
    <t>547|LG2|2025|08</t>
  </si>
  <si>
    <t>564|LG2|2025|08</t>
  </si>
  <si>
    <t>862|LG2|2025|08</t>
  </si>
  <si>
    <t>557|LG2|2025|08</t>
  </si>
  <si>
    <t>575|LG2|2025|08</t>
  </si>
  <si>
    <t>559|LG2|2025|08</t>
  </si>
  <si>
    <t>574|LG2|2025|08</t>
  </si>
  <si>
    <t>807|LG2|2025|08</t>
  </si>
  <si>
    <t>573|LG2|2025|08</t>
  </si>
  <si>
    <t>520|LG2|2025|08</t>
  </si>
  <si>
    <t>870|LG2|2025|08</t>
  </si>
  <si>
    <t>863|LG2|2025|08</t>
  </si>
  <si>
    <t>805|LG2|2025|08</t>
  </si>
  <si>
    <t>820|LG2|2025|08</t>
  </si>
  <si>
    <t>569|LG2|2025|08</t>
  </si>
  <si>
    <t>572|LG2|2025|08</t>
  </si>
  <si>
    <t>812|LG2|2025|08</t>
  </si>
  <si>
    <t>803|LG2|2025|08</t>
  </si>
  <si>
    <t>577|LG2|2025|08</t>
  </si>
  <si>
    <t>530|LG2|2025|08</t>
  </si>
  <si>
    <t>571|LG2|2025|08</t>
  </si>
  <si>
    <t>550|LG2|2025|08</t>
  </si>
  <si>
    <t>807|MG|2025|08</t>
  </si>
  <si>
    <t>569|MG|2025|08</t>
  </si>
  <si>
    <t>530|MG|2025|08</t>
  </si>
  <si>
    <t>820|MG|2025|08</t>
  </si>
  <si>
    <t>572|MG|2025|08</t>
  </si>
  <si>
    <t>571|MG|2025|08</t>
  </si>
  <si>
    <t>557|MG|2025|08</t>
  </si>
  <si>
    <t>550|MG|2025|08</t>
  </si>
  <si>
    <t>805|MG|2025|08</t>
  </si>
  <si>
    <t>547|MG|2025|08</t>
  </si>
  <si>
    <t>568|MG|2025|08</t>
  </si>
  <si>
    <t>803|MG|2025|08</t>
  </si>
  <si>
    <t>575|MG|2025|08</t>
  </si>
  <si>
    <t>559|MG|2025|08</t>
  </si>
  <si>
    <t>870|MG|2025|08</t>
  </si>
  <si>
    <t>862|MG|2025|08</t>
  </si>
  <si>
    <t>383|POP|2025|08</t>
  </si>
  <si>
    <t>548|QRC|2025|08</t>
  </si>
  <si>
    <t>557|QRC|2025|08</t>
  </si>
  <si>
    <t>569|QRC|2025|08</t>
  </si>
  <si>
    <t>805|QRC|2025|08</t>
  </si>
  <si>
    <t>550|QRC|2025|08</t>
  </si>
  <si>
    <t>574|QRC|2025|08</t>
  </si>
  <si>
    <t>814|QRC|2025|08</t>
  </si>
  <si>
    <t>820|QRC|2025|08</t>
  </si>
  <si>
    <t>576|QRC|2025|08</t>
  </si>
  <si>
    <t>891|QRC|2025|08</t>
  </si>
  <si>
    <t>898|QRC|2025|08</t>
  </si>
  <si>
    <t>547|QRC|2025|08</t>
  </si>
  <si>
    <t>530|QRC|2025|08</t>
  </si>
  <si>
    <t>896|QRC|2025|08</t>
  </si>
  <si>
    <t>516|QRC|2025|08</t>
  </si>
  <si>
    <t>573|QRC|2025|08</t>
  </si>
  <si>
    <t>558|QRC|2025|08</t>
  </si>
  <si>
    <t>863|QRC|2025|08</t>
  </si>
  <si>
    <t>520|QRC|2025|08</t>
  </si>
  <si>
    <t>559|QRE|2025|08</t>
  </si>
  <si>
    <t>810|QRE|2025|08</t>
  </si>
  <si>
    <t>558|QRE|2025|08</t>
  </si>
  <si>
    <t>547|QRE|2025|08</t>
  </si>
  <si>
    <t>572|QRE|2025|08</t>
  </si>
  <si>
    <t>568|QRE|2025|08</t>
  </si>
  <si>
    <t>557|QRE|2025|08</t>
  </si>
  <si>
    <t>543|QRE|2025|08</t>
  </si>
  <si>
    <t>576|QRE|2025|08</t>
  </si>
  <si>
    <t>805|QRE|2025|08</t>
  </si>
  <si>
    <t>803|QRE|2025|08</t>
  </si>
  <si>
    <t>520|QRE|2025|08</t>
  </si>
  <si>
    <t>569|QRE|2025|08</t>
  </si>
  <si>
    <t>891|QRE|2025|08</t>
  </si>
  <si>
    <t>820|QRE|2025|08</t>
  </si>
  <si>
    <t>574|QRE|2025|08</t>
  </si>
  <si>
    <t>838|QRE|2025|08</t>
  </si>
  <si>
    <t>863|QRE|2025|08</t>
  </si>
  <si>
    <t>870|QRE|2025|08</t>
  </si>
  <si>
    <t>571|QRE|2025|08</t>
  </si>
  <si>
    <t>853|QRE|2025|08</t>
  </si>
  <si>
    <t>525|RB|2025|08</t>
  </si>
  <si>
    <t>805|RB|2025|08</t>
  </si>
  <si>
    <t>807|RB|2025|08</t>
  </si>
  <si>
    <t>571|RB|2025|08</t>
  </si>
  <si>
    <t>557|RB|2025|08</t>
  </si>
  <si>
    <t>572|RB|2025|08</t>
  </si>
  <si>
    <t>569|RB|2025|08</t>
  </si>
  <si>
    <t>516|RB|2025|08</t>
  </si>
  <si>
    <t>853|RB|2025|08</t>
  </si>
  <si>
    <t>544|GLOW|2025|07</t>
  </si>
  <si>
    <t>817|GLOW|2025|07</t>
  </si>
  <si>
    <t>520|GLOW|2025|07</t>
  </si>
  <si>
    <t>886|GLOW|2025|07</t>
  </si>
  <si>
    <t>517|GLOW|2025|07</t>
  </si>
  <si>
    <t>835|GLOW|2025|07</t>
  </si>
  <si>
    <t>543|GLOW|2025|07</t>
  </si>
  <si>
    <t>565|GLOW|2025|07</t>
  </si>
  <si>
    <t>832|HC|2025|07</t>
  </si>
  <si>
    <t>547|HC|2025|07</t>
  </si>
  <si>
    <t>812|HC|2025|07</t>
  </si>
  <si>
    <t>886|HC|2025|07</t>
  </si>
  <si>
    <t>889|HC|2025|07</t>
  </si>
  <si>
    <t>863|HC|2025|07</t>
  </si>
  <si>
    <t>828|HC|2025|07</t>
  </si>
  <si>
    <t>523|HC|2025|07</t>
  </si>
  <si>
    <t>516|HC|2025|07</t>
  </si>
  <si>
    <t>805|HC|2025|07</t>
  </si>
  <si>
    <t>537|HC|2025|07</t>
  </si>
  <si>
    <t>803|HC|2025|07</t>
  </si>
  <si>
    <t>805|K11|2025|07</t>
  </si>
  <si>
    <t>544|K11|2025|07</t>
  </si>
  <si>
    <t>896|K11|2025|07</t>
  </si>
  <si>
    <t>835|K11|2025|07</t>
  </si>
  <si>
    <t>886|K11|2025|07</t>
  </si>
  <si>
    <t>803|K11|2025|07</t>
  </si>
  <si>
    <t>863|K11|2025|07</t>
  </si>
  <si>
    <t>543|K11|2025|07</t>
  </si>
  <si>
    <t>817|K11|2025|07</t>
  </si>
  <si>
    <t>520|K11|2025|07</t>
  </si>
  <si>
    <t>838|K11|2025|07</t>
  </si>
  <si>
    <t>565|K11|2025|07</t>
  </si>
  <si>
    <t>517|K11|2025|07</t>
  </si>
  <si>
    <t>557|LG2|2025|07</t>
  </si>
  <si>
    <t>569|LG2|2025|07</t>
  </si>
  <si>
    <t>571|LG2|2025|07</t>
  </si>
  <si>
    <t>565|LG2|2025|07</t>
  </si>
  <si>
    <t>550|LG2|2025|07</t>
  </si>
  <si>
    <t>814|LG2|2025|07</t>
  </si>
  <si>
    <t>889|LG2|2025|07</t>
  </si>
  <si>
    <t>886|LG2|2025|07</t>
  </si>
  <si>
    <t>552|LG2|2025|07</t>
  </si>
  <si>
    <t>547|LG2|2025|07</t>
  </si>
  <si>
    <t>572|LG2|2025|07</t>
  </si>
  <si>
    <t>548|LG2|2025|07</t>
  </si>
  <si>
    <t>558|LG2|2025|07</t>
  </si>
  <si>
    <t>530|LG2|2025|07</t>
  </si>
  <si>
    <t>862|LG2|2025|07</t>
  </si>
  <si>
    <t>863|LG2|2025|07</t>
  </si>
  <si>
    <t>564|LG2|2025|07</t>
  </si>
  <si>
    <t>803|LG2|2025|07</t>
  </si>
  <si>
    <t>805|LG2|2025|07</t>
  </si>
  <si>
    <t>575|LG2|2025|07</t>
  </si>
  <si>
    <t>870|LG2|2025|07</t>
  </si>
  <si>
    <t>891|LG2|2025|07</t>
  </si>
  <si>
    <t>547|MG|2025|07</t>
  </si>
  <si>
    <t>870|MG|2025|07</t>
  </si>
  <si>
    <t>548|MG|2025|07</t>
  </si>
  <si>
    <t>564|MG|2025|07</t>
  </si>
  <si>
    <t>575|MG|2025|07</t>
  </si>
  <si>
    <t>572|MG|2025|07</t>
  </si>
  <si>
    <t>803|MG|2025|07</t>
  </si>
  <si>
    <t>569|MG|2025|07</t>
  </si>
  <si>
    <t>559|MG|2025|07</t>
  </si>
  <si>
    <t>807|MG|2025|07</t>
  </si>
  <si>
    <t>862|MG|2025|07</t>
  </si>
  <si>
    <t>891|MG|2025|07</t>
  </si>
  <si>
    <t>805|MG|2025|07</t>
  </si>
  <si>
    <t>571|MG|2025|07</t>
  </si>
  <si>
    <t>383|POP|2025|07</t>
  </si>
  <si>
    <t>308|POP|2025|07</t>
  </si>
  <si>
    <t>552|QRC|2025|07</t>
  </si>
  <si>
    <t>574|QRC|2025|07</t>
  </si>
  <si>
    <t>828|QRC|2025|07</t>
  </si>
  <si>
    <t>557|QRC|2025|07</t>
  </si>
  <si>
    <t>517|QRC|2025|07</t>
  </si>
  <si>
    <t>544|QRC|2025|07</t>
  </si>
  <si>
    <t>863|QRC|2025|07</t>
  </si>
  <si>
    <t>569|QRC|2025|07</t>
  </si>
  <si>
    <t>838|QRC|2025|07</t>
  </si>
  <si>
    <t>573|QRC|2025|07</t>
  </si>
  <si>
    <t>803|QRC|2025|07</t>
  </si>
  <si>
    <t>805|QRC|2025|07</t>
  </si>
  <si>
    <t>898|QRC|2025|07</t>
  </si>
  <si>
    <t>891|QRC|2025|07</t>
  </si>
  <si>
    <t>558|QRC|2025|07</t>
  </si>
  <si>
    <t>820|QRC|2025|07</t>
  </si>
  <si>
    <t>814|QRC|2025|07</t>
  </si>
  <si>
    <t>516|QRC|2025|07</t>
  </si>
  <si>
    <t>548|QRC|2025|07</t>
  </si>
  <si>
    <t>550|QRC|2025|07</t>
  </si>
  <si>
    <t>559|QRE|2025|07</t>
  </si>
  <si>
    <t>568|QRE|2025|07</t>
  </si>
  <si>
    <t>557|QRE|2025|07</t>
  </si>
  <si>
    <t>569|QRE|2025|07</t>
  </si>
  <si>
    <t>853|QRE|2025|07</t>
  </si>
  <si>
    <t>339|QRE|2025|07</t>
  </si>
  <si>
    <t>308|QRE|2025|07</t>
  </si>
  <si>
    <t>573|QRE|2025|07</t>
  </si>
  <si>
    <t>805|QRE|2025|07</t>
  </si>
  <si>
    <t>803|QRE|2025|07</t>
  </si>
  <si>
    <t>337|QRE|2025|07</t>
  </si>
  <si>
    <t>571|QRE|2025|07</t>
  </si>
  <si>
    <t>666|QRE|2025|07</t>
  </si>
  <si>
    <t>543|QRE|2025|07</t>
  </si>
  <si>
    <t>572|QRE|2025|07</t>
  </si>
  <si>
    <t>544|QRE|2025|07</t>
  </si>
  <si>
    <t>810|QRE|2025|07</t>
  </si>
  <si>
    <t>807|RB|2025|07</t>
  </si>
  <si>
    <t>805|RB|2025|07</t>
  </si>
  <si>
    <t>525|RB|2025|07</t>
  </si>
  <si>
    <t>571|RB|2025|07</t>
  </si>
  <si>
    <t>569|RB|2025|07</t>
  </si>
  <si>
    <t>559|RB|2025|07</t>
  </si>
  <si>
    <t>568|RB|2025|07</t>
  </si>
  <si>
    <t>557|RB|2025|07</t>
  </si>
  <si>
    <t>520|GLOW|2025|06</t>
  </si>
  <si>
    <t>817|GLOW|2025|06</t>
  </si>
  <si>
    <t>517|GLOW|2025|06</t>
  </si>
  <si>
    <t>543|GLOW|2025|06</t>
  </si>
  <si>
    <t>544|GLOW|2025|06</t>
  </si>
  <si>
    <t>835|GLOW|2025|06</t>
  </si>
  <si>
    <t>565|GLOW|2025|06</t>
  </si>
  <si>
    <t>863|GLOW|2025|06</t>
  </si>
  <si>
    <t>805|HC|2025|06</t>
  </si>
  <si>
    <t>523|HC|2025|06</t>
  </si>
  <si>
    <t>537|HC|2025|06</t>
  </si>
  <si>
    <t>570|HC|2025|06</t>
  </si>
  <si>
    <t>828|HC|2025|06</t>
  </si>
  <si>
    <t>889|HC|2025|06</t>
  </si>
  <si>
    <t>863|HC|2025|06</t>
  </si>
  <si>
    <t>812|HC|2025|06</t>
  </si>
  <si>
    <t>832|HC|2025|06</t>
  </si>
  <si>
    <t>886|HC|2025|06</t>
  </si>
  <si>
    <t>520|HC|2025|06</t>
  </si>
  <si>
    <t>537|K11|2025|06</t>
  </si>
  <si>
    <t>886|K11|2025|06</t>
  </si>
  <si>
    <t>805|K11|2025|06</t>
  </si>
  <si>
    <t>812|K11|2025|06</t>
  </si>
  <si>
    <t>828|K11|2025|06</t>
  </si>
  <si>
    <t>544|K11|2025|06</t>
  </si>
  <si>
    <t>863|K11|2025|06</t>
  </si>
  <si>
    <t>565|K11|2025|06</t>
  </si>
  <si>
    <t>517|K11|2025|06</t>
  </si>
  <si>
    <t>543|K11|2025|06</t>
  </si>
  <si>
    <t>896|K11|2025|06</t>
  </si>
  <si>
    <t>520|K11|2025|06</t>
  </si>
  <si>
    <t>835|K11|2025|06</t>
  </si>
  <si>
    <t>838|K11|2025|06</t>
  </si>
  <si>
    <t>817|K11|2025|06</t>
  </si>
  <si>
    <t>814|K11|2025|06</t>
  </si>
  <si>
    <t>889|K11|2025|06</t>
  </si>
  <si>
    <t>558|LG2|2025|06</t>
  </si>
  <si>
    <t>803|LG2|2025|06</t>
  </si>
  <si>
    <t>550|LG2|2025|06</t>
  </si>
  <si>
    <t>559|LG2|2025|06</t>
  </si>
  <si>
    <t>543|LG2|2025|06</t>
  </si>
  <si>
    <t>547|LG2|2025|06</t>
  </si>
  <si>
    <t>862|LG2|2025|06</t>
  </si>
  <si>
    <t>530|LG2|2025|06</t>
  </si>
  <si>
    <t>870|LG2|2025|06</t>
  </si>
  <si>
    <t>898|LG2|2025|06</t>
  </si>
  <si>
    <t>548|LG2|2025|06</t>
  </si>
  <si>
    <t>563|LG2|2025|06</t>
  </si>
  <si>
    <t>805|LG2|2025|06</t>
  </si>
  <si>
    <t>557|LG2|2025|06</t>
  </si>
  <si>
    <t>572|LG2|2025|06</t>
  </si>
  <si>
    <t>552|LG2|2025|06</t>
  </si>
  <si>
    <t>569|LG2|2025|06</t>
  </si>
  <si>
    <t>564|LG2|2025|06</t>
  </si>
  <si>
    <t>552|MG|2025|06</t>
  </si>
  <si>
    <t>889|MG|2025|06</t>
  </si>
  <si>
    <t>891|MG|2025|06</t>
  </si>
  <si>
    <t>563|MG|2025|06</t>
  </si>
  <si>
    <t>568|MG|2025|06</t>
  </si>
  <si>
    <t>565|MG|2025|06</t>
  </si>
  <si>
    <t>817|MG|2025|06</t>
  </si>
  <si>
    <t>547|MG|2025|06</t>
  </si>
  <si>
    <t>559|MG|2025|06</t>
  </si>
  <si>
    <t>870|MG|2025|06</t>
  </si>
  <si>
    <t>567|MG|2025|06</t>
  </si>
  <si>
    <t>569|MG|2025|06</t>
  </si>
  <si>
    <t>803|MG|2025|06</t>
  </si>
  <si>
    <t>530|MG|2025|06</t>
  </si>
  <si>
    <t>862|MG|2025|06</t>
  </si>
  <si>
    <t>543|MG|2025|06</t>
  </si>
  <si>
    <t>383|POP|2025|06</t>
  </si>
  <si>
    <t>363|POP|2025|06</t>
  </si>
  <si>
    <t>559|QRC|2025|06</t>
  </si>
  <si>
    <t>537|QRC|2025|06</t>
  </si>
  <si>
    <t>552|QRC|2025|06</t>
  </si>
  <si>
    <t>814|QRC|2025|06</t>
  </si>
  <si>
    <t>898|QRC|2025|06</t>
  </si>
  <si>
    <t>544|QRC|2025|06</t>
  </si>
  <si>
    <t>550|QRC|2025|06</t>
  </si>
  <si>
    <t>516|QRC|2025|06</t>
  </si>
  <si>
    <t>517|QRC|2025|06</t>
  </si>
  <si>
    <t>807|QRC|2025|06</t>
  </si>
  <si>
    <t>548|QRC|2025|06</t>
  </si>
  <si>
    <t>558|QRC|2025|06</t>
  </si>
  <si>
    <t>820|QRC|2025|06</t>
  </si>
  <si>
    <t>569|QRC|2025|06</t>
  </si>
  <si>
    <t>891|QRC|2025|06</t>
  </si>
  <si>
    <t>805|QRC|2025|06</t>
  </si>
  <si>
    <t>870|QRC|2025|06</t>
  </si>
  <si>
    <t>828|QRC|2025|06</t>
  </si>
  <si>
    <t>550|QRE|2025|06</t>
  </si>
  <si>
    <t>563|QRE|2025|06</t>
  </si>
  <si>
    <t>810|QRE|2025|06</t>
  </si>
  <si>
    <t>559|QRE|2025|06</t>
  </si>
  <si>
    <t>568|QRE|2025|06</t>
  </si>
  <si>
    <t>569|QRE|2025|06</t>
  </si>
  <si>
    <t>557|QRE|2025|06</t>
  </si>
  <si>
    <t>863|QRE|2025|06</t>
  </si>
  <si>
    <t>547|QRE|2025|06</t>
  </si>
  <si>
    <t>853|QRE|2025|06</t>
  </si>
  <si>
    <t>812|QRE|2025|06</t>
  </si>
  <si>
    <t>803|QRE|2025|06</t>
  </si>
  <si>
    <t>805|QRE|2025|06</t>
  </si>
  <si>
    <t>558|QRE|2025|06</t>
  </si>
  <si>
    <t>551|QRE|2025|06</t>
  </si>
  <si>
    <t>548|QRE|2025|06</t>
  </si>
  <si>
    <t>565|QRE|2025|06</t>
  </si>
  <si>
    <t>573|QRE|2025|06</t>
  </si>
  <si>
    <t>337|QRE|2025|06</t>
  </si>
  <si>
    <t>569|RB|2025|06</t>
  </si>
  <si>
    <t>557|RB|2025|06</t>
  </si>
  <si>
    <t>803|RB|2025|06</t>
  </si>
  <si>
    <t>559|RB|2025|06</t>
  </si>
  <si>
    <t>571|RB|2025|06</t>
  </si>
  <si>
    <t>525|RB|2025|06</t>
  </si>
  <si>
    <t>807|RB|2025|06</t>
  </si>
  <si>
    <t>563|RB|2025|06</t>
  </si>
  <si>
    <t>520|GLOW|2025|05</t>
  </si>
  <si>
    <t>838|GLOW|2025|05</t>
  </si>
  <si>
    <t>517|GLOW|2025|05</t>
  </si>
  <si>
    <t>835|GLOW|2025|05</t>
  </si>
  <si>
    <t>863|GLOW|2025|05</t>
  </si>
  <si>
    <t>543|GLOW|2025|05</t>
  </si>
  <si>
    <t>544|GLOW|2025|05</t>
  </si>
  <si>
    <t>552|GLOW|2025|05</t>
  </si>
  <si>
    <t>565|GLOW|2025|05</t>
  </si>
  <si>
    <t>853|GLOW|2025|05</t>
  </si>
  <si>
    <t>817|GLOW|2025|05</t>
  </si>
  <si>
    <t>562|HC|2025|05</t>
  </si>
  <si>
    <t>557|HC|2025|05</t>
  </si>
  <si>
    <t>805|HC|2025|05</t>
  </si>
  <si>
    <t>570|HC|2025|05</t>
  </si>
  <si>
    <t>517|HC|2025|05</t>
  </si>
  <si>
    <t>828|HC|2025|05</t>
  </si>
  <si>
    <t>889|HC|2025|05</t>
  </si>
  <si>
    <t>832|HC|2025|05</t>
  </si>
  <si>
    <t>853|HC|2025|05</t>
  </si>
  <si>
    <t>838|HC|2025|05</t>
  </si>
  <si>
    <t>537|HC|2025|05</t>
  </si>
  <si>
    <t>863|HC|2025|05</t>
  </si>
  <si>
    <t>523|HC|2025|05</t>
  </si>
  <si>
    <t>886|HC|2025|05</t>
  </si>
  <si>
    <t>812|HC|2025|05</t>
  </si>
  <si>
    <t>817|HC|2025|05</t>
  </si>
  <si>
    <t>828|K11|2025|05</t>
  </si>
  <si>
    <t>517|K11|2025|05</t>
  </si>
  <si>
    <t>543|K11|2025|05</t>
  </si>
  <si>
    <t>835|K11|2025|05</t>
  </si>
  <si>
    <t>817|K11|2025|05</t>
  </si>
  <si>
    <t>565|K11|2025|05</t>
  </si>
  <si>
    <t>838|K11|2025|05</t>
  </si>
  <si>
    <t>520|K11|2025|05</t>
  </si>
  <si>
    <t>896|K11|2025|05</t>
  </si>
  <si>
    <t>552|K11|2025|05</t>
  </si>
  <si>
    <t>812|K11|2025|05</t>
  </si>
  <si>
    <t>537|K11|2025|05</t>
  </si>
  <si>
    <t>557|K11|2025|05</t>
  </si>
  <si>
    <t>805|K11|2025|05</t>
  </si>
  <si>
    <t>544|K11|2025|05</t>
  </si>
  <si>
    <t>863|K11|2025|05</t>
  </si>
  <si>
    <t>832|K11|2025|05</t>
  </si>
  <si>
    <t>889|K11|2025|05</t>
  </si>
  <si>
    <t>803|K11|2025|05</t>
  </si>
  <si>
    <t>810|LG2|2025|05</t>
  </si>
  <si>
    <t>530|LG2|2025|05</t>
  </si>
  <si>
    <t>828|LG2|2025|05</t>
  </si>
  <si>
    <t>564|LG2|2025|05</t>
  </si>
  <si>
    <t>548|LG2|2025|05</t>
  </si>
  <si>
    <t>562|LG2|2025|05</t>
  </si>
  <si>
    <t>547|LG2|2025|05</t>
  </si>
  <si>
    <t>551|LG2|2025|05</t>
  </si>
  <si>
    <t>558|LG2|2025|05</t>
  </si>
  <si>
    <t>805|LG2|2025|05</t>
  </si>
  <si>
    <t>568|LG2|2025|05</t>
  </si>
  <si>
    <t>563|LG2|2025|05</t>
  </si>
  <si>
    <t>550|LG2|2025|05</t>
  </si>
  <si>
    <t>803|LG2|2025|05</t>
  </si>
  <si>
    <t>820|LG2|2025|05</t>
  </si>
  <si>
    <t>870|LG2|2025|05</t>
  </si>
  <si>
    <t>862|LG2|2025|05</t>
  </si>
  <si>
    <t>552|LG2|2025|05</t>
  </si>
  <si>
    <t>567|LG2|2025|05</t>
  </si>
  <si>
    <t>817|LG2|2025|05</t>
  </si>
  <si>
    <t>870|MG|2025|05</t>
  </si>
  <si>
    <t>559|MG|2025|05</t>
  </si>
  <si>
    <t>828|MG|2025|05</t>
  </si>
  <si>
    <t>807|MG|2025|05</t>
  </si>
  <si>
    <t>562|MG|2025|05</t>
  </si>
  <si>
    <t>838|MG|2025|05</t>
  </si>
  <si>
    <t>891|MG|2025|05</t>
  </si>
  <si>
    <t>803|MG|2025|05</t>
  </si>
  <si>
    <t>862|MG|2025|05</t>
  </si>
  <si>
    <t>547|MG|2025|05</t>
  </si>
  <si>
    <t>567|MG|2025|05</t>
  </si>
  <si>
    <t>558|MG|2025|05</t>
  </si>
  <si>
    <t>520|MG|2025|05</t>
  </si>
  <si>
    <t>363|POP|2025|05</t>
  </si>
  <si>
    <t>803|QRC|2025|05</t>
  </si>
  <si>
    <t>552|QRC|2025|05</t>
  </si>
  <si>
    <t>543|QRC|2025|05</t>
  </si>
  <si>
    <t>548|QRC|2025|05</t>
  </si>
  <si>
    <t>820|QRC|2025|05</t>
  </si>
  <si>
    <t>814|QRC|2025|05</t>
  </si>
  <si>
    <t>898|QRC|2025|05</t>
  </si>
  <si>
    <t>516|QRC|2025|05</t>
  </si>
  <si>
    <t>558|QRC|2025|05</t>
  </si>
  <si>
    <t>891|QRC|2025|05</t>
  </si>
  <si>
    <t>862|QRC|2025|05</t>
  </si>
  <si>
    <t>547|QRC|2025|05</t>
  </si>
  <si>
    <t>559|QRC|2025|05</t>
  </si>
  <si>
    <t>567|QRC|2025|05</t>
  </si>
  <si>
    <t>563|QRC|2025|05</t>
  </si>
  <si>
    <t>562|QRC|2025|05</t>
  </si>
  <si>
    <t>557|QRC|2025|05</t>
  </si>
  <si>
    <t>550|QRC|2025|05</t>
  </si>
  <si>
    <t>|QRC|2025|05</t>
  </si>
  <si>
    <t>566|QRC|2025|05</t>
  </si>
  <si>
    <t>805|QRC|2025|05</t>
  </si>
  <si>
    <t>569|QRC|2025|05</t>
  </si>
  <si>
    <t>835|QRC|2025|05</t>
  </si>
  <si>
    <t>886|QRC|2025|05</t>
  </si>
  <si>
    <t>810|QRE|2025|05</t>
  </si>
  <si>
    <t>566|QRE|2025|05</t>
  </si>
  <si>
    <t>|QRE|2025|05</t>
  </si>
  <si>
    <t>863|QRE|2025|05</t>
  </si>
  <si>
    <t>558|QRE|2025|05</t>
  </si>
  <si>
    <t>568|QRE|2025|05</t>
  </si>
  <si>
    <t>548|QRE|2025|05</t>
  </si>
  <si>
    <t>862|QRE|2025|05</t>
  </si>
  <si>
    <t>557|QRE|2025|05</t>
  </si>
  <si>
    <t>805|QRE|2025|05</t>
  </si>
  <si>
    <t>853|QRE|2025|05</t>
  </si>
  <si>
    <t>803|QRE|2025|05</t>
  </si>
  <si>
    <t>567|QRE|2025|05</t>
  </si>
  <si>
    <t>551|QRE|2025|05</t>
  </si>
  <si>
    <t>562|QRE|2025|05</t>
  </si>
  <si>
    <t>563|QRE|2025|05</t>
  </si>
  <si>
    <t>550|QRE|2025|05</t>
  </si>
  <si>
    <t>814|QRE|2025|05</t>
  </si>
  <si>
    <t>530|QRE|2025|05</t>
  </si>
  <si>
    <t>559|QRE|2025|05</t>
  </si>
  <si>
    <t>807|RB|2025|05</t>
  </si>
  <si>
    <t>525|RB|2025|05</t>
  </si>
  <si>
    <t>803|RB|2025|05</t>
  </si>
  <si>
    <t>527|RB|2025|05</t>
  </si>
  <si>
    <t>563|RB|2025|05</t>
  </si>
  <si>
    <t>557|RB|2025|05</t>
  </si>
  <si>
    <t>805|RB|2025|05</t>
  </si>
  <si>
    <t>559|RB|2025|05</t>
  </si>
  <si>
    <t>520|GLOW|2025|04</t>
  </si>
  <si>
    <t>517|GLOW|2025|04</t>
  </si>
  <si>
    <t>835|GLOW|2025|04</t>
  </si>
  <si>
    <t>817|GLOW|2025|04</t>
  </si>
  <si>
    <t>896|GLOW|2025|04</t>
  </si>
  <si>
    <t>863|GLOW|2025|04</t>
  </si>
  <si>
    <t>838|GLOW|2025|04</t>
  </si>
  <si>
    <t>544|GLOW|2025|04</t>
  </si>
  <si>
    <t>543|GLOW|2025|04</t>
  </si>
  <si>
    <t>552|GLOW|2025|04</t>
  </si>
  <si>
    <t>828|HC|2025|04</t>
  </si>
  <si>
    <t>537|HC|2025|04</t>
  </si>
  <si>
    <t>520|HC|2025|04</t>
  </si>
  <si>
    <t>863|HC|2025|04</t>
  </si>
  <si>
    <t>886|HC|2025|04</t>
  </si>
  <si>
    <t>889|HC|2025|04</t>
  </si>
  <si>
    <t>805|HC|2025|04</t>
  </si>
  <si>
    <t>832|HC|2025|04</t>
  </si>
  <si>
    <t>547|HC|2025|04</t>
  </si>
  <si>
    <t>812|HC|2025|04</t>
  </si>
  <si>
    <t>550|HC|2025|04</t>
  </si>
  <si>
    <t>523|HC|2025|04</t>
  </si>
  <si>
    <t>898|HC|2025|04</t>
  </si>
  <si>
    <t>896|K11|2025|04</t>
  </si>
  <si>
    <t>838|K11|2025|04</t>
  </si>
  <si>
    <t>870|K11|2025|04</t>
  </si>
  <si>
    <t>537|K11|2025|04</t>
  </si>
  <si>
    <t>517|K11|2025|04</t>
  </si>
  <si>
    <t>817|K11|2025|04</t>
  </si>
  <si>
    <t>552|K11|2025|04</t>
  </si>
  <si>
    <t>543|K11|2025|04</t>
  </si>
  <si>
    <t>898|K11|2025|04</t>
  </si>
  <si>
    <t>520|K11|2025|04</t>
  </si>
  <si>
    <t>863|K11|2025|04</t>
  </si>
  <si>
    <t>835|K11|2025|04</t>
  </si>
  <si>
    <t>805|K11|2025|04</t>
  </si>
  <si>
    <t>544|K11|2025|04</t>
  </si>
  <si>
    <t>803|LG2|2025|04</t>
  </si>
  <si>
    <t>862|LG2|2025|04</t>
  </si>
  <si>
    <t>530|LG2|2025|04</t>
  </si>
  <si>
    <t>552|LG2|2025|04</t>
  </si>
  <si>
    <t>557|LG2|2025|04</t>
  </si>
  <si>
    <t>805|LG2|2025|04</t>
  </si>
  <si>
    <t>832|LG2|2025|04</t>
  </si>
  <si>
    <t>550|LG2|2025|04</t>
  </si>
  <si>
    <t>564|LG2|2025|04</t>
  </si>
  <si>
    <t>516|LG2|2025|04</t>
  </si>
  <si>
    <t>886|LG2|2025|04</t>
  </si>
  <si>
    <t>517|LG2|2025|04</t>
  </si>
  <si>
    <t>561|LG2|2025|04</t>
  </si>
  <si>
    <t>870|LG2|2025|04</t>
  </si>
  <si>
    <t>547|LG2|2025|04</t>
  </si>
  <si>
    <t>556|LG2|2025|04</t>
  </si>
  <si>
    <t>337|MG|2025|04</t>
  </si>
  <si>
    <t>308|POP|2025|04</t>
  </si>
  <si>
    <t>377|POP|2025|04</t>
  </si>
  <si>
    <t>820|QRC|2025|04</t>
  </si>
  <si>
    <t>523|QRC|2025|04</t>
  </si>
  <si>
    <t>807|QRC|2025|04</t>
  </si>
  <si>
    <t>559|QRC|2025|04</t>
  </si>
  <si>
    <t>557|QRC|2025|04</t>
  </si>
  <si>
    <t>564|QRC|2025|04</t>
  </si>
  <si>
    <t>889|QRC|2025|04</t>
  </si>
  <si>
    <t>548|QRC|2025|04</t>
  </si>
  <si>
    <t>832|QRC|2025|04</t>
  </si>
  <si>
    <t>558|QRC|2025|04</t>
  </si>
  <si>
    <t>550|QRC|2025|04</t>
  </si>
  <si>
    <t>814|QRC|2025|04</t>
  </si>
  <si>
    <t>556|QRC|2025|04</t>
  </si>
  <si>
    <t>516|QRC|2025|04</t>
  </si>
  <si>
    <t>803|QRC|2025|04</t>
  </si>
  <si>
    <t>898|QRC|2025|04</t>
  </si>
  <si>
    <t>805|QRC|2025|04</t>
  </si>
  <si>
    <t>891|QRC|2025|04</t>
  </si>
  <si>
    <t>863|QRC|2025|04</t>
  </si>
  <si>
    <t>853|QRE|2025|04</t>
  </si>
  <si>
    <t>805|QRE|2025|04</t>
  </si>
  <si>
    <t>559|QRE|2025|04</t>
  </si>
  <si>
    <t>810|QRE|2025|04</t>
  </si>
  <si>
    <t>561|QRE|2025|04</t>
  </si>
  <si>
    <t>557|QRE|2025|04</t>
  </si>
  <si>
    <t>803|QRE|2025|04</t>
  </si>
  <si>
    <t>848|QRE|2025|04</t>
  </si>
  <si>
    <t>548|QRE|2025|04</t>
  </si>
  <si>
    <t>556|QRE|2025|04</t>
  </si>
  <si>
    <t>562|QRE|2025|04</t>
  </si>
  <si>
    <t>835|QRE|2025|04</t>
  </si>
  <si>
    <t>563|QRE|2025|04</t>
  </si>
  <si>
    <t>550|QRE|2025|04</t>
  </si>
  <si>
    <t>558|QRE|2025|04</t>
  </si>
  <si>
    <t>530|QRE|2025|04</t>
  </si>
  <si>
    <t>551|QRE|2025|04</t>
  </si>
  <si>
    <t>547|QRE|2025|04</t>
  </si>
  <si>
    <t>557|RB|2025|04</t>
  </si>
  <si>
    <t>525|RB|2025|04</t>
  </si>
  <si>
    <t>807|RB|2025|04</t>
  </si>
  <si>
    <t>805|RB|2025|04</t>
  </si>
  <si>
    <t>527|RB|2025|04</t>
  </si>
  <si>
    <t>803|RB|2025|04</t>
  </si>
  <si>
    <t>838|GLOW|2025|03</t>
  </si>
  <si>
    <t>552|GLOW|2025|03</t>
  </si>
  <si>
    <t>853|GLOW|2025|03</t>
  </si>
  <si>
    <t>544|GLOW|2025|03</t>
  </si>
  <si>
    <t>349|GLOW|2025|03</t>
  </si>
  <si>
    <t>543|GLOW|2025|03</t>
  </si>
  <si>
    <t>896|GLOW|2025|03</t>
  </si>
  <si>
    <t>520|GLOW|2025|03</t>
  </si>
  <si>
    <t>817|GLOW|2025|03</t>
  </si>
  <si>
    <t>517|GLOW|2025|03</t>
  </si>
  <si>
    <t>550|HC|2025|03</t>
  </si>
  <si>
    <t>805|HC|2025|03</t>
  </si>
  <si>
    <t>848|HC|2025|03</t>
  </si>
  <si>
    <t>828|HC|2025|03</t>
  </si>
  <si>
    <t>886|HC|2025|03</t>
  </si>
  <si>
    <t>889|HC|2025|03</t>
  </si>
  <si>
    <t>523|HC|2025|03</t>
  </si>
  <si>
    <t>537|HC|2025|03</t>
  </si>
  <si>
    <t>832|HC|2025|03</t>
  </si>
  <si>
    <t>544|HC|2025|03</t>
  </si>
  <si>
    <t>863|HC|2025|03</t>
  </si>
  <si>
    <t>812|HC|2025|03</t>
  </si>
  <si>
    <t>870|HC|2025|03</t>
  </si>
  <si>
    <t>863|K11|2025|03</t>
  </si>
  <si>
    <t>537|K11|2025|03</t>
  </si>
  <si>
    <t>552|K11|2025|03</t>
  </si>
  <si>
    <t>557|K11|2025|03</t>
  </si>
  <si>
    <t>896|K11|2025|03</t>
  </si>
  <si>
    <t>517|K11|2025|03</t>
  </si>
  <si>
    <t>853|K11|2025|03</t>
  </si>
  <si>
    <t>886|K11|2025|03</t>
  </si>
  <si>
    <t>835|K11|2025|03</t>
  </si>
  <si>
    <t>516|K11|2025|03</t>
  </si>
  <si>
    <t>805|K11|2025|03</t>
  </si>
  <si>
    <t>832|K11|2025|03</t>
  </si>
  <si>
    <t>520|K11|2025|03</t>
  </si>
  <si>
    <t>838|K11|2025|03</t>
  </si>
  <si>
    <t>544|K11|2025|03</t>
  </si>
  <si>
    <t>543|K11|2025|03</t>
  </si>
  <si>
    <t>337|K11|2025|03</t>
  </si>
  <si>
    <t>817|K11|2025|03</t>
  </si>
  <si>
    <t>550|K11|2025|03</t>
  </si>
  <si>
    <t>523|LG2|2025|03</t>
  </si>
  <si>
    <t>557|LG2|2025|03</t>
  </si>
  <si>
    <t>803|LG2|2025|03</t>
  </si>
  <si>
    <t>817|LG2|2025|03</t>
  </si>
  <si>
    <t>870|LG2|2025|03</t>
  </si>
  <si>
    <t>556|LG2|2025|03</t>
  </si>
  <si>
    <t>547|LG2|2025|03</t>
  </si>
  <si>
    <t>530|LG2|2025|03</t>
  </si>
  <si>
    <t>550|LG2|2025|03</t>
  </si>
  <si>
    <t>862|LG2|2025|03</t>
  </si>
  <si>
    <t>308|POP|2025|03</t>
  </si>
  <si>
    <t>377|POP|2025|03</t>
  </si>
  <si>
    <t>828|QRC|2025|03</t>
  </si>
  <si>
    <t>812|QRC|2025|03</t>
  </si>
  <si>
    <t>805|QRC|2025|03</t>
  </si>
  <si>
    <t>544|QRC|2025|03</t>
  </si>
  <si>
    <t>557|QRC|2025|03</t>
  </si>
  <si>
    <t>807|QRC|2025|03</t>
  </si>
  <si>
    <t>803|QRC|2025|03</t>
  </si>
  <si>
    <t>558|QRC|2025|03</t>
  </si>
  <si>
    <t>548|QRC|2025|03</t>
  </si>
  <si>
    <t>550|QRC|2025|03</t>
  </si>
  <si>
    <t>516|QRC|2025|03</t>
  </si>
  <si>
    <t>835|QRC|2025|03</t>
  </si>
  <si>
    <t>814|QRC|2025|03</t>
  </si>
  <si>
    <t>898|QRC|2025|03</t>
  </si>
  <si>
    <t>891|QRC|2025|03</t>
  </si>
  <si>
    <t>556|QRC|2025|03</t>
  </si>
  <si>
    <t>820|QRC|2025|03</t>
  </si>
  <si>
    <t>889|QRE|2025|03</t>
  </si>
  <si>
    <t>853|QRE|2025|03</t>
  </si>
  <si>
    <t>810|QRE|2025|03</t>
  </si>
  <si>
    <t>848|QRE|2025|03</t>
  </si>
  <si>
    <t>550|QRE|2025|03</t>
  </si>
  <si>
    <t>838|QRE|2025|03</t>
  </si>
  <si>
    <t>870|QRE|2025|03</t>
  </si>
  <si>
    <t>820|QRE|2025|03</t>
  </si>
  <si>
    <t>805|QRE|2025|03</t>
  </si>
  <si>
    <t>527|QRE|2025|03</t>
  </si>
  <si>
    <t>561|QRE|2025|03</t>
  </si>
  <si>
    <t>807|QRE|2025|03</t>
  </si>
  <si>
    <t>551|QRE|2025|03</t>
  </si>
  <si>
    <t>516|QRE|2025|03</t>
  </si>
  <si>
    <t>557|QRE|2025|03</t>
  </si>
  <si>
    <t>|QRE|2025|03</t>
  </si>
  <si>
    <t>840|QRE|2025|03</t>
  </si>
  <si>
    <t>891|QRE|2025|03</t>
  </si>
  <si>
    <t>552|QRE|2025|03</t>
  </si>
  <si>
    <t>559|QRE|2025|03</t>
  </si>
  <si>
    <t>862|QRE|2025|03</t>
  </si>
  <si>
    <t>548|QRE|2025|03</t>
  </si>
  <si>
    <t>803|QRE|2025|03</t>
  </si>
  <si>
    <t>807|RB|2025|03</t>
  </si>
  <si>
    <t>527|RB|2025|03</t>
  </si>
  <si>
    <t>557|RB|2025|03</t>
  </si>
  <si>
    <t>560|RB|2025|03</t>
  </si>
  <si>
    <t>805|RB|2025|03</t>
  </si>
  <si>
    <t>525|RB|2025|03</t>
  </si>
  <si>
    <t>543|GLOW|2025|02</t>
  </si>
  <si>
    <t>520|GLOW|2025|02</t>
  </si>
  <si>
    <t>544|GLOW|2025|02</t>
  </si>
  <si>
    <t>517|GLOW|2025|02</t>
  </si>
  <si>
    <t>835|GLOW|2025|02</t>
  </si>
  <si>
    <t>817|GLOW|2025|02</t>
  </si>
  <si>
    <t>838|GLOW|2025|02</t>
  </si>
  <si>
    <t>552|GLOW|2025|02</t>
  </si>
  <si>
    <t>835|HC|2025|02</t>
  </si>
  <si>
    <t>517|HC|2025|02</t>
  </si>
  <si>
    <t>805|HC|2025|02</t>
  </si>
  <si>
    <t>828|HC|2025|02</t>
  </si>
  <si>
    <t>886|HC|2025|02</t>
  </si>
  <si>
    <t>812|HC|2025|02</t>
  </si>
  <si>
    <t>853|HC|2025|02</t>
  </si>
  <si>
    <t>539|HC|2025|02</t>
  </si>
  <si>
    <t>544|HC|2025|02</t>
  </si>
  <si>
    <t>552|HC|2025|02</t>
  </si>
  <si>
    <t>557|HC|2025|02</t>
  </si>
  <si>
    <t>523|HC|2025|02</t>
  </si>
  <si>
    <t>889|HC|2025|02</t>
  </si>
  <si>
    <t>537|HC|2025|02</t>
  </si>
  <si>
    <t>|HC|2025|02</t>
  </si>
  <si>
    <t>832|HC|2025|02</t>
  </si>
  <si>
    <t>863|HC|2025|02</t>
  </si>
  <si>
    <t>544|K11|2025|02</t>
  </si>
  <si>
    <t>517|K11|2025|02</t>
  </si>
  <si>
    <t>520|K11|2025|02</t>
  </si>
  <si>
    <t>863|K11|2025|02</t>
  </si>
  <si>
    <t>543|K11|2025|02</t>
  </si>
  <si>
    <t>552|K11|2025|02</t>
  </si>
  <si>
    <t>817|K11|2025|02</t>
  </si>
  <si>
    <t>838|K11|2025|02</t>
  </si>
  <si>
    <t>557|K11|2025|02</t>
  </si>
  <si>
    <t>896|K11|2025|02</t>
  </si>
  <si>
    <t>803|K11|2025|02</t>
  </si>
  <si>
    <t>|K11|2025|02</t>
  </si>
  <si>
    <t>840|K11|2025|02</t>
  </si>
  <si>
    <t>805|K11|2025|02</t>
  </si>
  <si>
    <t>886|K11|2025|02</t>
  </si>
  <si>
    <t>835|K11|2025|02</t>
  </si>
  <si>
    <t>556|LG2|2025|02</t>
  </si>
  <si>
    <t>891|LG2|2025|02</t>
  </si>
  <si>
    <t>516|LG2|2025|02</t>
  </si>
  <si>
    <t>548|LG2|2025|02</t>
  </si>
  <si>
    <t>530|LG2|2025|02</t>
  </si>
  <si>
    <t>805|LG2|2025|02</t>
  </si>
  <si>
    <t>870|LG2|2025|02</t>
  </si>
  <si>
    <t>862|LG2|2025|02</t>
  </si>
  <si>
    <t>547|LG2|2025|02</t>
  </si>
  <si>
    <t>377|POP|2025|02</t>
  </si>
  <si>
    <t>308|POP|2025|02</t>
  </si>
  <si>
    <t>548|QRC|2025|02</t>
  </si>
  <si>
    <t>862|QRC|2025|02</t>
  </si>
  <si>
    <t>898|QRC|2025|02</t>
  </si>
  <si>
    <t>820|QRC|2025|02</t>
  </si>
  <si>
    <t>516|QRC|2025|02</t>
  </si>
  <si>
    <t>805|QRC|2025|02</t>
  </si>
  <si>
    <t>|QRC|2025|02</t>
  </si>
  <si>
    <t>891|QRC|2025|02</t>
  </si>
  <si>
    <t>556|QRC|2025|02</t>
  </si>
  <si>
    <t>803|QRC|2025|02</t>
  </si>
  <si>
    <t>814|QRC|2025|02</t>
  </si>
  <si>
    <t>550|QRC|2025|02</t>
  </si>
  <si>
    <t>828|QRC|2025|02</t>
  </si>
  <si>
    <t>551|QRE|2025|02</t>
  </si>
  <si>
    <t>|QRE|2025|02</t>
  </si>
  <si>
    <t>803|QRE|2025|02</t>
  </si>
  <si>
    <t>805|QRE|2025|02</t>
  </si>
  <si>
    <t>557|QRE|2025|02</t>
  </si>
  <si>
    <t>810|QRE|2025|02</t>
  </si>
  <si>
    <t>853|QRE|2025|02</t>
  </si>
  <si>
    <t>539|QRE|2025|02</t>
  </si>
  <si>
    <t>840|QRE|2025|02</t>
  </si>
  <si>
    <t>807|QRE|2025|02</t>
  </si>
  <si>
    <t>848|QRE|2025|02</t>
  </si>
  <si>
    <t>557|RB|2025|02</t>
  </si>
  <si>
    <t>805|RB|2025|02</t>
  </si>
  <si>
    <t>|RB|2025|02</t>
  </si>
  <si>
    <t>803|RB|2025|02</t>
  </si>
  <si>
    <t>527|RB|2025|02</t>
  </si>
  <si>
    <t>807|RB|2025|02</t>
  </si>
  <si>
    <t>817|GLOW|2025|01</t>
  </si>
  <si>
    <t>835|GLOW|2025|01</t>
  </si>
  <si>
    <t>517|GLOW|2025|01</t>
  </si>
  <si>
    <t>552|GLOW|2025|01</t>
  </si>
  <si>
    <t>838|GLOW|2025|01</t>
  </si>
  <si>
    <t>520|GLOW|2025|01</t>
  </si>
  <si>
    <t>544|GLOW|2025|01</t>
  </si>
  <si>
    <t>543|GLOW|2025|01</t>
  </si>
  <si>
    <t>814|HC|2025|01</t>
  </si>
  <si>
    <t>840|HC|2025|01</t>
  </si>
  <si>
    <t>828|HC|2025|01</t>
  </si>
  <si>
    <t>812|HC|2025|01</t>
  </si>
  <si>
    <t>832|HC|2025|01</t>
  </si>
  <si>
    <t>537|HC|2025|01</t>
  </si>
  <si>
    <t>889|HC|2025|01</t>
  </si>
  <si>
    <t>|HC|2025|01</t>
  </si>
  <si>
    <t>863|HC|2025|01</t>
  </si>
  <si>
    <t>886|HC|2025|01</t>
  </si>
  <si>
    <t>523|HC|2025|01</t>
  </si>
  <si>
    <t>805|HC|2025|01</t>
  </si>
  <si>
    <t>544|K11|2025|01</t>
  </si>
  <si>
    <t>805|K11|2025|01</t>
  </si>
  <si>
    <t>835|K11|2025|01</t>
  </si>
  <si>
    <t>812|K11|2025|01</t>
  </si>
  <si>
    <t>803|K11|2025|01</t>
  </si>
  <si>
    <t>886|K11|2025|01</t>
  </si>
  <si>
    <t>543|K11|2025|01</t>
  </si>
  <si>
    <t>828|K11|2025|01</t>
  </si>
  <si>
    <t>838|K11|2025|01</t>
  </si>
  <si>
    <t>863|K11|2025|01</t>
  </si>
  <si>
    <t>|K11|2025|01</t>
  </si>
  <si>
    <t>896|K11|2025|01</t>
  </si>
  <si>
    <t>517|K11|2025|01</t>
  </si>
  <si>
    <t>817|K11|2025|01</t>
  </si>
  <si>
    <t>520|K11|2025|01</t>
  </si>
  <si>
    <t>814|K11|2025|01</t>
  </si>
  <si>
    <t>552|K11|2025|01</t>
  </si>
  <si>
    <t>832|K11|2025|01</t>
  </si>
  <si>
    <t>862|LG2|2025|01</t>
  </si>
  <si>
    <t>832|LG2|2025|01</t>
  </si>
  <si>
    <t>840|LG2|2025|01</t>
  </si>
  <si>
    <t>547|LG2|2025|01</t>
  </si>
  <si>
    <t>848|LG2|2025|01</t>
  </si>
  <si>
    <t>805|LG2|2025|01</t>
  </si>
  <si>
    <t>886|LG2|2025|01</t>
  </si>
  <si>
    <t>803|LG2|2025|01</t>
  </si>
  <si>
    <t>814|LG2|2025|01</t>
  </si>
  <si>
    <t>|LG2|2025|01</t>
  </si>
  <si>
    <t>546|LG2|2025|01</t>
  </si>
  <si>
    <t>530|LG2|2025|01</t>
  </si>
  <si>
    <t>807|LG2|2025|01</t>
  </si>
  <si>
    <t>870|LG2|2025|01</t>
  </si>
  <si>
    <t>308|POP|2025|01</t>
  </si>
  <si>
    <t>377|POP|2025|01</t>
  </si>
  <si>
    <t>803|QRC|2025|01</t>
  </si>
  <si>
    <t>891|QRC|2025|01</t>
  </si>
  <si>
    <t>525|QRC|2025|01</t>
  </si>
  <si>
    <t>807|QRC|2025|01</t>
  </si>
  <si>
    <t>|QRC|2025|01</t>
  </si>
  <si>
    <t>805|QRC|2025|01</t>
  </si>
  <si>
    <t>552|QRC|2025|01</t>
  </si>
  <si>
    <t>898|QRC|2025|01</t>
  </si>
  <si>
    <t>550|QRC|2025|01</t>
  </si>
  <si>
    <t>516|QRC|2025|01</t>
  </si>
  <si>
    <t>814|QRC|2025|01</t>
  </si>
  <si>
    <t>548|QRC|2025|01</t>
  </si>
  <si>
    <t>848|QRC|2025|01</t>
  </si>
  <si>
    <t>384|QRC|2025|01</t>
  </si>
  <si>
    <t>820|QRC|2025|01</t>
  </si>
  <si>
    <t>541|QRC|2025|01</t>
  </si>
  <si>
    <t>546|QRE|2025|01</t>
  </si>
  <si>
    <t>539|QRE|2025|01</t>
  </si>
  <si>
    <t>898|QRE|2025|01</t>
  </si>
  <si>
    <t>810|QRE|2025|01</t>
  </si>
  <si>
    <t>853|QRE|2025|01</t>
  </si>
  <si>
    <t>557|QRE|2025|01</t>
  </si>
  <si>
    <t>|QRE|2025|01</t>
  </si>
  <si>
    <t>803|QRE|2025|01</t>
  </si>
  <si>
    <t>848|QRE|2025|01</t>
  </si>
  <si>
    <t>805|QRE|2025|01</t>
  </si>
  <si>
    <t>840|QRE|2025|01</t>
  </si>
  <si>
    <t>551|QRE|2025|01</t>
  </si>
  <si>
    <t>525|RB|2025|01</t>
  </si>
  <si>
    <t>803|RB|2025|01</t>
  </si>
  <si>
    <t>337|RB|2025|01</t>
  </si>
  <si>
    <t>|RB|2025|01</t>
  </si>
  <si>
    <t>805|RB|2025|01</t>
  </si>
  <si>
    <t>527|RB|2025|01</t>
  </si>
  <si>
    <t>807|RB|2025|01</t>
  </si>
  <si>
    <t>517|GLOW|2024|12</t>
  </si>
  <si>
    <t>838|GLOW|2024|12</t>
  </si>
  <si>
    <t>544|GLOW|2024|12</t>
  </si>
  <si>
    <t>896|GLOW|2024|12</t>
  </si>
  <si>
    <t>543|GLOW|2024|12</t>
  </si>
  <si>
    <t>552|GLOW|2024|12</t>
  </si>
  <si>
    <t>520|GLOW|2024|12</t>
  </si>
  <si>
    <t>863|GLOW|2024|12</t>
  </si>
  <si>
    <t>835|GLOW|2024|12</t>
  </si>
  <si>
    <t>817|GLOW|2024|12</t>
  </si>
  <si>
    <t>308|GLOW|2024|12</t>
  </si>
  <si>
    <t>863|HC|2024|12</t>
  </si>
  <si>
    <t>807|HC|2024|12</t>
  </si>
  <si>
    <t>523|HC|2024|12</t>
  </si>
  <si>
    <t>828|HC|2024|12</t>
  </si>
  <si>
    <t>832|HC|2024|12</t>
  </si>
  <si>
    <t>|HC|2024|12</t>
  </si>
  <si>
    <t>889|HC|2024|12</t>
  </si>
  <si>
    <t>886|HC|2024|12</t>
  </si>
  <si>
    <t>537|HC|2024|12</t>
  </si>
  <si>
    <t>803|HC|2024|12</t>
  </si>
  <si>
    <t>805|HC|2024|12</t>
  </si>
  <si>
    <t>517|HC|2024|12</t>
  </si>
  <si>
    <t>812|HC|2024|12</t>
  </si>
  <si>
    <t>543|K11|2024|12</t>
  </si>
  <si>
    <t>817|K11|2024|12</t>
  </si>
  <si>
    <t>863|K11|2024|12</t>
  </si>
  <si>
    <t>339|K11|2024|12</t>
  </si>
  <si>
    <t>807|K11|2024|12</t>
  </si>
  <si>
    <t>523|K11|2024|12</t>
  </si>
  <si>
    <t>544|K11|2024|12</t>
  </si>
  <si>
    <t>835|K11|2024|12</t>
  </si>
  <si>
    <t>803|K11|2024|12</t>
  </si>
  <si>
    <t>308|K11|2024|12</t>
  </si>
  <si>
    <t>|K11|2024|12</t>
  </si>
  <si>
    <t>814|K11|2024|12</t>
  </si>
  <si>
    <t>530|K11|2024|12</t>
  </si>
  <si>
    <t>517|K11|2024|12</t>
  </si>
  <si>
    <t>520|K11|2024|12</t>
  </si>
  <si>
    <t>838|K11|2024|12</t>
  </si>
  <si>
    <t>886|K11|2024|12</t>
  </si>
  <si>
    <t>898|K11|2024|12</t>
  </si>
  <si>
    <t>805|K11|2024|12</t>
  </si>
  <si>
    <t>896|K11|2024|12</t>
  </si>
  <si>
    <t>552|K11|2024|12</t>
  </si>
  <si>
    <t>812|K11|2024|12</t>
  </si>
  <si>
    <t>552|LG2|2024|12</t>
  </si>
  <si>
    <t>Mavis C</t>
  </si>
  <si>
    <t>526|LG2|2024|12</t>
  </si>
  <si>
    <t>|LG2|2024|12</t>
  </si>
  <si>
    <t>848|LG2|2024|12</t>
  </si>
  <si>
    <t>870|LG2|2024|12</t>
  </si>
  <si>
    <t>807|LG2|2024|12</t>
  </si>
  <si>
    <t>820|LG2|2024|12</t>
  </si>
  <si>
    <t>812|LG2|2024|12</t>
  </si>
  <si>
    <t>547|LG2|2024|12</t>
  </si>
  <si>
    <t>898|LG2|2024|12</t>
  </si>
  <si>
    <t>530|LG2|2024|12</t>
  </si>
  <si>
    <t>862|LG2|2024|12</t>
  </si>
  <si>
    <t>803|LG2|2024|12</t>
  </si>
  <si>
    <t>828|LG2|2024|12</t>
  </si>
  <si>
    <t>377|POP|2024|12</t>
  </si>
  <si>
    <t>308|POP|2024|12</t>
  </si>
  <si>
    <t>891|QRC|2024|12</t>
  </si>
  <si>
    <t>814|QRC|2024|12</t>
  </si>
  <si>
    <t>547|QRC|2024|12</t>
  </si>
  <si>
    <t>383|QRC|2024|12</t>
  </si>
  <si>
    <t>365|QRC|2024|12</t>
  </si>
  <si>
    <t>840|QRC|2024|12</t>
  </si>
  <si>
    <t>349|QRC|2024|12</t>
  </si>
  <si>
    <t>803|QRC|2024|12</t>
  </si>
  <si>
    <t>536|QRC|2024|12</t>
  </si>
  <si>
    <t>870|QRC|2024|12</t>
  </si>
  <si>
    <t>828|QRC|2024|12</t>
  </si>
  <si>
    <t>|QRC|2024|12</t>
  </si>
  <si>
    <t>541|QRC|2024|12</t>
  </si>
  <si>
    <t>548|QRC|2024|12</t>
  </si>
  <si>
    <t>898|QRC|2024|12</t>
  </si>
  <si>
    <t>516|QRC|2024|12</t>
  </si>
  <si>
    <t>Carol W</t>
  </si>
  <si>
    <t>338|QRC|2024|12</t>
  </si>
  <si>
    <t>337|QRC|2024|12</t>
  </si>
  <si>
    <t>805|QRC|2024|12</t>
  </si>
  <si>
    <t>820|QRC|2024|12</t>
  </si>
  <si>
    <t>339|QRC|2024|12</t>
  </si>
  <si>
    <t>550|QRC|2024|12</t>
  </si>
  <si>
    <t>853|QRE|2024|12</t>
  </si>
  <si>
    <t>339|QRE|2024|12</t>
  </si>
  <si>
    <t>840|QRE|2024|12</t>
  </si>
  <si>
    <t>810|QRE|2024|12</t>
  </si>
  <si>
    <t>337|QRE|2024|12</t>
  </si>
  <si>
    <t>308|QRE|2024|12</t>
  </si>
  <si>
    <t>546|QRE|2024|12</t>
  </si>
  <si>
    <t>805|QRE|2024|12</t>
  </si>
  <si>
    <t>|QRE|2024|12</t>
  </si>
  <si>
    <t>848|QRE|2024|12</t>
  </si>
  <si>
    <t>803|QRE|2024|12</t>
  </si>
  <si>
    <t>539|QRE|2024|12</t>
  </si>
  <si>
    <t>870|QRE|2024|12</t>
  </si>
  <si>
    <t>525|RB|2024|12</t>
  </si>
  <si>
    <t>527|RB|2024|12</t>
  </si>
  <si>
    <t>807|RB|2024|12</t>
  </si>
  <si>
    <t>520|GLOW|2024|11</t>
  </si>
  <si>
    <t>517|GLOW|2024|11</t>
  </si>
  <si>
    <t>835|GLOW|2024|11</t>
  </si>
  <si>
    <t>543|GLOW|2024|11</t>
  </si>
  <si>
    <t>896|GLOW|2024|11</t>
  </si>
  <si>
    <t>544|GLOW|2024|11</t>
  </si>
  <si>
    <t>523|HC|2024|11</t>
  </si>
  <si>
    <t>828|HC|2024|11</t>
  </si>
  <si>
    <t>889|HC|2024|11</t>
  </si>
  <si>
    <t>|HC|2024|11</t>
  </si>
  <si>
    <t>832|HC|2024|11</t>
  </si>
  <si>
    <t>812|HC|2024|11</t>
  </si>
  <si>
    <t>886|HC|2024|11</t>
  </si>
  <si>
    <t>537|HC|2024|11</t>
  </si>
  <si>
    <t>863|HC|2024|11</t>
  </si>
  <si>
    <t>339|K11|2024|11</t>
  </si>
  <si>
    <t>517|K11|2024|11</t>
  </si>
  <si>
    <t>552|K11|2024|11</t>
  </si>
  <si>
    <t>549|K11|2024|11</t>
  </si>
  <si>
    <t>896|K11|2024|11</t>
  </si>
  <si>
    <t>543|K11|2024|11</t>
  </si>
  <si>
    <t>|K11|2024|11</t>
  </si>
  <si>
    <t>520|K11|2024|11</t>
  </si>
  <si>
    <t>889|K11|2024|11</t>
  </si>
  <si>
    <t>838|K11|2024|11</t>
  </si>
  <si>
    <t>803|K11|2024|11</t>
  </si>
  <si>
    <t>835|K11|2024|11</t>
  </si>
  <si>
    <t>863|K11|2024|11</t>
  </si>
  <si>
    <t>544|K11|2024|11</t>
  </si>
  <si>
    <t>817|K11|2024|11</t>
  </si>
  <si>
    <t>805|K11|2024|11</t>
  </si>
  <si>
    <t>820|LG2|2024|11</t>
  </si>
  <si>
    <t>|LG2|2024|11</t>
  </si>
  <si>
    <t>547|LG2|2024|11</t>
  </si>
  <si>
    <t>840|LG2|2024|11</t>
  </si>
  <si>
    <t>530|LG2|2024|11</t>
  </si>
  <si>
    <t>870|LG2|2024|11</t>
  </si>
  <si>
    <t>862|LG2|2024|11</t>
  </si>
  <si>
    <t>377|POP|2024|11</t>
  </si>
  <si>
    <t>820|QRC|2024|11</t>
  </si>
  <si>
    <t>891|QRC|2024|11</t>
  </si>
  <si>
    <t>814|QRC|2024|11</t>
  </si>
  <si>
    <t>516|QRC|2024|11</t>
  </si>
  <si>
    <t>803|QRC|2024|11</t>
  </si>
  <si>
    <t>|QRC|2024|11</t>
  </si>
  <si>
    <t>870|QRC|2024|11</t>
  </si>
  <si>
    <t>550|QRC|2024|11</t>
  </si>
  <si>
    <t>548|QRC|2024|11</t>
  </si>
  <si>
    <t>898|QRC|2024|11</t>
  </si>
  <si>
    <t>805|QRC|2024|11</t>
  </si>
  <si>
    <t>541|QRC|2024|11</t>
  </si>
  <si>
    <t>539|QRE|2024|11</t>
  </si>
  <si>
    <t>803|QRE|2024|11</t>
  </si>
  <si>
    <t>805|QRE|2024|11</t>
  </si>
  <si>
    <t>853|QRE|2024|11</t>
  </si>
  <si>
    <t>810|QRE|2024|11</t>
  </si>
  <si>
    <t>848|QRE|2024|11</t>
  </si>
  <si>
    <t>546|QRE|2024|11</t>
  </si>
  <si>
    <t>840|QRE|2024|11</t>
  </si>
  <si>
    <t>530|QRE|2024|11</t>
  </si>
  <si>
    <t>828|QRE|2024|11</t>
  </si>
  <si>
    <t>527|RB|2024|11</t>
  </si>
  <si>
    <t>807|RB|2024|11</t>
  </si>
  <si>
    <t>817|HC|2026|01</t>
  </si>
  <si>
    <t>807|LG2|2026|01</t>
  </si>
  <si>
    <t>547|MG|2026|01</t>
  </si>
  <si>
    <t>577|QRE|2026|01</t>
  </si>
  <si>
    <t>583|RB|2026|01</t>
  </si>
  <si>
    <t>828|K11|2026|01</t>
  </si>
  <si>
    <t>807|MG|2026|01</t>
  </si>
  <si>
    <t>870|QRC|2026|01</t>
  </si>
  <si>
    <t>https://petitbazaar.sharepoint.com/Shared Documents/Reports/Shops/Store Manager Reports/FULL/shop-sales-FULL-20260114.xlsx</t>
  </si>
  <si>
    <t>$ Ex Furniture 
Per 9H</t>
  </si>
  <si>
    <t>May K</t>
  </si>
  <si>
    <t>517|HC|2026|01</t>
  </si>
  <si>
    <t>557|HC|2026|01</t>
  </si>
  <si>
    <t>520|HC|2026|01</t>
  </si>
  <si>
    <t>557|K11|2026|01</t>
  </si>
  <si>
    <t>870|LG2|2026|01</t>
  </si>
  <si>
    <t>527|LG2|2026|01</t>
  </si>
  <si>
    <t>591|PP|2026|01</t>
  </si>
  <si>
    <t>853|PP|2026|01</t>
  </si>
  <si>
    <t>583|QRE|2026|01</t>
  </si>
  <si>
    <t>569|QRE|2026|01</t>
  </si>
  <si>
    <t>557|RB|2026|01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</si>
</sst>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mmmyy"/>
    <numFmt numFmtId="165" formatCode="#,##0%"/>
    <numFmt numFmtId="166" formatCode="#,##0.0"/>
    <numFmt numFmtId="167" formatCode="#,##0.0%"/>
    <numFmt numFmtId="168" formatCode="mmm"/>
    <numFmt numFmtId="169" formatCode="#,##0.00%"/>
  </numFmts>
  <fonts count="11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b/>
      <sz val="8"/>
      <color theme="1"/>
      <name val="Arial"/>
      <family val="2"/>
    </font>
    <font>
      <sz val="11"/>
      <color theme="1"/>
      <name val="Aptos Narrow"/>
      <family val="2"/>
      <scheme val="minor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8"/>
      <color theme="10"/>
      <name val="Arial"/>
      <family val="2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DC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6E0F2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ECDFF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9" fillId="0" borderId="0" applyNumberFormat="0" applyFill="0" applyBorder="0" applyAlignment="0" applyProtection="0"/>
  </cellStyleXfs>
  <cellXfs count="330">
    <xf numFmtId="0" fontId="0" fillId="0" borderId="0" xfId="0"/>
    <xf numFmtId="0" fontId="1" fillId="0" borderId="0" xfId="1"/>
    <xf numFmtId="3" fontId="1" fillId="0" borderId="0" xfId="1" applyNumberFormat="1"/>
    <xf numFmtId="4" fontId="1" fillId="0" borderId="0" xfId="1" applyNumberFormat="1"/>
    <xf numFmtId="0" fontId="2" fillId="2" borderId="0" xfId="1" applyFont="1" applyFill="1" applyAlignment="1">
      <alignment horizontal="center" vertical="center"/>
    </xf>
    <xf numFmtId="0" fontId="1" fillId="0" borderId="0" xfId="1" applyAlignment="1">
      <alignment horizontal="center" vertical="top" wrapText="1"/>
    </xf>
    <xf numFmtId="3" fontId="1" fillId="0" borderId="0" xfId="1" applyNumberFormat="1" applyAlignment="1">
      <alignment horizontal="center" vertical="top" wrapText="1"/>
    </xf>
    <xf numFmtId="0" fontId="4" fillId="0" borderId="0" xfId="2"/>
    <xf numFmtId="0" fontId="1" fillId="0" borderId="0" xfId="1" applyAlignment="1">
      <alignment vertical="top"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right"/>
    </xf>
    <xf numFmtId="16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65" fontId="6" fillId="0" borderId="0" xfId="0" applyNumberFormat="1" applyFont="1"/>
    <xf numFmtId="3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165" fontId="6" fillId="8" borderId="1" xfId="0" applyNumberFormat="1" applyFont="1" applyFill="1" applyBorder="1" applyAlignment="1">
      <alignment horizontal="center"/>
    </xf>
    <xf numFmtId="165" fontId="6" fillId="8" borderId="2" xfId="0" applyNumberFormat="1" applyFont="1" applyFill="1" applyBorder="1" applyAlignment="1">
      <alignment horizontal="center"/>
    </xf>
    <xf numFmtId="165" fontId="6" fillId="8" borderId="4" xfId="0" applyNumberFormat="1" applyFont="1" applyFill="1" applyBorder="1" applyAlignment="1">
      <alignment horizontal="center"/>
    </xf>
    <xf numFmtId="165" fontId="6" fillId="8" borderId="6" xfId="0" applyNumberFormat="1" applyFont="1" applyFill="1" applyBorder="1" applyAlignment="1">
      <alignment horizontal="center"/>
    </xf>
    <xf numFmtId="165" fontId="6" fillId="8" borderId="8" xfId="0" applyNumberFormat="1" applyFont="1" applyFill="1" applyBorder="1" applyAlignment="1">
      <alignment horizontal="center"/>
    </xf>
    <xf numFmtId="3" fontId="1" fillId="0" borderId="0" xfId="1" applyNumberFormat="1" applyAlignment="1">
      <alignment horizontal="center"/>
    </xf>
    <xf numFmtId="0" fontId="6" fillId="0" borderId="0" xfId="0" applyFont="1" applyAlignment="1">
      <alignment horizontal="center" vertical="center"/>
    </xf>
    <xf numFmtId="3" fontId="6" fillId="8" borderId="1" xfId="0" applyNumberFormat="1" applyFont="1" applyFill="1" applyBorder="1" applyAlignment="1">
      <alignment horizontal="center"/>
    </xf>
    <xf numFmtId="3" fontId="6" fillId="8" borderId="2" xfId="0" applyNumberFormat="1" applyFont="1" applyFill="1" applyBorder="1" applyAlignment="1">
      <alignment horizontal="center"/>
    </xf>
    <xf numFmtId="3" fontId="6" fillId="8" borderId="4" xfId="0" applyNumberFormat="1" applyFont="1" applyFill="1" applyBorder="1" applyAlignment="1">
      <alignment horizontal="center"/>
    </xf>
    <xf numFmtId="3" fontId="6" fillId="8" borderId="6" xfId="0" applyNumberFormat="1" applyFont="1" applyFill="1" applyBorder="1" applyAlignment="1">
      <alignment horizontal="center"/>
    </xf>
    <xf numFmtId="3" fontId="6" fillId="8" borderId="8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right" vertical="center"/>
    </xf>
    <xf numFmtId="0" fontId="3" fillId="10" borderId="3" xfId="0" quotePrefix="1" applyFont="1" applyFill="1" applyBorder="1" applyAlignment="1">
      <alignment horizontal="center"/>
    </xf>
    <xf numFmtId="0" fontId="2" fillId="2" borderId="4" xfId="0" applyFont="1" applyFill="1" applyBorder="1" applyAlignment="1">
      <alignment horizontal="right" vertical="center"/>
    </xf>
    <xf numFmtId="164" fontId="3" fillId="10" borderId="5" xfId="0" quotePrefix="1" applyNumberFormat="1" applyFont="1" applyFill="1" applyBorder="1" applyAlignment="1">
      <alignment horizontal="center"/>
    </xf>
    <xf numFmtId="0" fontId="3" fillId="10" borderId="5" xfId="0" quotePrefix="1" applyFont="1" applyFill="1" applyBorder="1" applyAlignment="1">
      <alignment horizontal="center"/>
    </xf>
    <xf numFmtId="0" fontId="2" fillId="2" borderId="6" xfId="0" applyFont="1" applyFill="1" applyBorder="1" applyAlignment="1">
      <alignment horizontal="right" vertical="center"/>
    </xf>
    <xf numFmtId="0" fontId="3" fillId="10" borderId="7" xfId="0" quotePrefix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3" fillId="12" borderId="1" xfId="0" quotePrefix="1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3" fillId="12" borderId="4" xfId="0" quotePrefix="1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3" fillId="12" borderId="4" xfId="0" applyFont="1" applyFill="1" applyBorder="1" applyAlignment="1">
      <alignment horizontal="center"/>
    </xf>
    <xf numFmtId="0" fontId="0" fillId="10" borderId="2" xfId="0" applyFill="1" applyBorder="1"/>
    <xf numFmtId="0" fontId="0" fillId="10" borderId="3" xfId="0" applyFill="1" applyBorder="1"/>
    <xf numFmtId="0" fontId="3" fillId="11" borderId="2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10" borderId="5" xfId="0" applyFill="1" applyBorder="1"/>
    <xf numFmtId="0" fontId="0" fillId="10" borderId="5" xfId="0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left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0" fillId="10" borderId="0" xfId="0" applyFill="1" applyAlignment="1">
      <alignment horizontal="center"/>
    </xf>
    <xf numFmtId="0" fontId="0" fillId="10" borderId="0" xfId="0" applyFill="1"/>
    <xf numFmtId="0" fontId="3" fillId="12" borderId="6" xfId="0" quotePrefix="1" applyFont="1" applyFill="1" applyBorder="1" applyAlignment="1">
      <alignment horizontal="center"/>
    </xf>
    <xf numFmtId="0" fontId="3" fillId="11" borderId="0" xfId="0" applyFont="1" applyFill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64" fontId="3" fillId="3" borderId="7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3" fontId="3" fillId="4" borderId="2" xfId="0" applyNumberFormat="1" applyFont="1" applyFill="1" applyBorder="1" applyAlignment="1">
      <alignment horizontal="center" vertical="center"/>
    </xf>
    <xf numFmtId="166" fontId="3" fillId="4" borderId="2" xfId="0" applyNumberFormat="1" applyFont="1" applyFill="1" applyBorder="1" applyAlignment="1">
      <alignment horizontal="center" vertical="center"/>
    </xf>
    <xf numFmtId="3" fontId="3" fillId="4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166" fontId="2" fillId="2" borderId="10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3" fontId="0" fillId="9" borderId="2" xfId="0" applyNumberFormat="1" applyFill="1" applyBorder="1" applyAlignment="1">
      <alignment horizontal="center" vertical="center"/>
    </xf>
    <xf numFmtId="3" fontId="0" fillId="14" borderId="2" xfId="0" applyNumberFormat="1" applyFill="1" applyBorder="1" applyAlignment="1">
      <alignment horizontal="center" vertical="center"/>
    </xf>
    <xf numFmtId="3" fontId="0" fillId="15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166" fontId="0" fillId="17" borderId="2" xfId="0" applyNumberFormat="1" applyFill="1" applyBorder="1" applyAlignment="1">
      <alignment horizontal="center" vertical="center"/>
    </xf>
    <xf numFmtId="3" fontId="0" fillId="6" borderId="2" xfId="0" applyNumberFormat="1" applyFill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3" fontId="0" fillId="9" borderId="0" xfId="0" applyNumberFormat="1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15" borderId="0" xfId="0" applyNumberFormat="1" applyFill="1" applyAlignment="1">
      <alignment horizontal="center" vertical="center"/>
    </xf>
    <xf numFmtId="3" fontId="0" fillId="16" borderId="0" xfId="0" applyNumberFormat="1" applyFill="1" applyAlignment="1">
      <alignment horizontal="center" vertical="center"/>
    </xf>
    <xf numFmtId="166" fontId="0" fillId="17" borderId="0" xfId="0" applyNumberFormat="1" applyFill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166" fontId="0" fillId="6" borderId="0" xfId="0" applyNumberFormat="1" applyFill="1" applyAlignment="1">
      <alignment horizontal="center" vertical="center"/>
    </xf>
    <xf numFmtId="3" fontId="3" fillId="18" borderId="3" xfId="0" applyNumberFormat="1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3" fontId="0" fillId="19" borderId="5" xfId="0" applyNumberForma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3" fontId="0" fillId="9" borderId="8" xfId="0" applyNumberFormat="1" applyFill="1" applyBorder="1" applyAlignment="1">
      <alignment horizontal="center" vertical="center"/>
    </xf>
    <xf numFmtId="3" fontId="0" fillId="14" borderId="8" xfId="0" applyNumberFormat="1" applyFill="1" applyBorder="1" applyAlignment="1">
      <alignment horizontal="center" vertical="center"/>
    </xf>
    <xf numFmtId="3" fontId="0" fillId="15" borderId="8" xfId="0" applyNumberFormat="1" applyFill="1" applyBorder="1" applyAlignment="1">
      <alignment horizontal="center" vertical="center"/>
    </xf>
    <xf numFmtId="3" fontId="0" fillId="16" borderId="8" xfId="0" applyNumberFormat="1" applyFill="1" applyBorder="1" applyAlignment="1">
      <alignment horizontal="center" vertical="center"/>
    </xf>
    <xf numFmtId="166" fontId="0" fillId="17" borderId="8" xfId="0" applyNumberFormat="1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3" fontId="0" fillId="19" borderId="7" xfId="0" applyNumberFormat="1" applyFill="1" applyBorder="1" applyAlignment="1">
      <alignment horizontal="center" vertical="center"/>
    </xf>
    <xf numFmtId="0" fontId="0" fillId="0" borderId="0" xfId="0" quotePrefix="1"/>
    <xf numFmtId="0" fontId="3" fillId="3" borderId="0" xfId="0" applyFont="1" applyFill="1" applyAlignment="1">
      <alignment horizontal="left" vertical="top" wrapText="1"/>
    </xf>
    <xf numFmtId="3" fontId="0" fillId="0" borderId="0" xfId="0" applyNumberFormat="1" applyAlignment="1">
      <alignment horizontal="center" vertical="top" wrapText="1"/>
    </xf>
    <xf numFmtId="166" fontId="0" fillId="0" borderId="0" xfId="0" applyNumberFormat="1" applyAlignment="1">
      <alignment horizontal="center" vertical="top" wrapText="1"/>
    </xf>
    <xf numFmtId="0" fontId="2" fillId="2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4" fontId="3" fillId="4" borderId="2" xfId="0" applyNumberFormat="1" applyFont="1" applyFill="1" applyBorder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7" fillId="5" borderId="0" xfId="0" applyFont="1" applyFill="1" applyAlignment="1">
      <alignment horizontal="center" vertical="center" wrapText="1"/>
    </xf>
    <xf numFmtId="3" fontId="6" fillId="8" borderId="2" xfId="0" applyNumberFormat="1" applyFont="1" applyFill="1" applyBorder="1" applyAlignment="1">
      <alignment horizontal="center" vertical="center" wrapText="1"/>
    </xf>
    <xf numFmtId="3" fontId="6" fillId="8" borderId="3" xfId="0" applyNumberFormat="1" applyFont="1" applyFill="1" applyBorder="1" applyAlignment="1">
      <alignment horizontal="center" vertical="center" wrapText="1"/>
    </xf>
    <xf numFmtId="3" fontId="6" fillId="8" borderId="0" xfId="0" applyNumberFormat="1" applyFont="1" applyFill="1" applyAlignment="1">
      <alignment horizontal="center"/>
    </xf>
    <xf numFmtId="3" fontId="6" fillId="8" borderId="0" xfId="0" applyNumberFormat="1" applyFont="1" applyFill="1" applyAlignment="1">
      <alignment horizontal="center" vertical="center" wrapText="1"/>
    </xf>
    <xf numFmtId="3" fontId="6" fillId="8" borderId="5" xfId="0" applyNumberFormat="1" applyFont="1" applyFill="1" applyBorder="1" applyAlignment="1">
      <alignment horizontal="center" vertical="center" wrapText="1"/>
    </xf>
    <xf numFmtId="3" fontId="6" fillId="8" borderId="8" xfId="0" applyNumberFormat="1" applyFont="1" applyFill="1" applyBorder="1" applyAlignment="1">
      <alignment horizontal="center" vertical="center" wrapText="1"/>
    </xf>
    <xf numFmtId="3" fontId="6" fillId="8" borderId="7" xfId="0" applyNumberFormat="1" applyFont="1" applyFill="1" applyBorder="1" applyAlignment="1">
      <alignment horizontal="center" vertical="center" wrapText="1"/>
    </xf>
    <xf numFmtId="0" fontId="7" fillId="20" borderId="1" xfId="0" applyFont="1" applyFill="1" applyBorder="1" applyAlignment="1">
      <alignment horizontal="center"/>
    </xf>
    <xf numFmtId="0" fontId="7" fillId="20" borderId="3" xfId="0" applyFont="1" applyFill="1" applyBorder="1" applyAlignment="1">
      <alignment horizontal="center"/>
    </xf>
    <xf numFmtId="0" fontId="7" fillId="20" borderId="4" xfId="0" applyFont="1" applyFill="1" applyBorder="1" applyAlignment="1">
      <alignment horizontal="center"/>
    </xf>
    <xf numFmtId="0" fontId="7" fillId="20" borderId="5" xfId="0" applyFont="1" applyFill="1" applyBorder="1" applyAlignment="1">
      <alignment horizontal="center"/>
    </xf>
    <xf numFmtId="0" fontId="7" fillId="20" borderId="6" xfId="0" applyFont="1" applyFill="1" applyBorder="1" applyAlignment="1">
      <alignment horizontal="center"/>
    </xf>
    <xf numFmtId="0" fontId="7" fillId="20" borderId="7" xfId="0" applyFont="1" applyFill="1" applyBorder="1" applyAlignment="1">
      <alignment horizontal="center"/>
    </xf>
    <xf numFmtId="168" fontId="8" fillId="2" borderId="0" xfId="0" applyNumberFormat="1" applyFont="1" applyFill="1" applyAlignment="1">
      <alignment horizontal="center" vertical="center" wrapText="1"/>
    </xf>
    <xf numFmtId="168" fontId="8" fillId="2" borderId="5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3" fontId="10" fillId="0" borderId="6" xfId="0" applyNumberFormat="1" applyFont="1" applyBorder="1" applyAlignment="1">
      <alignment horizontal="center"/>
    </xf>
    <xf numFmtId="3" fontId="10" fillId="0" borderId="8" xfId="0" applyNumberFormat="1" applyFont="1" applyBorder="1" applyAlignment="1">
      <alignment horizontal="center"/>
    </xf>
    <xf numFmtId="3" fontId="10" fillId="0" borderId="8" xfId="0" applyNumberFormat="1" applyFont="1" applyBorder="1" applyAlignment="1">
      <alignment horizontal="center" vertical="center" wrapText="1"/>
    </xf>
    <xf numFmtId="3" fontId="10" fillId="0" borderId="7" xfId="0" applyNumberFormat="1" applyFont="1" applyBorder="1" applyAlignment="1">
      <alignment horizontal="center" vertical="center" wrapText="1"/>
    </xf>
    <xf numFmtId="165" fontId="6" fillId="8" borderId="2" xfId="0" applyNumberFormat="1" applyFont="1" applyFill="1" applyBorder="1" applyAlignment="1">
      <alignment horizontal="center" vertical="center" wrapText="1"/>
    </xf>
    <xf numFmtId="165" fontId="6" fillId="8" borderId="3" xfId="0" applyNumberFormat="1" applyFont="1" applyFill="1" applyBorder="1" applyAlignment="1">
      <alignment horizontal="center" vertical="center" wrapText="1"/>
    </xf>
    <xf numFmtId="165" fontId="6" fillId="8" borderId="5" xfId="0" applyNumberFormat="1" applyFont="1" applyFill="1" applyBorder="1" applyAlignment="1">
      <alignment horizontal="center" vertical="center" wrapText="1"/>
    </xf>
    <xf numFmtId="165" fontId="6" fillId="8" borderId="8" xfId="0" applyNumberFormat="1" applyFont="1" applyFill="1" applyBorder="1" applyAlignment="1">
      <alignment horizontal="center" vertical="center" wrapText="1"/>
    </xf>
    <xf numFmtId="165" fontId="6" fillId="8" borderId="7" xfId="0" applyNumberFormat="1" applyFont="1" applyFill="1" applyBorder="1" applyAlignment="1">
      <alignment horizontal="center" vertical="center" wrapText="1"/>
    </xf>
    <xf numFmtId="0" fontId="7" fillId="20" borderId="13" xfId="0" applyFont="1" applyFill="1" applyBorder="1" applyAlignment="1">
      <alignment horizontal="center"/>
    </xf>
    <xf numFmtId="0" fontId="7" fillId="20" borderId="14" xfId="0" applyFont="1" applyFill="1" applyBorder="1" applyAlignment="1">
      <alignment horizontal="center"/>
    </xf>
    <xf numFmtId="0" fontId="7" fillId="20" borderId="15" xfId="0" applyFont="1" applyFill="1" applyBorder="1" applyAlignment="1">
      <alignment horizontal="center"/>
    </xf>
    <xf numFmtId="167" fontId="6" fillId="8" borderId="1" xfId="0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 vertical="center" wrapText="1"/>
    </xf>
    <xf numFmtId="167" fontId="6" fillId="8" borderId="3" xfId="0" applyNumberFormat="1" applyFont="1" applyFill="1" applyBorder="1" applyAlignment="1">
      <alignment horizontal="center" vertical="center" wrapText="1"/>
    </xf>
    <xf numFmtId="167" fontId="6" fillId="8" borderId="4" xfId="0" applyNumberFormat="1" applyFont="1" applyFill="1" applyBorder="1" applyAlignment="1">
      <alignment horizontal="center"/>
    </xf>
    <xf numFmtId="167" fontId="6" fillId="8" borderId="5" xfId="0" applyNumberFormat="1" applyFont="1" applyFill="1" applyBorder="1" applyAlignment="1">
      <alignment horizontal="center" vertical="center" wrapText="1"/>
    </xf>
    <xf numFmtId="167" fontId="6" fillId="8" borderId="6" xfId="0" applyNumberFormat="1" applyFont="1" applyFill="1" applyBorder="1" applyAlignment="1">
      <alignment horizontal="center"/>
    </xf>
    <xf numFmtId="167" fontId="6" fillId="8" borderId="8" xfId="0" applyNumberFormat="1" applyFont="1" applyFill="1" applyBorder="1" applyAlignment="1">
      <alignment horizontal="center"/>
    </xf>
    <xf numFmtId="167" fontId="6" fillId="8" borderId="8" xfId="0" applyNumberFormat="1" applyFont="1" applyFill="1" applyBorder="1" applyAlignment="1">
      <alignment horizontal="center" vertical="center" wrapText="1"/>
    </xf>
    <xf numFmtId="167" fontId="6" fillId="8" borderId="7" xfId="0" applyNumberFormat="1" applyFont="1" applyFill="1" applyBorder="1" applyAlignment="1">
      <alignment horizontal="center" vertical="center" wrapText="1"/>
    </xf>
    <xf numFmtId="165" fontId="6" fillId="0" borderId="2" xfId="0" applyNumberFormat="1" applyFont="1" applyBorder="1" applyAlignment="1">
      <alignment horizontal="center" vertical="center" wrapText="1"/>
    </xf>
    <xf numFmtId="0" fontId="3" fillId="12" borderId="16" xfId="0" quotePrefix="1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3" fillId="12" borderId="19" xfId="0" quotePrefix="1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168" fontId="8" fillId="2" borderId="4" xfId="0" applyNumberFormat="1" applyFont="1" applyFill="1" applyBorder="1" applyAlignment="1">
      <alignment horizontal="center" vertical="center" wrapText="1"/>
    </xf>
    <xf numFmtId="169" fontId="6" fillId="8" borderId="4" xfId="0" applyNumberFormat="1" applyFont="1" applyFill="1" applyBorder="1" applyAlignment="1">
      <alignment horizontal="center"/>
    </xf>
    <xf numFmtId="169" fontId="6" fillId="8" borderId="0" xfId="0" applyNumberFormat="1" applyFont="1" applyFill="1" applyAlignment="1">
      <alignment horizontal="center"/>
    </xf>
    <xf numFmtId="169" fontId="6" fillId="8" borderId="0" xfId="0" applyNumberFormat="1" applyFont="1" applyFill="1" applyAlignment="1">
      <alignment horizontal="center" vertical="center" wrapText="1"/>
    </xf>
    <xf numFmtId="169" fontId="6" fillId="8" borderId="5" xfId="0" applyNumberFormat="1" applyFont="1" applyFill="1" applyBorder="1" applyAlignment="1">
      <alignment horizontal="center" vertical="center" wrapText="1"/>
    </xf>
    <xf numFmtId="169" fontId="6" fillId="8" borderId="6" xfId="0" applyNumberFormat="1" applyFont="1" applyFill="1" applyBorder="1" applyAlignment="1">
      <alignment horizontal="center"/>
    </xf>
    <xf numFmtId="169" fontId="6" fillId="8" borderId="8" xfId="0" applyNumberFormat="1" applyFont="1" applyFill="1" applyBorder="1" applyAlignment="1">
      <alignment horizontal="center"/>
    </xf>
    <xf numFmtId="169" fontId="6" fillId="8" borderId="8" xfId="0" applyNumberFormat="1" applyFont="1" applyFill="1" applyBorder="1" applyAlignment="1">
      <alignment horizontal="center" vertical="center" wrapText="1"/>
    </xf>
    <xf numFmtId="169" fontId="6" fillId="8" borderId="7" xfId="0" applyNumberFormat="1" applyFont="1" applyFill="1" applyBorder="1" applyAlignment="1">
      <alignment horizontal="center" vertical="center" wrapText="1"/>
    </xf>
    <xf numFmtId="165" fontId="6" fillId="8" borderId="0" xfId="0" applyNumberFormat="1" applyFont="1" applyFill="1" applyAlignment="1">
      <alignment horizontal="center"/>
    </xf>
    <xf numFmtId="165" fontId="6" fillId="8" borderId="0" xfId="0" applyNumberFormat="1" applyFont="1" applyFill="1" applyAlignment="1">
      <alignment horizontal="center" vertical="center" wrapText="1"/>
    </xf>
    <xf numFmtId="0" fontId="6" fillId="0" borderId="5" xfId="0" applyFont="1" applyBorder="1"/>
    <xf numFmtId="167" fontId="6" fillId="8" borderId="0" xfId="0" applyNumberFormat="1" applyFont="1" applyFill="1" applyAlignment="1">
      <alignment horizontal="center"/>
    </xf>
    <xf numFmtId="167" fontId="6" fillId="8" borderId="0" xfId="0" applyNumberFormat="1" applyFont="1" applyFill="1" applyAlignment="1">
      <alignment horizontal="center" vertical="center" wrapText="1"/>
    </xf>
    <xf numFmtId="169" fontId="6" fillId="8" borderId="1" xfId="0" applyNumberFormat="1" applyFont="1" applyFill="1" applyBorder="1" applyAlignment="1">
      <alignment horizontal="center"/>
    </xf>
    <xf numFmtId="169" fontId="6" fillId="8" borderId="2" xfId="0" applyNumberFormat="1" applyFont="1" applyFill="1" applyBorder="1" applyAlignment="1">
      <alignment horizontal="center"/>
    </xf>
    <xf numFmtId="169" fontId="6" fillId="8" borderId="2" xfId="0" applyNumberFormat="1" applyFont="1" applyFill="1" applyBorder="1" applyAlignment="1">
      <alignment horizontal="center" vertical="center" wrapText="1"/>
    </xf>
    <xf numFmtId="169" fontId="6" fillId="8" borderId="3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14" xfId="0" applyBorder="1"/>
    <xf numFmtId="0" fontId="3" fillId="12" borderId="6" xfId="0" applyFont="1" applyFill="1" applyBorder="1" applyAlignment="1">
      <alignment horizontal="center"/>
    </xf>
    <xf numFmtId="3" fontId="10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/>
    </xf>
    <xf numFmtId="165" fontId="7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wrapText="1"/>
    </xf>
    <xf numFmtId="0" fontId="0" fillId="0" borderId="5" xfId="0" applyBorder="1"/>
    <xf numFmtId="3" fontId="10" fillId="0" borderId="4" xfId="0" applyNumberFormat="1" applyFont="1" applyBorder="1" applyAlignment="1">
      <alignment horizontal="center"/>
    </xf>
    <xf numFmtId="3" fontId="10" fillId="0" borderId="0" xfId="0" applyNumberFormat="1" applyFont="1" applyAlignment="1">
      <alignment horizontal="center"/>
    </xf>
    <xf numFmtId="3" fontId="10" fillId="0" borderId="5" xfId="0" applyNumberFormat="1" applyFont="1" applyBorder="1" applyAlignment="1">
      <alignment horizontal="center" vertical="center" wrapText="1"/>
    </xf>
    <xf numFmtId="168" fontId="8" fillId="2" borderId="6" xfId="0" applyNumberFormat="1" applyFont="1" applyFill="1" applyBorder="1" applyAlignment="1">
      <alignment horizontal="center" vertical="center" wrapText="1"/>
    </xf>
    <xf numFmtId="168" fontId="8" fillId="2" borderId="8" xfId="0" applyNumberFormat="1" applyFont="1" applyFill="1" applyBorder="1" applyAlignment="1">
      <alignment horizontal="center" vertical="center" wrapText="1"/>
    </xf>
    <xf numFmtId="168" fontId="8" fillId="2" borderId="7" xfId="0" applyNumberFormat="1" applyFont="1" applyFill="1" applyBorder="1" applyAlignment="1">
      <alignment horizontal="center" vertical="center" wrapText="1"/>
    </xf>
    <xf numFmtId="168" fontId="8" fillId="2" borderId="2" xfId="0" applyNumberFormat="1" applyFont="1" applyFill="1" applyBorder="1" applyAlignment="1">
      <alignment horizontal="center" vertical="center" wrapText="1"/>
    </xf>
    <xf numFmtId="0" fontId="8" fillId="22" borderId="7" xfId="0" applyFont="1" applyFill="1" applyBorder="1" applyAlignment="1">
      <alignment horizontal="center" vertical="center" wrapText="1"/>
    </xf>
    <xf numFmtId="3" fontId="7" fillId="21" borderId="3" xfId="0" applyNumberFormat="1" applyFont="1" applyFill="1" applyBorder="1" applyAlignment="1">
      <alignment horizontal="center"/>
    </xf>
    <xf numFmtId="3" fontId="7" fillId="21" borderId="5" xfId="0" applyNumberFormat="1" applyFont="1" applyFill="1" applyBorder="1" applyAlignment="1">
      <alignment horizontal="center"/>
    </xf>
    <xf numFmtId="3" fontId="7" fillId="21" borderId="7" xfId="0" applyNumberFormat="1" applyFont="1" applyFill="1" applyBorder="1" applyAlignment="1">
      <alignment horizontal="center"/>
    </xf>
    <xf numFmtId="3" fontId="7" fillId="21" borderId="14" xfId="0" applyNumberFormat="1" applyFont="1" applyFill="1" applyBorder="1" applyAlignment="1">
      <alignment horizontal="center"/>
    </xf>
    <xf numFmtId="0" fontId="7" fillId="21" borderId="14" xfId="0" applyFont="1" applyFill="1" applyBorder="1" applyAlignment="1">
      <alignment horizontal="center"/>
    </xf>
    <xf numFmtId="0" fontId="7" fillId="21" borderId="15" xfId="0" applyFont="1" applyFill="1" applyBorder="1" applyAlignment="1">
      <alignment horizontal="center"/>
    </xf>
    <xf numFmtId="3" fontId="7" fillId="4" borderId="3" xfId="0" applyNumberFormat="1" applyFont="1" applyFill="1" applyBorder="1" applyAlignment="1">
      <alignment horizontal="center" vertical="center" wrapText="1"/>
    </xf>
    <xf numFmtId="3" fontId="7" fillId="4" borderId="5" xfId="0" applyNumberFormat="1" applyFont="1" applyFill="1" applyBorder="1" applyAlignment="1">
      <alignment horizontal="center" vertical="center" wrapText="1"/>
    </xf>
    <xf numFmtId="3" fontId="7" fillId="4" borderId="7" xfId="0" applyNumberFormat="1" applyFont="1" applyFill="1" applyBorder="1" applyAlignment="1">
      <alignment horizontal="center" vertical="center" wrapText="1"/>
    </xf>
    <xf numFmtId="3" fontId="7" fillId="4" borderId="0" xfId="0" applyNumberFormat="1" applyFont="1" applyFill="1" applyAlignment="1">
      <alignment horizontal="center" vertical="center" wrapText="1"/>
    </xf>
    <xf numFmtId="3" fontId="7" fillId="4" borderId="8" xfId="0" applyNumberFormat="1" applyFont="1" applyFill="1" applyBorder="1" applyAlignment="1">
      <alignment horizontal="center" vertical="center" wrapText="1"/>
    </xf>
    <xf numFmtId="0" fontId="8" fillId="22" borderId="5" xfId="0" applyFont="1" applyFill="1" applyBorder="1" applyAlignment="1">
      <alignment horizontal="center" vertical="center" wrapText="1"/>
    </xf>
    <xf numFmtId="3" fontId="7" fillId="21" borderId="15" xfId="0" applyNumberFormat="1" applyFont="1" applyFill="1" applyBorder="1" applyAlignment="1">
      <alignment horizontal="center"/>
    </xf>
    <xf numFmtId="166" fontId="6" fillId="8" borderId="1" xfId="0" applyNumberFormat="1" applyFont="1" applyFill="1" applyBorder="1" applyAlignment="1">
      <alignment horizontal="center"/>
    </xf>
    <xf numFmtId="166" fontId="6" fillId="8" borderId="2" xfId="0" applyNumberFormat="1" applyFont="1" applyFill="1" applyBorder="1" applyAlignment="1">
      <alignment horizontal="center"/>
    </xf>
    <xf numFmtId="166" fontId="6" fillId="8" borderId="2" xfId="0" applyNumberFormat="1" applyFont="1" applyFill="1" applyBorder="1" applyAlignment="1">
      <alignment horizontal="center" vertical="center" wrapText="1"/>
    </xf>
    <xf numFmtId="166" fontId="7" fillId="4" borderId="3" xfId="0" applyNumberFormat="1" applyFont="1" applyFill="1" applyBorder="1" applyAlignment="1">
      <alignment horizontal="center" vertical="center" wrapText="1"/>
    </xf>
    <xf numFmtId="166" fontId="6" fillId="8" borderId="4" xfId="0" applyNumberFormat="1" applyFont="1" applyFill="1" applyBorder="1" applyAlignment="1">
      <alignment horizontal="center"/>
    </xf>
    <xf numFmtId="166" fontId="6" fillId="8" borderId="0" xfId="0" applyNumberFormat="1" applyFont="1" applyFill="1" applyAlignment="1">
      <alignment horizontal="center"/>
    </xf>
    <xf numFmtId="166" fontId="6" fillId="8" borderId="0" xfId="0" applyNumberFormat="1" applyFont="1" applyFill="1" applyAlignment="1">
      <alignment horizontal="center" vertical="center" wrapText="1"/>
    </xf>
    <xf numFmtId="166" fontId="7" fillId="4" borderId="5" xfId="0" applyNumberFormat="1" applyFont="1" applyFill="1" applyBorder="1" applyAlignment="1">
      <alignment horizontal="center" vertical="center" wrapText="1"/>
    </xf>
    <xf numFmtId="166" fontId="6" fillId="8" borderId="6" xfId="0" applyNumberFormat="1" applyFont="1" applyFill="1" applyBorder="1" applyAlignment="1">
      <alignment horizontal="center"/>
    </xf>
    <xf numFmtId="166" fontId="6" fillId="8" borderId="8" xfId="0" applyNumberFormat="1" applyFont="1" applyFill="1" applyBorder="1" applyAlignment="1">
      <alignment horizontal="center"/>
    </xf>
    <xf numFmtId="166" fontId="6" fillId="8" borderId="8" xfId="0" applyNumberFormat="1" applyFont="1" applyFill="1" applyBorder="1" applyAlignment="1">
      <alignment horizontal="center" vertical="center" wrapText="1"/>
    </xf>
    <xf numFmtId="166" fontId="7" fillId="4" borderId="7" xfId="0" applyNumberFormat="1" applyFont="1" applyFill="1" applyBorder="1" applyAlignment="1">
      <alignment horizontal="center" vertical="center" wrapText="1"/>
    </xf>
    <xf numFmtId="166" fontId="7" fillId="4" borderId="0" xfId="0" applyNumberFormat="1" applyFont="1" applyFill="1" applyAlignment="1">
      <alignment horizontal="center" vertical="center" wrapText="1"/>
    </xf>
    <xf numFmtId="166" fontId="7" fillId="4" borderId="8" xfId="0" applyNumberFormat="1" applyFont="1" applyFill="1" applyBorder="1" applyAlignment="1">
      <alignment horizontal="center" vertical="center" wrapText="1"/>
    </xf>
    <xf numFmtId="168" fontId="8" fillId="2" borderId="22" xfId="0" applyNumberFormat="1" applyFont="1" applyFill="1" applyBorder="1" applyAlignment="1">
      <alignment horizontal="center" vertical="center" wrapText="1"/>
    </xf>
    <xf numFmtId="0" fontId="8" fillId="22" borderId="23" xfId="0" applyFont="1" applyFill="1" applyBorder="1" applyAlignment="1">
      <alignment horizontal="center" vertical="center" wrapText="1"/>
    </xf>
    <xf numFmtId="166" fontId="7" fillId="4" borderId="24" xfId="0" applyNumberFormat="1" applyFont="1" applyFill="1" applyBorder="1" applyAlignment="1">
      <alignment horizontal="center" vertical="center" wrapText="1"/>
    </xf>
    <xf numFmtId="3" fontId="7" fillId="21" borderId="25" xfId="0" applyNumberFormat="1" applyFont="1" applyFill="1" applyBorder="1" applyAlignment="1">
      <alignment horizontal="center"/>
    </xf>
    <xf numFmtId="166" fontId="7" fillId="4" borderId="22" xfId="0" applyNumberFormat="1" applyFont="1" applyFill="1" applyBorder="1" applyAlignment="1">
      <alignment horizontal="center" vertical="center" wrapText="1"/>
    </xf>
    <xf numFmtId="3" fontId="7" fillId="21" borderId="23" xfId="0" applyNumberFormat="1" applyFont="1" applyFill="1" applyBorder="1" applyAlignment="1">
      <alignment horizontal="center"/>
    </xf>
    <xf numFmtId="166" fontId="6" fillId="8" borderId="26" xfId="0" applyNumberFormat="1" applyFont="1" applyFill="1" applyBorder="1" applyAlignment="1">
      <alignment horizontal="center"/>
    </xf>
    <xf numFmtId="166" fontId="6" fillId="8" borderId="27" xfId="0" applyNumberFormat="1" applyFont="1" applyFill="1" applyBorder="1" applyAlignment="1">
      <alignment horizontal="center"/>
    </xf>
    <xf numFmtId="166" fontId="6" fillId="8" borderId="27" xfId="0" applyNumberFormat="1" applyFont="1" applyFill="1" applyBorder="1" applyAlignment="1">
      <alignment horizontal="center" vertical="center" wrapText="1"/>
    </xf>
    <xf numFmtId="166" fontId="7" fillId="4" borderId="28" xfId="0" applyNumberFormat="1" applyFont="1" applyFill="1" applyBorder="1" applyAlignment="1">
      <alignment horizontal="center" vertical="center" wrapText="1"/>
    </xf>
    <xf numFmtId="3" fontId="7" fillId="21" borderId="29" xfId="0" applyNumberFormat="1" applyFont="1" applyFill="1" applyBorder="1" applyAlignment="1">
      <alignment horizontal="center"/>
    </xf>
    <xf numFmtId="166" fontId="6" fillId="8" borderId="19" xfId="0" applyNumberFormat="1" applyFont="1" applyFill="1" applyBorder="1" applyAlignment="1">
      <alignment horizontal="center"/>
    </xf>
    <xf numFmtId="166" fontId="6" fillId="8" borderId="20" xfId="0" applyNumberFormat="1" applyFont="1" applyFill="1" applyBorder="1" applyAlignment="1">
      <alignment horizontal="center"/>
    </xf>
    <xf numFmtId="166" fontId="6" fillId="8" borderId="20" xfId="0" applyNumberFormat="1" applyFont="1" applyFill="1" applyBorder="1" applyAlignment="1">
      <alignment horizontal="center" vertical="center" wrapText="1"/>
    </xf>
    <xf numFmtId="166" fontId="7" fillId="4" borderId="30" xfId="0" applyNumberFormat="1" applyFont="1" applyFill="1" applyBorder="1" applyAlignment="1">
      <alignment horizontal="center" vertical="center" wrapText="1"/>
    </xf>
    <xf numFmtId="3" fontId="7" fillId="21" borderId="31" xfId="0" applyNumberFormat="1" applyFont="1" applyFill="1" applyBorder="1" applyAlignment="1">
      <alignment horizontal="center"/>
    </xf>
    <xf numFmtId="166" fontId="6" fillId="8" borderId="16" xfId="0" applyNumberFormat="1" applyFont="1" applyFill="1" applyBorder="1" applyAlignment="1">
      <alignment horizontal="center"/>
    </xf>
    <xf numFmtId="166" fontId="6" fillId="8" borderId="17" xfId="0" applyNumberFormat="1" applyFont="1" applyFill="1" applyBorder="1" applyAlignment="1">
      <alignment horizontal="center"/>
    </xf>
    <xf numFmtId="166" fontId="6" fillId="8" borderId="17" xfId="0" applyNumberFormat="1" applyFont="1" applyFill="1" applyBorder="1" applyAlignment="1">
      <alignment horizontal="center" vertical="center" wrapText="1"/>
    </xf>
    <xf numFmtId="166" fontId="7" fillId="4" borderId="32" xfId="0" applyNumberFormat="1" applyFont="1" applyFill="1" applyBorder="1" applyAlignment="1">
      <alignment horizontal="center" vertical="center" wrapText="1"/>
    </xf>
    <xf numFmtId="3" fontId="7" fillId="21" borderId="33" xfId="0" applyNumberFormat="1" applyFont="1" applyFill="1" applyBorder="1" applyAlignment="1">
      <alignment horizontal="center"/>
    </xf>
    <xf numFmtId="168" fontId="8" fillId="2" borderId="16" xfId="0" applyNumberFormat="1" applyFont="1" applyFill="1" applyBorder="1" applyAlignment="1">
      <alignment horizontal="center" vertical="center" wrapText="1"/>
    </xf>
    <xf numFmtId="168" fontId="8" fillId="2" borderId="17" xfId="0" applyNumberFormat="1" applyFont="1" applyFill="1" applyBorder="1" applyAlignment="1">
      <alignment horizontal="center" vertical="center" wrapText="1"/>
    </xf>
    <xf numFmtId="168" fontId="8" fillId="2" borderId="32" xfId="0" applyNumberFormat="1" applyFont="1" applyFill="1" applyBorder="1" applyAlignment="1">
      <alignment horizontal="center" vertical="center" wrapText="1"/>
    </xf>
    <xf numFmtId="0" fontId="8" fillId="22" borderId="33" xfId="0" applyFont="1" applyFill="1" applyBorder="1" applyAlignment="1">
      <alignment horizontal="center" vertical="center" wrapText="1"/>
    </xf>
    <xf numFmtId="0" fontId="7" fillId="20" borderId="19" xfId="0" applyFont="1" applyFill="1" applyBorder="1" applyAlignment="1">
      <alignment horizontal="center"/>
    </xf>
    <xf numFmtId="0" fontId="7" fillId="20" borderId="21" xfId="0" applyFont="1" applyFill="1" applyBorder="1" applyAlignment="1">
      <alignment horizontal="center"/>
    </xf>
    <xf numFmtId="3" fontId="6" fillId="8" borderId="16" xfId="0" applyNumberFormat="1" applyFont="1" applyFill="1" applyBorder="1" applyAlignment="1">
      <alignment horizontal="center"/>
    </xf>
    <xf numFmtId="3" fontId="6" fillId="8" borderId="17" xfId="0" applyNumberFormat="1" applyFont="1" applyFill="1" applyBorder="1" applyAlignment="1">
      <alignment horizontal="center"/>
    </xf>
    <xf numFmtId="3" fontId="6" fillId="8" borderId="17" xfId="0" applyNumberFormat="1" applyFont="1" applyFill="1" applyBorder="1" applyAlignment="1">
      <alignment horizontal="center" vertical="center" wrapText="1"/>
    </xf>
    <xf numFmtId="3" fontId="7" fillId="4" borderId="32" xfId="0" applyNumberFormat="1" applyFont="1" applyFill="1" applyBorder="1" applyAlignment="1">
      <alignment horizontal="center" vertical="center" wrapText="1"/>
    </xf>
    <xf numFmtId="3" fontId="7" fillId="4" borderId="24" xfId="0" applyNumberFormat="1" applyFont="1" applyFill="1" applyBorder="1" applyAlignment="1">
      <alignment horizontal="center" vertical="center" wrapText="1"/>
    </xf>
    <xf numFmtId="3" fontId="7" fillId="4" borderId="22" xfId="0" applyNumberFormat="1" applyFont="1" applyFill="1" applyBorder="1" applyAlignment="1">
      <alignment horizontal="center" vertical="center" wrapText="1"/>
    </xf>
    <xf numFmtId="3" fontId="6" fillId="8" borderId="19" xfId="0" applyNumberFormat="1" applyFont="1" applyFill="1" applyBorder="1" applyAlignment="1">
      <alignment horizontal="center"/>
    </xf>
    <xf numFmtId="3" fontId="6" fillId="8" borderId="20" xfId="0" applyNumberFormat="1" applyFont="1" applyFill="1" applyBorder="1" applyAlignment="1">
      <alignment horizontal="center"/>
    </xf>
    <xf numFmtId="3" fontId="6" fillId="8" borderId="20" xfId="0" applyNumberFormat="1" applyFont="1" applyFill="1" applyBorder="1" applyAlignment="1">
      <alignment horizontal="center" vertical="center" wrapText="1"/>
    </xf>
    <xf numFmtId="3" fontId="7" fillId="4" borderId="30" xfId="0" applyNumberFormat="1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3" fontId="6" fillId="8" borderId="26" xfId="0" applyNumberFormat="1" applyFont="1" applyFill="1" applyBorder="1" applyAlignment="1">
      <alignment horizontal="center"/>
    </xf>
    <xf numFmtId="3" fontId="6" fillId="8" borderId="27" xfId="0" applyNumberFormat="1" applyFont="1" applyFill="1" applyBorder="1" applyAlignment="1">
      <alignment horizontal="center"/>
    </xf>
    <xf numFmtId="3" fontId="6" fillId="8" borderId="27" xfId="0" applyNumberFormat="1" applyFont="1" applyFill="1" applyBorder="1" applyAlignment="1">
      <alignment horizontal="center" vertical="center" wrapText="1"/>
    </xf>
    <xf numFmtId="3" fontId="7" fillId="4" borderId="28" xfId="0" applyNumberFormat="1" applyFont="1" applyFill="1" applyBorder="1" applyAlignment="1">
      <alignment horizontal="center" vertical="center" wrapText="1"/>
    </xf>
    <xf numFmtId="0" fontId="9" fillId="4" borderId="10" xfId="3" applyFill="1" applyBorder="1" applyAlignment="1"/>
    <xf numFmtId="0" fontId="9" fillId="4" borderId="11" xfId="3" applyFill="1" applyBorder="1" applyAlignment="1"/>
    <xf numFmtId="0" fontId="3" fillId="10" borderId="2" xfId="0" quotePrefix="1" applyFont="1" applyFill="1" applyBorder="1" applyAlignment="1">
      <alignment horizontal="center"/>
    </xf>
    <xf numFmtId="0" fontId="3" fillId="10" borderId="3" xfId="0" quotePrefix="1" applyFont="1" applyFill="1" applyBorder="1" applyAlignment="1">
      <alignment horizontal="center"/>
    </xf>
    <xf numFmtId="164" fontId="3" fillId="10" borderId="5" xfId="0" quotePrefix="1" applyNumberFormat="1" applyFont="1" applyFill="1" applyBorder="1" applyAlignment="1">
      <alignment horizontal="center"/>
    </xf>
    <xf numFmtId="0" fontId="3" fillId="10" borderId="5" xfId="0" quotePrefix="1" applyFont="1" applyFill="1" applyBorder="1" applyAlignment="1">
      <alignment horizontal="center"/>
    </xf>
    <xf numFmtId="0" fontId="3" fillId="10" borderId="8" xfId="0" quotePrefix="1" applyFont="1" applyFill="1" applyBorder="1" applyAlignment="1">
      <alignment horizontal="center"/>
    </xf>
    <xf numFmtId="0" fontId="3" fillId="10" borderId="7" xfId="0" quotePrefix="1" applyFont="1" applyFill="1" applyBorder="1" applyAlignment="1">
      <alignment horizontal="center"/>
    </xf>
    <xf numFmtId="0" fontId="9" fillId="10" borderId="9" xfId="3" applyFill="1" applyBorder="1" applyAlignment="1"/>
    <xf numFmtId="0" fontId="9" fillId="10" borderId="10" xfId="3" applyFill="1" applyBorder="1" applyAlignment="1"/>
    <xf numFmtId="0" fontId="9" fillId="10" borderId="11" xfId="3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6" fontId="3" fillId="5" borderId="10" xfId="0" applyNumberFormat="1" applyFont="1" applyFill="1" applyBorder="1" applyAlignment="1">
      <alignment horizontal="center"/>
    </xf>
    <xf numFmtId="166" fontId="3" fillId="5" borderId="11" xfId="0" applyNumberFormat="1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 vertical="center"/>
    </xf>
    <xf numFmtId="164" fontId="2" fillId="2" borderId="8" xfId="0" applyNumberFormat="1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7" fillId="20" borderId="9" xfId="0" applyFont="1" applyFill="1" applyBorder="1" applyAlignment="1">
      <alignment horizontal="center" vertical="center" wrapText="1"/>
    </xf>
    <xf numFmtId="0" fontId="7" fillId="20" borderId="10" xfId="0" applyFont="1" applyFill="1" applyBorder="1" applyAlignment="1">
      <alignment horizontal="center" vertical="center" wrapText="1"/>
    </xf>
    <xf numFmtId="0" fontId="7" fillId="20" borderId="11" xfId="0" applyFont="1" applyFill="1" applyBorder="1" applyAlignment="1">
      <alignment horizontal="center" vertical="center" wrapText="1"/>
    </xf>
    <xf numFmtId="0" fontId="7" fillId="14" borderId="9" xfId="0" applyFont="1" applyFill="1" applyBorder="1" applyAlignment="1">
      <alignment horizontal="center" vertical="center" wrapText="1"/>
    </xf>
    <xf numFmtId="0" fontId="7" fillId="14" borderId="10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164" fontId="7" fillId="3" borderId="0" xfId="0" applyNumberFormat="1" applyFont="1" applyFill="1" applyAlignment="1">
      <alignment horizontal="center"/>
    </xf>
    <xf numFmtId="0" fontId="7" fillId="4" borderId="1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0" borderId="26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23" borderId="1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23" borderId="3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top" wrapText="1"/>
    </xf>
    <xf numFmtId="0" fontId="3" fillId="3" borderId="0" xfId="1" applyFont="1" applyFill="1" applyAlignment="1">
      <alignment horizontal="left" vertical="top" wrapText="1"/>
    </xf>
  </cellXfs>
  <cellStyles count="4">
    <cellStyle name="Hyperlink" xfId="3" builtinId="8"/>
    <cellStyle name="Normal" xfId="0" builtinId="0"/>
    <cellStyle name="Normal 2" xfId="2" xr:uid="{E696837D-D238-49B7-8699-B1B2C870A3AD}"/>
    <cellStyle name="Normal 2 2" xfId="1" xr:uid="{77D92077-DC53-40ED-971D-F5240BDC46D2}"/>
  </cellStyles>
  <dxfs count="263"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E1CCF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B9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E1CC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E1CCF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B9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E1CCF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B9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E1CC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rgb="FFE2D0F0"/>
        </patternFill>
      </fill>
    </dxf>
    <dxf>
      <font>
        <b/>
        <i val="0"/>
      </font>
      <fill>
        <patternFill>
          <bgColor rgb="FF97BAFF"/>
        </patternFill>
      </fill>
    </dxf>
    <dxf>
      <font>
        <b/>
        <i val="0"/>
      </font>
      <fill>
        <patternFill>
          <bgColor rgb="FFC9E2B8"/>
        </patternFill>
      </fill>
    </dxf>
    <dxf>
      <font>
        <b/>
        <i val="0"/>
      </font>
      <fill>
        <patternFill>
          <bgColor rgb="FFF6BC94"/>
        </patternFill>
      </fill>
    </dxf>
    <dxf>
      <font>
        <b/>
        <i val="0"/>
      </font>
      <fill>
        <patternFill>
          <bgColor rgb="FFF6BC94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B7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E1CC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rgb="FFE2D0F0"/>
        </patternFill>
      </fill>
    </dxf>
    <dxf>
      <font>
        <b/>
        <i val="0"/>
      </font>
      <fill>
        <patternFill>
          <bgColor rgb="FF97BAFF"/>
        </patternFill>
      </fill>
    </dxf>
    <dxf>
      <font>
        <b/>
        <i val="0"/>
      </font>
      <fill>
        <patternFill>
          <bgColor rgb="FFC9E2B8"/>
        </patternFill>
      </fill>
    </dxf>
    <dxf>
      <font>
        <b/>
        <i val="0"/>
      </font>
      <fill>
        <patternFill>
          <bgColor rgb="FFF6BC94"/>
        </patternFill>
      </fill>
    </dxf>
    <dxf>
      <font>
        <b/>
        <i val="0"/>
      </font>
      <fill>
        <patternFill>
          <bgColor rgb="FFF6BC94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rgb="FFFFFFB7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E1CC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3" tint="0.79998168889431442"/>
        </patternFill>
      </fill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166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mmm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rgb="FFEAF7FC"/>
          <bgColor rgb="FFEAF7FC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TableStyleMedium2" defaultPivotStyle="PivotStyleLight16">
    <tableStyle name="PBI" pivot="0" count="7" xr9:uid="{F4FD6531-6693-4935-B2AE-CE3E58183404}">
      <tableStyleElement type="wholeTable" dxfId="262"/>
      <tableStyleElement type="headerRow" dxfId="261"/>
      <tableStyleElement type="totalRow" dxfId="260"/>
      <tableStyleElement type="firstColumn" dxfId="259"/>
      <tableStyleElement type="lastColumn" dxfId="258"/>
      <tableStyleElement type="firstRowStripe" dxfId="257"/>
      <tableStyleElement type="firstColumnStripe" dxfId="256"/>
    </tableStyle>
  </tableStyles>
  <colors>
    <mruColors>
      <color rgb="FFFF9B9B"/>
      <color rgb="FFD8BEEC"/>
      <color rgb="FFECDFF5"/>
      <color rgb="FFFFFFF5"/>
      <color rgb="FFFFFFB9"/>
      <color rgb="FFDAA600"/>
      <color rgb="FF64DA72"/>
      <color rgb="FFF4FBFE"/>
      <color rgb="FFFFFFFA"/>
      <color rgb="FFFFFF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'all-sales'!$R$6</c:f>
          <c:strCache>
            <c:ptCount val="1"/>
            <c:pt idx="0">
              <c:v>All Shops Monthly Performance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'all-sales'!$S$31</c:f>
              <c:strCache>
                <c:ptCount val="1"/>
                <c:pt idx="0">
                  <c:v>MG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'all-sales'!$T$31:$AF$31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17172.340207201541</c:v>
                </c:pt>
                <c:pt idx="7">
                  <c:v>8480.7997915299566</c:v>
                </c:pt>
                <c:pt idx="8">
                  <c:v>11887.700334169631</c:v>
                </c:pt>
                <c:pt idx="9">
                  <c:v>9091.982563984855</c:v>
                </c:pt>
                <c:pt idx="10">
                  <c:v>15087.275303539458</c:v>
                </c:pt>
                <c:pt idx="11">
                  <c:v>11915.216457120916</c:v>
                </c:pt>
                <c:pt idx="12">
                  <c:v>15711.013088169555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'all-sales'!$T$7:$AF$7</c15:sqref>
                        </c15:formulaRef>
                      </c:ext>
                    </c:extLst>
                    <c:strCache>
                      <c:ptCount val="13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  <c:pt idx="12">
                        <c:v>Jan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68-489F-A9A1-418680F0F4E5}"/>
            </c:ext>
          </c:extLst>
        </c:ser>
        <c:ser>
          <c:idx val="1"/>
          <c:order val="1"/>
          <c:tx>
            <c:strRef>
              <c:f>'all-sales'!$S$32</c:f>
              <c:strCache>
                <c:ptCount val="1"/>
                <c:pt idx="0">
                  <c:v>HC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'all-sales'!$T$32:$AF$32</c:f>
              <c:numCache>
                <c:formatCode>General</c:formatCode>
                <c:ptCount val="13"/>
                <c:pt idx="0">
                  <c:v>7920.1740851387749</c:v>
                </c:pt>
                <c:pt idx="1">
                  <c:v>7631.669324778547</c:v>
                </c:pt>
                <c:pt idx="2">
                  <c:v>8557.0503398430465</c:v>
                </c:pt>
                <c:pt idx="3">
                  <c:v>8560.2680313880664</c:v>
                </c:pt>
                <c:pt idx="4">
                  <c:v>7539.4438112841945</c:v>
                </c:pt>
                <c:pt idx="5">
                  <c:v>7609.3908346721219</c:v>
                </c:pt>
                <c:pt idx="6">
                  <c:v>7440.3494068525861</c:v>
                </c:pt>
                <c:pt idx="7">
                  <c:v>8068.1990311247109</c:v>
                </c:pt>
                <c:pt idx="8">
                  <c:v>6986.6184815514844</c:v>
                </c:pt>
                <c:pt idx="9">
                  <c:v>7691.281741931708</c:v>
                </c:pt>
                <c:pt idx="10">
                  <c:v>8242.0465051176379</c:v>
                </c:pt>
                <c:pt idx="11">
                  <c:v>8927.7289228974187</c:v>
                </c:pt>
                <c:pt idx="12">
                  <c:v>7455.0148039519208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68-489F-A9A1-418680F0F4E5}"/>
            </c:ext>
          </c:extLst>
        </c:ser>
        <c:ser>
          <c:idx val="2"/>
          <c:order val="2"/>
          <c:tx>
            <c:strRef>
              <c:f>'all-sales'!$S$33</c:f>
              <c:strCache>
                <c:ptCount val="1"/>
                <c:pt idx="0">
                  <c:v>PP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'all-sales'!$T$33:$AF$33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5143.9778431127643</c:v>
                </c:pt>
                <c:pt idx="10">
                  <c:v>8379.1574476944479</c:v>
                </c:pt>
                <c:pt idx="11">
                  <c:v>10471.538584467982</c:v>
                </c:pt>
                <c:pt idx="12">
                  <c:v>7351.6508293089946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68-489F-A9A1-418680F0F4E5}"/>
            </c:ext>
          </c:extLst>
        </c:ser>
        <c:ser>
          <c:idx val="3"/>
          <c:order val="3"/>
          <c:tx>
            <c:strRef>
              <c:f>'all-sales'!$S$34</c:f>
              <c:strCache>
                <c:ptCount val="1"/>
                <c:pt idx="0">
                  <c:v>QRC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'all-sales'!$T$34:$AF$34</c:f>
              <c:numCache>
                <c:formatCode>General</c:formatCode>
                <c:ptCount val="13"/>
                <c:pt idx="0">
                  <c:v>8464.2464106284751</c:v>
                </c:pt>
                <c:pt idx="1">
                  <c:v>9437.4482287591309</c:v>
                </c:pt>
                <c:pt idx="2">
                  <c:v>9741.1705946009442</c:v>
                </c:pt>
                <c:pt idx="3">
                  <c:v>9774.7059244551365</c:v>
                </c:pt>
                <c:pt idx="4">
                  <c:v>8503.9461872134852</c:v>
                </c:pt>
                <c:pt idx="5">
                  <c:v>8925.4722935019508</c:v>
                </c:pt>
                <c:pt idx="6">
                  <c:v>7312.5288322125825</c:v>
                </c:pt>
                <c:pt idx="7">
                  <c:v>8644.910865007645</c:v>
                </c:pt>
                <c:pt idx="8">
                  <c:v>8745.1611171222266</c:v>
                </c:pt>
                <c:pt idx="9">
                  <c:v>7542.7390625611006</c:v>
                </c:pt>
                <c:pt idx="10">
                  <c:v>9758.001908352704</c:v>
                </c:pt>
                <c:pt idx="11">
                  <c:v>10499.55346556469</c:v>
                </c:pt>
                <c:pt idx="12">
                  <c:v>7130.0639671983199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68-489F-A9A1-418680F0F4E5}"/>
            </c:ext>
          </c:extLst>
        </c:ser>
        <c:ser>
          <c:idx val="4"/>
          <c:order val="4"/>
          <c:tx>
            <c:strRef>
              <c:f>'all-sales'!$S$35</c:f>
              <c:strCache>
                <c:ptCount val="1"/>
                <c:pt idx="0">
                  <c:v>K11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'all-sales'!$T$35:$AF$35</c:f>
              <c:numCache>
                <c:formatCode>General</c:formatCode>
                <c:ptCount val="13"/>
                <c:pt idx="0">
                  <c:v>7632.6010564913795</c:v>
                </c:pt>
                <c:pt idx="1">
                  <c:v>7428.7774745942343</c:v>
                </c:pt>
                <c:pt idx="2">
                  <c:v>6689.8440481801763</c:v>
                </c:pt>
                <c:pt idx="3">
                  <c:v>6977.2700647438651</c:v>
                </c:pt>
                <c:pt idx="4">
                  <c:v>5852.55625326063</c:v>
                </c:pt>
                <c:pt idx="5">
                  <c:v>6808.3062980098293</c:v>
                </c:pt>
                <c:pt idx="6">
                  <c:v>8078.3558153081431</c:v>
                </c:pt>
                <c:pt idx="7">
                  <c:v>8585.8623265951028</c:v>
                </c:pt>
                <c:pt idx="8">
                  <c:v>6297.1289501233205</c:v>
                </c:pt>
                <c:pt idx="9">
                  <c:v>6372.1811017042755</c:v>
                </c:pt>
                <c:pt idx="10">
                  <c:v>7292.478167585924</c:v>
                </c:pt>
                <c:pt idx="11">
                  <c:v>8088.766105887963</c:v>
                </c:pt>
                <c:pt idx="12">
                  <c:v>6347.2370356462316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68-489F-A9A1-418680F0F4E5}"/>
            </c:ext>
          </c:extLst>
        </c:ser>
        <c:ser>
          <c:idx val="5"/>
          <c:order val="5"/>
          <c:tx>
            <c:strRef>
              <c:f>'all-sales'!$S$36</c:f>
              <c:strCache>
                <c:ptCount val="1"/>
                <c:pt idx="0">
                  <c:v>GLOW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'all-sales'!$T$36:$AF$36</c:f>
              <c:numCache>
                <c:formatCode>General</c:formatCode>
                <c:ptCount val="13"/>
                <c:pt idx="0">
                  <c:v>8840.3955140625949</c:v>
                </c:pt>
                <c:pt idx="1">
                  <c:v>9256.1746943844155</c:v>
                </c:pt>
                <c:pt idx="2">
                  <c:v>6700.4967080128417</c:v>
                </c:pt>
                <c:pt idx="3">
                  <c:v>14275.856468269107</c:v>
                </c:pt>
                <c:pt idx="4">
                  <c:v>12429.976827026479</c:v>
                </c:pt>
                <c:pt idx="5">
                  <c:v>13780.497301489821</c:v>
                </c:pt>
                <c:pt idx="6">
                  <c:v>10890.089021016116</c:v>
                </c:pt>
                <c:pt idx="7">
                  <c:v>8617.0628258448032</c:v>
                </c:pt>
                <c:pt idx="8">
                  <c:v>4204.0818571930022</c:v>
                </c:pt>
                <c:pt idx="9">
                  <c:v>6010.7444228041186</c:v>
                </c:pt>
                <c:pt idx="10">
                  <c:v>5236.0049889403226</c:v>
                </c:pt>
                <c:pt idx="11">
                  <c:v>7779.6364950726056</c:v>
                </c:pt>
                <c:pt idx="12">
                  <c:v>5349.643716412781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68-489F-A9A1-418680F0F4E5}"/>
            </c:ext>
          </c:extLst>
        </c:ser>
        <c:ser>
          <c:idx val="6"/>
          <c:order val="6"/>
          <c:tx>
            <c:strRef>
              <c:f>'all-sales'!$S$37</c:f>
              <c:strCache>
                <c:ptCount val="1"/>
                <c:pt idx="0">
                  <c:v>QRE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'all-sales'!$T$37:$AF$37</c:f>
              <c:numCache>
                <c:formatCode>General</c:formatCode>
                <c:ptCount val="13"/>
                <c:pt idx="0">
                  <c:v>5895.476218049379</c:v>
                </c:pt>
                <c:pt idx="1">
                  <c:v>5517.1874925014563</c:v>
                </c:pt>
                <c:pt idx="2">
                  <c:v>5675.915676460927</c:v>
                </c:pt>
                <c:pt idx="3">
                  <c:v>5145.1733614777868</c:v>
                </c:pt>
                <c:pt idx="4">
                  <c:v>4061.3603543904323</c:v>
                </c:pt>
                <c:pt idx="5">
                  <c:v>5142.2704018894774</c:v>
                </c:pt>
                <c:pt idx="6">
                  <c:v>5967.3421312023729</c:v>
                </c:pt>
                <c:pt idx="7">
                  <c:v>5199.4853177361429</c:v>
                </c:pt>
                <c:pt idx="8">
                  <c:v>5292.6259991055031</c:v>
                </c:pt>
                <c:pt idx="9">
                  <c:v>4384.6645001646275</c:v>
                </c:pt>
                <c:pt idx="10">
                  <c:v>5866.0032303495154</c:v>
                </c:pt>
                <c:pt idx="11">
                  <c:v>6083.8696709390379</c:v>
                </c:pt>
                <c:pt idx="12">
                  <c:v>4421.2042564818985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68-489F-A9A1-418680F0F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448224"/>
        <c:axId val="1990812287"/>
      </c:lineChart>
      <c:catAx>
        <c:axId val="76844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0812287"/>
        <c:crosses val="autoZero"/>
        <c:auto val="1"/>
        <c:lblAlgn val="ctr"/>
        <c:lblOffset val="100"/>
        <c:noMultiLvlLbl val="0"/>
      </c:catAx>
      <c:valAx>
        <c:axId val="199081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4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8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'daily-sales'!$N$23</c:f>
          <c:strCache>
            <c:ptCount val="1"/>
            <c:pt idx="0">
              <c:v>Sales $ Per 9H @ QRE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'daily-sales'!$B$32</c:f>
              <c:strCache>
                <c:ptCount val="1"/>
                <c:pt idx="0">
                  <c:v>QRE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'daily-sales'!$D$32:$P$32</c:f>
              <c:numCache>
                <c:formatCode>#,##0</c:formatCode>
                <c:ptCount val="13"/>
                <c:pt idx="0">
                  <c:v>5895.476218049379</c:v>
                </c:pt>
                <c:pt idx="1">
                  <c:v>5517.1874925014563</c:v>
                </c:pt>
                <c:pt idx="2">
                  <c:v>5675.915676460927</c:v>
                </c:pt>
                <c:pt idx="3">
                  <c:v>5145.1733614777868</c:v>
                </c:pt>
                <c:pt idx="4">
                  <c:v>4061.3603543904323</c:v>
                </c:pt>
                <c:pt idx="5">
                  <c:v>5142.2704018894774</c:v>
                </c:pt>
                <c:pt idx="6">
                  <c:v>5967.3421312023729</c:v>
                </c:pt>
                <c:pt idx="7">
                  <c:v>5199.4853177361429</c:v>
                </c:pt>
                <c:pt idx="8">
                  <c:v>5292.6259991055031</c:v>
                </c:pt>
                <c:pt idx="9">
                  <c:v>4384.6645001646275</c:v>
                </c:pt>
                <c:pt idx="10">
                  <c:v>5866.0032303495154</c:v>
                </c:pt>
                <c:pt idx="11">
                  <c:v>6083.8696709390379</c:v>
                </c:pt>
                <c:pt idx="12">
                  <c:v>4421.2042564818985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4-4714-A9AF-53E881995E05}"/>
            </c:ext>
          </c:extLst>
        </c:ser>
        <c:ser>
          <c:idx val="1"/>
          <c:order val="1"/>
          <c:tx>
            <c:strRef>
              <c:f>'daily-sales'!$C$33</c:f>
              <c:strCache>
                <c:ptCount val="1"/>
                <c:pt idx="0">
                  <c:v>Gloria 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'daily-sales'!$D$33:$P$33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6339.2374701347671</c:v>
                </c:pt>
                <c:pt idx="10">
                  <c:v>10018.736935762359</c:v>
                </c:pt>
                <c:pt idx="11">
                  <c:v>9291.2781871066018</c:v>
                </c:pt>
                <c:pt idx="12">
                  <c:v>8248.7485671950126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4-4714-A9AF-53E881995E05}"/>
            </c:ext>
          </c:extLst>
        </c:ser>
        <c:ser>
          <c:idx val="2"/>
          <c:order val="2"/>
          <c:tx>
            <c:strRef>
              <c:f>'daily-sales'!$C$34</c:f>
              <c:strCache>
                <c:ptCount val="1"/>
                <c:pt idx="0">
                  <c:v>Aki 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'daily-sales'!$D$34:$P$34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3294.9027498366322</c:v>
                </c:pt>
                <c:pt idx="5">
                  <c:v>5403.0366345570073</c:v>
                </c:pt>
                <c:pt idx="6">
                  <c:v>8491.774381327501</c:v>
                </c:pt>
                <c:pt idx="7">
                  <c:v>7358.7759255100218</c:v>
                </c:pt>
                <c:pt idx="8">
                  <c:v>9799.4361392529972</c:v>
                </c:pt>
                <c:pt idx="9">
                  <c:v>6093.7938937451918</c:v>
                </c:pt>
                <c:pt idx="10">
                  <c:v>9781.1283475878681</c:v>
                </c:pt>
                <c:pt idx="11">
                  <c:v>9792.2240152362265</c:v>
                </c:pt>
                <c:pt idx="12">
                  <c:v>6727.9786412274589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74-4714-A9AF-53E881995E05}"/>
            </c:ext>
          </c:extLst>
        </c:ser>
        <c:ser>
          <c:idx val="3"/>
          <c:order val="3"/>
          <c:tx>
            <c:strRef>
              <c:f>'daily-sales'!$C$35</c:f>
              <c:strCache>
                <c:ptCount val="1"/>
                <c:pt idx="0">
                  <c:v>Ivy 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'daily-sales'!$D$35:$P$35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6027.8001723901816</c:v>
                </c:pt>
                <c:pt idx="9">
                  <c:v>6763.9503379214311</c:v>
                </c:pt>
                <c:pt idx="10">
                  <c:v>7264.1747512244146</c:v>
                </c:pt>
                <c:pt idx="11">
                  <c:v>8314.0864071353153</c:v>
                </c:pt>
                <c:pt idx="12">
                  <c:v>6294.6836046741118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74-4714-A9AF-53E881995E05}"/>
            </c:ext>
          </c:extLst>
        </c:ser>
        <c:ser>
          <c:idx val="4"/>
          <c:order val="4"/>
          <c:tx>
            <c:strRef>
              <c:f>'daily-sales'!$C$36</c:f>
              <c:strCache>
                <c:ptCount val="1"/>
                <c:pt idx="0">
                  <c:v>Bowie Liu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'daily-sales'!$D$36:$P$36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4734.3917324795939</c:v>
                </c:pt>
                <c:pt idx="8">
                  <c:v>2895.1835409709524</c:v>
                </c:pt>
                <c:pt idx="9">
                  <c:v>3835.5105982890796</c:v>
                </c:pt>
                <c:pt idx="10">
                  <c:v>5488.1975407739437</c:v>
                </c:pt>
                <c:pt idx="11">
                  <c:v>6668.2952585086405</c:v>
                </c:pt>
                <c:pt idx="12">
                  <c:v>4071.9684572316996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74-4714-A9AF-53E881995E05}"/>
            </c:ext>
          </c:extLst>
        </c:ser>
        <c:ser>
          <c:idx val="5"/>
          <c:order val="5"/>
          <c:tx>
            <c:strRef>
              <c:f>'daily-sales'!$C$37</c:f>
              <c:strCache>
                <c:ptCount val="1"/>
                <c:pt idx="0">
                  <c:v>Yuko 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'daily-sales'!$D$37:$P$37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4450.0315631259127</c:v>
                </c:pt>
                <c:pt idx="12">
                  <c:v>2468.0182277770714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74-4714-A9AF-53E881995E05}"/>
            </c:ext>
          </c:extLst>
        </c:ser>
        <c:ser>
          <c:idx val="6"/>
          <c:order val="6"/>
          <c:tx>
            <c:strRef>
              <c:f>'daily-sales'!$C$38</c:f>
              <c:strCache>
                <c:ptCount val="1"/>
                <c:pt idx="0">
                  <c:v>Lung 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'daily-sales'!$D$38:$P$38</c:f>
              <c:numCache>
                <c:formatCode>#,##0</c:formatCode>
                <c:ptCount val="13"/>
                <c:pt idx="0">
                  <c:v>1413.5979399916007</c:v>
                </c:pt>
                <c:pt idx="1">
                  <c:v>1557.4210282009717</c:v>
                </c:pt>
                <c:pt idx="2">
                  <c:v>1243.310424292765</c:v>
                </c:pt>
                <c:pt idx="3">
                  <c:v>612.51210717365996</c:v>
                </c:pt>
                <c:pt idx="4">
                  <c:v>756.14128929030335</c:v>
                </c:pt>
                <c:pt idx="5">
                  <c:v>601.12608177861193</c:v>
                </c:pt>
                <c:pt idx="6">
                  <c:v>589.86193179053635</c:v>
                </c:pt>
                <c:pt idx="7">
                  <c:v>328.0688250089425</c:v>
                </c:pt>
                <c:pt idx="8">
                  <c:v>216.60111346173142</c:v>
                </c:pt>
                <c:pt idx="9">
                  <c:v>94.46879719576728</c:v>
                </c:pt>
                <c:pt idx="10">
                  <c:v>592.83606117406464</c:v>
                </c:pt>
                <c:pt idx="11">
                  <c:v>395.92145737127242</c:v>
                </c:pt>
                <c:pt idx="12">
                  <c:v>234.00729036386244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74-4714-A9AF-53E881995E05}"/>
            </c:ext>
          </c:extLst>
        </c:ser>
        <c:ser>
          <c:idx val="7"/>
          <c:order val="7"/>
          <c:tx>
            <c:strRef>
              <c:f>'daily-sales'!$C$39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'daily-sales'!$D$39:$P$39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74-4714-A9AF-53E881995E05}"/>
            </c:ext>
          </c:extLst>
        </c:ser>
        <c:ser>
          <c:idx val="8"/>
          <c:order val="8"/>
          <c:tx>
            <c:strRef>
              <c:f>'daily-sales'!$C$40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'daily-sales'!$D$40:$P$40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74-4714-A9AF-53E881995E05}"/>
            </c:ext>
          </c:extLst>
        </c:ser>
        <c:ser>
          <c:idx val="9"/>
          <c:order val="9"/>
          <c:tx>
            <c:strRef>
              <c:f>'daily-sales'!$C$41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'daily-sales'!$D$41:$P$41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74-4714-A9AF-53E881995E05}"/>
            </c:ext>
          </c:extLst>
        </c:ser>
        <c:ser>
          <c:idx val="10"/>
          <c:order val="10"/>
          <c:tx>
            <c:strRef>
              <c:f>'daily-sales'!$C$42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'daily-sales'!$D$31:$P$31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'daily-sales'!$D$42:$P$42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77E-44BB-9A41-D9B5D19D5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780687"/>
        <c:axId val="1794803247"/>
      </c:lineChart>
      <c:catAx>
        <c:axId val="179478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803247"/>
        <c:crosses val="autoZero"/>
        <c:auto val="1"/>
        <c:lblAlgn val="ctr"/>
        <c:lblOffset val="100"/>
        <c:noMultiLvlLbl val="0"/>
      </c:catAx>
      <c:valAx>
        <c:axId val="1794803247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78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87113172487198"/>
          <c:y val="0.12890020355202145"/>
          <c:w val="0.74206908116569281"/>
          <c:h val="5.710701389797458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'daily-sales-xf'!$M$23</c:f>
          <c:strCache>
            <c:ptCount val="1"/>
            <c:pt idx="0">
              <c:v>Sales $ Per 9H (Excluding Furniture) @ GLOW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'daily-sales-xf'!$B$32</c:f>
              <c:strCache>
                <c:ptCount val="1"/>
                <c:pt idx="0">
                  <c:v>GLOW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'daily-sales-xf'!$D$32:$P$32</c:f>
              <c:numCache>
                <c:formatCode>#,##0</c:formatCode>
                <c:ptCount val="13"/>
                <c:pt idx="0">
                  <c:v>8840.3955140625949</c:v>
                </c:pt>
                <c:pt idx="1">
                  <c:v>9256.1746943844155</c:v>
                </c:pt>
                <c:pt idx="2">
                  <c:v>6700.4967080128417</c:v>
                </c:pt>
                <c:pt idx="3">
                  <c:v>14275.856468269107</c:v>
                </c:pt>
                <c:pt idx="4">
                  <c:v>12429.976827026479</c:v>
                </c:pt>
                <c:pt idx="5">
                  <c:v>13780.497301489821</c:v>
                </c:pt>
                <c:pt idx="6">
                  <c:v>10890.089021016116</c:v>
                </c:pt>
                <c:pt idx="7">
                  <c:v>8617.0628258448032</c:v>
                </c:pt>
                <c:pt idx="8">
                  <c:v>4204.0818571930022</c:v>
                </c:pt>
                <c:pt idx="9">
                  <c:v>6010.7444228041186</c:v>
                </c:pt>
                <c:pt idx="10">
                  <c:v>5236.0049889403226</c:v>
                </c:pt>
                <c:pt idx="11">
                  <c:v>7779.6364950726056</c:v>
                </c:pt>
                <c:pt idx="12">
                  <c:v>5349.643716412781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2-4F71-B0EE-1CC5C1886E10}"/>
            </c:ext>
          </c:extLst>
        </c:ser>
        <c:ser>
          <c:idx val="1"/>
          <c:order val="1"/>
          <c:tx>
            <c:strRef>
              <c:f>'daily-sales-xf'!$C$33</c:f>
              <c:strCache>
                <c:ptCount val="1"/>
                <c:pt idx="0">
                  <c:v>Suki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'daily-sales-xf'!$D$33:$P$33</c:f>
              <c:numCache>
                <c:formatCode>#,##0</c:formatCode>
                <c:ptCount val="13"/>
                <c:pt idx="0">
                  <c:v>5417.1634236868749</c:v>
                </c:pt>
                <c:pt idx="1">
                  <c:v>6908.490653008962</c:v>
                </c:pt>
                <c:pt idx="2">
                  <c:v>10510.987442078787</c:v>
                </c:pt>
                <c:pt idx="3">
                  <c:v>15440.912178554107</c:v>
                </c:pt>
                <c:pt idx="4">
                  <c:v>17452.19515885026</c:v>
                </c:pt>
                <c:pt idx="5">
                  <c:v>23748.043371118816</c:v>
                </c:pt>
                <c:pt idx="6">
                  <c:v>10748.210790773845</c:v>
                </c:pt>
                <c:pt idx="7">
                  <c:v>7465.6830838223977</c:v>
                </c:pt>
                <c:pt idx="8">
                  <c:v>4715.999641191569</c:v>
                </c:pt>
                <c:pt idx="9">
                  <c:v>5797.573667159133</c:v>
                </c:pt>
                <c:pt idx="10">
                  <c:v>5871.4107950841108</c:v>
                </c:pt>
                <c:pt idx="11">
                  <c:v>8784.405399385445</c:v>
                </c:pt>
                <c:pt idx="12">
                  <c:v>6325.6704298167087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2-4F71-B0EE-1CC5C1886E10}"/>
            </c:ext>
          </c:extLst>
        </c:ser>
        <c:ser>
          <c:idx val="2"/>
          <c:order val="2"/>
          <c:tx>
            <c:strRef>
              <c:f>'daily-sales-xf'!$C$34</c:f>
              <c:strCache>
                <c:ptCount val="1"/>
                <c:pt idx="0">
                  <c:v>Angel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'daily-sales-xf'!$D$34:$P$34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25894.238341968918</c:v>
                </c:pt>
                <c:pt idx="5">
                  <c:v>4724.5</c:v>
                </c:pt>
                <c:pt idx="6">
                  <c:v>49640.481927780449</c:v>
                </c:pt>
                <c:pt idx="7">
                  <c:v>9092.9151399548482</c:v>
                </c:pt>
                <c:pt idx="8">
                  <c:v>2811.0321869311424</c:v>
                </c:pt>
                <c:pt idx="9">
                  <c:v>4973.1005280607733</c:v>
                </c:pt>
                <c:pt idx="10">
                  <c:v>3567.0206870517591</c:v>
                </c:pt>
                <c:pt idx="11">
                  <c:v>6234.8143035579415</c:v>
                </c:pt>
                <c:pt idx="12">
                  <c:v>3647.519649047731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12-4F71-B0EE-1CC5C1886E10}"/>
            </c:ext>
          </c:extLst>
        </c:ser>
        <c:ser>
          <c:idx val="3"/>
          <c:order val="3"/>
          <c:tx>
            <c:strRef>
              <c:f>'daily-sales-xf'!$C$35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'daily-sales-xf'!$D$35:$P$35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12-4F71-B0EE-1CC5C1886E10}"/>
            </c:ext>
          </c:extLst>
        </c:ser>
        <c:ser>
          <c:idx val="4"/>
          <c:order val="4"/>
          <c:tx>
            <c:strRef>
              <c:f>'daily-sales-xf'!$C$36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'daily-sales-xf'!$D$36:$P$36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12-4F71-B0EE-1CC5C1886E10}"/>
            </c:ext>
          </c:extLst>
        </c:ser>
        <c:ser>
          <c:idx val="5"/>
          <c:order val="5"/>
          <c:tx>
            <c:strRef>
              <c:f>'daily-sales-xf'!$C$37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'daily-sales-xf'!$D$37:$P$37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12-4F71-B0EE-1CC5C1886E10}"/>
            </c:ext>
          </c:extLst>
        </c:ser>
        <c:ser>
          <c:idx val="6"/>
          <c:order val="6"/>
          <c:tx>
            <c:strRef>
              <c:f>'daily-sales-xf'!$C$38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'daily-sales-xf'!$D$38:$P$38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12-4F71-B0EE-1CC5C1886E10}"/>
            </c:ext>
          </c:extLst>
        </c:ser>
        <c:ser>
          <c:idx val="7"/>
          <c:order val="7"/>
          <c:tx>
            <c:strRef>
              <c:f>'daily-sales-xf'!$C$39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'daily-sales-xf'!$D$39:$P$39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112-4F71-B0EE-1CC5C1886E10}"/>
            </c:ext>
          </c:extLst>
        </c:ser>
        <c:ser>
          <c:idx val="8"/>
          <c:order val="8"/>
          <c:tx>
            <c:strRef>
              <c:f>'daily-sales-xf'!$C$40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'daily-sales-xf'!$D$40:$P$40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112-4F71-B0EE-1CC5C1886E10}"/>
            </c:ext>
          </c:extLst>
        </c:ser>
        <c:ser>
          <c:idx val="9"/>
          <c:order val="9"/>
          <c:tx>
            <c:strRef>
              <c:f>'daily-sales-xf'!$C$41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'daily-sales-xf'!$D$41:$P$41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12-4F71-B0EE-1CC5C1886E10}"/>
            </c:ext>
          </c:extLst>
        </c:ser>
        <c:ser>
          <c:idx val="10"/>
          <c:order val="10"/>
          <c:tx>
            <c:strRef>
              <c:f>'daily-sales-xf'!$C$42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'daily-sales-xf'!$D$31:$P$31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'daily-sales-xf'!$D$42:$P$42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4B-48FB-8709-105A3A741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780687"/>
        <c:axId val="1794803247"/>
      </c:lineChart>
      <c:catAx>
        <c:axId val="179478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803247"/>
        <c:crosses val="autoZero"/>
        <c:auto val="1"/>
        <c:lblAlgn val="ctr"/>
        <c:lblOffset val="100"/>
        <c:noMultiLvlLbl val="0"/>
      </c:catAx>
      <c:valAx>
        <c:axId val="1794803247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78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3898192008228991"/>
          <c:y val="0.1221320122392348"/>
          <c:w val="0.74206908116569281"/>
          <c:h val="5.710701389797458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'txn-count'!$M$23</c:f>
          <c:strCache>
            <c:ptCount val="1"/>
            <c:pt idx="0">
              <c:v>Transaction Count Per 9H @ HC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'txn-count'!$B$32</c:f>
              <c:strCache>
                <c:ptCount val="1"/>
                <c:pt idx="0">
                  <c:v>HC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'txn-count'!$D$32:$P$32</c:f>
              <c:numCache>
                <c:formatCode>#,##0.0</c:formatCode>
                <c:ptCount val="13"/>
                <c:pt idx="0">
                  <c:v>11.75057343655245</c:v>
                </c:pt>
                <c:pt idx="1">
                  <c:v>10.286464027987444</c:v>
                </c:pt>
                <c:pt idx="2">
                  <c:v>11.475607518274211</c:v>
                </c:pt>
                <c:pt idx="3">
                  <c:v>11.564332427934788</c:v>
                </c:pt>
                <c:pt idx="4">
                  <c:v>9.5723778535860564</c:v>
                </c:pt>
                <c:pt idx="5">
                  <c:v>11.030347702466962</c:v>
                </c:pt>
                <c:pt idx="6">
                  <c:v>10.282034317492961</c:v>
                </c:pt>
                <c:pt idx="7">
                  <c:v>12.234592421721102</c:v>
                </c:pt>
                <c:pt idx="8">
                  <c:v>8.8149982145528796</c:v>
                </c:pt>
                <c:pt idx="9">
                  <c:v>10.5438146505938</c:v>
                </c:pt>
                <c:pt idx="10">
                  <c:v>10.528746999969925</c:v>
                </c:pt>
                <c:pt idx="11">
                  <c:v>13.652884203405607</c:v>
                </c:pt>
                <c:pt idx="12">
                  <c:v>10.796942062097914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D2-4E6C-8604-C0AB504311D3}"/>
            </c:ext>
          </c:extLst>
        </c:ser>
        <c:ser>
          <c:idx val="1"/>
          <c:order val="1"/>
          <c:tx>
            <c:strRef>
              <c:f>'txn-count'!$C$33</c:f>
              <c:strCache>
                <c:ptCount val="1"/>
                <c:pt idx="0">
                  <c:v>Yura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'txn-count'!$D$33:$P$33</c:f>
              <c:numCache>
                <c:formatCode>#,##0.0</c:formatCode>
                <c:ptCount val="13"/>
                <c:pt idx="0">
                  <c:v>14.333622820525566</c:v>
                </c:pt>
                <c:pt idx="1">
                  <c:v>12.72519253428487</c:v>
                </c:pt>
                <c:pt idx="2">
                  <c:v>12.237531290122629</c:v>
                </c:pt>
                <c:pt idx="3">
                  <c:v>14.196422347541693</c:v>
                </c:pt>
                <c:pt idx="4">
                  <c:v>11.46815006091915</c:v>
                </c:pt>
                <c:pt idx="5">
                  <c:v>14.016399367190937</c:v>
                </c:pt>
                <c:pt idx="6">
                  <c:v>12.539761251017822</c:v>
                </c:pt>
                <c:pt idx="7">
                  <c:v>13.709532618171936</c:v>
                </c:pt>
                <c:pt idx="8">
                  <c:v>10.522638644379615</c:v>
                </c:pt>
                <c:pt idx="9">
                  <c:v>11.989058765521026</c:v>
                </c:pt>
                <c:pt idx="10">
                  <c:v>11.174865421771626</c:v>
                </c:pt>
                <c:pt idx="11">
                  <c:v>16.540952132951322</c:v>
                </c:pt>
                <c:pt idx="12">
                  <c:v>14.063530043718124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D2-4E6C-8604-C0AB504311D3}"/>
            </c:ext>
          </c:extLst>
        </c:ser>
        <c:ser>
          <c:idx val="2"/>
          <c:order val="2"/>
          <c:tx>
            <c:strRef>
              <c:f>'txn-count'!$C$34</c:f>
              <c:strCache>
                <c:ptCount val="1"/>
                <c:pt idx="0">
                  <c:v>Kenny 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'txn-count'!$D$34:$P$34</c:f>
              <c:numCache>
                <c:formatCode>#,##0.0</c:formatCode>
                <c:ptCount val="13"/>
                <c:pt idx="0">
                  <c:v>14.925297671725414</c:v>
                </c:pt>
                <c:pt idx="1">
                  <c:v>14.123544690109963</c:v>
                </c:pt>
                <c:pt idx="2">
                  <c:v>15.715201276872238</c:v>
                </c:pt>
                <c:pt idx="3">
                  <c:v>14.412878604442957</c:v>
                </c:pt>
                <c:pt idx="4">
                  <c:v>13.015549467450896</c:v>
                </c:pt>
                <c:pt idx="5">
                  <c:v>14.089989856783859</c:v>
                </c:pt>
                <c:pt idx="6">
                  <c:v>13.835569363727149</c:v>
                </c:pt>
                <c:pt idx="7">
                  <c:v>17.980467646816805</c:v>
                </c:pt>
                <c:pt idx="8">
                  <c:v>13.124184949864517</c:v>
                </c:pt>
                <c:pt idx="9">
                  <c:v>15.10791693182933</c:v>
                </c:pt>
                <c:pt idx="10">
                  <c:v>15.783912278970963</c:v>
                </c:pt>
                <c:pt idx="11">
                  <c:v>19.808410635290347</c:v>
                </c:pt>
                <c:pt idx="12">
                  <c:v>12.99955579122148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D2-4E6C-8604-C0AB504311D3}"/>
            </c:ext>
          </c:extLst>
        </c:ser>
        <c:ser>
          <c:idx val="3"/>
          <c:order val="3"/>
          <c:tx>
            <c:strRef>
              <c:f>'txn-count'!$C$35</c:f>
              <c:strCache>
                <c:ptCount val="1"/>
                <c:pt idx="0">
                  <c:v>Milk 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'txn-count'!$D$35:$P$35</c:f>
              <c:numCache>
                <c:formatCode>#,##0.0</c:formatCode>
                <c:ptCount val="13"/>
                <c:pt idx="0">
                  <c:v>10.200557843058963</c:v>
                </c:pt>
                <c:pt idx="1">
                  <c:v>8.0856548538273412</c:v>
                </c:pt>
                <c:pt idx="2">
                  <c:v>9.6647329874129131</c:v>
                </c:pt>
                <c:pt idx="3">
                  <c:v>10.211266934439598</c:v>
                </c:pt>
                <c:pt idx="4">
                  <c:v>10.452761782410906</c:v>
                </c:pt>
                <c:pt idx="5">
                  <c:v>9.6470458674649411</c:v>
                </c:pt>
                <c:pt idx="6">
                  <c:v>7.7245499534575535</c:v>
                </c:pt>
                <c:pt idx="7">
                  <c:v>8.5753986634747665</c:v>
                </c:pt>
                <c:pt idx="8">
                  <c:v>0</c:v>
                </c:pt>
                <c:pt idx="9">
                  <c:v>0</c:v>
                </c:pt>
                <c:pt idx="10">
                  <c:v>11.63128513456533</c:v>
                </c:pt>
                <c:pt idx="11">
                  <c:v>14.955201408712437</c:v>
                </c:pt>
                <c:pt idx="12">
                  <c:v>12.677706331083073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D2-4E6C-8604-C0AB504311D3}"/>
            </c:ext>
          </c:extLst>
        </c:ser>
        <c:ser>
          <c:idx val="4"/>
          <c:order val="4"/>
          <c:tx>
            <c:strRef>
              <c:f>'txn-count'!$C$36</c:f>
              <c:strCache>
                <c:ptCount val="1"/>
                <c:pt idx="0">
                  <c:v>Gigi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'txn-count'!$D$36:$P$36</c:f>
              <c:numCache>
                <c:formatCode>#,##0.0</c:formatCode>
                <c:ptCount val="13"/>
                <c:pt idx="0">
                  <c:v>14.139239789287357</c:v>
                </c:pt>
                <c:pt idx="1">
                  <c:v>11.812035516280286</c:v>
                </c:pt>
                <c:pt idx="2">
                  <c:v>12.618720122490945</c:v>
                </c:pt>
                <c:pt idx="3">
                  <c:v>10.039785406103446</c:v>
                </c:pt>
                <c:pt idx="4">
                  <c:v>9.4856358090512725</c:v>
                </c:pt>
                <c:pt idx="5">
                  <c:v>11.339861061714306</c:v>
                </c:pt>
                <c:pt idx="6">
                  <c:v>10.395353441957401</c:v>
                </c:pt>
                <c:pt idx="7">
                  <c:v>11.099023082324312</c:v>
                </c:pt>
                <c:pt idx="8">
                  <c:v>5.808614879515047</c:v>
                </c:pt>
                <c:pt idx="9">
                  <c:v>9.7786632931057618</c:v>
                </c:pt>
                <c:pt idx="10">
                  <c:v>9.8613499434506373</c:v>
                </c:pt>
                <c:pt idx="11">
                  <c:v>11.005399420820089</c:v>
                </c:pt>
                <c:pt idx="12">
                  <c:v>11.630436759862357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D2-4E6C-8604-C0AB504311D3}"/>
            </c:ext>
          </c:extLst>
        </c:ser>
        <c:ser>
          <c:idx val="5"/>
          <c:order val="5"/>
          <c:tx>
            <c:strRef>
              <c:f>'txn-count'!$C$37</c:f>
              <c:strCache>
                <c:ptCount val="1"/>
                <c:pt idx="0">
                  <c:v>Vi 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'txn-count'!$D$37:$P$37</c:f>
              <c:numCache>
                <c:formatCode>#,##0.0</c:formatCode>
                <c:ptCount val="13"/>
                <c:pt idx="0">
                  <c:v>12.958150915595555</c:v>
                </c:pt>
                <c:pt idx="1">
                  <c:v>9.1168564282000357</c:v>
                </c:pt>
                <c:pt idx="2">
                  <c:v>10.881926042256337</c:v>
                </c:pt>
                <c:pt idx="3">
                  <c:v>13.048287858670466</c:v>
                </c:pt>
                <c:pt idx="4">
                  <c:v>11.442428227915498</c:v>
                </c:pt>
                <c:pt idx="5">
                  <c:v>13.072514943883204</c:v>
                </c:pt>
                <c:pt idx="6">
                  <c:v>11.904254399855112</c:v>
                </c:pt>
                <c:pt idx="7">
                  <c:v>12.914735709560825</c:v>
                </c:pt>
                <c:pt idx="8">
                  <c:v>10.983800347330856</c:v>
                </c:pt>
                <c:pt idx="9">
                  <c:v>10.48412328294325</c:v>
                </c:pt>
                <c:pt idx="10">
                  <c:v>10.518979197952499</c:v>
                </c:pt>
                <c:pt idx="11">
                  <c:v>15.308661080880645</c:v>
                </c:pt>
                <c:pt idx="12">
                  <c:v>9.3501663874655829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D2-4E6C-8604-C0AB504311D3}"/>
            </c:ext>
          </c:extLst>
        </c:ser>
        <c:ser>
          <c:idx val="6"/>
          <c:order val="6"/>
          <c:tx>
            <c:strRef>
              <c:f>'txn-count'!$C$38</c:f>
              <c:strCache>
                <c:ptCount val="1"/>
                <c:pt idx="0">
                  <c:v>Yoyo 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'txn-count'!$D$38:$P$38</c:f>
              <c:numCache>
                <c:formatCode>#,##0.0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D2-4E6C-8604-C0AB504311D3}"/>
            </c:ext>
          </c:extLst>
        </c:ser>
        <c:ser>
          <c:idx val="7"/>
          <c:order val="7"/>
          <c:tx>
            <c:strRef>
              <c:f>'txn-count'!$C$39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'txn-count'!$D$39:$P$39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AD2-4E6C-8604-C0AB504311D3}"/>
            </c:ext>
          </c:extLst>
        </c:ser>
        <c:ser>
          <c:idx val="8"/>
          <c:order val="8"/>
          <c:tx>
            <c:strRef>
              <c:f>'txn-count'!$C$40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'txn-count'!$D$40:$P$40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AD2-4E6C-8604-C0AB504311D3}"/>
            </c:ext>
          </c:extLst>
        </c:ser>
        <c:ser>
          <c:idx val="9"/>
          <c:order val="9"/>
          <c:tx>
            <c:strRef>
              <c:f>'txn-count'!$C$41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'txn-count'!$D$41:$P$41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AD2-4E6C-8604-C0AB504311D3}"/>
            </c:ext>
          </c:extLst>
        </c:ser>
        <c:ser>
          <c:idx val="10"/>
          <c:order val="10"/>
          <c:tx>
            <c:strRef>
              <c:f>'txn-count'!$C$42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'txn-count'!$D$31:$P$31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'txn-count'!$D$42:$P$42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A2-463B-99F4-141225D6B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780687"/>
        <c:axId val="1794803247"/>
      </c:lineChart>
      <c:catAx>
        <c:axId val="179478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803247"/>
        <c:crosses val="autoZero"/>
        <c:auto val="1"/>
        <c:lblAlgn val="ctr"/>
        <c:lblOffset val="100"/>
        <c:noMultiLvlLbl val="0"/>
      </c:catAx>
      <c:valAx>
        <c:axId val="1794803247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78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upt!$M$23</c:f>
          <c:strCache>
            <c:ptCount val="1"/>
            <c:pt idx="0">
              <c:v>Unit Per Transaction @ QRC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upt!$B$33</c:f>
              <c:strCache>
                <c:ptCount val="1"/>
                <c:pt idx="0">
                  <c:v>QRC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upt!$D$33:$P$33</c:f>
              <c:numCache>
                <c:formatCode>#,##0.0</c:formatCode>
                <c:ptCount val="13"/>
                <c:pt idx="0">
                  <c:v>1.7624847746650427</c:v>
                </c:pt>
                <c:pt idx="1">
                  <c:v>1.7797961896322552</c:v>
                </c:pt>
                <c:pt idx="2">
                  <c:v>1.9182729375481882</c:v>
                </c:pt>
                <c:pt idx="3">
                  <c:v>1.9677996422182469</c:v>
                </c:pt>
                <c:pt idx="4">
                  <c:v>1.8547661870503598</c:v>
                </c:pt>
                <c:pt idx="5">
                  <c:v>2.045831301803998</c:v>
                </c:pt>
                <c:pt idx="6">
                  <c:v>2.1494623655913978</c:v>
                </c:pt>
                <c:pt idx="7">
                  <c:v>2.1615550755939523</c:v>
                </c:pt>
                <c:pt idx="8">
                  <c:v>2.1328200192492783</c:v>
                </c:pt>
                <c:pt idx="9">
                  <c:v>2.0597079037800685</c:v>
                </c:pt>
                <c:pt idx="10">
                  <c:v>2.124416796267496</c:v>
                </c:pt>
                <c:pt idx="11">
                  <c:v>2.0957204355533046</c:v>
                </c:pt>
                <c:pt idx="12">
                  <c:v>1.9395817195972114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1-41DC-B5A0-9001142CA63A}"/>
            </c:ext>
          </c:extLst>
        </c:ser>
        <c:ser>
          <c:idx val="1"/>
          <c:order val="1"/>
          <c:tx>
            <c:strRef>
              <c:f>upt!$C$34</c:f>
              <c:strCache>
                <c:ptCount val="1"/>
                <c:pt idx="0">
                  <c:v>Camila 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upt!$D$34:$P$34</c:f>
              <c:numCache>
                <c:formatCode>#,##0.0</c:formatCode>
                <c:ptCount val="13"/>
                <c:pt idx="0">
                  <c:v>2.0565476190476191</c:v>
                </c:pt>
                <c:pt idx="1">
                  <c:v>1.8521505376344085</c:v>
                </c:pt>
                <c:pt idx="2">
                  <c:v>1.8642659279778393</c:v>
                </c:pt>
                <c:pt idx="3">
                  <c:v>1.8980891719745223</c:v>
                </c:pt>
                <c:pt idx="4">
                  <c:v>1.8709677419354838</c:v>
                </c:pt>
                <c:pt idx="5">
                  <c:v>2.1634241245136185</c:v>
                </c:pt>
                <c:pt idx="6">
                  <c:v>2.0256410256410255</c:v>
                </c:pt>
                <c:pt idx="7">
                  <c:v>2.1422764227642275</c:v>
                </c:pt>
                <c:pt idx="8">
                  <c:v>2.203883495145631</c:v>
                </c:pt>
                <c:pt idx="9">
                  <c:v>2.3125</c:v>
                </c:pt>
                <c:pt idx="10">
                  <c:v>2.5511111111111111</c:v>
                </c:pt>
                <c:pt idx="11">
                  <c:v>2.6182432432432434</c:v>
                </c:pt>
                <c:pt idx="12">
                  <c:v>2.3220338983050848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C1-41DC-B5A0-9001142CA63A}"/>
            </c:ext>
          </c:extLst>
        </c:ser>
        <c:ser>
          <c:idx val="2"/>
          <c:order val="2"/>
          <c:tx>
            <c:strRef>
              <c:f>upt!$C$35</c:f>
              <c:strCache>
                <c:ptCount val="1"/>
                <c:pt idx="0">
                  <c:v>Peggy 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upt!$D$35:$P$35</c:f>
              <c:numCache>
                <c:formatCode>#,##0.0</c:formatCode>
                <c:ptCount val="13"/>
                <c:pt idx="0">
                  <c:v>2.08</c:v>
                </c:pt>
                <c:pt idx="1">
                  <c:v>2.0952380952380953</c:v>
                </c:pt>
                <c:pt idx="2">
                  <c:v>2.1315789473684212</c:v>
                </c:pt>
                <c:pt idx="3">
                  <c:v>2.4310344827586206</c:v>
                </c:pt>
                <c:pt idx="4">
                  <c:v>2.0505617977528088</c:v>
                </c:pt>
                <c:pt idx="5">
                  <c:v>2.1666666666666665</c:v>
                </c:pt>
                <c:pt idx="6">
                  <c:v>2.7941176470588234</c:v>
                </c:pt>
                <c:pt idx="7">
                  <c:v>1.8454545454545455</c:v>
                </c:pt>
                <c:pt idx="8">
                  <c:v>2.56</c:v>
                </c:pt>
                <c:pt idx="9">
                  <c:v>2.0357142857142856</c:v>
                </c:pt>
                <c:pt idx="10">
                  <c:v>2.3125</c:v>
                </c:pt>
                <c:pt idx="11">
                  <c:v>2.1757322175732217</c:v>
                </c:pt>
                <c:pt idx="12">
                  <c:v>2.2727272727272729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C1-41DC-B5A0-9001142CA63A}"/>
            </c:ext>
          </c:extLst>
        </c:ser>
        <c:ser>
          <c:idx val="3"/>
          <c:order val="3"/>
          <c:tx>
            <c:strRef>
              <c:f>upt!$C$36</c:f>
              <c:strCache>
                <c:ptCount val="1"/>
                <c:pt idx="0">
                  <c:v>Nicole 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upt!$D$36:$P$36</c:f>
              <c:numCache>
                <c:formatCode>#,##0.0</c:formatCode>
                <c:ptCount val="13"/>
                <c:pt idx="0">
                  <c:v>1.5929203539823009</c:v>
                </c:pt>
                <c:pt idx="1">
                  <c:v>1.8994252873563218</c:v>
                </c:pt>
                <c:pt idx="2">
                  <c:v>1.984375</c:v>
                </c:pt>
                <c:pt idx="3">
                  <c:v>1.9732937685459941</c:v>
                </c:pt>
                <c:pt idx="4">
                  <c:v>1.9027027027027028</c:v>
                </c:pt>
                <c:pt idx="5">
                  <c:v>1.9630872483221478</c:v>
                </c:pt>
                <c:pt idx="6">
                  <c:v>2.0996563573883162</c:v>
                </c:pt>
                <c:pt idx="7">
                  <c:v>2.2594142259414225</c:v>
                </c:pt>
                <c:pt idx="8">
                  <c:v>2.1229946524064172</c:v>
                </c:pt>
                <c:pt idx="9">
                  <c:v>2.4212765957446809</c:v>
                </c:pt>
                <c:pt idx="10">
                  <c:v>2.0152671755725189</c:v>
                </c:pt>
                <c:pt idx="11">
                  <c:v>2.2068965517241379</c:v>
                </c:pt>
                <c:pt idx="12">
                  <c:v>2.251851851851852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C1-41DC-B5A0-9001142CA63A}"/>
            </c:ext>
          </c:extLst>
        </c:ser>
        <c:ser>
          <c:idx val="4"/>
          <c:order val="4"/>
          <c:tx>
            <c:strRef>
              <c:f>upt!$C$37</c:f>
              <c:strCache>
                <c:ptCount val="1"/>
                <c:pt idx="0">
                  <c:v>Zoe 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upt!$D$37:$P$37</c:f>
              <c:numCache>
                <c:formatCode>#,##0.0</c:formatCode>
                <c:ptCount val="13"/>
                <c:pt idx="0">
                  <c:v>1.7677902621722847</c:v>
                </c:pt>
                <c:pt idx="1">
                  <c:v>1.6956521739130435</c:v>
                </c:pt>
                <c:pt idx="2">
                  <c:v>1.8381877022653721</c:v>
                </c:pt>
                <c:pt idx="3">
                  <c:v>1.8170731707317074</c:v>
                </c:pt>
                <c:pt idx="4">
                  <c:v>1.7594501718213058</c:v>
                </c:pt>
                <c:pt idx="5">
                  <c:v>2.1899224806201549</c:v>
                </c:pt>
                <c:pt idx="6">
                  <c:v>2.0945945945945947</c:v>
                </c:pt>
                <c:pt idx="7">
                  <c:v>2.2242152466367715</c:v>
                </c:pt>
                <c:pt idx="8">
                  <c:v>2.1398963730569949</c:v>
                </c:pt>
                <c:pt idx="9">
                  <c:v>2.0120481927710845</c:v>
                </c:pt>
                <c:pt idx="10">
                  <c:v>2.0144927536231885</c:v>
                </c:pt>
                <c:pt idx="11">
                  <c:v>1.9909638554216869</c:v>
                </c:pt>
                <c:pt idx="12">
                  <c:v>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C1-41DC-B5A0-9001142CA63A}"/>
            </c:ext>
          </c:extLst>
        </c:ser>
        <c:ser>
          <c:idx val="5"/>
          <c:order val="5"/>
          <c:tx>
            <c:strRef>
              <c:f>upt!$C$38</c:f>
              <c:strCache>
                <c:ptCount val="1"/>
                <c:pt idx="0">
                  <c:v>Sum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upt!$D$38:$P$38</c:f>
              <c:numCache>
                <c:formatCode>#,##0.0</c:formatCode>
                <c:ptCount val="13"/>
                <c:pt idx="0">
                  <c:v>1.7696526508226691</c:v>
                </c:pt>
                <c:pt idx="1">
                  <c:v>1.7316513761467891</c:v>
                </c:pt>
                <c:pt idx="2">
                  <c:v>1.9814049586776858</c:v>
                </c:pt>
                <c:pt idx="3">
                  <c:v>1.9131403118040089</c:v>
                </c:pt>
                <c:pt idx="4">
                  <c:v>1.7365010799136069</c:v>
                </c:pt>
                <c:pt idx="5">
                  <c:v>2.0859375</c:v>
                </c:pt>
                <c:pt idx="6">
                  <c:v>2.1016483516483517</c:v>
                </c:pt>
                <c:pt idx="7">
                  <c:v>2.1052631578947367</c:v>
                </c:pt>
                <c:pt idx="8">
                  <c:v>2.022346368715084</c:v>
                </c:pt>
                <c:pt idx="9">
                  <c:v>2.0480225988700567</c:v>
                </c:pt>
                <c:pt idx="10">
                  <c:v>2.2100371747211898</c:v>
                </c:pt>
                <c:pt idx="11">
                  <c:v>1.9986613119143239</c:v>
                </c:pt>
                <c:pt idx="12">
                  <c:v>1.7578947368421052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C1-41DC-B5A0-9001142CA63A}"/>
            </c:ext>
          </c:extLst>
        </c:ser>
        <c:ser>
          <c:idx val="6"/>
          <c:order val="6"/>
          <c:tx>
            <c:strRef>
              <c:f>upt!$C$39</c:f>
              <c:strCache>
                <c:ptCount val="1"/>
                <c:pt idx="0">
                  <c:v>Kathy 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upt!$D$39:$P$39</c:f>
              <c:numCache>
                <c:formatCode>#,##0.0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1.916030534351145</c:v>
                </c:pt>
                <c:pt idx="7">
                  <c:v>2.2452830188679247</c:v>
                </c:pt>
                <c:pt idx="8">
                  <c:v>2.0294117647058822</c:v>
                </c:pt>
                <c:pt idx="9">
                  <c:v>1.9317180616740088</c:v>
                </c:pt>
                <c:pt idx="10">
                  <c:v>2.1483516483516483</c:v>
                </c:pt>
                <c:pt idx="11">
                  <c:v>2.2267206477732793</c:v>
                </c:pt>
                <c:pt idx="12">
                  <c:v>1.7509578544061302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2C1-41DC-B5A0-9001142CA63A}"/>
            </c:ext>
          </c:extLst>
        </c:ser>
        <c:ser>
          <c:idx val="7"/>
          <c:order val="7"/>
          <c:tx>
            <c:strRef>
              <c:f>upt!$C$40</c:f>
              <c:strCache>
                <c:ptCount val="1"/>
                <c:pt idx="0">
                  <c:v>Pooh 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upt!$D$40:$P$40</c:f>
              <c:numCache>
                <c:formatCode>#,##0.0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1.8482758620689654</c:v>
                </c:pt>
                <c:pt idx="10">
                  <c:v>1.66875</c:v>
                </c:pt>
                <c:pt idx="11">
                  <c:v>2.0969696969696972</c:v>
                </c:pt>
                <c:pt idx="12">
                  <c:v>1.7294117647058824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2C1-41DC-B5A0-9001142CA63A}"/>
            </c:ext>
          </c:extLst>
        </c:ser>
        <c:ser>
          <c:idx val="8"/>
          <c:order val="8"/>
          <c:tx>
            <c:strRef>
              <c:f>upt!$C$41</c:f>
              <c:strCache>
                <c:ptCount val="1"/>
                <c:pt idx="0">
                  <c:v>Ray 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upt!$D$41:$P$41</c:f>
              <c:numCache>
                <c:formatCode>#,##0.0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1.5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1.8571428571428572</c:v>
                </c:pt>
                <c:pt idx="12">
                  <c:v>1.6666666666666667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2C1-41DC-B5A0-9001142CA63A}"/>
            </c:ext>
          </c:extLst>
        </c:ser>
        <c:ser>
          <c:idx val="9"/>
          <c:order val="9"/>
          <c:tx>
            <c:strRef>
              <c:f>upt!$C$42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upt!$D$42:$P$42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2C1-41DC-B5A0-9001142CA63A}"/>
            </c:ext>
          </c:extLst>
        </c:ser>
        <c:ser>
          <c:idx val="10"/>
          <c:order val="10"/>
          <c:tx>
            <c:strRef>
              <c:f>upt!$C$43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upt!$D$43:$P$43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3-4472-AFB0-E81728EFD5D5}"/>
            </c:ext>
          </c:extLst>
        </c:ser>
        <c:ser>
          <c:idx val="11"/>
          <c:order val="11"/>
          <c:tx>
            <c:strRef>
              <c:f>upt!$C$44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upt!$D$44:$P$44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3-4472-AFB0-E81728EFD5D5}"/>
            </c:ext>
          </c:extLst>
        </c:ser>
        <c:ser>
          <c:idx val="12"/>
          <c:order val="12"/>
          <c:tx>
            <c:strRef>
              <c:f>upt!$C$45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upt!$D$32:$P$32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upt!$D$45:$P$45</c:f>
              <c:numCache>
                <c:formatCode>#,##0.0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A3-4472-AFB0-E81728EFD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780687"/>
        <c:axId val="1794803247"/>
      </c:lineChart>
      <c:catAx>
        <c:axId val="179478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803247"/>
        <c:crosses val="autoZero"/>
        <c:auto val="1"/>
        <c:lblAlgn val="ctr"/>
        <c:lblOffset val="100"/>
        <c:noMultiLvlLbl val="0"/>
      </c:catAx>
      <c:valAx>
        <c:axId val="1794803247"/>
        <c:scaling>
          <c:orientation val="minMax"/>
          <c:max val="2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78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mtv!$M$23</c:f>
          <c:strCache>
            <c:ptCount val="1"/>
            <c:pt idx="0">
              <c:v>Median Transaction Value @ QRC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mtv!$B$32</c:f>
              <c:strCache>
                <c:ptCount val="1"/>
                <c:pt idx="0">
                  <c:v>QRC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mtv!$D$32:$P$32</c:f>
              <c:numCache>
                <c:formatCode>#,##0</c:formatCode>
                <c:ptCount val="13"/>
                <c:pt idx="0">
                  <c:v>359</c:v>
                </c:pt>
                <c:pt idx="1">
                  <c:v>366</c:v>
                </c:pt>
                <c:pt idx="2">
                  <c:v>365</c:v>
                </c:pt>
                <c:pt idx="3">
                  <c:v>366</c:v>
                </c:pt>
                <c:pt idx="4">
                  <c:v>385</c:v>
                </c:pt>
                <c:pt idx="5">
                  <c:v>399</c:v>
                </c:pt>
                <c:pt idx="6">
                  <c:v>396</c:v>
                </c:pt>
                <c:pt idx="7">
                  <c:v>408.5</c:v>
                </c:pt>
                <c:pt idx="8">
                  <c:v>421.5</c:v>
                </c:pt>
                <c:pt idx="9">
                  <c:v>379</c:v>
                </c:pt>
                <c:pt idx="10">
                  <c:v>377</c:v>
                </c:pt>
                <c:pt idx="11">
                  <c:v>367</c:v>
                </c:pt>
                <c:pt idx="12">
                  <c:v>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D-494B-AC68-730FE2A88B35}"/>
            </c:ext>
          </c:extLst>
        </c:ser>
        <c:ser>
          <c:idx val="1"/>
          <c:order val="1"/>
          <c:tx>
            <c:strRef>
              <c:f>mtv!$C$33</c:f>
              <c:strCache>
                <c:ptCount val="1"/>
                <c:pt idx="0">
                  <c:v>Nicole 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mtv!$D$33:$P$33</c:f>
              <c:numCache>
                <c:formatCode>#,##0</c:formatCode>
                <c:ptCount val="13"/>
                <c:pt idx="0">
                  <c:v>355</c:v>
                </c:pt>
                <c:pt idx="1">
                  <c:v>376.5</c:v>
                </c:pt>
                <c:pt idx="2">
                  <c:v>380</c:v>
                </c:pt>
                <c:pt idx="3">
                  <c:v>385</c:v>
                </c:pt>
                <c:pt idx="4">
                  <c:v>405</c:v>
                </c:pt>
                <c:pt idx="5">
                  <c:v>418</c:v>
                </c:pt>
                <c:pt idx="6">
                  <c:v>400</c:v>
                </c:pt>
                <c:pt idx="7">
                  <c:v>429</c:v>
                </c:pt>
                <c:pt idx="8">
                  <c:v>490.5</c:v>
                </c:pt>
                <c:pt idx="9">
                  <c:v>513</c:v>
                </c:pt>
                <c:pt idx="10">
                  <c:v>427</c:v>
                </c:pt>
                <c:pt idx="11">
                  <c:v>518</c:v>
                </c:pt>
                <c:pt idx="12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2D-494B-AC68-730FE2A88B35}"/>
            </c:ext>
          </c:extLst>
        </c:ser>
        <c:ser>
          <c:idx val="2"/>
          <c:order val="2"/>
          <c:tx>
            <c:strRef>
              <c:f>mtv!$C$34</c:f>
              <c:strCache>
                <c:ptCount val="1"/>
                <c:pt idx="0">
                  <c:v>Camila 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mtv!$D$34:$P$34</c:f>
              <c:numCache>
                <c:formatCode>#,##0</c:formatCode>
                <c:ptCount val="13"/>
                <c:pt idx="0">
                  <c:v>449</c:v>
                </c:pt>
                <c:pt idx="1">
                  <c:v>399</c:v>
                </c:pt>
                <c:pt idx="2">
                  <c:v>359</c:v>
                </c:pt>
                <c:pt idx="3">
                  <c:v>360</c:v>
                </c:pt>
                <c:pt idx="4">
                  <c:v>380</c:v>
                </c:pt>
                <c:pt idx="5">
                  <c:v>429</c:v>
                </c:pt>
                <c:pt idx="6">
                  <c:v>395</c:v>
                </c:pt>
                <c:pt idx="7">
                  <c:v>468</c:v>
                </c:pt>
                <c:pt idx="8">
                  <c:v>422</c:v>
                </c:pt>
                <c:pt idx="9">
                  <c:v>448</c:v>
                </c:pt>
                <c:pt idx="10">
                  <c:v>588</c:v>
                </c:pt>
                <c:pt idx="11">
                  <c:v>527.5</c:v>
                </c:pt>
                <c:pt idx="12">
                  <c:v>449.5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2D-494B-AC68-730FE2A88B35}"/>
            </c:ext>
          </c:extLst>
        </c:ser>
        <c:ser>
          <c:idx val="3"/>
          <c:order val="3"/>
          <c:tx>
            <c:strRef>
              <c:f>mtv!$C$35</c:f>
              <c:strCache>
                <c:ptCount val="1"/>
                <c:pt idx="0">
                  <c:v>Ray 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mtv!$D$35:$P$35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80</c:v>
                </c:pt>
                <c:pt idx="8">
                  <c:v>58</c:v>
                </c:pt>
                <c:pt idx="9">
                  <c:v>0</c:v>
                </c:pt>
                <c:pt idx="10">
                  <c:v>159</c:v>
                </c:pt>
                <c:pt idx="11">
                  <c:v>399.5</c:v>
                </c:pt>
                <c:pt idx="12">
                  <c:v>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2D-494B-AC68-730FE2A88B35}"/>
            </c:ext>
          </c:extLst>
        </c:ser>
        <c:ser>
          <c:idx val="4"/>
          <c:order val="4"/>
          <c:tx>
            <c:strRef>
              <c:f>mtv!$C$36</c:f>
              <c:strCache>
                <c:ptCount val="1"/>
                <c:pt idx="0">
                  <c:v>Peggy 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mtv!$D$36:$P$36</c:f>
              <c:numCache>
                <c:formatCode>#,##0</c:formatCode>
                <c:ptCount val="13"/>
                <c:pt idx="0">
                  <c:v>412</c:v>
                </c:pt>
                <c:pt idx="1">
                  <c:v>472</c:v>
                </c:pt>
                <c:pt idx="2">
                  <c:v>399</c:v>
                </c:pt>
                <c:pt idx="3">
                  <c:v>445</c:v>
                </c:pt>
                <c:pt idx="4">
                  <c:v>398</c:v>
                </c:pt>
                <c:pt idx="5">
                  <c:v>364</c:v>
                </c:pt>
                <c:pt idx="6">
                  <c:v>527</c:v>
                </c:pt>
                <c:pt idx="7">
                  <c:v>353</c:v>
                </c:pt>
                <c:pt idx="8">
                  <c:v>503</c:v>
                </c:pt>
                <c:pt idx="9">
                  <c:v>509</c:v>
                </c:pt>
                <c:pt idx="10">
                  <c:v>478</c:v>
                </c:pt>
                <c:pt idx="11">
                  <c:v>430</c:v>
                </c:pt>
                <c:pt idx="12">
                  <c:v>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2D-494B-AC68-730FE2A88B35}"/>
            </c:ext>
          </c:extLst>
        </c:ser>
        <c:ser>
          <c:idx val="5"/>
          <c:order val="5"/>
          <c:tx>
            <c:strRef>
              <c:f>mtv!$C$37</c:f>
              <c:strCache>
                <c:ptCount val="1"/>
                <c:pt idx="0">
                  <c:v>Sum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mtv!$D$37:$P$37</c:f>
              <c:numCache>
                <c:formatCode>#,##0</c:formatCode>
                <c:ptCount val="13"/>
                <c:pt idx="0">
                  <c:v>354.5</c:v>
                </c:pt>
                <c:pt idx="1">
                  <c:v>366</c:v>
                </c:pt>
                <c:pt idx="2">
                  <c:v>360</c:v>
                </c:pt>
                <c:pt idx="3">
                  <c:v>372</c:v>
                </c:pt>
                <c:pt idx="4">
                  <c:v>367</c:v>
                </c:pt>
                <c:pt idx="5">
                  <c:v>359</c:v>
                </c:pt>
                <c:pt idx="6">
                  <c:v>396</c:v>
                </c:pt>
                <c:pt idx="7">
                  <c:v>439</c:v>
                </c:pt>
                <c:pt idx="8">
                  <c:v>373</c:v>
                </c:pt>
                <c:pt idx="9">
                  <c:v>351</c:v>
                </c:pt>
                <c:pt idx="10">
                  <c:v>360</c:v>
                </c:pt>
                <c:pt idx="11">
                  <c:v>330</c:v>
                </c:pt>
                <c:pt idx="12">
                  <c:v>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2D-494B-AC68-730FE2A88B35}"/>
            </c:ext>
          </c:extLst>
        </c:ser>
        <c:ser>
          <c:idx val="6"/>
          <c:order val="6"/>
          <c:tx>
            <c:strRef>
              <c:f>mtv!$C$38</c:f>
              <c:strCache>
                <c:ptCount val="1"/>
                <c:pt idx="0">
                  <c:v>Kathy 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mtv!$D$38:$P$38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363.5</c:v>
                </c:pt>
                <c:pt idx="7">
                  <c:v>417</c:v>
                </c:pt>
                <c:pt idx="8">
                  <c:v>386</c:v>
                </c:pt>
                <c:pt idx="9">
                  <c:v>351</c:v>
                </c:pt>
                <c:pt idx="10">
                  <c:v>359</c:v>
                </c:pt>
                <c:pt idx="11">
                  <c:v>387</c:v>
                </c:pt>
                <c:pt idx="12">
                  <c:v>358.5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F2D-494B-AC68-730FE2A88B35}"/>
            </c:ext>
          </c:extLst>
        </c:ser>
        <c:ser>
          <c:idx val="7"/>
          <c:order val="7"/>
          <c:tx>
            <c:strRef>
              <c:f>mtv!$C$39</c:f>
              <c:strCache>
                <c:ptCount val="1"/>
                <c:pt idx="0">
                  <c:v>Zoe 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mtv!$D$39:$P$39</c:f>
              <c:numCache>
                <c:formatCode>#,##0</c:formatCode>
                <c:ptCount val="13"/>
                <c:pt idx="0">
                  <c:v>322</c:v>
                </c:pt>
                <c:pt idx="1">
                  <c:v>364.5</c:v>
                </c:pt>
                <c:pt idx="2">
                  <c:v>377</c:v>
                </c:pt>
                <c:pt idx="3">
                  <c:v>331</c:v>
                </c:pt>
                <c:pt idx="4">
                  <c:v>329</c:v>
                </c:pt>
                <c:pt idx="5">
                  <c:v>412</c:v>
                </c:pt>
                <c:pt idx="6">
                  <c:v>461</c:v>
                </c:pt>
                <c:pt idx="7">
                  <c:v>380</c:v>
                </c:pt>
                <c:pt idx="8">
                  <c:v>423.5</c:v>
                </c:pt>
                <c:pt idx="9">
                  <c:v>368</c:v>
                </c:pt>
                <c:pt idx="10">
                  <c:v>331.5</c:v>
                </c:pt>
                <c:pt idx="11">
                  <c:v>344</c:v>
                </c:pt>
                <c:pt idx="12">
                  <c:v>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F2D-494B-AC68-730FE2A88B35}"/>
            </c:ext>
          </c:extLst>
        </c:ser>
        <c:ser>
          <c:idx val="8"/>
          <c:order val="8"/>
          <c:tx>
            <c:strRef>
              <c:f>mtv!$C$40</c:f>
              <c:strCache>
                <c:ptCount val="1"/>
                <c:pt idx="0">
                  <c:v>Pooh 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mtv!$D$40:$P$40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344.5</c:v>
                </c:pt>
                <c:pt idx="10">
                  <c:v>290</c:v>
                </c:pt>
                <c:pt idx="11">
                  <c:v>370</c:v>
                </c:pt>
                <c:pt idx="12">
                  <c:v>333.5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F2D-494B-AC68-730FE2A88B35}"/>
            </c:ext>
          </c:extLst>
        </c:ser>
        <c:ser>
          <c:idx val="9"/>
          <c:order val="9"/>
          <c:tx>
            <c:strRef>
              <c:f>mtv!$C$41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mtv!$D$41:$P$41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F2D-494B-AC68-730FE2A88B35}"/>
            </c:ext>
          </c:extLst>
        </c:ser>
        <c:ser>
          <c:idx val="10"/>
          <c:order val="10"/>
          <c:tx>
            <c:strRef>
              <c:f>mtv!$C$42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mtv!$D$31:$P$31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mtv!$D$42:$P$42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6-4E5C-82F8-7582F84A2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780687"/>
        <c:axId val="1794803247"/>
      </c:lineChart>
      <c:catAx>
        <c:axId val="179478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803247"/>
        <c:crosses val="autoZero"/>
        <c:auto val="1"/>
        <c:lblAlgn val="ctr"/>
        <c:lblOffset val="100"/>
        <c:noMultiLvlLbl val="0"/>
      </c:catAx>
      <c:valAx>
        <c:axId val="1794803247"/>
        <c:scaling>
          <c:orientation val="minMax"/>
          <c:max val="550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78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'median-price'!$M$23</c:f>
          <c:strCache>
            <c:ptCount val="1"/>
            <c:pt idx="0">
              <c:v>Median Item Price (&gt;= 100) @ QRC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'median-price'!$B$32</c:f>
              <c:strCache>
                <c:ptCount val="1"/>
                <c:pt idx="0">
                  <c:v>QRC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'median-price'!$D$32:$P$32</c:f>
              <c:numCache>
                <c:formatCode>#,##0</c:formatCode>
                <c:ptCount val="13"/>
                <c:pt idx="0">
                  <c:v>299</c:v>
                </c:pt>
                <c:pt idx="1">
                  <c:v>299</c:v>
                </c:pt>
                <c:pt idx="2">
                  <c:v>279</c:v>
                </c:pt>
                <c:pt idx="3">
                  <c:v>279</c:v>
                </c:pt>
                <c:pt idx="4">
                  <c:v>289</c:v>
                </c:pt>
                <c:pt idx="5">
                  <c:v>265</c:v>
                </c:pt>
                <c:pt idx="6">
                  <c:v>265</c:v>
                </c:pt>
                <c:pt idx="7">
                  <c:v>279</c:v>
                </c:pt>
                <c:pt idx="8">
                  <c:v>289</c:v>
                </c:pt>
                <c:pt idx="9">
                  <c:v>279</c:v>
                </c:pt>
                <c:pt idx="10">
                  <c:v>269</c:v>
                </c:pt>
                <c:pt idx="11">
                  <c:v>259</c:v>
                </c:pt>
                <c:pt idx="12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C-4C0B-A4A7-EB7C99D5F29E}"/>
            </c:ext>
          </c:extLst>
        </c:ser>
        <c:ser>
          <c:idx val="1"/>
          <c:order val="1"/>
          <c:tx>
            <c:strRef>
              <c:f>'median-price'!$C$33</c:f>
              <c:strCache>
                <c:ptCount val="1"/>
                <c:pt idx="0">
                  <c:v>Camila 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'median-price'!$D$33:$P$33</c:f>
              <c:numCache>
                <c:formatCode>#,##0</c:formatCode>
                <c:ptCount val="13"/>
                <c:pt idx="0">
                  <c:v>299</c:v>
                </c:pt>
                <c:pt idx="1">
                  <c:v>299</c:v>
                </c:pt>
                <c:pt idx="2">
                  <c:v>289</c:v>
                </c:pt>
                <c:pt idx="3">
                  <c:v>259</c:v>
                </c:pt>
                <c:pt idx="4">
                  <c:v>299</c:v>
                </c:pt>
                <c:pt idx="5">
                  <c:v>289</c:v>
                </c:pt>
                <c:pt idx="6">
                  <c:v>299</c:v>
                </c:pt>
                <c:pt idx="7">
                  <c:v>289</c:v>
                </c:pt>
                <c:pt idx="8">
                  <c:v>269</c:v>
                </c:pt>
                <c:pt idx="9">
                  <c:v>299</c:v>
                </c:pt>
                <c:pt idx="10">
                  <c:v>299</c:v>
                </c:pt>
                <c:pt idx="11">
                  <c:v>289</c:v>
                </c:pt>
                <c:pt idx="12">
                  <c:v>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CC-4C0B-A4A7-EB7C99D5F29E}"/>
            </c:ext>
          </c:extLst>
        </c:ser>
        <c:ser>
          <c:idx val="2"/>
          <c:order val="2"/>
          <c:tx>
            <c:strRef>
              <c:f>'median-price'!$C$34</c:f>
              <c:strCache>
                <c:ptCount val="1"/>
                <c:pt idx="0">
                  <c:v>Nicole 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'median-price'!$D$34:$P$34</c:f>
              <c:numCache>
                <c:formatCode>#,##0</c:formatCode>
                <c:ptCount val="13"/>
                <c:pt idx="0">
                  <c:v>295</c:v>
                </c:pt>
                <c:pt idx="1">
                  <c:v>295</c:v>
                </c:pt>
                <c:pt idx="2">
                  <c:v>289</c:v>
                </c:pt>
                <c:pt idx="3">
                  <c:v>289</c:v>
                </c:pt>
                <c:pt idx="4">
                  <c:v>279</c:v>
                </c:pt>
                <c:pt idx="5">
                  <c:v>259</c:v>
                </c:pt>
                <c:pt idx="6">
                  <c:v>279</c:v>
                </c:pt>
                <c:pt idx="7">
                  <c:v>299</c:v>
                </c:pt>
                <c:pt idx="8">
                  <c:v>319</c:v>
                </c:pt>
                <c:pt idx="9">
                  <c:v>319</c:v>
                </c:pt>
                <c:pt idx="10">
                  <c:v>309</c:v>
                </c:pt>
                <c:pt idx="11">
                  <c:v>314</c:v>
                </c:pt>
                <c:pt idx="12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CC-4C0B-A4A7-EB7C99D5F29E}"/>
            </c:ext>
          </c:extLst>
        </c:ser>
        <c:ser>
          <c:idx val="3"/>
          <c:order val="3"/>
          <c:tx>
            <c:strRef>
              <c:f>'median-price'!$C$35</c:f>
              <c:strCache>
                <c:ptCount val="1"/>
                <c:pt idx="0">
                  <c:v>Peggy 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'median-price'!$D$35:$P$35</c:f>
              <c:numCache>
                <c:formatCode>#,##0</c:formatCode>
                <c:ptCount val="13"/>
                <c:pt idx="0">
                  <c:v>299</c:v>
                </c:pt>
                <c:pt idx="1">
                  <c:v>299</c:v>
                </c:pt>
                <c:pt idx="2">
                  <c:v>299</c:v>
                </c:pt>
                <c:pt idx="3">
                  <c:v>279</c:v>
                </c:pt>
                <c:pt idx="4">
                  <c:v>299</c:v>
                </c:pt>
                <c:pt idx="5">
                  <c:v>235</c:v>
                </c:pt>
                <c:pt idx="6">
                  <c:v>274</c:v>
                </c:pt>
                <c:pt idx="7">
                  <c:v>294</c:v>
                </c:pt>
                <c:pt idx="8">
                  <c:v>289</c:v>
                </c:pt>
                <c:pt idx="9">
                  <c:v>319</c:v>
                </c:pt>
                <c:pt idx="10">
                  <c:v>329</c:v>
                </c:pt>
                <c:pt idx="11">
                  <c:v>289</c:v>
                </c:pt>
                <c:pt idx="12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CC-4C0B-A4A7-EB7C99D5F29E}"/>
            </c:ext>
          </c:extLst>
        </c:ser>
        <c:ser>
          <c:idx val="4"/>
          <c:order val="4"/>
          <c:tx>
            <c:strRef>
              <c:f>'median-price'!$C$36</c:f>
              <c:strCache>
                <c:ptCount val="1"/>
                <c:pt idx="0">
                  <c:v>Sum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'median-price'!$D$36:$P$36</c:f>
              <c:numCache>
                <c:formatCode>#,##0</c:formatCode>
                <c:ptCount val="13"/>
                <c:pt idx="0">
                  <c:v>289</c:v>
                </c:pt>
                <c:pt idx="1">
                  <c:v>299</c:v>
                </c:pt>
                <c:pt idx="2">
                  <c:v>279</c:v>
                </c:pt>
                <c:pt idx="3">
                  <c:v>289</c:v>
                </c:pt>
                <c:pt idx="4">
                  <c:v>288</c:v>
                </c:pt>
                <c:pt idx="5">
                  <c:v>249</c:v>
                </c:pt>
                <c:pt idx="6">
                  <c:v>265</c:v>
                </c:pt>
                <c:pt idx="7">
                  <c:v>279</c:v>
                </c:pt>
                <c:pt idx="8">
                  <c:v>289</c:v>
                </c:pt>
                <c:pt idx="9">
                  <c:v>259</c:v>
                </c:pt>
                <c:pt idx="10">
                  <c:v>259</c:v>
                </c:pt>
                <c:pt idx="11">
                  <c:v>249</c:v>
                </c:pt>
                <c:pt idx="12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CC-4C0B-A4A7-EB7C99D5F29E}"/>
            </c:ext>
          </c:extLst>
        </c:ser>
        <c:ser>
          <c:idx val="5"/>
          <c:order val="5"/>
          <c:tx>
            <c:strRef>
              <c:f>'median-price'!$C$37</c:f>
              <c:strCache>
                <c:ptCount val="1"/>
                <c:pt idx="0">
                  <c:v>Zoe 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'median-price'!$D$37:$P$37</c:f>
              <c:numCache>
                <c:formatCode>#,##0</c:formatCode>
                <c:ptCount val="13"/>
                <c:pt idx="0">
                  <c:v>289</c:v>
                </c:pt>
                <c:pt idx="1">
                  <c:v>299</c:v>
                </c:pt>
                <c:pt idx="2">
                  <c:v>289</c:v>
                </c:pt>
                <c:pt idx="3">
                  <c:v>279</c:v>
                </c:pt>
                <c:pt idx="4">
                  <c:v>269</c:v>
                </c:pt>
                <c:pt idx="5">
                  <c:v>249</c:v>
                </c:pt>
                <c:pt idx="6">
                  <c:v>259</c:v>
                </c:pt>
                <c:pt idx="7">
                  <c:v>249</c:v>
                </c:pt>
                <c:pt idx="8">
                  <c:v>299</c:v>
                </c:pt>
                <c:pt idx="9">
                  <c:v>269</c:v>
                </c:pt>
                <c:pt idx="10">
                  <c:v>259</c:v>
                </c:pt>
                <c:pt idx="11">
                  <c:v>269</c:v>
                </c:pt>
                <c:pt idx="12">
                  <c:v>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CC-4C0B-A4A7-EB7C99D5F29E}"/>
            </c:ext>
          </c:extLst>
        </c:ser>
        <c:ser>
          <c:idx val="6"/>
          <c:order val="6"/>
          <c:tx>
            <c:strRef>
              <c:f>'median-price'!$C$38</c:f>
              <c:strCache>
                <c:ptCount val="1"/>
                <c:pt idx="0">
                  <c:v>Kathy 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'median-price'!$D$38:$P$38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249</c:v>
                </c:pt>
                <c:pt idx="7">
                  <c:v>259</c:v>
                </c:pt>
                <c:pt idx="8">
                  <c:v>289</c:v>
                </c:pt>
                <c:pt idx="9">
                  <c:v>269</c:v>
                </c:pt>
                <c:pt idx="10">
                  <c:v>259</c:v>
                </c:pt>
                <c:pt idx="11">
                  <c:v>249</c:v>
                </c:pt>
                <c:pt idx="12">
                  <c:v>288.5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CC-4C0B-A4A7-EB7C99D5F29E}"/>
            </c:ext>
          </c:extLst>
        </c:ser>
        <c:ser>
          <c:idx val="7"/>
          <c:order val="7"/>
          <c:tx>
            <c:strRef>
              <c:f>'median-price'!$C$39</c:f>
              <c:strCache>
                <c:ptCount val="1"/>
                <c:pt idx="0">
                  <c:v>Pooh 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'median-price'!$D$39:$P$39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219</c:v>
                </c:pt>
                <c:pt idx="10">
                  <c:v>229</c:v>
                </c:pt>
                <c:pt idx="11">
                  <c:v>239</c:v>
                </c:pt>
                <c:pt idx="12">
                  <c:v>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CC-4C0B-A4A7-EB7C99D5F29E}"/>
            </c:ext>
          </c:extLst>
        </c:ser>
        <c:ser>
          <c:idx val="8"/>
          <c:order val="8"/>
          <c:tx>
            <c:strRef>
              <c:f>'median-price'!$C$40</c:f>
              <c:strCache>
                <c:ptCount val="1"/>
                <c:pt idx="0">
                  <c:v>Ray 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'median-price'!$D$40:$P$40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</c:v>
                </c:pt>
                <c:pt idx="7">
                  <c:v>254</c:v>
                </c:pt>
                <c:pt idx="8">
                  <c:v>128</c:v>
                </c:pt>
                <c:pt idx="9">
                  <c:v>0</c:v>
                </c:pt>
                <c:pt idx="10">
                  <c:v>174</c:v>
                </c:pt>
                <c:pt idx="11">
                  <c:v>249</c:v>
                </c:pt>
                <c:pt idx="12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CC-4C0B-A4A7-EB7C99D5F29E}"/>
            </c:ext>
          </c:extLst>
        </c:ser>
        <c:ser>
          <c:idx val="9"/>
          <c:order val="9"/>
          <c:tx>
            <c:strRef>
              <c:f>'median-price'!$C$41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'median-price'!$D$41:$P$41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3CC-4C0B-A4A7-EB7C99D5F29E}"/>
            </c:ext>
          </c:extLst>
        </c:ser>
        <c:ser>
          <c:idx val="10"/>
          <c:order val="10"/>
          <c:tx>
            <c:strRef>
              <c:f>'median-price'!$C$42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'median-price'!$D$31:$P$31</c:f>
              <c:strCache>
                <c:ptCount val="13"/>
                <c:pt idx="0">
                  <c:v>Last
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</c:v>
                </c:pt>
              </c:strCache>
            </c:strRef>
          </c:cat>
          <c:val>
            <c:numRef>
              <c:f>'median-price'!$D$42:$P$42</c:f>
              <c:numCache>
                <c:formatCode>#,##0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C-4C2C-ACA8-FEE09D30F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780687"/>
        <c:axId val="1794803247"/>
      </c:lineChart>
      <c:catAx>
        <c:axId val="179478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803247"/>
        <c:crosses val="autoZero"/>
        <c:auto val="1"/>
        <c:lblAlgn val="ctr"/>
        <c:lblOffset val="100"/>
        <c:noMultiLvlLbl val="0"/>
      </c:catAx>
      <c:valAx>
        <c:axId val="1794803247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78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80962</xdr:colOff>
      <xdr:row>1</xdr:row>
      <xdr:rowOff>85725</xdr:rowOff>
    </xdr:from>
    <xdr:to>
      <xdr:col>10</xdr:col>
      <xdr:colOff>195262</xdr:colOff>
      <xdr:row>3</xdr:row>
      <xdr:rowOff>100013</xdr:rowOff>
    </xdr:to>
    <xdr:sp macro="[1]!Generate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9B1DB6-E9B7-4C43-B63B-CC6E2D558D4C}"/>
            </a:ext>
          </a:extLst>
        </xdr:cNvPr>
        <xdr:cNvSpPr/>
      </xdr:nvSpPr>
      <xdr:spPr>
        <a:xfrm>
          <a:off x="6029325" y="219075"/>
          <a:ext cx="1190625" cy="2714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Generate</a:t>
          </a:r>
          <a:r>
            <a:rPr lang="en-US" sz="1100" b="1" baseline="0"/>
            <a:t> Report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119116</xdr:colOff>
      <xdr:row>3</xdr:row>
      <xdr:rowOff>38887</xdr:rowOff>
    </xdr:from>
    <xdr:to>
      <xdr:col>16</xdr:col>
      <xdr:colOff>283405</xdr:colOff>
      <xdr:row>29</xdr:row>
      <xdr:rowOff>9119</xdr:rowOff>
    </xdr:to>
    <xdr:graphicFrame macro="">
      <xdr:nvGraphicFramePr>
        <xdr:cNvPr id="2" name="chart_sales_mm">
          <a:extLst>
            <a:ext uri="{FF2B5EF4-FFF2-40B4-BE49-F238E27FC236}">
              <a16:creationId xmlns:a16="http://schemas.microsoft.com/office/drawing/2014/main" id="{5231FD68-EE3F-4F14-A99F-4D29FF55A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223838</xdr:colOff>
      <xdr:row>2</xdr:row>
      <xdr:rowOff>57151</xdr:rowOff>
    </xdr:from>
    <xdr:to>
      <xdr:col>17</xdr:col>
      <xdr:colOff>4762</xdr:colOff>
      <xdr:row>24</xdr:row>
      <xdr:rowOff>33338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B8ED32-9654-DCD5-85DF-A0E737D17E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223838</xdr:colOff>
      <xdr:row>2</xdr:row>
      <xdr:rowOff>57151</xdr:rowOff>
    </xdr:from>
    <xdr:to>
      <xdr:col>17</xdr:col>
      <xdr:colOff>4762</xdr:colOff>
      <xdr:row>24</xdr:row>
      <xdr:rowOff>33338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F7173-871C-427F-AFC1-48EC49EA6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223838</xdr:colOff>
      <xdr:row>2</xdr:row>
      <xdr:rowOff>57151</xdr:rowOff>
    </xdr:from>
    <xdr:to>
      <xdr:col>17</xdr:col>
      <xdr:colOff>4762</xdr:colOff>
      <xdr:row>24</xdr:row>
      <xdr:rowOff>33338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844BD0-A40E-4A65-96B5-DCE16C7C8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223838</xdr:colOff>
      <xdr:row>2</xdr:row>
      <xdr:rowOff>57151</xdr:rowOff>
    </xdr:from>
    <xdr:to>
      <xdr:col>17</xdr:col>
      <xdr:colOff>4762</xdr:colOff>
      <xdr:row>24</xdr:row>
      <xdr:rowOff>33338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916867-158D-4CEE-ACF5-B26CC7671F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223838</xdr:colOff>
      <xdr:row>2</xdr:row>
      <xdr:rowOff>57151</xdr:rowOff>
    </xdr:from>
    <xdr:to>
      <xdr:col>17</xdr:col>
      <xdr:colOff>4762</xdr:colOff>
      <xdr:row>24</xdr:row>
      <xdr:rowOff>33338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B3B71F-5EA3-427E-9F0B-6ACF2D55B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223838</xdr:colOff>
      <xdr:row>2</xdr:row>
      <xdr:rowOff>57151</xdr:rowOff>
    </xdr:from>
    <xdr:to>
      <xdr:col>17</xdr:col>
      <xdr:colOff>4762</xdr:colOff>
      <xdr:row>24</xdr:row>
      <xdr:rowOff>33338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A644CC-EDD9-4CBE-AFBB-0FD7885DE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rian.chan\OneDrive%20-%20Petit%20Bazaar\Documents%20-%20PTBZ\Projects\Add-in\ptbz.xlam" TargetMode="External"/><Relationship Id="rId1" Type="http://schemas.openxmlformats.org/officeDocument/2006/relationships/externalLinkPath" Target="file:///C:\Users\brian.chan\OneDrive%20-%20Petit%20Bazaar\Documents%20-%20PTBZ\Projects\Add-in\ptbz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ptbz"/>
    </sheetNames>
    <definedNames>
      <definedName name="GenerateReport"/>
    </definedNames>
    <sheetDataSet>
      <sheetData sheetId="0"/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7126514E-7A0F-43F9-8491-98C048604FA3}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Locations[LocationID]" tableColumnId="1"/>
      <queryTableField id="2" name="[LastTxnDate]" tableColumnId="2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1287F8F9-B986-408C-A1B1-7160FECCCA70}" autoFormatId="16" applyNumberFormats="0" applyBorderFormats="0" applyFontFormats="0" applyPatternFormats="0" applyAlignmentFormats="0" applyWidthHeightFormats="0">
  <queryTableRefresh preserveSortFilterLayout="0" nextId="21">
    <queryTableFields count="20">
      <queryTableField id="1" name="Calendar[Year]" tableColumnId="1"/>
      <queryTableField id="2" name="Calendar[Month Number]" tableColumnId="2"/>
      <queryTableField id="3" name="Locations[LocationID]" tableColumnId="3"/>
      <queryTableField id="4" name="Staff[StaffID]" tableColumnId="4"/>
      <queryTableField id="5" name="[Location Total]" tableColumnId="5"/>
      <queryTableField id="6" name="[Staff Total]" tableColumnId="6"/>
      <queryTableField id="7" name="[StaffName]" tableColumnId="7"/>
      <queryTableField id="8" name="[NetSales]" tableColumnId="8"/>
      <queryTableField id="9" name="[SalesQuantity]" tableColumnId="9"/>
      <queryTableField id="10" name="[HoursAC10]" tableColumnId="10"/>
      <queryTableField id="11" name="[SumNetSalesPer9SH]" tableColumnId="11"/>
      <queryTableField id="12" name="[SumNetSalesExJELLPer9SH]" tableColumnId="12"/>
      <queryTableField id="13" name="[SumNetSalesExFurniturePer9SH]" tableColumnId="13"/>
      <queryTableField id="14" name="[SumNetSalesExCJFPer9SH]" tableColumnId="14"/>
      <queryTableField id="15" name="[SumNetSalesExJFPer9SH]" tableColumnId="15"/>
      <queryTableField id="16" name="[CountTransactions]" tableColumnId="16"/>
      <queryTableField id="17" name="[CountTransactionsPer9SH]" tableColumnId="17"/>
      <queryTableField id="18" name="[MedianTransactionValue]" tableColumnId="18"/>
      <queryTableField id="19" name="[AverageSalesQuantityP100]" tableColumnId="19"/>
      <queryTableField id="20" name="[MedianPriceP100]" tableColumnId="20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D8F46389-429B-480A-A5F0-64ADF22F6B73}" autoFormatId="16" applyNumberFormats="0" applyBorderFormats="0" applyFontFormats="0" applyPatternFormats="0" applyAlignmentFormats="0" applyWidthHeightFormats="0">
  <queryTableRefresh preserveSortFilterLayout="0" nextId="58">
    <queryTableFields count="57">
      <queryTableField id="1" name="Locations[LocationID]" tableColumnId="1"/>
      <queryTableField id="2" name="Staff[StaffID]" tableColumnId="2"/>
      <queryTableField id="3" name="[Location Total]" tableColumnId="3"/>
      <queryTableField id="4" name="[Staff Total]" tableColumnId="4"/>
      <queryTableField id="5" name="[StaffName]" tableColumnId="5"/>
      <queryTableField id="6" name="[NetSales-1Y]" tableColumnId="6"/>
      <queryTableField id="7" name="[SalesQuantity-1Y]" tableColumnId="7"/>
      <queryTableField id="8" name="[HoursAC10-1Y]" tableColumnId="8"/>
      <queryTableField id="9" name="[SumNetSalesPer9SH-1Y]" tableColumnId="9"/>
      <queryTableField id="10" name="[SumNetSalesExJELLPer9SH-1Y]" tableColumnId="10"/>
      <queryTableField id="11" name="[SumNetSalesExFurniturePer9SH-1Y]" tableColumnId="11"/>
      <queryTableField id="12" name="[SumNetSalesExJFPer9SH-1Y]" tableColumnId="12"/>
      <queryTableField id="13" name="[SumNetSalesExCJFPer9SH-1Y]" tableColumnId="13"/>
      <queryTableField id="14" name="[CountTransactions-1Y]" tableColumnId="14"/>
      <queryTableField id="15" name="[CountTransactionsPer9SH-1Y]" tableColumnId="15"/>
      <queryTableField id="16" name="[MedianTransactionValue-1Y]" tableColumnId="16"/>
      <queryTableField id="17" name="[AverageSalesQuantityP100-1Y]" tableColumnId="17"/>
      <queryTableField id="18" name="[MedianPriceP100-1Y]" tableColumnId="18"/>
      <queryTableField id="19" name="[NetSales-3M]" tableColumnId="19"/>
      <queryTableField id="20" name="[SalesQuantity-3M]" tableColumnId="20"/>
      <queryTableField id="21" name="[HoursAC10-3M]" tableColumnId="21"/>
      <queryTableField id="22" name="[SumNetSalesPer9SH-3M]" tableColumnId="22"/>
      <queryTableField id="23" name="[SumNetSalesExJELLPer9SH-3M]" tableColumnId="23"/>
      <queryTableField id="24" name="[SumNetSalesExFurniturePer9SH-3M]" tableColumnId="24"/>
      <queryTableField id="25" name="[SumNetSalesExJFPer9SH-3M]" tableColumnId="25"/>
      <queryTableField id="26" name="[SumNetSalesExCJFPer9SH-3M]" tableColumnId="26"/>
      <queryTableField id="27" name="[CountTransactions-3M]" tableColumnId="27"/>
      <queryTableField id="28" name="[CountTransactionsPer9SH-3M]" tableColumnId="28"/>
      <queryTableField id="29" name="[MedianTransactionValue-3M]" tableColumnId="29"/>
      <queryTableField id="30" name="[AverageSalesQuantityP100-3M]" tableColumnId="30"/>
      <queryTableField id="31" name="[MedianPriceP100-3M]" tableColumnId="31"/>
      <queryTableField id="32" name="[NetSales-1M]" tableColumnId="32"/>
      <queryTableField id="33" name="[SalesQuantity-1M]" tableColumnId="33"/>
      <queryTableField id="34" name="[HoursAC10-1M]" tableColumnId="34"/>
      <queryTableField id="35" name="[SumNetSalesPer9SH-1M]" tableColumnId="35"/>
      <queryTableField id="36" name="[SumNetSalesExJELLPer9SH-1M]" tableColumnId="36"/>
      <queryTableField id="37" name="[SumNetSalesExFurniturePer9SH-1M]" tableColumnId="37"/>
      <queryTableField id="38" name="[SumNetSalesExJFPer9SH-1M]" tableColumnId="38"/>
      <queryTableField id="39" name="[SumNetSalesExCJFPer9SH-1M]" tableColumnId="39"/>
      <queryTableField id="40" name="[CountTransactions-1M]" tableColumnId="40"/>
      <queryTableField id="41" name="[CountTransactionsPer9SH-1M]" tableColumnId="41"/>
      <queryTableField id="42" name="[MedianTransactionValue-1M]" tableColumnId="42"/>
      <queryTableField id="43" name="[AverageSalesQuantityP100-1M]" tableColumnId="43"/>
      <queryTableField id="44" name="[MedianPriceP100-1M]" tableColumnId="44"/>
      <queryTableField id="45" name="[NetSales-1W]" tableColumnId="45"/>
      <queryTableField id="46" name="[SalesQuantity-1W]" tableColumnId="46"/>
      <queryTableField id="47" name="[HoursAC10-1W]" tableColumnId="47"/>
      <queryTableField id="48" name="[SumNetSalesPer9SH-1W]" tableColumnId="48"/>
      <queryTableField id="49" name="[SumNetSalesExJELLPer9SH-1W]" tableColumnId="49"/>
      <queryTableField id="50" name="[SumNetSalesExFurniturePer9SH-1W]" tableColumnId="50"/>
      <queryTableField id="51" name="[SumNetSalesExJFPer9SH-1W]" tableColumnId="51"/>
      <queryTableField id="52" name="[SumNetSalesExCJFPer9SH-1W]" tableColumnId="52"/>
      <queryTableField id="53" name="[CountTransactions-1W]" tableColumnId="53"/>
      <queryTableField id="54" name="[CountTransactionsPer9SH-1W]" tableColumnId="54"/>
      <queryTableField id="55" name="[MedianTransactionValue-1W]" tableColumnId="55"/>
      <queryTableField id="56" name="[AverageSalesQuantityP100-1W]" tableColumnId="56"/>
      <queryTableField id="57" name="[MedianPriceP100-1W]" tableColumnId="57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4" xr16:uid="{044A8299-25D9-4D2B-9B85-2EE80838BB9F}" autoFormatId="16" applyNumberFormats="0" applyBorderFormats="0" applyFontFormats="0" applyPatternFormats="0" applyAlignmentFormats="0" applyWidthHeightFormats="0">
  <queryTableRefresh preserveSortFilterLayout="0" nextId="84">
    <queryTableFields count="83">
      <queryTableField id="1" name="Locations[LocationID]" tableColumnId="1"/>
      <queryTableField id="2" name="Staff[StaffID]" tableColumnId="2"/>
      <queryTableField id="3" name="Staff[StaffName]" tableColumnId="3"/>
      <queryTableField id="4" name="Calendar[Year]" tableColumnId="4"/>
      <queryTableField id="5" name="Calendar[Month Number]" tableColumnId="5"/>
      <queryTableField id="6" name="[Lookup]" tableColumnId="6"/>
      <queryTableField id="7" name="[NetSales]" tableColumnId="7"/>
      <queryTableField id="8" name="[NetSales1]" tableColumnId="8"/>
      <queryTableField id="9" name="[NetSales200]" tableColumnId="9"/>
      <queryTableField id="10" name="[NetSales500]" tableColumnId="10"/>
      <queryTableField id="11" name="[NetSales800]" tableColumnId="11"/>
      <queryTableField id="12" name="[NetSales1000]" tableColumnId="12"/>
      <queryTableField id="13" name="[NetSales1200]" tableColumnId="13"/>
      <queryTableField id="14" name="[NetSales1500]" tableColumnId="14"/>
      <queryTableField id="15" name="[NetSales2000]" tableColumnId="15"/>
      <queryTableField id="16" name="[NetSales3000]" tableColumnId="16"/>
      <queryTableField id="17" name="[NetSales5000]" tableColumnId="17"/>
      <queryTableField id="18" name="[NetSales5500]" tableColumnId="18"/>
      <queryTableField id="19" name="[NetSales8000]" tableColumnId="19"/>
      <queryTableField id="20" name="[NetSales10000]" tableColumnId="20"/>
      <queryTableField id="21" name="[NetSales10500]" tableColumnId="21"/>
      <queryTableField id="22" name="[NetSales15000]" tableColumnId="22"/>
      <queryTableField id="23" name="[NetSales20000]" tableColumnId="23"/>
      <queryTableField id="24" name="[NetSales30000]" tableColumnId="24"/>
      <queryTableField id="25" name="[NetSales50000]" tableColumnId="25"/>
      <queryTableField id="26" name="[NetSalesPerDay]" tableColumnId="26"/>
      <queryTableField id="27" name="[NetSalesPerDay1]" tableColumnId="27"/>
      <queryTableField id="28" name="[NetSalesPerDay200]" tableColumnId="28"/>
      <queryTableField id="29" name="[NetSalesPerDay500]" tableColumnId="29"/>
      <queryTableField id="30" name="[NetSalesPerDay800]" tableColumnId="30"/>
      <queryTableField id="31" name="[NetSalesPerDay1000]" tableColumnId="31"/>
      <queryTableField id="32" name="[NetSalesPerDay1200]" tableColumnId="32"/>
      <queryTableField id="33" name="[NetSalesPerDay1500]" tableColumnId="33"/>
      <queryTableField id="34" name="[NetSalesPerDay2000]" tableColumnId="34"/>
      <queryTableField id="35" name="[NetSalesPerDay3000]" tableColumnId="35"/>
      <queryTableField id="36" name="[NetSalesPerDay5000]" tableColumnId="36"/>
      <queryTableField id="37" name="[NetSalesPerDay5500]" tableColumnId="37"/>
      <queryTableField id="38" name="[NetSalesPerDay8000]" tableColumnId="38"/>
      <queryTableField id="39" name="[NetSalesPerDay10000]" tableColumnId="39"/>
      <queryTableField id="40" name="[NetSalesPerDay10500]" tableColumnId="40"/>
      <queryTableField id="41" name="[NetSalesPerDay15000]" tableColumnId="41"/>
      <queryTableField id="42" name="[NetSalesPerDay20000]" tableColumnId="42"/>
      <queryTableField id="43" name="[NetSalesPerDay30000]" tableColumnId="43"/>
      <queryTableField id="44" name="[NetSalesPerDay50000]" tableColumnId="44"/>
      <queryTableField id="45" name="[CountTransactions]" tableColumnId="45"/>
      <queryTableField id="46" name="[CountTransactions1]" tableColumnId="46"/>
      <queryTableField id="47" name="[CountTransactions200]" tableColumnId="47"/>
      <queryTableField id="48" name="[CountTransactions500]" tableColumnId="48"/>
      <queryTableField id="49" name="[CountTransactions800]" tableColumnId="49"/>
      <queryTableField id="50" name="[CountTransactions1000]" tableColumnId="50"/>
      <queryTableField id="51" name="[CountTransactions1200]" tableColumnId="51"/>
      <queryTableField id="52" name="[CountTransactions1500]" tableColumnId="52"/>
      <queryTableField id="53" name="[CountTransactions2000]" tableColumnId="53"/>
      <queryTableField id="54" name="[CountTransactions3000]" tableColumnId="54"/>
      <queryTableField id="55" name="[CountTransactions5000]" tableColumnId="55"/>
      <queryTableField id="56" name="[CountTransactions5500]" tableColumnId="56"/>
      <queryTableField id="57" name="[CountTransactions8000]" tableColumnId="57"/>
      <queryTableField id="58" name="[CountTransactions10000]" tableColumnId="58"/>
      <queryTableField id="59" name="[CountTransactions10500]" tableColumnId="59"/>
      <queryTableField id="60" name="[CountTransactions15000]" tableColumnId="60"/>
      <queryTableField id="61" name="[CountTransactions20000]" tableColumnId="61"/>
      <queryTableField id="62" name="[CountTransactions30000]" tableColumnId="62"/>
      <queryTableField id="63" name="[CountTransactions50000]" tableColumnId="63"/>
      <queryTableField id="64" name="[CountTransactionsPerDay]" tableColumnId="64"/>
      <queryTableField id="65" name="[CountTransactionsPerDay1]" tableColumnId="65"/>
      <queryTableField id="66" name="[CountTransactionsPerDay200]" tableColumnId="66"/>
      <queryTableField id="67" name="[CountTransactionsPerDay500]" tableColumnId="67"/>
      <queryTableField id="68" name="[CountTransactionsPerDay800]" tableColumnId="68"/>
      <queryTableField id="69" name="[CountTransactionsPerDay1000]" tableColumnId="69"/>
      <queryTableField id="70" name="[CountTransactionsPerDay1200]" tableColumnId="70"/>
      <queryTableField id="71" name="[CountTransactionsPerDay1500]" tableColumnId="71"/>
      <queryTableField id="72" name="[CountTransactionsPerDay2000]" tableColumnId="72"/>
      <queryTableField id="73" name="[CountTransactionsPerDay3000]" tableColumnId="73"/>
      <queryTableField id="74" name="[CountTransactionsPerDay5000]" tableColumnId="74"/>
      <queryTableField id="75" name="[CountTransactionsPerDay5500]" tableColumnId="75"/>
      <queryTableField id="76" name="[CountTransactionsPerDay8000]" tableColumnId="76"/>
      <queryTableField id="77" name="[CountTransactionsPerDay10000]" tableColumnId="77"/>
      <queryTableField id="78" name="[CountTransactionsPerDay10500]" tableColumnId="78"/>
      <queryTableField id="79" name="[CountTransactionsPerDay15000]" tableColumnId="79"/>
      <queryTableField id="80" name="[CountTransactionsPerDay20000]" tableColumnId="80"/>
      <queryTableField id="81" name="[CountTransactionsPerDay30000]" tableColumnId="81"/>
      <queryTableField id="82" name="[CountTransactionsPerDay50000]" tableColumnId="82"/>
      <queryTableField id="83" name="[HoursAC10]" tableColumnId="83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15</v>
    <v>8</v>
    <v>20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62874B-9810-4383-99DA-08B4E6F2ED74}" name="tbl_ref_sales" displayName="tbl_ref_sales" ref="A1:D97" totalsRowShown="0" headerRowDxfId="255" dataDxfId="254">
  <autoFilter ref="A1:D97" xr:uid="{3062874B-9810-4383-99DA-08B4E6F2ED74}"/>
  <sortState xmlns:xlrd2="http://schemas.microsoft.com/office/spreadsheetml/2017/richdata2" ref="A2:D97">
    <sortCondition descending="1" ref="D2:D97"/>
    <sortCondition ref="C2:C97"/>
  </sortState>
  <tableColumns count="4">
    <tableColumn id="1" xr3:uid="{4BA72A85-ADF4-41A4-AD50-73D5D1E7DF1A}" name="ID" dataDxfId="253"/>
    <tableColumn id="2" xr3:uid="{B9A04314-D9D1-442B-9D79-5D9955D4EF51}" name="Name" dataDxfId="252">
      <calculatedColumnFormula>_xlfn.XLOOKUP(tbl_ref_sales[[#This Row],[ID]],tbl_pbi_sales_performance_mm[Staff'[StaffID']],tbl_pbi_sales_performance_mm['[StaffName']])</calculatedColumnFormula>
    </tableColumn>
    <tableColumn id="3" xr3:uid="{DBD69004-891D-459B-B0EE-9BCEE1E70BA5}" name="Store" dataDxfId="251"/>
    <tableColumn id="4" xr3:uid="{D848AB9E-33A7-4E95-84F1-D3A8E23A7F46}" name="IsActiv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DEF5F6-268D-4CB2-81D6-5F5F30198DF3}" name="tbl_pbi_last_txn_date" displayName="tbl_pbi_last_txn_date" ref="A3:B12" tableType="queryTable" totalsRowShown="0" headerRowDxfId="250" dataDxfId="249">
  <autoFilter ref="A3:B12" xr:uid="{D4DEF5F6-268D-4CB2-81D6-5F5F30198DF3}"/>
  <tableColumns count="2">
    <tableColumn id="1" xr3:uid="{3AA092CE-5C8D-497A-84AB-51918D782C39}" uniqueName="1" name="Locations[LocationID]" queryTableFieldId="1" dataDxfId="242"/>
    <tableColumn id="2" xr3:uid="{91D86A54-C3D5-4E63-8E61-6DD9EB160EB8}" uniqueName="2" name="[LastTxnDate]" queryTableFieldId="2" dataDxfId="2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8B27D47-5DCD-4ED3-8B4C-FFC3142B75B7}" name="tbl_pbi_sales_performance_mm" displayName="tbl_pbi_sales_performance_mm" ref="A3:T2206" tableType="queryTable" totalsRowShown="0" headerRowDxfId="248" dataDxfId="247">
  <autoFilter ref="A3:T2206" xr:uid="{68B27D47-5DCD-4ED3-8B4C-FFC3142B75B7}"/>
  <tableColumns count="20">
    <tableColumn id="1" xr3:uid="{4E5F7F01-6AC5-48FF-963E-B53AE8DCA300}" uniqueName="1" name="Calendar[Year]" queryTableFieldId="1" dataDxfId="240"/>
    <tableColumn id="2" xr3:uid="{B4F6EA91-5390-47CD-8D90-6727A5BDC63D}" uniqueName="2" name="Calendar[Month Number]" queryTableFieldId="2" dataDxfId="239"/>
    <tableColumn id="3" xr3:uid="{28CEE0CF-A249-4C7D-9EFA-FA562A183523}" uniqueName="3" name="Locations[LocationID]" queryTableFieldId="3" dataDxfId="238"/>
    <tableColumn id="4" xr3:uid="{3CF24C70-F43D-4DEB-8DC0-4EC561B6100E}" uniqueName="4" name="Staff[StaffID]" queryTableFieldId="4" dataDxfId="237"/>
    <tableColumn id="5" xr3:uid="{97ED7A59-CA81-4D9E-B017-E4D9344315F6}" uniqueName="5" name="[Location Total]" queryTableFieldId="5" dataDxfId="236"/>
    <tableColumn id="6" xr3:uid="{D4F4363B-52C5-491E-83FD-2D88363907B7}" uniqueName="6" name="[Staff Total]" queryTableFieldId="6" dataDxfId="235"/>
    <tableColumn id="7" xr3:uid="{CFCE4FCF-CC18-46AF-9D41-10A71974C305}" uniqueName="7" name="[StaffName]" queryTableFieldId="7" dataDxfId="234"/>
    <tableColumn id="8" xr3:uid="{E8F3AD7C-E7D4-4BDD-B022-835F2900F481}" uniqueName="8" name="[NetSales]" queryTableFieldId="8" dataDxfId="233"/>
    <tableColumn id="9" xr3:uid="{4D109B78-FE5F-4838-B9C8-BBED86CCC289}" uniqueName="9" name="[SalesQuantity]" queryTableFieldId="9" dataDxfId="232"/>
    <tableColumn id="10" xr3:uid="{CCBD2630-7125-488C-BA27-C9E920296AA0}" uniqueName="10" name="[HoursAC10]" queryTableFieldId="10" dataDxfId="231"/>
    <tableColumn id="11" xr3:uid="{D9FF766E-8E48-4617-8261-D37E46888B87}" uniqueName="11" name="[SumNetSalesPer9SH]" queryTableFieldId="11" dataDxfId="230"/>
    <tableColumn id="12" xr3:uid="{CA42BBA2-0845-4C9D-AD42-A90A9D7EA851}" uniqueName="12" name="[SumNetSalesExJELLPer9SH]" queryTableFieldId="12" dataDxfId="229"/>
    <tableColumn id="13" xr3:uid="{675A50FE-6D54-4897-B9E8-05A8826EA1DB}" uniqueName="13" name="[SumNetSalesExFurniturePer9SH]" queryTableFieldId="13" dataDxfId="228"/>
    <tableColumn id="14" xr3:uid="{3FC92B4E-A986-4D9A-BBBB-B239128E675E}" uniqueName="14" name="[SumNetSalesExCJFPer9SH]" queryTableFieldId="14" dataDxfId="227"/>
    <tableColumn id="15" xr3:uid="{65EACA64-985A-4BFF-B7FC-4E603F7C959A}" uniqueName="15" name="[SumNetSalesExJFPer9SH]" queryTableFieldId="15" dataDxfId="226"/>
    <tableColumn id="16" xr3:uid="{52551CBE-2680-40C9-B3ED-737A5BB1832F}" uniqueName="16" name="[CountTransactions]" queryTableFieldId="16" dataDxfId="225"/>
    <tableColumn id="17" xr3:uid="{200F85F7-6599-4DBB-A311-84127F67C9C3}" uniqueName="17" name="[CountTransactionsPer9SH]" queryTableFieldId="17" dataDxfId="224"/>
    <tableColumn id="18" xr3:uid="{230E40C2-C54F-464B-A816-8BC290A24BDE}" uniqueName="18" name="[MedianTransactionValue]" queryTableFieldId="18" dataDxfId="223"/>
    <tableColumn id="19" xr3:uid="{9DC1FC44-FFE1-4A51-9937-EE023E0F9EB0}" uniqueName="19" name="[AverageSalesQuantityP100]" queryTableFieldId="19" dataDxfId="222"/>
    <tableColumn id="20" xr3:uid="{68E87560-F63D-4582-AA7F-9C395AD46303}" uniqueName="20" name="[MedianPriceP100]" queryTableFieldId="20" dataDxfId="2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72DA2F7-50DD-46F8-BCE2-278563FE3960}" name="tbl_pbi_sales_performance" displayName="tbl_pbi_sales_performance" ref="A3:BE382" tableType="queryTable" totalsRowShown="0" headerRowDxfId="246" dataDxfId="245">
  <autoFilter ref="A3:BE382" xr:uid="{A72DA2F7-50DD-46F8-BCE2-278563FE3960}"/>
  <tableColumns count="57">
    <tableColumn id="1" xr3:uid="{2A40D39C-9FAC-4263-A2A7-8B7226B90BA5}" uniqueName="1" name="Locations[LocationID]" queryTableFieldId="1" dataDxfId="220"/>
    <tableColumn id="2" xr3:uid="{B2C5314C-4F30-4A30-AE74-4F49DC643F9F}" uniqueName="2" name="Staff[StaffID]" queryTableFieldId="2" dataDxfId="219"/>
    <tableColumn id="3" xr3:uid="{EA2E7B07-E282-4DBE-B75C-7BAD681D6EAF}" uniqueName="3" name="[Location Total]" queryTableFieldId="3" dataDxfId="218"/>
    <tableColumn id="4" xr3:uid="{4F0F088E-C715-4F1C-8AAB-5B98D8A2B598}" uniqueName="4" name="[Staff Total]" queryTableFieldId="4" dataDxfId="217"/>
    <tableColumn id="5" xr3:uid="{2BC7D598-5126-42FA-8FA5-E58D356E884F}" uniqueName="5" name="[StaffName]" queryTableFieldId="5" dataDxfId="216"/>
    <tableColumn id="6" xr3:uid="{BCF91EC3-F8B3-40C0-8FC4-7680BF2FF86E}" uniqueName="6" name="[NetSales-1Y]" queryTableFieldId="6" dataDxfId="215"/>
    <tableColumn id="7" xr3:uid="{01400F9B-A113-4C45-AA8F-6C387800B367}" uniqueName="7" name="[SalesQuantity-1Y]" queryTableFieldId="7" dataDxfId="214"/>
    <tableColumn id="8" xr3:uid="{3F9025B8-2170-4425-AEA3-C16F4AC2A4FF}" uniqueName="8" name="[HoursAC10-1Y]" queryTableFieldId="8" dataDxfId="213"/>
    <tableColumn id="9" xr3:uid="{B61E58BA-5A1B-4E5C-A310-75F076881CCD}" uniqueName="9" name="[SumNetSalesPer9SH-1Y]" queryTableFieldId="9" dataDxfId="212"/>
    <tableColumn id="10" xr3:uid="{9D6A8EAB-80A5-426A-97CC-D8A004C7FA72}" uniqueName="10" name="[SumNetSalesExJELLPer9SH-1Y]" queryTableFieldId="10" dataDxfId="211"/>
    <tableColumn id="11" xr3:uid="{A91EF533-910E-4DC5-8FB6-364D54E93162}" uniqueName="11" name="[SumNetSalesExFurniturePer9SH-1Y]" queryTableFieldId="11" dataDxfId="210"/>
    <tableColumn id="12" xr3:uid="{A0F93AA1-5726-4367-AF30-78522E5AEA05}" uniqueName="12" name="[SumNetSalesExJFPer9SH-1Y]" queryTableFieldId="12" dataDxfId="209"/>
    <tableColumn id="13" xr3:uid="{33E7E0EC-781B-428F-835A-EC682E3C443E}" uniqueName="13" name="[SumNetSalesExCJFPer9SH-1Y]" queryTableFieldId="13" dataDxfId="208"/>
    <tableColumn id="14" xr3:uid="{90E611DE-F0C1-454D-9D13-CE931D13B77C}" uniqueName="14" name="[CountTransactions-1Y]" queryTableFieldId="14" dataDxfId="207"/>
    <tableColumn id="15" xr3:uid="{4A9417EC-819D-4BAD-92B5-83A8315802D9}" uniqueName="15" name="[CountTransactionsPer9SH-1Y]" queryTableFieldId="15" dataDxfId="206"/>
    <tableColumn id="16" xr3:uid="{E982B332-62FC-431B-89F5-DA5D12C97758}" uniqueName="16" name="[MedianTransactionValue-1Y]" queryTableFieldId="16" dataDxfId="205"/>
    <tableColumn id="17" xr3:uid="{C69F04E7-B6B8-4ED7-939E-3A10F8855ADE}" uniqueName="17" name="[AverageSalesQuantityP100-1Y]" queryTableFieldId="17" dataDxfId="204"/>
    <tableColumn id="18" xr3:uid="{6EB06D68-2371-4762-8B4A-E2D9FFEB7C9B}" uniqueName="18" name="[MedianPriceP100-1Y]" queryTableFieldId="18" dataDxfId="203"/>
    <tableColumn id="19" xr3:uid="{2D14201C-A014-45C6-98CE-E75EC3854FF2}" uniqueName="19" name="[NetSales-3M]" queryTableFieldId="19" dataDxfId="202"/>
    <tableColumn id="20" xr3:uid="{E9881846-8D35-4E3B-B50B-3FB00FC86AD7}" uniqueName="20" name="[SalesQuantity-3M]" queryTableFieldId="20" dataDxfId="201"/>
    <tableColumn id="21" xr3:uid="{56C9A780-02CA-40D0-9D30-3DF909F6420C}" uniqueName="21" name="[HoursAC10-3M]" queryTableFieldId="21" dataDxfId="200"/>
    <tableColumn id="22" xr3:uid="{E75E7322-FF2C-4534-AADB-1A4A178BC976}" uniqueName="22" name="[SumNetSalesPer9SH-3M]" queryTableFieldId="22" dataDxfId="199"/>
    <tableColumn id="23" xr3:uid="{E3E97C83-749B-4E7F-9BF4-4DB4545F0685}" uniqueName="23" name="[SumNetSalesExJELLPer9SH-3M]" queryTableFieldId="23" dataDxfId="198"/>
    <tableColumn id="24" xr3:uid="{15D9FB55-DEC0-4E77-9C30-0018F52BC14A}" uniqueName="24" name="[SumNetSalesExFurniturePer9SH-3M]" queryTableFieldId="24" dataDxfId="197"/>
    <tableColumn id="25" xr3:uid="{987AF256-AE7B-41EE-8554-80AE813FF80B}" uniqueName="25" name="[SumNetSalesExJFPer9SH-3M]" queryTableFieldId="25" dataDxfId="196"/>
    <tableColumn id="26" xr3:uid="{D0E421D1-E6AB-45B0-9A9F-7EFD566435CF}" uniqueName="26" name="[SumNetSalesExCJFPer9SH-3M]" queryTableFieldId="26" dataDxfId="195"/>
    <tableColumn id="27" xr3:uid="{6EAF3E98-F729-4108-9276-29EE5513488B}" uniqueName="27" name="[CountTransactions-3M]" queryTableFieldId="27" dataDxfId="194"/>
    <tableColumn id="28" xr3:uid="{DF94027B-B201-43D5-8582-AA23242EC33B}" uniqueName="28" name="[CountTransactionsPer9SH-3M]" queryTableFieldId="28" dataDxfId="193"/>
    <tableColumn id="29" xr3:uid="{7D02CD48-5865-4332-8B15-4736CE2E12C6}" uniqueName="29" name="[MedianTransactionValue-3M]" queryTableFieldId="29" dataDxfId="192"/>
    <tableColumn id="30" xr3:uid="{4807D8CB-2C79-48D5-9F79-BC895BA084E9}" uniqueName="30" name="[AverageSalesQuantityP100-3M]" queryTableFieldId="30" dataDxfId="191"/>
    <tableColumn id="31" xr3:uid="{F65E4115-339B-4342-92AC-5F18802C9833}" uniqueName="31" name="[MedianPriceP100-3M]" queryTableFieldId="31" dataDxfId="190"/>
    <tableColumn id="32" xr3:uid="{3814E977-4CBF-4D6B-AFB0-E98CEF725D6C}" uniqueName="32" name="[NetSales-1M]" queryTableFieldId="32" dataDxfId="189"/>
    <tableColumn id="33" xr3:uid="{0B693373-AED1-403A-B91B-21DB075AD5B5}" uniqueName="33" name="[SalesQuantity-1M]" queryTableFieldId="33" dataDxfId="188"/>
    <tableColumn id="34" xr3:uid="{05098EF9-1A25-4BA4-893D-717454282DE2}" uniqueName="34" name="[HoursAC10-1M]" queryTableFieldId="34" dataDxfId="187"/>
    <tableColumn id="35" xr3:uid="{203C09C7-084D-45E7-99DE-CFEDCB346C77}" uniqueName="35" name="[SumNetSalesPer9SH-1M]" queryTableFieldId="35" dataDxfId="186"/>
    <tableColumn id="36" xr3:uid="{813087C7-1F43-416B-BE87-88D42F569F26}" uniqueName="36" name="[SumNetSalesExJELLPer9SH-1M]" queryTableFieldId="36" dataDxfId="185"/>
    <tableColumn id="37" xr3:uid="{BE0AC520-9F5B-4BB6-9705-3D97D0970530}" uniqueName="37" name="[SumNetSalesExFurniturePer9SH-1M]" queryTableFieldId="37" dataDxfId="184"/>
    <tableColumn id="38" xr3:uid="{F3D35854-9372-4049-A8E7-95EFEC4D134E}" uniqueName="38" name="[SumNetSalesExJFPer9SH-1M]" queryTableFieldId="38" dataDxfId="183"/>
    <tableColumn id="39" xr3:uid="{E2735726-8918-4EBE-9B4F-CE7831C645AB}" uniqueName="39" name="[SumNetSalesExCJFPer9SH-1M]" queryTableFieldId="39" dataDxfId="182"/>
    <tableColumn id="40" xr3:uid="{857C6888-5797-478C-AFDC-171FB43B9189}" uniqueName="40" name="[CountTransactions-1M]" queryTableFieldId="40" dataDxfId="181"/>
    <tableColumn id="41" xr3:uid="{CE2CCAA8-959D-4F2B-8838-4C80B8743687}" uniqueName="41" name="[CountTransactionsPer9SH-1M]" queryTableFieldId="41" dataDxfId="180"/>
    <tableColumn id="42" xr3:uid="{C0AC0612-4ADB-4ED0-8099-AADD902F88AC}" uniqueName="42" name="[MedianTransactionValue-1M]" queryTableFieldId="42" dataDxfId="179"/>
    <tableColumn id="43" xr3:uid="{1BBC4A4A-44E0-4047-ABD4-1445573FC626}" uniqueName="43" name="[AverageSalesQuantityP100-1M]" queryTableFieldId="43" dataDxfId="178"/>
    <tableColumn id="44" xr3:uid="{8DA8786C-F136-49B9-996C-A8F6474FD32D}" uniqueName="44" name="[MedianPriceP100-1M]" queryTableFieldId="44" dataDxfId="177"/>
    <tableColumn id="45" xr3:uid="{34E62558-BA34-4514-8AFB-7F7284BFDCC8}" uniqueName="45" name="[NetSales-1W]" queryTableFieldId="45" dataDxfId="176"/>
    <tableColumn id="46" xr3:uid="{C133D098-8232-4537-B79D-FFBFEEDAAC79}" uniqueName="46" name="[SalesQuantity-1W]" queryTableFieldId="46" dataDxfId="175"/>
    <tableColumn id="47" xr3:uid="{3012FBB4-C372-4906-A679-81AAC299CA05}" uniqueName="47" name="[HoursAC10-1W]" queryTableFieldId="47" dataDxfId="174"/>
    <tableColumn id="48" xr3:uid="{0BAC4A22-CAED-4885-88A2-C87961D7ADBB}" uniqueName="48" name="[SumNetSalesPer9SH-1W]" queryTableFieldId="48" dataDxfId="173"/>
    <tableColumn id="49" xr3:uid="{DD4C5EC2-499D-4E88-BE0C-91DB22BC2FE3}" uniqueName="49" name="[SumNetSalesExJELLPer9SH-1W]" queryTableFieldId="49" dataDxfId="172"/>
    <tableColumn id="50" xr3:uid="{E0ACAF5D-A8EB-4350-8A10-958AD704D4DA}" uniqueName="50" name="[SumNetSalesExFurniturePer9SH-1W]" queryTableFieldId="50" dataDxfId="171"/>
    <tableColumn id="51" xr3:uid="{93186DF6-01DF-4FA9-8C8E-3E54CD43421C}" uniqueName="51" name="[SumNetSalesExJFPer9SH-1W]" queryTableFieldId="51" dataDxfId="170"/>
    <tableColumn id="52" xr3:uid="{AFD1AF75-D5CA-4665-85B0-82D1ACDB51DD}" uniqueName="52" name="[SumNetSalesExCJFPer9SH-1W]" queryTableFieldId="52" dataDxfId="169"/>
    <tableColumn id="53" xr3:uid="{4522C714-D32F-44F0-A3BC-9ADE47F832F2}" uniqueName="53" name="[CountTransactions-1W]" queryTableFieldId="53" dataDxfId="168"/>
    <tableColumn id="54" xr3:uid="{1A5F14BA-0BAA-4F23-9FA0-6C1264EEA33E}" uniqueName="54" name="[CountTransactionsPer9SH-1W]" queryTableFieldId="54" dataDxfId="167"/>
    <tableColumn id="55" xr3:uid="{0D4CC4C9-AC31-4183-88D7-5E638A51DA6B}" uniqueName="55" name="[MedianTransactionValue-1W]" queryTableFieldId="55" dataDxfId="166"/>
    <tableColumn id="56" xr3:uid="{7E7483FA-C243-4001-9130-FC1EBFDFE0A5}" uniqueName="56" name="[AverageSalesQuantityP100-1W]" queryTableFieldId="56" dataDxfId="165"/>
    <tableColumn id="57" xr3:uid="{4C5D9076-7702-4A18-8FC1-5BCD675C1BDD}" uniqueName="57" name="[MedianPriceP100-1W]" queryTableFieldId="57" dataDxfId="16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8C801A-370C-4B55-AC03-364A51D52EDE}" name="tbl_pbi_sales_txn_size_ym" displayName="tbl_pbi_sales_txn_size_ym" ref="A3:CE1678" tableType="queryTable" totalsRowShown="0" headerRowDxfId="244" dataDxfId="243">
  <autoFilter ref="A3:CE1678" xr:uid="{D98C801A-370C-4B55-AC03-364A51D52EDE}"/>
  <tableColumns count="83">
    <tableColumn id="1" xr3:uid="{41E96A38-62B2-438C-8D16-76942BFF5F2B}" uniqueName="1" name="Locations[LocationID]" queryTableFieldId="1" dataDxfId="82"/>
    <tableColumn id="2" xr3:uid="{1F51DE02-2C49-41D1-869F-5D99CE9D6023}" uniqueName="2" name="Staff[StaffID]" queryTableFieldId="2" dataDxfId="81"/>
    <tableColumn id="3" xr3:uid="{EE6580F0-D301-496E-8276-86425E860325}" uniqueName="3" name="Staff[StaffName]" queryTableFieldId="3" dataDxfId="80"/>
    <tableColumn id="4" xr3:uid="{8370EDE3-853E-4FE6-94AD-5C7DE748A3CE}" uniqueName="4" name="Calendar[Year]" queryTableFieldId="4" dataDxfId="79"/>
    <tableColumn id="5" xr3:uid="{0B545B81-3032-4BF5-B02A-E6A8C8EB016C}" uniqueName="5" name="Calendar[Month Number]" queryTableFieldId="5" dataDxfId="78"/>
    <tableColumn id="6" xr3:uid="{A6A9FC4C-2864-4710-8D87-A8AD84DF2737}" uniqueName="6" name="[Lookup]" queryTableFieldId="6" dataDxfId="77"/>
    <tableColumn id="7" xr3:uid="{87F8E95A-1ED2-4DB8-94B0-C6607FF02C47}" uniqueName="7" name="[NetSales]" queryTableFieldId="7" dataDxfId="76"/>
    <tableColumn id="8" xr3:uid="{34BFF5D5-9729-48BA-8874-E37261E59C0A}" uniqueName="8" name="[NetSales1]" queryTableFieldId="8" dataDxfId="75"/>
    <tableColumn id="9" xr3:uid="{AAD38D7A-35CC-40CE-862A-B95DA7FC1358}" uniqueName="9" name="[NetSales200]" queryTableFieldId="9" dataDxfId="74"/>
    <tableColumn id="10" xr3:uid="{ADF7EFB9-A290-4A77-9B7C-7EDE6224AA9C}" uniqueName="10" name="[NetSales500]" queryTableFieldId="10" dataDxfId="73"/>
    <tableColumn id="11" xr3:uid="{5A2A0236-C4CE-4143-9D33-9DE9FDF371EA}" uniqueName="11" name="[NetSales800]" queryTableFieldId="11" dataDxfId="72"/>
    <tableColumn id="12" xr3:uid="{93D41DCE-A277-48EC-954E-6172FA166A73}" uniqueName="12" name="[NetSales1000]" queryTableFieldId="12" dataDxfId="71"/>
    <tableColumn id="13" xr3:uid="{2E0B2A89-C44C-4786-AA2D-0E05582ABE2C}" uniqueName="13" name="[NetSales1200]" queryTableFieldId="13" dataDxfId="70"/>
    <tableColumn id="14" xr3:uid="{5B18BEFA-73EF-4EA6-BECB-A77E5745EC05}" uniqueName="14" name="[NetSales1500]" queryTableFieldId="14" dataDxfId="69"/>
    <tableColumn id="15" xr3:uid="{C2E7F158-FAA4-4742-A650-60CCB288ABF4}" uniqueName="15" name="[NetSales2000]" queryTableFieldId="15" dataDxfId="68"/>
    <tableColumn id="16" xr3:uid="{FDBA77A7-406F-4A94-BE06-B41D78491374}" uniqueName="16" name="[NetSales3000]" queryTableFieldId="16" dataDxfId="67"/>
    <tableColumn id="17" xr3:uid="{B5C061C4-9015-4346-9C7F-C45E5E1D4F33}" uniqueName="17" name="[NetSales5000]" queryTableFieldId="17" dataDxfId="66"/>
    <tableColumn id="18" xr3:uid="{116DC706-F232-447C-94D2-900789989767}" uniqueName="18" name="[NetSales5500]" queryTableFieldId="18" dataDxfId="65"/>
    <tableColumn id="19" xr3:uid="{2AFDB2BD-C4D2-42C5-835A-D0EF2433593D}" uniqueName="19" name="[NetSales8000]" queryTableFieldId="19" dataDxfId="64"/>
    <tableColumn id="20" xr3:uid="{F2ABCC86-A5B1-4373-9112-E5F240C8D87D}" uniqueName="20" name="[NetSales10000]" queryTableFieldId="20" dataDxfId="63"/>
    <tableColumn id="21" xr3:uid="{AC8B37E5-0A7B-4ACA-BAA5-F188B9DD7E92}" uniqueName="21" name="[NetSales10500]" queryTableFieldId="21" dataDxfId="62"/>
    <tableColumn id="22" xr3:uid="{7AE600AE-BB9E-4C6B-B72E-3D2DD7514DC8}" uniqueName="22" name="[NetSales15000]" queryTableFieldId="22" dataDxfId="61"/>
    <tableColumn id="23" xr3:uid="{6A7BE1BF-F05A-4AE7-A987-147B362FA2DF}" uniqueName="23" name="[NetSales20000]" queryTableFieldId="23" dataDxfId="60"/>
    <tableColumn id="24" xr3:uid="{90AC987A-56AD-4B22-95E7-29A498F409F7}" uniqueName="24" name="[NetSales30000]" queryTableFieldId="24" dataDxfId="59"/>
    <tableColumn id="25" xr3:uid="{D7A89D96-EB3F-4D1E-BAF3-F858D4F68890}" uniqueName="25" name="[NetSales50000]" queryTableFieldId="25" dataDxfId="58"/>
    <tableColumn id="26" xr3:uid="{FA70C766-038C-44DD-B737-E73563EE311A}" uniqueName="26" name="[NetSalesPerDay]" queryTableFieldId="26" dataDxfId="57"/>
    <tableColumn id="27" xr3:uid="{64D05FD8-465E-45CB-9578-5A89EE861E6E}" uniqueName="27" name="[NetSalesPerDay1]" queryTableFieldId="27" dataDxfId="56"/>
    <tableColumn id="28" xr3:uid="{A8185256-4E17-4F89-B1B9-DD633783AD8E}" uniqueName="28" name="[NetSalesPerDay200]" queryTableFieldId="28" dataDxfId="55"/>
    <tableColumn id="29" xr3:uid="{F8F25A0B-FBC4-4D39-B46A-17BFAC6B4DD7}" uniqueName="29" name="[NetSalesPerDay500]" queryTableFieldId="29" dataDxfId="54"/>
    <tableColumn id="30" xr3:uid="{E9CDCBA5-7080-4937-9B66-4EE69969E6B5}" uniqueName="30" name="[NetSalesPerDay800]" queryTableFieldId="30" dataDxfId="53"/>
    <tableColumn id="31" xr3:uid="{58DE79B0-7B84-4FBD-84BD-028169AEF74C}" uniqueName="31" name="[NetSalesPerDay1000]" queryTableFieldId="31" dataDxfId="52"/>
    <tableColumn id="32" xr3:uid="{288C18FF-D525-4E8C-93A9-3134BBF39913}" uniqueName="32" name="[NetSalesPerDay1200]" queryTableFieldId="32" dataDxfId="51"/>
    <tableColumn id="33" xr3:uid="{268296EE-B100-4AB9-8FEA-20C892B40AD6}" uniqueName="33" name="[NetSalesPerDay1500]" queryTableFieldId="33" dataDxfId="50"/>
    <tableColumn id="34" xr3:uid="{482930D8-BFD7-4C0C-8290-DBFC4EC0EA02}" uniqueName="34" name="[NetSalesPerDay2000]" queryTableFieldId="34" dataDxfId="49"/>
    <tableColumn id="35" xr3:uid="{479A307B-F66B-4EA3-B4D4-878A2EA53B21}" uniqueName="35" name="[NetSalesPerDay3000]" queryTableFieldId="35" dataDxfId="48"/>
    <tableColumn id="36" xr3:uid="{4B2D7D39-29C6-44BD-A94C-63EBAC6465FD}" uniqueName="36" name="[NetSalesPerDay5000]" queryTableFieldId="36" dataDxfId="47"/>
    <tableColumn id="37" xr3:uid="{48260DA9-8ED8-4D29-9FA7-C6EFE126646B}" uniqueName="37" name="[NetSalesPerDay5500]" queryTableFieldId="37" dataDxfId="46"/>
    <tableColumn id="38" xr3:uid="{6786A02A-A73F-4378-9F8D-D508DDF9120A}" uniqueName="38" name="[NetSalesPerDay8000]" queryTableFieldId="38" dataDxfId="45"/>
    <tableColumn id="39" xr3:uid="{FB15B520-3853-4FD1-A1CD-FA45D92F43F1}" uniqueName="39" name="[NetSalesPerDay10000]" queryTableFieldId="39" dataDxfId="44"/>
    <tableColumn id="40" xr3:uid="{C11F973C-450A-4003-ABC1-D5F043803E8F}" uniqueName="40" name="[NetSalesPerDay10500]" queryTableFieldId="40" dataDxfId="43"/>
    <tableColumn id="41" xr3:uid="{ACF7CDF6-2F37-450C-A193-7C589039F38C}" uniqueName="41" name="[NetSalesPerDay15000]" queryTableFieldId="41" dataDxfId="42"/>
    <tableColumn id="42" xr3:uid="{916D2288-33A0-42DC-B5D5-466AF07C5653}" uniqueName="42" name="[NetSalesPerDay20000]" queryTableFieldId="42" dataDxfId="41"/>
    <tableColumn id="43" xr3:uid="{B1CB9AB5-E8F4-40A3-856C-15E01503F16F}" uniqueName="43" name="[NetSalesPerDay30000]" queryTableFieldId="43" dataDxfId="40"/>
    <tableColumn id="44" xr3:uid="{EAD4C2CD-2E42-4EA6-80E5-27FEBEBBDAD7}" uniqueName="44" name="[NetSalesPerDay50000]" queryTableFieldId="44" dataDxfId="39"/>
    <tableColumn id="45" xr3:uid="{4700A6E4-F0FC-4976-BE1E-C89998A28E21}" uniqueName="45" name="[CountTransactions]" queryTableFieldId="45" dataDxfId="38"/>
    <tableColumn id="46" xr3:uid="{84C77195-2AA0-46BB-B08F-6E3D37E5D332}" uniqueName="46" name="[CountTransactions1]" queryTableFieldId="46" dataDxfId="37"/>
    <tableColumn id="47" xr3:uid="{41065C43-A4DD-4C2C-99E4-3B63282E24F2}" uniqueName="47" name="[CountTransactions200]" queryTableFieldId="47" dataDxfId="36"/>
    <tableColumn id="48" xr3:uid="{AFCFD3B9-F5BD-4391-AF9E-1699D12707C2}" uniqueName="48" name="[CountTransactions500]" queryTableFieldId="48" dataDxfId="35"/>
    <tableColumn id="49" xr3:uid="{7DE55DB1-C3E6-4E9B-8188-EDC15468AC9A}" uniqueName="49" name="[CountTransactions800]" queryTableFieldId="49" dataDxfId="34"/>
    <tableColumn id="50" xr3:uid="{5E8A50A5-EE08-4131-9B2B-1F5187968714}" uniqueName="50" name="[CountTransactions1000]" queryTableFieldId="50" dataDxfId="33"/>
    <tableColumn id="51" xr3:uid="{EBCA1A42-9CFA-4891-BDF3-BACBBB18A78A}" uniqueName="51" name="[CountTransactions1200]" queryTableFieldId="51" dataDxfId="32"/>
    <tableColumn id="52" xr3:uid="{894AC9FF-A686-4BE3-ABCC-4E670FC1AB01}" uniqueName="52" name="[CountTransactions1500]" queryTableFieldId="52" dataDxfId="31"/>
    <tableColumn id="53" xr3:uid="{6DF456AA-B4BB-4193-BE6A-9986986E3CE2}" uniqueName="53" name="[CountTransactions2000]" queryTableFieldId="53" dataDxfId="30"/>
    <tableColumn id="54" xr3:uid="{B42F03C4-1792-4A76-9953-EAFD00670BCB}" uniqueName="54" name="[CountTransactions3000]" queryTableFieldId="54" dataDxfId="29"/>
    <tableColumn id="55" xr3:uid="{86B66175-5954-45CF-ABE0-09A232F826CA}" uniqueName="55" name="[CountTransactions5000]" queryTableFieldId="55" dataDxfId="28"/>
    <tableColumn id="56" xr3:uid="{CF972BA3-9E49-4B80-940F-03DF8B6DEF10}" uniqueName="56" name="[CountTransactions5500]" queryTableFieldId="56" dataDxfId="27"/>
    <tableColumn id="57" xr3:uid="{FECA5C10-6BDB-436A-82A2-2C710E4B2CF5}" uniqueName="57" name="[CountTransactions8000]" queryTableFieldId="57" dataDxfId="26"/>
    <tableColumn id="58" xr3:uid="{6FE80982-2C0C-4C36-84DA-BA6C92BB77ED}" uniqueName="58" name="[CountTransactions10000]" queryTableFieldId="58" dataDxfId="25"/>
    <tableColumn id="59" xr3:uid="{7BB42A8B-CF5D-4C58-823A-0BC35493A71C}" uniqueName="59" name="[CountTransactions10500]" queryTableFieldId="59" dataDxfId="24"/>
    <tableColumn id="60" xr3:uid="{8FDE6031-1E26-46D3-AD6B-0598A85D739C}" uniqueName="60" name="[CountTransactions15000]" queryTableFieldId="60" dataDxfId="23"/>
    <tableColumn id="61" xr3:uid="{C19EA105-D15D-4388-8311-645992B32BB6}" uniqueName="61" name="[CountTransactions20000]" queryTableFieldId="61" dataDxfId="22"/>
    <tableColumn id="62" xr3:uid="{E026CC97-1F10-4547-9A91-9B6D1AB1EA12}" uniqueName="62" name="[CountTransactions30000]" queryTableFieldId="62" dataDxfId="21"/>
    <tableColumn id="63" xr3:uid="{94F0178F-F366-4AA9-837F-4DEA80F735F3}" uniqueName="63" name="[CountTransactions50000]" queryTableFieldId="63" dataDxfId="20"/>
    <tableColumn id="64" xr3:uid="{61576BF9-7A4A-42BE-A97D-FBB32D419784}" uniqueName="64" name="[CountTransactionsPerDay]" queryTableFieldId="64" dataDxfId="19"/>
    <tableColumn id="65" xr3:uid="{580E44A2-DD5C-4513-AE57-C4557885A32C}" uniqueName="65" name="[CountTransactionsPerDay1]" queryTableFieldId="65" dataDxfId="18"/>
    <tableColumn id="66" xr3:uid="{EB9BB20A-C57A-4BB6-AD8D-8ECDD9608896}" uniqueName="66" name="[CountTransactionsPerDay200]" queryTableFieldId="66" dataDxfId="17"/>
    <tableColumn id="67" xr3:uid="{E6F6A13B-F70F-49A9-9E2A-E9C77153B9E0}" uniqueName="67" name="[CountTransactionsPerDay500]" queryTableFieldId="67" dataDxfId="16"/>
    <tableColumn id="68" xr3:uid="{E6BF967F-14CF-4182-8FD5-CF4DC178376C}" uniqueName="68" name="[CountTransactionsPerDay800]" queryTableFieldId="68" dataDxfId="15"/>
    <tableColumn id="69" xr3:uid="{7BE86A85-5C5C-43A6-91B8-248E97C98098}" uniqueName="69" name="[CountTransactionsPerDay1000]" queryTableFieldId="69" dataDxfId="14"/>
    <tableColumn id="70" xr3:uid="{8DBE24DC-B785-4282-A33D-13C9B568D705}" uniqueName="70" name="[CountTransactionsPerDay1200]" queryTableFieldId="70" dataDxfId="13"/>
    <tableColumn id="71" xr3:uid="{DC4623FE-E14A-4B4A-BAFD-98EDE46B4DA8}" uniqueName="71" name="[CountTransactionsPerDay1500]" queryTableFieldId="71" dataDxfId="12"/>
    <tableColumn id="72" xr3:uid="{63B16289-B26C-4001-9CA0-87886F468F60}" uniqueName="72" name="[CountTransactionsPerDay2000]" queryTableFieldId="72" dataDxfId="11"/>
    <tableColumn id="73" xr3:uid="{A334C589-AC1A-4F57-8FE2-2AE3BFBD5C7D}" uniqueName="73" name="[CountTransactionsPerDay3000]" queryTableFieldId="73" dataDxfId="10"/>
    <tableColumn id="74" xr3:uid="{B90DC75F-4B49-47E3-85F6-7125B2F8DA6E}" uniqueName="74" name="[CountTransactionsPerDay5000]" queryTableFieldId="74" dataDxfId="9"/>
    <tableColumn id="75" xr3:uid="{99C30058-DA9F-4B65-A8F1-885E9B17206D}" uniqueName="75" name="[CountTransactionsPerDay5500]" queryTableFieldId="75" dataDxfId="8"/>
    <tableColumn id="76" xr3:uid="{0EAAD694-BE32-4794-AF53-25DF5141323A}" uniqueName="76" name="[CountTransactionsPerDay8000]" queryTableFieldId="76" dataDxfId="7"/>
    <tableColumn id="77" xr3:uid="{F454F3C3-ECE4-4CE9-8A1E-59D92CDBF2B8}" uniqueName="77" name="[CountTransactionsPerDay10000]" queryTableFieldId="77" dataDxfId="6"/>
    <tableColumn id="78" xr3:uid="{77AED065-819E-40B9-9CEC-E92C232110D6}" uniqueName="78" name="[CountTransactionsPerDay10500]" queryTableFieldId="78" dataDxfId="5"/>
    <tableColumn id="79" xr3:uid="{B7A1BF28-75F7-4639-9668-914CA9D3D8F2}" uniqueName="79" name="[CountTransactionsPerDay15000]" queryTableFieldId="79" dataDxfId="4"/>
    <tableColumn id="80" xr3:uid="{B9055307-61DD-4813-A5DC-348B766AE1DE}" uniqueName="80" name="[CountTransactionsPerDay20000]" queryTableFieldId="80" dataDxfId="3"/>
    <tableColumn id="81" xr3:uid="{4A7576D4-60AD-4BBE-A036-04937D992225}" uniqueName="81" name="[CountTransactionsPerDay30000]" queryTableFieldId="81" dataDxfId="2"/>
    <tableColumn id="82" xr3:uid="{241D4FDE-5E83-49CD-A67B-D2BEE7B9DB0D}" uniqueName="82" name="[CountTransactionsPerDay50000]" queryTableFieldId="82" dataDxfId="1"/>
    <tableColumn id="83" xr3:uid="{D13DE0D9-3C70-41E2-A5AA-E2F67CF3E8DC}" uniqueName="83" name="[HoursAC10]" queryTableFieldId="83" dataDxfId="0"/>
  </tableColumns>
  <tableStyleInfo name="PBI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Shops/Store%20Manager%20Reports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14E0-C5C4-48AB-9067-E3F45F86C044}">
  <sheetPr codeName="Sheet2"/>
  <dimension ref="B2:V87"/>
  <sheetViews>
    <sheetView showGridLines="0" workbookViewId="0"/>
  </sheetViews>
  <sheetFormatPr defaultRowHeight="10" x14ac:dyDescent="0.2"/>
  <cols>
    <col min="1" max="1" width="2.6640625" customWidth="1"/>
    <col min="2" max="2" width="16" bestFit="1" customWidth="1"/>
    <col min="3" max="3" width="21.6640625" customWidth="1"/>
    <col min="4" max="4" width="12.33203125" customWidth="1"/>
    <col min="5" max="5" width="15" customWidth="1"/>
    <col min="6" max="6" width="15.33203125" bestFit="1" customWidth="1"/>
    <col min="7" max="7" width="15" customWidth="1"/>
    <col min="8" max="11" width="9.33203125" customWidth="1"/>
    <col min="12" max="12" width="4" customWidth="1"/>
    <col min="13" max="13" width="8.6640625" style="10"/>
    <col min="14" max="14" width="21.6640625" style="10" customWidth="1"/>
    <col min="15" max="15" width="6" bestFit="1" customWidth="1"/>
    <col min="16" max="16" width="8.33203125" customWidth="1"/>
    <col min="18" max="18" width="3" customWidth="1"/>
    <col min="19" max="19" width="10.33203125" customWidth="1"/>
    <col min="20" max="20" width="21.6640625" customWidth="1"/>
  </cols>
  <sheetData>
    <row r="2" spans="2:22" ht="10.5" x14ac:dyDescent="0.25">
      <c r="B2" s="38" t="s">
        <v>0</v>
      </c>
      <c r="C2" s="290" t="s">
        <v>1</v>
      </c>
      <c r="D2" s="291"/>
      <c r="F2" s="38" t="s">
        <v>2</v>
      </c>
      <c r="G2" s="39" t="s">
        <v>3</v>
      </c>
    </row>
    <row r="3" spans="2:22" ht="10.5" x14ac:dyDescent="0.25">
      <c r="B3" s="40" t="s">
        <v>4</v>
      </c>
      <c r="C3" s="292">
        <f>MAX(tbl_pbi_last_txn_date['[LastTxnDate']])</f>
        <v>46042</v>
      </c>
      <c r="D3" s="292"/>
      <c r="F3" s="40" t="s">
        <v>5</v>
      </c>
      <c r="G3" s="41" t="str">
        <f>TEXT(report_date,"YYYYMMDD")</f>
        <v>20260120</v>
      </c>
    </row>
    <row r="4" spans="2:22" ht="10.5" x14ac:dyDescent="0.25">
      <c r="B4" s="40" t="s">
        <v>6</v>
      </c>
      <c r="C4" s="293" t="b">
        <v>1</v>
      </c>
      <c r="D4" s="293"/>
      <c r="F4" s="40" t="s">
        <v>7</v>
      </c>
      <c r="G4" s="42" t="str">
        <f>gen_profile</f>
        <v>FULL</v>
      </c>
    </row>
    <row r="5" spans="2:22" ht="11" thickBot="1" x14ac:dyDescent="0.3">
      <c r="B5" s="43" t="s">
        <v>8</v>
      </c>
      <c r="C5" s="294" t="b">
        <v>0</v>
      </c>
      <c r="D5" s="295"/>
      <c r="F5" s="43" t="s">
        <v>9</v>
      </c>
      <c r="G5" s="44" t="str">
        <f>gen_profile</f>
        <v>FULL</v>
      </c>
    </row>
    <row r="6" spans="2:22" ht="10.5" thickBot="1" x14ac:dyDescent="0.25"/>
    <row r="7" spans="2:22" ht="11" thickBot="1" x14ac:dyDescent="0.25">
      <c r="B7" s="45" t="s">
        <v>10</v>
      </c>
      <c r="C7" s="296" t="s">
        <v>11</v>
      </c>
      <c r="D7" s="297"/>
      <c r="E7" s="297"/>
      <c r="F7" s="297"/>
      <c r="G7" s="297"/>
      <c r="H7" s="297"/>
      <c r="I7" s="297"/>
      <c r="J7" s="297"/>
      <c r="K7" s="298"/>
    </row>
    <row r="8" spans="2:22" ht="10.5" thickBot="1" x14ac:dyDescent="0.25"/>
    <row r="9" spans="2:22" ht="11" thickBot="1" x14ac:dyDescent="0.25">
      <c r="B9" s="46" t="s">
        <v>12</v>
      </c>
      <c r="C9" s="288" t="s">
        <v>1997</v>
      </c>
      <c r="D9" s="288"/>
      <c r="E9" s="288"/>
      <c r="F9" s="288"/>
      <c r="G9" s="288"/>
      <c r="H9" s="288"/>
      <c r="I9" s="288"/>
      <c r="J9" s="288"/>
      <c r="K9" s="289"/>
    </row>
    <row r="10" spans="2:22" ht="10.5" thickBot="1" x14ac:dyDescent="0.25"/>
    <row r="11" spans="2:22" ht="11" thickBot="1" x14ac:dyDescent="0.3">
      <c r="B11" s="46" t="s">
        <v>13</v>
      </c>
      <c r="C11" s="47">
        <f ca="1">COUNTA($B$14:$B$121)</f>
        <v>74</v>
      </c>
      <c r="E11" s="46" t="s">
        <v>14</v>
      </c>
      <c r="F11" s="47">
        <f>COUNTA($D$13:$M$13)</f>
        <v>3</v>
      </c>
    </row>
    <row r="12" spans="2:22" ht="11" thickBot="1" x14ac:dyDescent="0.3">
      <c r="M12" s="46" t="s">
        <v>3</v>
      </c>
      <c r="N12" s="47">
        <f>COUNTA(_xlfn._TRO_TRAILING($N$14:$N$463))</f>
        <v>74</v>
      </c>
      <c r="S12" s="46" t="s">
        <v>15</v>
      </c>
      <c r="T12" s="47">
        <f>COUNTA(_xlfn._TRO_TRAILING($T$14:$T$502))</f>
        <v>8</v>
      </c>
    </row>
    <row r="13" spans="2:22" ht="11" thickBot="1" x14ac:dyDescent="0.3">
      <c r="B13" s="48" t="s">
        <v>16</v>
      </c>
      <c r="C13" s="49" t="s">
        <v>17</v>
      </c>
      <c r="D13" s="50" t="s">
        <v>18</v>
      </c>
      <c r="E13" s="51" t="s">
        <v>19</v>
      </c>
      <c r="F13" s="51" t="s">
        <v>20</v>
      </c>
      <c r="G13" s="51"/>
      <c r="H13" s="51"/>
      <c r="I13" s="51"/>
      <c r="J13" s="51"/>
      <c r="K13" s="52"/>
    </row>
    <row r="14" spans="2:22" ht="10.5" x14ac:dyDescent="0.25">
      <c r="B14" s="53" t="str" cm="1">
        <f t="array" aca="1" ref="B14:F87" ca="1">_xlfn.LET(_xlpm.x, IF(gen_profile="FULL",OFFSET($M$14:$Q$14,0,0,$N$12),OFFSET($S$14:$V$14,,,$T$12)),IF(_xlpm.x=0,"",_xlpm.x))</f>
        <v>1M</v>
      </c>
      <c r="C14" s="54" t="str">
        <f ca="1"/>
        <v>all-sales</v>
      </c>
      <c r="D14" s="55" t="str">
        <f ca="1"/>
        <v>ALL</v>
      </c>
      <c r="E14" s="56" t="str">
        <f ca="1"/>
        <v>$ 
Per 9H</v>
      </c>
      <c r="F14" s="56" t="str">
        <f ca="1"/>
        <v>1M</v>
      </c>
      <c r="G14" s="56"/>
      <c r="H14" s="61"/>
      <c r="I14" s="61"/>
      <c r="J14" s="61"/>
      <c r="K14" s="62"/>
      <c r="M14" s="53" t="s">
        <v>21</v>
      </c>
      <c r="N14" s="63" t="s">
        <v>22</v>
      </c>
      <c r="O14" s="56" t="s">
        <v>23</v>
      </c>
      <c r="P14" s="56" t="s">
        <v>24</v>
      </c>
      <c r="Q14" s="64" t="s">
        <v>21</v>
      </c>
      <c r="S14" s="65"/>
      <c r="T14" s="63" t="s">
        <v>1</v>
      </c>
      <c r="U14" s="56" t="str">
        <f t="shared" ref="U14:U21" si="0">gen_profile</f>
        <v>FULL</v>
      </c>
      <c r="V14" s="64" t="s">
        <v>24</v>
      </c>
    </row>
    <row r="15" spans="2:22" ht="10.5" x14ac:dyDescent="0.25">
      <c r="B15" s="57" t="str">
        <f ca="1"/>
        <v>3M</v>
      </c>
      <c r="C15" s="58" t="str">
        <f ca="1"/>
        <v>all-sales</v>
      </c>
      <c r="D15" s="59" t="str">
        <f ca="1"/>
        <v>ALL</v>
      </c>
      <c r="E15" s="75" t="str">
        <f ca="1"/>
        <v>$ 
Per 9H</v>
      </c>
      <c r="F15" s="75" t="str">
        <f ca="1"/>
        <v>3M</v>
      </c>
      <c r="G15" s="75"/>
      <c r="H15" s="76"/>
      <c r="I15" s="76"/>
      <c r="J15" s="76"/>
      <c r="K15" s="66"/>
      <c r="M15" s="176" t="s">
        <v>25</v>
      </c>
      <c r="N15" s="177" t="s">
        <v>22</v>
      </c>
      <c r="O15" s="178" t="s">
        <v>23</v>
      </c>
      <c r="P15" s="178" t="s">
        <v>24</v>
      </c>
      <c r="Q15" s="179" t="s">
        <v>25</v>
      </c>
      <c r="S15" s="60"/>
      <c r="T15" s="78" t="s">
        <v>26</v>
      </c>
      <c r="U15" s="75" t="str">
        <f t="shared" si="0"/>
        <v>FULL</v>
      </c>
      <c r="V15" s="67"/>
    </row>
    <row r="16" spans="2:22" ht="10.5" x14ac:dyDescent="0.25">
      <c r="B16" s="57" t="str">
        <f ca="1"/>
        <v>QRC</v>
      </c>
      <c r="C16" s="58" t="str">
        <f ca="1"/>
        <v>shop-sales</v>
      </c>
      <c r="D16" s="59" t="str">
        <f ca="1"/>
        <v>QRC</v>
      </c>
      <c r="E16" s="75" t="str">
        <f ca="1"/>
        <v>$ 
Per 9H</v>
      </c>
      <c r="F16" s="75" t="str">
        <f ca="1"/>
        <v/>
      </c>
      <c r="G16" s="75"/>
      <c r="H16" s="76"/>
      <c r="I16" s="76"/>
      <c r="J16" s="76"/>
      <c r="K16" s="66"/>
      <c r="M16" s="180" t="s">
        <v>27</v>
      </c>
      <c r="N16" s="181" t="s">
        <v>1</v>
      </c>
      <c r="O16" s="182" t="str">
        <f>M16</f>
        <v>QRC</v>
      </c>
      <c r="P16" s="182" t="s">
        <v>24</v>
      </c>
      <c r="Q16" s="183"/>
      <c r="S16" s="60"/>
      <c r="T16" s="78" t="s">
        <v>28</v>
      </c>
      <c r="U16" s="75" t="str">
        <f t="shared" si="0"/>
        <v>FULL</v>
      </c>
      <c r="V16" s="67"/>
    </row>
    <row r="17" spans="2:22" ht="10.5" x14ac:dyDescent="0.25">
      <c r="B17" s="57" t="str">
        <f ca="1"/>
        <v>QRE</v>
      </c>
      <c r="C17" s="58" t="str">
        <f ca="1"/>
        <v>shop-sales</v>
      </c>
      <c r="D17" s="59" t="str">
        <f ca="1"/>
        <v>QRE</v>
      </c>
      <c r="E17" s="75" t="str">
        <f ca="1"/>
        <v>$ 
Per 9H</v>
      </c>
      <c r="F17" s="75" t="str">
        <f ca="1"/>
        <v/>
      </c>
      <c r="G17" s="75"/>
      <c r="H17" s="76"/>
      <c r="I17" s="76"/>
      <c r="J17" s="76"/>
      <c r="K17" s="66"/>
      <c r="M17" s="57" t="s">
        <v>29</v>
      </c>
      <c r="N17" s="78" t="s">
        <v>1</v>
      </c>
      <c r="O17" s="75" t="str">
        <f t="shared" ref="O17:O24" si="1">M17</f>
        <v>QRE</v>
      </c>
      <c r="P17" s="75" t="s">
        <v>24</v>
      </c>
      <c r="Q17" s="67"/>
      <c r="S17" s="60"/>
      <c r="T17" s="78" t="s">
        <v>30</v>
      </c>
      <c r="U17" s="75" t="str">
        <f t="shared" si="0"/>
        <v>FULL</v>
      </c>
      <c r="V17" s="67"/>
    </row>
    <row r="18" spans="2:22" ht="10.5" x14ac:dyDescent="0.25">
      <c r="B18" s="60" t="str">
        <f ca="1"/>
        <v>PP</v>
      </c>
      <c r="C18" s="58" t="str">
        <f ca="1"/>
        <v>shop-sales</v>
      </c>
      <c r="D18" s="59" t="str">
        <f ca="1"/>
        <v>PP</v>
      </c>
      <c r="E18" s="75" t="str">
        <f ca="1"/>
        <v>$ 
Per 9H</v>
      </c>
      <c r="F18" s="75" t="str">
        <f ca="1"/>
        <v/>
      </c>
      <c r="G18" s="75"/>
      <c r="H18" s="76"/>
      <c r="I18" s="76"/>
      <c r="J18" s="76"/>
      <c r="K18" s="66"/>
      <c r="M18" s="57" t="s">
        <v>31</v>
      </c>
      <c r="N18" s="78" t="s">
        <v>1</v>
      </c>
      <c r="O18" s="75" t="str">
        <f t="shared" ref="O18" si="2">M18</f>
        <v>PP</v>
      </c>
      <c r="P18" s="75" t="s">
        <v>24</v>
      </c>
      <c r="Q18" s="67"/>
      <c r="S18" s="60"/>
      <c r="T18" s="78" t="s">
        <v>32</v>
      </c>
      <c r="U18" s="75" t="str">
        <f t="shared" si="0"/>
        <v>FULL</v>
      </c>
      <c r="V18" s="67"/>
    </row>
    <row r="19" spans="2:22" ht="10.5" x14ac:dyDescent="0.25">
      <c r="B19" s="60" t="str">
        <f ca="1"/>
        <v>HC</v>
      </c>
      <c r="C19" s="58" t="str">
        <f ca="1"/>
        <v>shop-sales</v>
      </c>
      <c r="D19" s="59" t="str">
        <f ca="1"/>
        <v>HC</v>
      </c>
      <c r="E19" s="75" t="str">
        <f ca="1"/>
        <v>$ 
Per 9H</v>
      </c>
      <c r="F19" s="75" t="str">
        <f ca="1"/>
        <v/>
      </c>
      <c r="G19" s="75"/>
      <c r="H19" s="76"/>
      <c r="I19" s="76"/>
      <c r="J19" s="76"/>
      <c r="K19" s="66"/>
      <c r="M19" s="57" t="s">
        <v>33</v>
      </c>
      <c r="N19" s="78" t="s">
        <v>1</v>
      </c>
      <c r="O19" s="75" t="str">
        <f t="shared" si="1"/>
        <v>HC</v>
      </c>
      <c r="P19" s="75" t="s">
        <v>24</v>
      </c>
      <c r="Q19" s="67"/>
      <c r="S19" s="60"/>
      <c r="T19" s="78" t="s">
        <v>34</v>
      </c>
      <c r="U19" s="75" t="str">
        <f t="shared" si="0"/>
        <v>FULL</v>
      </c>
      <c r="V19" s="67"/>
    </row>
    <row r="20" spans="2:22" ht="10.5" x14ac:dyDescent="0.25">
      <c r="B20" s="57" t="str">
        <f ca="1"/>
        <v>K11</v>
      </c>
      <c r="C20" s="58" t="str">
        <f ca="1"/>
        <v>shop-sales</v>
      </c>
      <c r="D20" s="59" t="str">
        <f ca="1"/>
        <v>K11</v>
      </c>
      <c r="E20" s="75" t="str">
        <f ca="1"/>
        <v>$ 
Per 9H</v>
      </c>
      <c r="F20" s="75" t="str">
        <f ca="1"/>
        <v/>
      </c>
      <c r="G20" s="75"/>
      <c r="H20" s="76"/>
      <c r="I20" s="76"/>
      <c r="J20" s="76"/>
      <c r="K20" s="66"/>
      <c r="M20" s="57" t="s">
        <v>35</v>
      </c>
      <c r="N20" s="78" t="s">
        <v>1</v>
      </c>
      <c r="O20" s="75" t="str">
        <f t="shared" si="1"/>
        <v>K11</v>
      </c>
      <c r="P20" s="75" t="s">
        <v>24</v>
      </c>
      <c r="Q20" s="67"/>
      <c r="S20" s="60"/>
      <c r="T20" s="78" t="s">
        <v>36</v>
      </c>
      <c r="U20" s="75" t="str">
        <f t="shared" si="0"/>
        <v>FULL</v>
      </c>
      <c r="V20" s="67"/>
    </row>
    <row r="21" spans="2:22" ht="11" thickBot="1" x14ac:dyDescent="0.3">
      <c r="B21" s="57" t="str">
        <f ca="1"/>
        <v>GLOW</v>
      </c>
      <c r="C21" s="58" t="str">
        <f ca="1"/>
        <v>shop-sales</v>
      </c>
      <c r="D21" s="59" t="str">
        <f ca="1"/>
        <v>GLOW</v>
      </c>
      <c r="E21" s="75" t="str">
        <f ca="1"/>
        <v>$ 
Per 9H</v>
      </c>
      <c r="F21" s="75" t="str">
        <f ca="1"/>
        <v/>
      </c>
      <c r="G21" s="75"/>
      <c r="H21" s="76"/>
      <c r="I21" s="76"/>
      <c r="J21" s="76"/>
      <c r="K21" s="66"/>
      <c r="M21" s="57" t="s">
        <v>37</v>
      </c>
      <c r="N21" s="78" t="s">
        <v>1</v>
      </c>
      <c r="O21" s="75" t="str">
        <f t="shared" si="1"/>
        <v>GLOW</v>
      </c>
      <c r="P21" s="75" t="s">
        <v>24</v>
      </c>
      <c r="Q21" s="67"/>
      <c r="S21" s="204"/>
      <c r="T21" s="68" t="s">
        <v>38</v>
      </c>
      <c r="U21" s="69" t="str">
        <f t="shared" si="0"/>
        <v>FULL</v>
      </c>
      <c r="V21" s="70"/>
    </row>
    <row r="22" spans="2:22" ht="10.5" x14ac:dyDescent="0.25">
      <c r="B22" s="57" t="str">
        <f ca="1"/>
        <v>LG2</v>
      </c>
      <c r="C22" s="58" t="str">
        <f ca="1"/>
        <v>shop-sales</v>
      </c>
      <c r="D22" s="59" t="str">
        <f ca="1"/>
        <v>LG2</v>
      </c>
      <c r="E22" s="75" t="str">
        <f ca="1"/>
        <v>$ 
Per 9H</v>
      </c>
      <c r="F22" s="75" t="str">
        <f ca="1"/>
        <v/>
      </c>
      <c r="G22" s="75"/>
      <c r="H22" s="76"/>
      <c r="I22" s="76"/>
      <c r="J22" s="76"/>
      <c r="K22" s="66"/>
      <c r="M22" s="57" t="s">
        <v>39</v>
      </c>
      <c r="N22" s="78" t="s">
        <v>1</v>
      </c>
      <c r="O22" s="75" t="str">
        <f t="shared" si="1"/>
        <v>LG2</v>
      </c>
      <c r="P22" s="75" t="s">
        <v>24</v>
      </c>
      <c r="Q22" s="67"/>
    </row>
    <row r="23" spans="2:22" ht="10.5" x14ac:dyDescent="0.25">
      <c r="B23" s="57" t="str">
        <f ca="1"/>
        <v>MG</v>
      </c>
      <c r="C23" s="58" t="str">
        <f ca="1"/>
        <v>shop-sales</v>
      </c>
      <c r="D23" s="59" t="str">
        <f ca="1"/>
        <v>MG</v>
      </c>
      <c r="E23" s="75" t="str">
        <f ca="1"/>
        <v>$ 
Per 9H</v>
      </c>
      <c r="F23" s="75" t="str">
        <f ca="1"/>
        <v/>
      </c>
      <c r="G23" s="75"/>
      <c r="H23" s="76"/>
      <c r="I23" s="76"/>
      <c r="J23" s="76"/>
      <c r="K23" s="66"/>
      <c r="M23" s="57" t="s">
        <v>40</v>
      </c>
      <c r="N23" s="78" t="s">
        <v>1</v>
      </c>
      <c r="O23" s="75" t="str">
        <f t="shared" si="1"/>
        <v>MG</v>
      </c>
      <c r="P23" s="75" t="s">
        <v>24</v>
      </c>
      <c r="Q23" s="67"/>
    </row>
    <row r="24" spans="2:22" ht="10.5" x14ac:dyDescent="0.25">
      <c r="B24" s="57" t="str">
        <f ca="1"/>
        <v>RB</v>
      </c>
      <c r="C24" s="58" t="str">
        <f ca="1"/>
        <v>shop-sales</v>
      </c>
      <c r="D24" s="59" t="str">
        <f ca="1"/>
        <v>RB</v>
      </c>
      <c r="E24" s="75" t="str">
        <f ca="1"/>
        <v>$ 
Per 9H</v>
      </c>
      <c r="F24" s="75" t="str">
        <f ca="1"/>
        <v/>
      </c>
      <c r="G24" s="75"/>
      <c r="H24" s="76"/>
      <c r="I24" s="76"/>
      <c r="J24" s="76"/>
      <c r="K24" s="66"/>
      <c r="M24" s="176" t="s">
        <v>41</v>
      </c>
      <c r="N24" s="177" t="s">
        <v>1</v>
      </c>
      <c r="O24" s="178" t="str">
        <f t="shared" si="1"/>
        <v>RB</v>
      </c>
      <c r="P24" s="178" t="s">
        <v>24</v>
      </c>
      <c r="Q24" s="179"/>
    </row>
    <row r="25" spans="2:22" ht="10.5" x14ac:dyDescent="0.25">
      <c r="B25" s="57" t="str">
        <f ca="1"/>
        <v>QRC</v>
      </c>
      <c r="C25" s="58" t="str">
        <f ca="1"/>
        <v>daily-sales</v>
      </c>
      <c r="D25" s="59" t="str">
        <f ca="1"/>
        <v>QRC</v>
      </c>
      <c r="E25" s="75" t="str">
        <f ca="1"/>
        <v/>
      </c>
      <c r="F25" s="75" t="str">
        <f ca="1"/>
        <v/>
      </c>
      <c r="G25" s="75"/>
      <c r="H25" s="76"/>
      <c r="I25" s="76"/>
      <c r="J25" s="76"/>
      <c r="K25" s="66"/>
      <c r="M25" s="180" t="s">
        <v>27</v>
      </c>
      <c r="N25" s="181" t="s">
        <v>26</v>
      </c>
      <c r="O25" s="182" t="str">
        <f>M25</f>
        <v>QRC</v>
      </c>
      <c r="P25" s="182"/>
      <c r="Q25" s="183"/>
    </row>
    <row r="26" spans="2:22" ht="10.5" x14ac:dyDescent="0.25">
      <c r="B26" s="57" t="str">
        <f ca="1"/>
        <v>QRE</v>
      </c>
      <c r="C26" s="58" t="str">
        <f ca="1"/>
        <v>daily-sales</v>
      </c>
      <c r="D26" s="59" t="str">
        <f ca="1"/>
        <v>QRE</v>
      </c>
      <c r="E26" s="75" t="str">
        <f ca="1"/>
        <v/>
      </c>
      <c r="F26" s="75" t="str">
        <f ca="1"/>
        <v/>
      </c>
      <c r="G26" s="75"/>
      <c r="H26" s="76"/>
      <c r="I26" s="76"/>
      <c r="J26" s="76"/>
      <c r="K26" s="66"/>
      <c r="M26" s="57" t="s">
        <v>29</v>
      </c>
      <c r="N26" s="78" t="s">
        <v>26</v>
      </c>
      <c r="O26" s="75" t="str">
        <f t="shared" ref="O26:O33" si="3">M26</f>
        <v>QRE</v>
      </c>
      <c r="P26" s="75"/>
      <c r="Q26" s="67"/>
    </row>
    <row r="27" spans="2:22" ht="10.5" x14ac:dyDescent="0.25">
      <c r="B27" s="57" t="str">
        <f ca="1"/>
        <v>PP</v>
      </c>
      <c r="C27" s="58" t="str">
        <f ca="1"/>
        <v>daily-sales</v>
      </c>
      <c r="D27" s="59" t="str">
        <f ca="1"/>
        <v>PP</v>
      </c>
      <c r="E27" s="75" t="str">
        <f ca="1"/>
        <v/>
      </c>
      <c r="F27" s="75" t="str">
        <f ca="1"/>
        <v/>
      </c>
      <c r="G27" s="75"/>
      <c r="H27" s="76"/>
      <c r="I27" s="76"/>
      <c r="J27" s="76"/>
      <c r="K27" s="66"/>
      <c r="M27" s="57" t="s">
        <v>31</v>
      </c>
      <c r="N27" s="78" t="s">
        <v>26</v>
      </c>
      <c r="O27" s="75" t="str">
        <f t="shared" ref="O27" si="4">M27</f>
        <v>PP</v>
      </c>
      <c r="P27" s="75"/>
      <c r="Q27" s="67"/>
    </row>
    <row r="28" spans="2:22" ht="10.5" x14ac:dyDescent="0.25">
      <c r="B28" s="57" t="str">
        <f ca="1"/>
        <v>HC</v>
      </c>
      <c r="C28" s="58" t="str">
        <f ca="1"/>
        <v>daily-sales</v>
      </c>
      <c r="D28" s="59" t="str">
        <f ca="1"/>
        <v>HC</v>
      </c>
      <c r="E28" s="75" t="str">
        <f ca="1"/>
        <v/>
      </c>
      <c r="F28" s="75" t="str">
        <f ca="1"/>
        <v/>
      </c>
      <c r="G28" s="75"/>
      <c r="H28" s="76"/>
      <c r="I28" s="76"/>
      <c r="J28" s="76"/>
      <c r="K28" s="66"/>
      <c r="M28" s="57" t="s">
        <v>33</v>
      </c>
      <c r="N28" s="78" t="s">
        <v>26</v>
      </c>
      <c r="O28" s="75" t="str">
        <f t="shared" si="3"/>
        <v>HC</v>
      </c>
      <c r="P28" s="75"/>
      <c r="Q28" s="67"/>
    </row>
    <row r="29" spans="2:22" ht="10.5" x14ac:dyDescent="0.25">
      <c r="B29" s="57" t="str">
        <f ca="1"/>
        <v>K11</v>
      </c>
      <c r="C29" s="58" t="str">
        <f ca="1"/>
        <v>daily-sales</v>
      </c>
      <c r="D29" s="59" t="str">
        <f ca="1"/>
        <v>K11</v>
      </c>
      <c r="E29" s="75" t="str">
        <f ca="1"/>
        <v/>
      </c>
      <c r="F29" s="75" t="str">
        <f ca="1"/>
        <v/>
      </c>
      <c r="G29" s="75"/>
      <c r="H29" s="76"/>
      <c r="I29" s="76"/>
      <c r="J29" s="76"/>
      <c r="K29" s="66"/>
      <c r="M29" s="57" t="s">
        <v>35</v>
      </c>
      <c r="N29" s="78" t="s">
        <v>26</v>
      </c>
      <c r="O29" s="75" t="str">
        <f t="shared" si="3"/>
        <v>K11</v>
      </c>
      <c r="P29" s="75"/>
      <c r="Q29" s="67"/>
    </row>
    <row r="30" spans="2:22" ht="10.5" x14ac:dyDescent="0.25">
      <c r="B30" s="57" t="str">
        <f ca="1"/>
        <v>GLOW</v>
      </c>
      <c r="C30" s="58" t="str">
        <f ca="1"/>
        <v>daily-sales</v>
      </c>
      <c r="D30" s="59" t="str">
        <f ca="1"/>
        <v>GLOW</v>
      </c>
      <c r="E30" s="75" t="str">
        <f ca="1"/>
        <v/>
      </c>
      <c r="F30" s="75" t="str">
        <f ca="1"/>
        <v/>
      </c>
      <c r="G30" s="75"/>
      <c r="H30" s="76"/>
      <c r="I30" s="76"/>
      <c r="J30" s="76"/>
      <c r="K30" s="66"/>
      <c r="M30" s="57" t="s">
        <v>37</v>
      </c>
      <c r="N30" s="78" t="s">
        <v>26</v>
      </c>
      <c r="O30" s="75" t="str">
        <f t="shared" si="3"/>
        <v>GLOW</v>
      </c>
      <c r="P30" s="75"/>
      <c r="Q30" s="67"/>
    </row>
    <row r="31" spans="2:22" ht="10.5" x14ac:dyDescent="0.25">
      <c r="B31" s="57" t="str">
        <f ca="1"/>
        <v>LG2</v>
      </c>
      <c r="C31" s="58" t="str">
        <f ca="1"/>
        <v>daily-sales</v>
      </c>
      <c r="D31" s="59" t="str">
        <f ca="1"/>
        <v>LG2</v>
      </c>
      <c r="E31" s="75" t="str">
        <f ca="1"/>
        <v/>
      </c>
      <c r="F31" s="75" t="str">
        <f ca="1"/>
        <v/>
      </c>
      <c r="G31" s="75"/>
      <c r="H31" s="76"/>
      <c r="I31" s="76"/>
      <c r="J31" s="76"/>
      <c r="K31" s="66"/>
      <c r="M31" s="57" t="s">
        <v>39</v>
      </c>
      <c r="N31" s="78" t="s">
        <v>26</v>
      </c>
      <c r="O31" s="75" t="str">
        <f t="shared" si="3"/>
        <v>LG2</v>
      </c>
      <c r="P31" s="75"/>
      <c r="Q31" s="67"/>
    </row>
    <row r="32" spans="2:22" ht="10.5" x14ac:dyDescent="0.25">
      <c r="B32" s="57" t="str">
        <f ca="1"/>
        <v>MG</v>
      </c>
      <c r="C32" s="58" t="str">
        <f ca="1"/>
        <v>daily-sales</v>
      </c>
      <c r="D32" s="59" t="str">
        <f ca="1"/>
        <v>MG</v>
      </c>
      <c r="E32" s="75" t="str">
        <f ca="1"/>
        <v/>
      </c>
      <c r="F32" s="75" t="str">
        <f ca="1"/>
        <v/>
      </c>
      <c r="G32" s="75"/>
      <c r="H32" s="76"/>
      <c r="I32" s="76"/>
      <c r="J32" s="76"/>
      <c r="K32" s="66"/>
      <c r="M32" s="57" t="s">
        <v>40</v>
      </c>
      <c r="N32" s="78" t="s">
        <v>26</v>
      </c>
      <c r="O32" s="75" t="str">
        <f t="shared" si="3"/>
        <v>MG</v>
      </c>
      <c r="P32" s="75"/>
      <c r="Q32" s="67"/>
    </row>
    <row r="33" spans="2:17" ht="11" thickBot="1" x14ac:dyDescent="0.3">
      <c r="B33" s="57" t="str">
        <f ca="1"/>
        <v>RB</v>
      </c>
      <c r="C33" s="58" t="str">
        <f ca="1"/>
        <v>daily-sales</v>
      </c>
      <c r="D33" s="59" t="str">
        <f ca="1"/>
        <v>RB</v>
      </c>
      <c r="E33" s="75" t="str">
        <f ca="1"/>
        <v/>
      </c>
      <c r="F33" s="75" t="str">
        <f ca="1"/>
        <v/>
      </c>
      <c r="G33" s="75"/>
      <c r="H33" s="76"/>
      <c r="I33" s="76"/>
      <c r="J33" s="76"/>
      <c r="K33" s="66"/>
      <c r="M33" s="77" t="s">
        <v>41</v>
      </c>
      <c r="N33" s="68" t="s">
        <v>26</v>
      </c>
      <c r="O33" s="69" t="str">
        <f t="shared" si="3"/>
        <v>RB</v>
      </c>
      <c r="P33" s="69"/>
      <c r="Q33" s="70"/>
    </row>
    <row r="34" spans="2:17" ht="10.5" x14ac:dyDescent="0.25">
      <c r="B34" s="57" t="str">
        <f ca="1"/>
        <v>QRC</v>
      </c>
      <c r="C34" s="58" t="str">
        <f ca="1"/>
        <v>daily-sales-xf</v>
      </c>
      <c r="D34" s="59" t="str">
        <f ca="1"/>
        <v>QRC</v>
      </c>
      <c r="E34" s="75" t="str">
        <f ca="1"/>
        <v/>
      </c>
      <c r="F34" s="75" t="str">
        <f ca="1"/>
        <v/>
      </c>
      <c r="G34" s="75"/>
      <c r="H34" s="76"/>
      <c r="I34" s="76"/>
      <c r="J34" s="76"/>
      <c r="K34" s="66"/>
      <c r="M34" s="180" t="s">
        <v>27</v>
      </c>
      <c r="N34" s="181" t="s">
        <v>28</v>
      </c>
      <c r="O34" s="182" t="str">
        <f>M34</f>
        <v>QRC</v>
      </c>
      <c r="P34" s="182"/>
      <c r="Q34" s="183"/>
    </row>
    <row r="35" spans="2:17" ht="10.5" x14ac:dyDescent="0.25">
      <c r="B35" s="57" t="str">
        <f ca="1"/>
        <v>QRE</v>
      </c>
      <c r="C35" s="58" t="str">
        <f ca="1"/>
        <v>daily-sales-xf</v>
      </c>
      <c r="D35" s="59" t="str">
        <f ca="1"/>
        <v>QRE</v>
      </c>
      <c r="E35" s="75" t="str">
        <f ca="1"/>
        <v/>
      </c>
      <c r="F35" s="75" t="str">
        <f ca="1"/>
        <v/>
      </c>
      <c r="G35" s="75"/>
      <c r="H35" s="76"/>
      <c r="I35" s="76"/>
      <c r="J35" s="76"/>
      <c r="K35" s="66"/>
      <c r="M35" s="57" t="s">
        <v>29</v>
      </c>
      <c r="N35" s="78" t="s">
        <v>28</v>
      </c>
      <c r="O35" s="75" t="str">
        <f t="shared" ref="O35:O42" si="5">M35</f>
        <v>QRE</v>
      </c>
      <c r="P35" s="75"/>
      <c r="Q35" s="67"/>
    </row>
    <row r="36" spans="2:17" ht="10.5" x14ac:dyDescent="0.25">
      <c r="B36" s="57" t="str">
        <f ca="1"/>
        <v>PP</v>
      </c>
      <c r="C36" s="58" t="str">
        <f ca="1"/>
        <v>daily-sales-xf</v>
      </c>
      <c r="D36" s="59" t="str">
        <f ca="1"/>
        <v>PP</v>
      </c>
      <c r="E36" s="75" t="str">
        <f ca="1"/>
        <v/>
      </c>
      <c r="F36" s="75" t="str">
        <f ca="1"/>
        <v/>
      </c>
      <c r="G36" s="75"/>
      <c r="H36" s="76"/>
      <c r="I36" s="76"/>
      <c r="J36" s="76"/>
      <c r="K36" s="66"/>
      <c r="M36" s="57" t="s">
        <v>31</v>
      </c>
      <c r="N36" s="78" t="s">
        <v>28</v>
      </c>
      <c r="O36" s="75" t="str">
        <f t="shared" ref="O36" si="6">M36</f>
        <v>PP</v>
      </c>
      <c r="P36" s="75"/>
      <c r="Q36" s="67"/>
    </row>
    <row r="37" spans="2:17" ht="10.5" x14ac:dyDescent="0.25">
      <c r="B37" s="57" t="str">
        <f ca="1"/>
        <v>HC</v>
      </c>
      <c r="C37" s="58" t="str">
        <f ca="1"/>
        <v>daily-sales-xf</v>
      </c>
      <c r="D37" s="59" t="str">
        <f ca="1"/>
        <v>HC</v>
      </c>
      <c r="E37" s="75" t="str">
        <f ca="1"/>
        <v/>
      </c>
      <c r="F37" s="75" t="str">
        <f ca="1"/>
        <v/>
      </c>
      <c r="G37" s="75"/>
      <c r="H37" s="76"/>
      <c r="I37" s="76"/>
      <c r="J37" s="76"/>
      <c r="K37" s="66"/>
      <c r="M37" s="57" t="s">
        <v>33</v>
      </c>
      <c r="N37" s="78" t="s">
        <v>28</v>
      </c>
      <c r="O37" s="75" t="str">
        <f t="shared" si="5"/>
        <v>HC</v>
      </c>
      <c r="P37" s="75"/>
      <c r="Q37" s="67"/>
    </row>
    <row r="38" spans="2:17" ht="10.5" x14ac:dyDescent="0.25">
      <c r="B38" s="57" t="str">
        <f ca="1"/>
        <v>K11</v>
      </c>
      <c r="C38" s="58" t="str">
        <f ca="1"/>
        <v>daily-sales-xf</v>
      </c>
      <c r="D38" s="59" t="str">
        <f ca="1"/>
        <v>K11</v>
      </c>
      <c r="E38" s="75" t="str">
        <f ca="1"/>
        <v/>
      </c>
      <c r="F38" s="75" t="str">
        <f ca="1"/>
        <v/>
      </c>
      <c r="G38" s="75"/>
      <c r="H38" s="76"/>
      <c r="I38" s="76"/>
      <c r="J38" s="76"/>
      <c r="K38" s="66"/>
      <c r="M38" s="57" t="s">
        <v>35</v>
      </c>
      <c r="N38" s="78" t="s">
        <v>28</v>
      </c>
      <c r="O38" s="75" t="str">
        <f t="shared" si="5"/>
        <v>K11</v>
      </c>
      <c r="P38" s="75"/>
      <c r="Q38" s="67"/>
    </row>
    <row r="39" spans="2:17" ht="10.5" x14ac:dyDescent="0.25">
      <c r="B39" s="57" t="str">
        <f ca="1"/>
        <v>GLOW</v>
      </c>
      <c r="C39" s="58" t="str">
        <f ca="1"/>
        <v>daily-sales-xf</v>
      </c>
      <c r="D39" s="59" t="str">
        <f ca="1"/>
        <v>GLOW</v>
      </c>
      <c r="E39" s="75" t="str">
        <f ca="1"/>
        <v/>
      </c>
      <c r="F39" s="75" t="str">
        <f ca="1"/>
        <v/>
      </c>
      <c r="G39" s="75"/>
      <c r="H39" s="76"/>
      <c r="I39" s="76"/>
      <c r="J39" s="76"/>
      <c r="K39" s="66"/>
      <c r="M39" s="57" t="s">
        <v>37</v>
      </c>
      <c r="N39" s="78" t="s">
        <v>28</v>
      </c>
      <c r="O39" s="75" t="str">
        <f t="shared" si="5"/>
        <v>GLOW</v>
      </c>
      <c r="P39" s="75"/>
      <c r="Q39" s="67"/>
    </row>
    <row r="40" spans="2:17" ht="10.5" x14ac:dyDescent="0.25">
      <c r="B40" s="57" t="str">
        <f ca="1"/>
        <v>LG2</v>
      </c>
      <c r="C40" s="58" t="str">
        <f ca="1"/>
        <v>daily-sales-xf</v>
      </c>
      <c r="D40" s="59" t="str">
        <f ca="1"/>
        <v>LG2</v>
      </c>
      <c r="E40" s="75" t="str">
        <f ca="1"/>
        <v/>
      </c>
      <c r="F40" s="75" t="str">
        <f ca="1"/>
        <v/>
      </c>
      <c r="G40" s="75"/>
      <c r="H40" s="76"/>
      <c r="I40" s="76"/>
      <c r="J40" s="76"/>
      <c r="K40" s="66"/>
      <c r="M40" s="57" t="s">
        <v>39</v>
      </c>
      <c r="N40" s="78" t="s">
        <v>28</v>
      </c>
      <c r="O40" s="75" t="str">
        <f t="shared" si="5"/>
        <v>LG2</v>
      </c>
      <c r="P40" s="75"/>
      <c r="Q40" s="67"/>
    </row>
    <row r="41" spans="2:17" ht="10.5" x14ac:dyDescent="0.25">
      <c r="B41" s="57" t="str">
        <f ca="1"/>
        <v>MG</v>
      </c>
      <c r="C41" s="58" t="str">
        <f ca="1"/>
        <v>daily-sales-xf</v>
      </c>
      <c r="D41" s="59" t="str">
        <f ca="1"/>
        <v>MG</v>
      </c>
      <c r="E41" s="75" t="str">
        <f ca="1"/>
        <v/>
      </c>
      <c r="F41" s="75" t="str">
        <f ca="1"/>
        <v/>
      </c>
      <c r="G41" s="75"/>
      <c r="H41" s="76"/>
      <c r="I41" s="76"/>
      <c r="J41" s="76"/>
      <c r="K41" s="66"/>
      <c r="M41" s="57" t="s">
        <v>40</v>
      </c>
      <c r="N41" s="78" t="s">
        <v>28</v>
      </c>
      <c r="O41" s="75" t="str">
        <f t="shared" si="5"/>
        <v>MG</v>
      </c>
      <c r="P41" s="75"/>
      <c r="Q41" s="67"/>
    </row>
    <row r="42" spans="2:17" ht="11" thickBot="1" x14ac:dyDescent="0.3">
      <c r="B42" s="57" t="str">
        <f ca="1"/>
        <v>RB</v>
      </c>
      <c r="C42" s="58" t="str">
        <f ca="1"/>
        <v>daily-sales-xf</v>
      </c>
      <c r="D42" s="59" t="str">
        <f ca="1"/>
        <v>RB</v>
      </c>
      <c r="E42" s="75" t="str">
        <f ca="1"/>
        <v/>
      </c>
      <c r="F42" s="75" t="str">
        <f ca="1"/>
        <v/>
      </c>
      <c r="G42" s="75"/>
      <c r="H42" s="76"/>
      <c r="I42" s="76"/>
      <c r="J42" s="76"/>
      <c r="K42" s="66"/>
      <c r="M42" s="77" t="s">
        <v>41</v>
      </c>
      <c r="N42" s="68" t="s">
        <v>28</v>
      </c>
      <c r="O42" s="69" t="str">
        <f t="shared" si="5"/>
        <v>RB</v>
      </c>
      <c r="P42" s="69"/>
      <c r="Q42" s="70"/>
    </row>
    <row r="43" spans="2:17" ht="10.5" x14ac:dyDescent="0.25">
      <c r="B43" s="57" t="str">
        <f ca="1"/>
        <v>QRC</v>
      </c>
      <c r="C43" s="58" t="str">
        <f ca="1"/>
        <v>txn-count</v>
      </c>
      <c r="D43" s="59" t="str">
        <f ca="1"/>
        <v>QRC</v>
      </c>
      <c r="E43" s="75" t="str">
        <f ca="1"/>
        <v/>
      </c>
      <c r="F43" s="75" t="str">
        <f ca="1"/>
        <v/>
      </c>
      <c r="G43" s="75"/>
      <c r="H43" s="76"/>
      <c r="I43" s="76"/>
      <c r="J43" s="76"/>
      <c r="K43" s="66"/>
      <c r="M43" s="180" t="s">
        <v>27</v>
      </c>
      <c r="N43" s="181" t="s">
        <v>30</v>
      </c>
      <c r="O43" s="182" t="str">
        <f>M43</f>
        <v>QRC</v>
      </c>
      <c r="P43" s="182"/>
      <c r="Q43" s="183"/>
    </row>
    <row r="44" spans="2:17" ht="10.5" x14ac:dyDescent="0.25">
      <c r="B44" s="57" t="str">
        <f ca="1"/>
        <v>QRE</v>
      </c>
      <c r="C44" s="58" t="str">
        <f ca="1"/>
        <v>txn-count</v>
      </c>
      <c r="D44" s="59" t="str">
        <f ca="1"/>
        <v>QRE</v>
      </c>
      <c r="E44" s="75" t="str">
        <f ca="1"/>
        <v/>
      </c>
      <c r="F44" s="75" t="str">
        <f ca="1"/>
        <v/>
      </c>
      <c r="G44" s="75"/>
      <c r="H44" s="76"/>
      <c r="I44" s="76"/>
      <c r="J44" s="76"/>
      <c r="K44" s="66"/>
      <c r="M44" s="57" t="s">
        <v>29</v>
      </c>
      <c r="N44" s="78" t="s">
        <v>30</v>
      </c>
      <c r="O44" s="75" t="str">
        <f t="shared" ref="O44:O51" si="7">M44</f>
        <v>QRE</v>
      </c>
      <c r="P44" s="75"/>
      <c r="Q44" s="67"/>
    </row>
    <row r="45" spans="2:17" ht="10.5" x14ac:dyDescent="0.25">
      <c r="B45" s="57" t="str">
        <f ca="1"/>
        <v>PP</v>
      </c>
      <c r="C45" s="58" t="str">
        <f ca="1"/>
        <v>txn-count</v>
      </c>
      <c r="D45" s="59" t="str">
        <f ca="1"/>
        <v>PP</v>
      </c>
      <c r="E45" s="75" t="str">
        <f ca="1"/>
        <v/>
      </c>
      <c r="F45" s="75" t="str">
        <f ca="1"/>
        <v/>
      </c>
      <c r="G45" s="75"/>
      <c r="H45" s="76"/>
      <c r="I45" s="76"/>
      <c r="J45" s="76"/>
      <c r="K45" s="66"/>
      <c r="M45" s="57" t="s">
        <v>31</v>
      </c>
      <c r="N45" s="78" t="s">
        <v>30</v>
      </c>
      <c r="O45" s="75" t="str">
        <f t="shared" ref="O45" si="8">M45</f>
        <v>PP</v>
      </c>
      <c r="P45" s="75"/>
      <c r="Q45" s="67"/>
    </row>
    <row r="46" spans="2:17" ht="10.5" x14ac:dyDescent="0.25">
      <c r="B46" s="57" t="str">
        <f ca="1"/>
        <v>HC</v>
      </c>
      <c r="C46" s="58" t="str">
        <f ca="1"/>
        <v>txn-count</v>
      </c>
      <c r="D46" s="59" t="str">
        <f ca="1"/>
        <v>HC</v>
      </c>
      <c r="E46" s="75" t="str">
        <f ca="1"/>
        <v/>
      </c>
      <c r="F46" s="75" t="str">
        <f ca="1"/>
        <v/>
      </c>
      <c r="G46" s="75"/>
      <c r="H46" s="76"/>
      <c r="I46" s="76"/>
      <c r="J46" s="76"/>
      <c r="K46" s="66"/>
      <c r="M46" s="57" t="s">
        <v>33</v>
      </c>
      <c r="N46" s="78" t="s">
        <v>30</v>
      </c>
      <c r="O46" s="75" t="str">
        <f t="shared" si="7"/>
        <v>HC</v>
      </c>
      <c r="P46" s="75"/>
      <c r="Q46" s="67"/>
    </row>
    <row r="47" spans="2:17" ht="10.5" x14ac:dyDescent="0.25">
      <c r="B47" s="57" t="str">
        <f ca="1"/>
        <v>K11</v>
      </c>
      <c r="C47" s="58" t="str">
        <f ca="1"/>
        <v>txn-count</v>
      </c>
      <c r="D47" s="59" t="str">
        <f ca="1"/>
        <v>K11</v>
      </c>
      <c r="E47" s="75" t="str">
        <f ca="1"/>
        <v/>
      </c>
      <c r="F47" s="75" t="str">
        <f ca="1"/>
        <v/>
      </c>
      <c r="G47" s="75"/>
      <c r="H47" s="76"/>
      <c r="I47" s="76"/>
      <c r="J47" s="76"/>
      <c r="K47" s="66"/>
      <c r="M47" s="57" t="s">
        <v>35</v>
      </c>
      <c r="N47" s="78" t="s">
        <v>30</v>
      </c>
      <c r="O47" s="75" t="str">
        <f t="shared" si="7"/>
        <v>K11</v>
      </c>
      <c r="P47" s="75"/>
      <c r="Q47" s="67"/>
    </row>
    <row r="48" spans="2:17" ht="10.5" x14ac:dyDescent="0.25">
      <c r="B48" s="57" t="str">
        <f ca="1"/>
        <v>GLOW</v>
      </c>
      <c r="C48" s="58" t="str">
        <f ca="1"/>
        <v>txn-count</v>
      </c>
      <c r="D48" s="59" t="str">
        <f ca="1"/>
        <v>GLOW</v>
      </c>
      <c r="E48" s="75" t="str">
        <f ca="1"/>
        <v/>
      </c>
      <c r="F48" s="75" t="str">
        <f ca="1"/>
        <v/>
      </c>
      <c r="G48" s="75"/>
      <c r="H48" s="76"/>
      <c r="I48" s="76"/>
      <c r="J48" s="76"/>
      <c r="K48" s="66"/>
      <c r="M48" s="57" t="s">
        <v>37</v>
      </c>
      <c r="N48" s="78" t="s">
        <v>30</v>
      </c>
      <c r="O48" s="75" t="str">
        <f t="shared" si="7"/>
        <v>GLOW</v>
      </c>
      <c r="P48" s="75"/>
      <c r="Q48" s="67"/>
    </row>
    <row r="49" spans="2:17" ht="10.5" x14ac:dyDescent="0.25">
      <c r="B49" s="57" t="str">
        <f ca="1"/>
        <v>LG2</v>
      </c>
      <c r="C49" s="58" t="str">
        <f ca="1"/>
        <v>txn-count</v>
      </c>
      <c r="D49" s="59" t="str">
        <f ca="1"/>
        <v>LG2</v>
      </c>
      <c r="E49" s="75" t="str">
        <f ca="1"/>
        <v/>
      </c>
      <c r="F49" s="75" t="str">
        <f ca="1"/>
        <v/>
      </c>
      <c r="G49" s="75"/>
      <c r="H49" s="76"/>
      <c r="I49" s="76"/>
      <c r="J49" s="76"/>
      <c r="K49" s="66"/>
      <c r="M49" s="57" t="s">
        <v>39</v>
      </c>
      <c r="N49" s="78" t="s">
        <v>30</v>
      </c>
      <c r="O49" s="75" t="str">
        <f t="shared" si="7"/>
        <v>LG2</v>
      </c>
      <c r="P49" s="75"/>
      <c r="Q49" s="67"/>
    </row>
    <row r="50" spans="2:17" ht="10.5" x14ac:dyDescent="0.25">
      <c r="B50" s="57" t="str">
        <f ca="1"/>
        <v>MG</v>
      </c>
      <c r="C50" s="58" t="str">
        <f ca="1"/>
        <v>txn-count</v>
      </c>
      <c r="D50" s="59" t="str">
        <f ca="1"/>
        <v>MG</v>
      </c>
      <c r="E50" s="75" t="str">
        <f ca="1"/>
        <v/>
      </c>
      <c r="F50" s="75" t="str">
        <f ca="1"/>
        <v/>
      </c>
      <c r="G50" s="75"/>
      <c r="H50" s="76"/>
      <c r="I50" s="76"/>
      <c r="J50" s="76"/>
      <c r="K50" s="66"/>
      <c r="M50" s="57" t="s">
        <v>40</v>
      </c>
      <c r="N50" s="78" t="s">
        <v>30</v>
      </c>
      <c r="O50" s="75" t="str">
        <f t="shared" si="7"/>
        <v>MG</v>
      </c>
      <c r="P50" s="75"/>
      <c r="Q50" s="67"/>
    </row>
    <row r="51" spans="2:17" ht="11" thickBot="1" x14ac:dyDescent="0.3">
      <c r="B51" s="57" t="str">
        <f ca="1"/>
        <v>RB</v>
      </c>
      <c r="C51" s="58" t="str">
        <f ca="1"/>
        <v>txn-count</v>
      </c>
      <c r="D51" s="59" t="str">
        <f ca="1"/>
        <v>RB</v>
      </c>
      <c r="E51" s="75" t="str">
        <f ca="1"/>
        <v/>
      </c>
      <c r="F51" s="75" t="str">
        <f ca="1"/>
        <v/>
      </c>
      <c r="G51" s="75"/>
      <c r="H51" s="76"/>
      <c r="I51" s="76"/>
      <c r="J51" s="76"/>
      <c r="K51" s="66"/>
      <c r="M51" s="77" t="s">
        <v>41</v>
      </c>
      <c r="N51" s="68" t="s">
        <v>30</v>
      </c>
      <c r="O51" s="69" t="str">
        <f t="shared" si="7"/>
        <v>RB</v>
      </c>
      <c r="P51" s="69"/>
      <c r="Q51" s="70"/>
    </row>
    <row r="52" spans="2:17" ht="10.5" x14ac:dyDescent="0.25">
      <c r="B52" s="57" t="str">
        <f ca="1"/>
        <v>QRC</v>
      </c>
      <c r="C52" s="58" t="str">
        <f ca="1"/>
        <v>txn-size</v>
      </c>
      <c r="D52" s="59" t="str">
        <f ca="1"/>
        <v>QRC</v>
      </c>
      <c r="E52" s="75" t="str">
        <f ca="1"/>
        <v/>
      </c>
      <c r="F52" s="75" t="str">
        <f ca="1"/>
        <v/>
      </c>
      <c r="G52" s="75"/>
      <c r="H52" s="76"/>
      <c r="I52" s="76"/>
      <c r="J52" s="76"/>
      <c r="K52" s="66"/>
      <c r="M52" s="180" t="s">
        <v>27</v>
      </c>
      <c r="N52" s="181" t="s">
        <v>32</v>
      </c>
      <c r="O52" s="182" t="str">
        <f>M52</f>
        <v>QRC</v>
      </c>
      <c r="P52" s="182"/>
      <c r="Q52" s="183"/>
    </row>
    <row r="53" spans="2:17" ht="10.5" x14ac:dyDescent="0.25">
      <c r="B53" s="57" t="str">
        <f ca="1"/>
        <v>QRE</v>
      </c>
      <c r="C53" s="58" t="str">
        <f ca="1"/>
        <v>txn-size</v>
      </c>
      <c r="D53" s="59" t="str">
        <f ca="1"/>
        <v>QRE</v>
      </c>
      <c r="E53" s="75" t="str">
        <f ca="1"/>
        <v/>
      </c>
      <c r="F53" s="75" t="str">
        <f ca="1"/>
        <v/>
      </c>
      <c r="G53" s="75"/>
      <c r="H53" s="76"/>
      <c r="I53" s="76"/>
      <c r="J53" s="76"/>
      <c r="K53" s="66"/>
      <c r="M53" s="57" t="s">
        <v>29</v>
      </c>
      <c r="N53" s="78" t="s">
        <v>32</v>
      </c>
      <c r="O53" s="75" t="str">
        <f t="shared" ref="O53:O60" si="9">M53</f>
        <v>QRE</v>
      </c>
      <c r="P53" s="75"/>
      <c r="Q53" s="67"/>
    </row>
    <row r="54" spans="2:17" ht="10.5" x14ac:dyDescent="0.25">
      <c r="B54" s="57" t="str">
        <f ca="1"/>
        <v>PP</v>
      </c>
      <c r="C54" s="58" t="str">
        <f ca="1"/>
        <v>txn-size</v>
      </c>
      <c r="D54" s="59" t="str">
        <f ca="1"/>
        <v>PP</v>
      </c>
      <c r="E54" s="75" t="str">
        <f ca="1"/>
        <v/>
      </c>
      <c r="F54" s="75" t="str">
        <f ca="1"/>
        <v/>
      </c>
      <c r="G54" s="75"/>
      <c r="H54" s="76"/>
      <c r="I54" s="76"/>
      <c r="J54" s="76"/>
      <c r="K54" s="66"/>
      <c r="M54" s="57" t="s">
        <v>31</v>
      </c>
      <c r="N54" s="78" t="s">
        <v>32</v>
      </c>
      <c r="O54" s="75" t="str">
        <f t="shared" ref="O54" si="10">M54</f>
        <v>PP</v>
      </c>
      <c r="P54" s="75"/>
      <c r="Q54" s="67"/>
    </row>
    <row r="55" spans="2:17" ht="10.5" x14ac:dyDescent="0.25">
      <c r="B55" s="57" t="str">
        <f ca="1"/>
        <v>HC</v>
      </c>
      <c r="C55" s="58" t="str">
        <f ca="1"/>
        <v>txn-size</v>
      </c>
      <c r="D55" s="59" t="str">
        <f ca="1"/>
        <v>HC</v>
      </c>
      <c r="E55" s="75" t="str">
        <f ca="1"/>
        <v/>
      </c>
      <c r="F55" s="75" t="str">
        <f ca="1"/>
        <v/>
      </c>
      <c r="G55" s="75"/>
      <c r="H55" s="76"/>
      <c r="I55" s="76"/>
      <c r="J55" s="76"/>
      <c r="K55" s="66"/>
      <c r="M55" s="57" t="s">
        <v>33</v>
      </c>
      <c r="N55" s="78" t="s">
        <v>32</v>
      </c>
      <c r="O55" s="75" t="str">
        <f t="shared" si="9"/>
        <v>HC</v>
      </c>
      <c r="P55" s="75"/>
      <c r="Q55" s="67"/>
    </row>
    <row r="56" spans="2:17" ht="10.5" x14ac:dyDescent="0.25">
      <c r="B56" s="57" t="str">
        <f ca="1"/>
        <v>K11</v>
      </c>
      <c r="C56" s="58" t="str">
        <f ca="1"/>
        <v>txn-size</v>
      </c>
      <c r="D56" s="59" t="str">
        <f ca="1"/>
        <v>K11</v>
      </c>
      <c r="E56" s="75" t="str">
        <f ca="1"/>
        <v/>
      </c>
      <c r="F56" s="75" t="str">
        <f ca="1"/>
        <v/>
      </c>
      <c r="G56" s="75"/>
      <c r="H56" s="76"/>
      <c r="I56" s="76"/>
      <c r="J56" s="76"/>
      <c r="K56" s="66"/>
      <c r="M56" s="57" t="s">
        <v>35</v>
      </c>
      <c r="N56" s="78" t="s">
        <v>32</v>
      </c>
      <c r="O56" s="75" t="str">
        <f t="shared" si="9"/>
        <v>K11</v>
      </c>
      <c r="P56" s="75"/>
      <c r="Q56" s="67"/>
    </row>
    <row r="57" spans="2:17" ht="10.5" x14ac:dyDescent="0.25">
      <c r="B57" s="57" t="str">
        <f ca="1"/>
        <v>GLOW</v>
      </c>
      <c r="C57" s="58" t="str">
        <f ca="1"/>
        <v>txn-size</v>
      </c>
      <c r="D57" s="59" t="str">
        <f ca="1"/>
        <v>GLOW</v>
      </c>
      <c r="E57" s="75" t="str">
        <f ca="1"/>
        <v/>
      </c>
      <c r="F57" s="75" t="str">
        <f ca="1"/>
        <v/>
      </c>
      <c r="G57" s="75"/>
      <c r="H57" s="76"/>
      <c r="I57" s="76"/>
      <c r="J57" s="76"/>
      <c r="K57" s="66"/>
      <c r="M57" s="57" t="s">
        <v>37</v>
      </c>
      <c r="N57" s="78" t="s">
        <v>32</v>
      </c>
      <c r="O57" s="75" t="str">
        <f t="shared" si="9"/>
        <v>GLOW</v>
      </c>
      <c r="P57" s="75"/>
      <c r="Q57" s="67"/>
    </row>
    <row r="58" spans="2:17" ht="10.5" x14ac:dyDescent="0.25">
      <c r="B58" s="57" t="str">
        <f ca="1"/>
        <v>LG2</v>
      </c>
      <c r="C58" s="58" t="str">
        <f ca="1"/>
        <v>txn-size</v>
      </c>
      <c r="D58" s="59" t="str">
        <f ca="1"/>
        <v>LG2</v>
      </c>
      <c r="E58" s="75" t="str">
        <f ca="1"/>
        <v/>
      </c>
      <c r="F58" s="75" t="str">
        <f ca="1"/>
        <v/>
      </c>
      <c r="G58" s="75"/>
      <c r="H58" s="76"/>
      <c r="I58" s="76"/>
      <c r="J58" s="76"/>
      <c r="K58" s="66"/>
      <c r="M58" s="57" t="s">
        <v>39</v>
      </c>
      <c r="N58" s="78" t="s">
        <v>32</v>
      </c>
      <c r="O58" s="75" t="str">
        <f t="shared" si="9"/>
        <v>LG2</v>
      </c>
      <c r="P58" s="75"/>
      <c r="Q58" s="67"/>
    </row>
    <row r="59" spans="2:17" ht="10.5" x14ac:dyDescent="0.25">
      <c r="B59" s="57" t="str">
        <f ca="1"/>
        <v>MG</v>
      </c>
      <c r="C59" s="58" t="str">
        <f ca="1"/>
        <v>txn-size</v>
      </c>
      <c r="D59" s="59" t="str">
        <f ca="1"/>
        <v>MG</v>
      </c>
      <c r="E59" s="75" t="str">
        <f ca="1"/>
        <v/>
      </c>
      <c r="F59" s="75" t="str">
        <f ca="1"/>
        <v/>
      </c>
      <c r="G59" s="75"/>
      <c r="H59" s="76"/>
      <c r="I59" s="76"/>
      <c r="J59" s="76"/>
      <c r="K59" s="66"/>
      <c r="M59" s="57" t="s">
        <v>40</v>
      </c>
      <c r="N59" s="78" t="s">
        <v>32</v>
      </c>
      <c r="O59" s="75" t="str">
        <f t="shared" si="9"/>
        <v>MG</v>
      </c>
      <c r="P59" s="75"/>
      <c r="Q59" s="67"/>
    </row>
    <row r="60" spans="2:17" ht="11" thickBot="1" x14ac:dyDescent="0.3">
      <c r="B60" s="57" t="str">
        <f ca="1"/>
        <v>RB</v>
      </c>
      <c r="C60" s="58" t="str">
        <f ca="1"/>
        <v>txn-size</v>
      </c>
      <c r="D60" s="59" t="str">
        <f ca="1"/>
        <v>RB</v>
      </c>
      <c r="E60" s="75" t="str">
        <f ca="1"/>
        <v/>
      </c>
      <c r="F60" s="75" t="str">
        <f ca="1"/>
        <v/>
      </c>
      <c r="G60" s="75"/>
      <c r="H60" s="76"/>
      <c r="I60" s="76"/>
      <c r="J60" s="76"/>
      <c r="K60" s="66"/>
      <c r="M60" s="77" t="s">
        <v>41</v>
      </c>
      <c r="N60" s="68" t="s">
        <v>32</v>
      </c>
      <c r="O60" s="69" t="str">
        <f t="shared" si="9"/>
        <v>RB</v>
      </c>
      <c r="P60" s="69"/>
      <c r="Q60" s="70"/>
    </row>
    <row r="61" spans="2:17" ht="10.5" x14ac:dyDescent="0.25">
      <c r="B61" s="57" t="str">
        <f ca="1"/>
        <v>QRC</v>
      </c>
      <c r="C61" s="58" t="str">
        <f ca="1"/>
        <v>upt</v>
      </c>
      <c r="D61" s="59" t="str">
        <f ca="1"/>
        <v>QRC</v>
      </c>
      <c r="E61" s="75" t="str">
        <f ca="1"/>
        <v/>
      </c>
      <c r="F61" s="75" t="str">
        <f ca="1"/>
        <v/>
      </c>
      <c r="G61" s="75"/>
      <c r="H61" s="76"/>
      <c r="I61" s="76"/>
      <c r="J61" s="76"/>
      <c r="K61" s="66"/>
      <c r="M61" s="180" t="s">
        <v>27</v>
      </c>
      <c r="N61" s="181" t="s">
        <v>34</v>
      </c>
      <c r="O61" s="182" t="str">
        <f>M61</f>
        <v>QRC</v>
      </c>
      <c r="P61" s="182"/>
      <c r="Q61" s="183"/>
    </row>
    <row r="62" spans="2:17" ht="10.5" x14ac:dyDescent="0.25">
      <c r="B62" s="57" t="str">
        <f ca="1"/>
        <v>QRE</v>
      </c>
      <c r="C62" s="58" t="str">
        <f ca="1"/>
        <v>upt</v>
      </c>
      <c r="D62" s="59" t="str">
        <f ca="1"/>
        <v>QRE</v>
      </c>
      <c r="E62" s="75" t="str">
        <f ca="1"/>
        <v/>
      </c>
      <c r="F62" s="75" t="str">
        <f ca="1"/>
        <v/>
      </c>
      <c r="G62" s="75"/>
      <c r="H62" s="76"/>
      <c r="I62" s="76"/>
      <c r="J62" s="76"/>
      <c r="K62" s="66"/>
      <c r="M62" s="57" t="s">
        <v>29</v>
      </c>
      <c r="N62" s="78" t="s">
        <v>34</v>
      </c>
      <c r="O62" s="75" t="str">
        <f t="shared" ref="O62:O69" si="11">M62</f>
        <v>QRE</v>
      </c>
      <c r="P62" s="75"/>
      <c r="Q62" s="67"/>
    </row>
    <row r="63" spans="2:17" ht="10.5" x14ac:dyDescent="0.25">
      <c r="B63" s="57" t="str">
        <f ca="1"/>
        <v>PP</v>
      </c>
      <c r="C63" s="58" t="str">
        <f ca="1"/>
        <v>upt</v>
      </c>
      <c r="D63" s="59" t="str">
        <f ca="1"/>
        <v>PP</v>
      </c>
      <c r="E63" s="75" t="str">
        <f ca="1"/>
        <v/>
      </c>
      <c r="F63" s="75" t="str">
        <f ca="1"/>
        <v/>
      </c>
      <c r="G63" s="75"/>
      <c r="H63" s="76"/>
      <c r="I63" s="76"/>
      <c r="J63" s="76"/>
      <c r="K63" s="66"/>
      <c r="M63" s="57" t="s">
        <v>31</v>
      </c>
      <c r="N63" s="78" t="s">
        <v>34</v>
      </c>
      <c r="O63" s="75" t="str">
        <f t="shared" ref="O63" si="12">M63</f>
        <v>PP</v>
      </c>
      <c r="P63" s="75"/>
      <c r="Q63" s="67"/>
    </row>
    <row r="64" spans="2:17" ht="10.5" x14ac:dyDescent="0.25">
      <c r="B64" s="57" t="str">
        <f ca="1"/>
        <v>HC</v>
      </c>
      <c r="C64" s="58" t="str">
        <f ca="1"/>
        <v>upt</v>
      </c>
      <c r="D64" s="59" t="str">
        <f ca="1"/>
        <v>HC</v>
      </c>
      <c r="E64" s="75" t="str">
        <f ca="1"/>
        <v/>
      </c>
      <c r="F64" s="75" t="str">
        <f ca="1"/>
        <v/>
      </c>
      <c r="G64" s="75"/>
      <c r="H64" s="76"/>
      <c r="I64" s="76"/>
      <c r="J64" s="76"/>
      <c r="K64" s="66"/>
      <c r="M64" s="57" t="s">
        <v>33</v>
      </c>
      <c r="N64" s="78" t="s">
        <v>34</v>
      </c>
      <c r="O64" s="75" t="str">
        <f t="shared" si="11"/>
        <v>HC</v>
      </c>
      <c r="P64" s="75"/>
      <c r="Q64" s="67"/>
    </row>
    <row r="65" spans="2:17" ht="10.5" x14ac:dyDescent="0.25">
      <c r="B65" s="57" t="str">
        <f ca="1"/>
        <v>K11</v>
      </c>
      <c r="C65" s="58" t="str">
        <f ca="1"/>
        <v>upt</v>
      </c>
      <c r="D65" s="59" t="str">
        <f ca="1"/>
        <v>K11</v>
      </c>
      <c r="E65" s="75" t="str">
        <f ca="1"/>
        <v/>
      </c>
      <c r="F65" s="75" t="str">
        <f ca="1"/>
        <v/>
      </c>
      <c r="G65" s="75"/>
      <c r="H65" s="76"/>
      <c r="I65" s="76"/>
      <c r="J65" s="76"/>
      <c r="K65" s="66"/>
      <c r="M65" s="57" t="s">
        <v>35</v>
      </c>
      <c r="N65" s="78" t="s">
        <v>34</v>
      </c>
      <c r="O65" s="75" t="str">
        <f t="shared" si="11"/>
        <v>K11</v>
      </c>
      <c r="P65" s="75"/>
      <c r="Q65" s="67"/>
    </row>
    <row r="66" spans="2:17" ht="10.5" x14ac:dyDescent="0.25">
      <c r="B66" s="57" t="str">
        <f ca="1"/>
        <v>GLOW</v>
      </c>
      <c r="C66" s="58" t="str">
        <f ca="1"/>
        <v>upt</v>
      </c>
      <c r="D66" s="59" t="str">
        <f ca="1"/>
        <v>GLOW</v>
      </c>
      <c r="E66" s="75" t="str">
        <f ca="1"/>
        <v/>
      </c>
      <c r="F66" s="75" t="str">
        <f ca="1"/>
        <v/>
      </c>
      <c r="G66" s="75"/>
      <c r="H66" s="76"/>
      <c r="I66" s="76"/>
      <c r="J66" s="76"/>
      <c r="K66" s="66"/>
      <c r="M66" s="57" t="s">
        <v>37</v>
      </c>
      <c r="N66" s="78" t="s">
        <v>34</v>
      </c>
      <c r="O66" s="75" t="str">
        <f t="shared" si="11"/>
        <v>GLOW</v>
      </c>
      <c r="P66" s="75"/>
      <c r="Q66" s="67"/>
    </row>
    <row r="67" spans="2:17" ht="10.5" x14ac:dyDescent="0.25">
      <c r="B67" s="57" t="str">
        <f ca="1"/>
        <v>LG2</v>
      </c>
      <c r="C67" s="58" t="str">
        <f ca="1"/>
        <v>upt</v>
      </c>
      <c r="D67" s="59" t="str">
        <f ca="1"/>
        <v>LG2</v>
      </c>
      <c r="E67" s="75" t="str">
        <f ca="1"/>
        <v/>
      </c>
      <c r="F67" s="75" t="str">
        <f ca="1"/>
        <v/>
      </c>
      <c r="G67" s="75"/>
      <c r="H67" s="76"/>
      <c r="I67" s="76"/>
      <c r="J67" s="76"/>
      <c r="K67" s="66"/>
      <c r="M67" s="57" t="s">
        <v>39</v>
      </c>
      <c r="N67" s="78" t="s">
        <v>34</v>
      </c>
      <c r="O67" s="75" t="str">
        <f t="shared" si="11"/>
        <v>LG2</v>
      </c>
      <c r="P67" s="75"/>
      <c r="Q67" s="67"/>
    </row>
    <row r="68" spans="2:17" ht="10.5" x14ac:dyDescent="0.25">
      <c r="B68" s="57" t="str">
        <f ca="1"/>
        <v>MG</v>
      </c>
      <c r="C68" s="58" t="str">
        <f ca="1"/>
        <v>upt</v>
      </c>
      <c r="D68" s="59" t="str">
        <f ca="1"/>
        <v>MG</v>
      </c>
      <c r="E68" s="75" t="str">
        <f ca="1"/>
        <v/>
      </c>
      <c r="F68" s="75" t="str">
        <f ca="1"/>
        <v/>
      </c>
      <c r="G68" s="75"/>
      <c r="H68" s="76"/>
      <c r="I68" s="76"/>
      <c r="J68" s="76"/>
      <c r="K68" s="66"/>
      <c r="M68" s="57" t="s">
        <v>40</v>
      </c>
      <c r="N68" s="78" t="s">
        <v>34</v>
      </c>
      <c r="O68" s="75" t="str">
        <f t="shared" si="11"/>
        <v>MG</v>
      </c>
      <c r="P68" s="75"/>
      <c r="Q68" s="67"/>
    </row>
    <row r="69" spans="2:17" ht="11" thickBot="1" x14ac:dyDescent="0.3">
      <c r="B69" s="57" t="str">
        <f ca="1"/>
        <v>RB</v>
      </c>
      <c r="C69" s="58" t="str">
        <f ca="1"/>
        <v>upt</v>
      </c>
      <c r="D69" s="59" t="str">
        <f ca="1"/>
        <v>RB</v>
      </c>
      <c r="E69" s="75" t="str">
        <f ca="1"/>
        <v/>
      </c>
      <c r="F69" s="75" t="str">
        <f ca="1"/>
        <v/>
      </c>
      <c r="G69" s="75"/>
      <c r="H69" s="76"/>
      <c r="I69" s="76"/>
      <c r="J69" s="76"/>
      <c r="K69" s="66"/>
      <c r="M69" s="77" t="s">
        <v>41</v>
      </c>
      <c r="N69" s="68" t="s">
        <v>34</v>
      </c>
      <c r="O69" s="69" t="str">
        <f t="shared" si="11"/>
        <v>RB</v>
      </c>
      <c r="P69" s="69"/>
      <c r="Q69" s="70"/>
    </row>
    <row r="70" spans="2:17" ht="10.5" x14ac:dyDescent="0.25">
      <c r="B70" s="57" t="str">
        <f ca="1"/>
        <v>QRC</v>
      </c>
      <c r="C70" s="58" t="str">
        <f ca="1"/>
        <v>mtv</v>
      </c>
      <c r="D70" s="59" t="str">
        <f ca="1"/>
        <v>QRC</v>
      </c>
      <c r="E70" s="75" t="str">
        <f ca="1"/>
        <v/>
      </c>
      <c r="F70" s="75" t="str">
        <f ca="1"/>
        <v/>
      </c>
      <c r="G70" s="75"/>
      <c r="H70" s="76"/>
      <c r="I70" s="76"/>
      <c r="J70" s="76"/>
      <c r="K70" s="66"/>
      <c r="M70" s="180" t="s">
        <v>27</v>
      </c>
      <c r="N70" s="181" t="s">
        <v>36</v>
      </c>
      <c r="O70" s="182" t="str">
        <f>M70</f>
        <v>QRC</v>
      </c>
      <c r="P70" s="182"/>
      <c r="Q70" s="183"/>
    </row>
    <row r="71" spans="2:17" ht="10.5" x14ac:dyDescent="0.25">
      <c r="B71" s="57" t="str">
        <f ca="1"/>
        <v>QRE</v>
      </c>
      <c r="C71" s="58" t="str">
        <f ca="1"/>
        <v>mtv</v>
      </c>
      <c r="D71" s="59" t="str">
        <f ca="1"/>
        <v>QRE</v>
      </c>
      <c r="E71" s="75" t="str">
        <f ca="1"/>
        <v/>
      </c>
      <c r="F71" s="75" t="str">
        <f ca="1"/>
        <v/>
      </c>
      <c r="G71" s="75"/>
      <c r="H71" s="76"/>
      <c r="I71" s="76"/>
      <c r="J71" s="76"/>
      <c r="K71" s="66"/>
      <c r="M71" s="57" t="s">
        <v>29</v>
      </c>
      <c r="N71" s="78" t="s">
        <v>36</v>
      </c>
      <c r="O71" s="75" t="str">
        <f t="shared" ref="O71:O78" si="13">M71</f>
        <v>QRE</v>
      </c>
      <c r="P71" s="75"/>
      <c r="Q71" s="67"/>
    </row>
    <row r="72" spans="2:17" ht="10.5" x14ac:dyDescent="0.25">
      <c r="B72" s="57" t="str">
        <f ca="1"/>
        <v>PP</v>
      </c>
      <c r="C72" s="58" t="str">
        <f ca="1"/>
        <v>mtv</v>
      </c>
      <c r="D72" s="59" t="str">
        <f ca="1"/>
        <v>PP</v>
      </c>
      <c r="E72" s="75" t="str">
        <f ca="1"/>
        <v/>
      </c>
      <c r="F72" s="75" t="str">
        <f ca="1"/>
        <v/>
      </c>
      <c r="G72" s="75"/>
      <c r="H72" s="76"/>
      <c r="I72" s="76"/>
      <c r="J72" s="76"/>
      <c r="K72" s="66"/>
      <c r="M72" s="57" t="s">
        <v>31</v>
      </c>
      <c r="N72" s="78" t="s">
        <v>36</v>
      </c>
      <c r="O72" s="75" t="str">
        <f t="shared" ref="O72" si="14">M72</f>
        <v>PP</v>
      </c>
      <c r="P72" s="75"/>
      <c r="Q72" s="67"/>
    </row>
    <row r="73" spans="2:17" ht="10.5" x14ac:dyDescent="0.25">
      <c r="B73" s="57" t="str">
        <f ca="1"/>
        <v>HC</v>
      </c>
      <c r="C73" s="58" t="str">
        <f ca="1"/>
        <v>mtv</v>
      </c>
      <c r="D73" s="59" t="str">
        <f ca="1"/>
        <v>HC</v>
      </c>
      <c r="E73" s="75" t="str">
        <f ca="1"/>
        <v/>
      </c>
      <c r="F73" s="75" t="str">
        <f ca="1"/>
        <v/>
      </c>
      <c r="G73" s="75"/>
      <c r="H73" s="76"/>
      <c r="I73" s="76"/>
      <c r="J73" s="76"/>
      <c r="K73" s="66"/>
      <c r="M73" s="57" t="s">
        <v>33</v>
      </c>
      <c r="N73" s="78" t="s">
        <v>36</v>
      </c>
      <c r="O73" s="75" t="str">
        <f t="shared" si="13"/>
        <v>HC</v>
      </c>
      <c r="P73" s="75"/>
      <c r="Q73" s="67"/>
    </row>
    <row r="74" spans="2:17" ht="10.5" x14ac:dyDescent="0.25">
      <c r="B74" s="57" t="str">
        <f ca="1"/>
        <v>K11</v>
      </c>
      <c r="C74" s="58" t="str">
        <f ca="1"/>
        <v>mtv</v>
      </c>
      <c r="D74" s="59" t="str">
        <f ca="1"/>
        <v>K11</v>
      </c>
      <c r="E74" s="75" t="str">
        <f ca="1"/>
        <v/>
      </c>
      <c r="F74" s="75" t="str">
        <f ca="1"/>
        <v/>
      </c>
      <c r="G74" s="75"/>
      <c r="H74" s="76"/>
      <c r="I74" s="76"/>
      <c r="J74" s="76"/>
      <c r="K74" s="66"/>
      <c r="M74" s="57" t="s">
        <v>35</v>
      </c>
      <c r="N74" s="78" t="s">
        <v>36</v>
      </c>
      <c r="O74" s="75" t="str">
        <f t="shared" si="13"/>
        <v>K11</v>
      </c>
      <c r="P74" s="75"/>
      <c r="Q74" s="67"/>
    </row>
    <row r="75" spans="2:17" ht="10.5" x14ac:dyDescent="0.25">
      <c r="B75" s="57" t="str">
        <f ca="1"/>
        <v>GLOW</v>
      </c>
      <c r="C75" s="58" t="str">
        <f ca="1"/>
        <v>mtv</v>
      </c>
      <c r="D75" s="59" t="str">
        <f ca="1"/>
        <v>GLOW</v>
      </c>
      <c r="E75" s="75" t="str">
        <f ca="1"/>
        <v/>
      </c>
      <c r="F75" s="75" t="str">
        <f ca="1"/>
        <v/>
      </c>
      <c r="G75" s="75"/>
      <c r="H75" s="76"/>
      <c r="I75" s="76"/>
      <c r="J75" s="76"/>
      <c r="K75" s="66"/>
      <c r="M75" s="57" t="s">
        <v>37</v>
      </c>
      <c r="N75" s="78" t="s">
        <v>36</v>
      </c>
      <c r="O75" s="75" t="str">
        <f t="shared" si="13"/>
        <v>GLOW</v>
      </c>
      <c r="P75" s="75"/>
      <c r="Q75" s="67"/>
    </row>
    <row r="76" spans="2:17" ht="10.5" x14ac:dyDescent="0.25">
      <c r="B76" s="57" t="str">
        <f ca="1"/>
        <v>LG2</v>
      </c>
      <c r="C76" s="58" t="str">
        <f ca="1"/>
        <v>mtv</v>
      </c>
      <c r="D76" s="59" t="str">
        <f ca="1"/>
        <v>LG2</v>
      </c>
      <c r="E76" s="75" t="str">
        <f ca="1"/>
        <v/>
      </c>
      <c r="F76" s="75" t="str">
        <f ca="1"/>
        <v/>
      </c>
      <c r="G76" s="75"/>
      <c r="H76" s="76"/>
      <c r="I76" s="76"/>
      <c r="J76" s="76"/>
      <c r="K76" s="66"/>
      <c r="M76" s="57" t="s">
        <v>39</v>
      </c>
      <c r="N76" s="78" t="s">
        <v>36</v>
      </c>
      <c r="O76" s="75" t="str">
        <f t="shared" si="13"/>
        <v>LG2</v>
      </c>
      <c r="P76" s="75"/>
      <c r="Q76" s="67"/>
    </row>
    <row r="77" spans="2:17" ht="10.5" x14ac:dyDescent="0.25">
      <c r="B77" s="57" t="str">
        <f ca="1"/>
        <v>MG</v>
      </c>
      <c r="C77" s="58" t="str">
        <f ca="1"/>
        <v>mtv</v>
      </c>
      <c r="D77" s="59" t="str">
        <f ca="1"/>
        <v>MG</v>
      </c>
      <c r="E77" s="75" t="str">
        <f ca="1"/>
        <v/>
      </c>
      <c r="F77" s="75" t="str">
        <f ca="1"/>
        <v/>
      </c>
      <c r="G77" s="75"/>
      <c r="H77" s="76"/>
      <c r="I77" s="76"/>
      <c r="J77" s="76"/>
      <c r="K77" s="66"/>
      <c r="M77" s="57" t="s">
        <v>40</v>
      </c>
      <c r="N77" s="78" t="s">
        <v>36</v>
      </c>
      <c r="O77" s="75" t="str">
        <f t="shared" si="13"/>
        <v>MG</v>
      </c>
      <c r="P77" s="75"/>
      <c r="Q77" s="67"/>
    </row>
    <row r="78" spans="2:17" ht="11" thickBot="1" x14ac:dyDescent="0.3">
      <c r="B78" s="57" t="str">
        <f ca="1"/>
        <v>RB</v>
      </c>
      <c r="C78" s="58" t="str">
        <f ca="1"/>
        <v>mtv</v>
      </c>
      <c r="D78" s="59" t="str">
        <f ca="1"/>
        <v>RB</v>
      </c>
      <c r="E78" s="75" t="str">
        <f ca="1"/>
        <v/>
      </c>
      <c r="F78" s="75" t="str">
        <f ca="1"/>
        <v/>
      </c>
      <c r="G78" s="75"/>
      <c r="H78" s="76"/>
      <c r="I78" s="76"/>
      <c r="J78" s="76"/>
      <c r="K78" s="66"/>
      <c r="M78" s="77" t="s">
        <v>41</v>
      </c>
      <c r="N78" s="68" t="s">
        <v>36</v>
      </c>
      <c r="O78" s="69" t="str">
        <f t="shared" si="13"/>
        <v>RB</v>
      </c>
      <c r="P78" s="69"/>
      <c r="Q78" s="70"/>
    </row>
    <row r="79" spans="2:17" ht="10.5" x14ac:dyDescent="0.25">
      <c r="B79" s="57" t="str">
        <f ca="1"/>
        <v>QRC</v>
      </c>
      <c r="C79" s="58" t="str">
        <f ca="1"/>
        <v>median-price</v>
      </c>
      <c r="D79" s="59" t="str">
        <f ca="1"/>
        <v>QRC</v>
      </c>
      <c r="E79" s="75" t="str">
        <f ca="1"/>
        <v/>
      </c>
      <c r="F79" s="75" t="str">
        <f ca="1"/>
        <v/>
      </c>
      <c r="G79" s="75"/>
      <c r="H79" s="76"/>
      <c r="I79" s="76"/>
      <c r="J79" s="76"/>
      <c r="K79" s="66"/>
      <c r="M79" s="180" t="s">
        <v>27</v>
      </c>
      <c r="N79" s="181" t="s">
        <v>38</v>
      </c>
      <c r="O79" s="182" t="str">
        <f>M79</f>
        <v>QRC</v>
      </c>
      <c r="P79" s="182"/>
      <c r="Q79" s="183"/>
    </row>
    <row r="80" spans="2:17" ht="10.5" x14ac:dyDescent="0.25">
      <c r="B80" s="57" t="str">
        <f ca="1"/>
        <v>QRE</v>
      </c>
      <c r="C80" s="58" t="str">
        <f ca="1"/>
        <v>median-price</v>
      </c>
      <c r="D80" s="59" t="str">
        <f ca="1"/>
        <v>QRE</v>
      </c>
      <c r="E80" s="75" t="str">
        <f ca="1"/>
        <v/>
      </c>
      <c r="F80" s="75" t="str">
        <f ca="1"/>
        <v/>
      </c>
      <c r="G80" s="75"/>
      <c r="H80" s="76"/>
      <c r="I80" s="76"/>
      <c r="J80" s="76"/>
      <c r="K80" s="66"/>
      <c r="M80" s="57" t="s">
        <v>29</v>
      </c>
      <c r="N80" s="78" t="s">
        <v>38</v>
      </c>
      <c r="O80" s="75" t="str">
        <f t="shared" ref="O80:O87" si="15">M80</f>
        <v>QRE</v>
      </c>
      <c r="P80" s="75"/>
      <c r="Q80" s="67"/>
    </row>
    <row r="81" spans="2:17" ht="10.5" x14ac:dyDescent="0.25">
      <c r="B81" s="57" t="str">
        <f ca="1"/>
        <v>PP</v>
      </c>
      <c r="C81" s="58" t="str">
        <f ca="1"/>
        <v>median-price</v>
      </c>
      <c r="D81" s="59" t="str">
        <f ca="1"/>
        <v>PP</v>
      </c>
      <c r="E81" s="75" t="str">
        <f ca="1"/>
        <v/>
      </c>
      <c r="F81" s="75" t="str">
        <f ca="1"/>
        <v/>
      </c>
      <c r="G81" s="75"/>
      <c r="H81" s="76"/>
      <c r="I81" s="76"/>
      <c r="J81" s="76"/>
      <c r="K81" s="66"/>
      <c r="M81" s="57" t="s">
        <v>31</v>
      </c>
      <c r="N81" s="78" t="s">
        <v>38</v>
      </c>
      <c r="O81" s="75" t="str">
        <f t="shared" ref="O81" si="16">M81</f>
        <v>PP</v>
      </c>
      <c r="P81" s="75"/>
      <c r="Q81" s="67"/>
    </row>
    <row r="82" spans="2:17" ht="10.5" x14ac:dyDescent="0.25">
      <c r="B82" s="57" t="str">
        <f ca="1"/>
        <v>HC</v>
      </c>
      <c r="C82" s="58" t="str">
        <f ca="1"/>
        <v>median-price</v>
      </c>
      <c r="D82" s="59" t="str">
        <f ca="1"/>
        <v>HC</v>
      </c>
      <c r="E82" s="75" t="str">
        <f ca="1"/>
        <v/>
      </c>
      <c r="F82" s="75" t="str">
        <f ca="1"/>
        <v/>
      </c>
      <c r="G82" s="75"/>
      <c r="H82" s="76"/>
      <c r="I82" s="76"/>
      <c r="J82" s="76"/>
      <c r="K82" s="66"/>
      <c r="M82" s="57" t="s">
        <v>33</v>
      </c>
      <c r="N82" s="78" t="s">
        <v>38</v>
      </c>
      <c r="O82" s="75" t="str">
        <f t="shared" si="15"/>
        <v>HC</v>
      </c>
      <c r="P82" s="75"/>
      <c r="Q82" s="67"/>
    </row>
    <row r="83" spans="2:17" ht="10.5" x14ac:dyDescent="0.25">
      <c r="B83" s="57" t="str">
        <f ca="1"/>
        <v>K11</v>
      </c>
      <c r="C83" s="58" t="str">
        <f ca="1"/>
        <v>median-price</v>
      </c>
      <c r="D83" s="59" t="str">
        <f ca="1"/>
        <v>K11</v>
      </c>
      <c r="E83" s="75" t="str">
        <f ca="1"/>
        <v/>
      </c>
      <c r="F83" s="75" t="str">
        <f ca="1"/>
        <v/>
      </c>
      <c r="G83" s="75"/>
      <c r="H83" s="76"/>
      <c r="I83" s="76"/>
      <c r="J83" s="76"/>
      <c r="K83" s="66"/>
      <c r="M83" s="57" t="s">
        <v>35</v>
      </c>
      <c r="N83" s="78" t="s">
        <v>38</v>
      </c>
      <c r="O83" s="75" t="str">
        <f t="shared" si="15"/>
        <v>K11</v>
      </c>
      <c r="P83" s="75"/>
      <c r="Q83" s="67"/>
    </row>
    <row r="84" spans="2:17" ht="10.5" x14ac:dyDescent="0.25">
      <c r="B84" s="57" t="str">
        <f ca="1"/>
        <v>GLOW</v>
      </c>
      <c r="C84" s="58" t="str">
        <f ca="1"/>
        <v>median-price</v>
      </c>
      <c r="D84" s="59" t="str">
        <f ca="1"/>
        <v>GLOW</v>
      </c>
      <c r="E84" s="75" t="str">
        <f ca="1"/>
        <v/>
      </c>
      <c r="F84" s="75" t="str">
        <f ca="1"/>
        <v/>
      </c>
      <c r="G84" s="75"/>
      <c r="H84" s="76"/>
      <c r="I84" s="76"/>
      <c r="J84" s="76"/>
      <c r="K84" s="66"/>
      <c r="M84" s="57" t="s">
        <v>37</v>
      </c>
      <c r="N84" s="78" t="s">
        <v>38</v>
      </c>
      <c r="O84" s="75" t="str">
        <f t="shared" si="15"/>
        <v>GLOW</v>
      </c>
      <c r="P84" s="75"/>
      <c r="Q84" s="67"/>
    </row>
    <row r="85" spans="2:17" ht="10.5" x14ac:dyDescent="0.25">
      <c r="B85" s="57" t="str">
        <f ca="1"/>
        <v>LG2</v>
      </c>
      <c r="C85" s="58" t="str">
        <f ca="1"/>
        <v>median-price</v>
      </c>
      <c r="D85" s="59" t="str">
        <f ca="1"/>
        <v>LG2</v>
      </c>
      <c r="E85" s="75" t="str">
        <f ca="1"/>
        <v/>
      </c>
      <c r="F85" s="75" t="str">
        <f ca="1"/>
        <v/>
      </c>
      <c r="G85" s="75"/>
      <c r="H85" s="76"/>
      <c r="I85" s="76"/>
      <c r="J85" s="76"/>
      <c r="K85" s="66"/>
      <c r="M85" s="57" t="s">
        <v>39</v>
      </c>
      <c r="N85" s="78" t="s">
        <v>38</v>
      </c>
      <c r="O85" s="75" t="str">
        <f t="shared" si="15"/>
        <v>LG2</v>
      </c>
      <c r="P85" s="75"/>
      <c r="Q85" s="67"/>
    </row>
    <row r="86" spans="2:17" ht="10.5" x14ac:dyDescent="0.25">
      <c r="B86" s="57" t="str">
        <f ca="1"/>
        <v>MG</v>
      </c>
      <c r="C86" s="58" t="str">
        <f ca="1"/>
        <v>median-price</v>
      </c>
      <c r="D86" s="59" t="str">
        <f ca="1"/>
        <v>MG</v>
      </c>
      <c r="E86" s="75" t="str">
        <f ca="1"/>
        <v/>
      </c>
      <c r="F86" s="75" t="str">
        <f ca="1"/>
        <v/>
      </c>
      <c r="G86" s="75"/>
      <c r="H86" s="76"/>
      <c r="I86" s="76"/>
      <c r="J86" s="76"/>
      <c r="K86" s="66"/>
      <c r="M86" s="57" t="s">
        <v>40</v>
      </c>
      <c r="N86" s="78" t="s">
        <v>38</v>
      </c>
      <c r="O86" s="75" t="str">
        <f t="shared" si="15"/>
        <v>MG</v>
      </c>
      <c r="P86" s="75"/>
      <c r="Q86" s="67"/>
    </row>
    <row r="87" spans="2:17" ht="11" thickBot="1" x14ac:dyDescent="0.3">
      <c r="B87" s="57" t="str">
        <f ca="1"/>
        <v>RB</v>
      </c>
      <c r="C87" s="58" t="str">
        <f ca="1"/>
        <v>median-price</v>
      </c>
      <c r="D87" s="59" t="str">
        <f ca="1"/>
        <v>RB</v>
      </c>
      <c r="E87" s="75" t="str">
        <f ca="1"/>
        <v/>
      </c>
      <c r="F87" s="75" t="str">
        <f ca="1"/>
        <v/>
      </c>
      <c r="G87" s="75"/>
      <c r="H87" s="76"/>
      <c r="I87" s="76"/>
      <c r="J87" s="76"/>
      <c r="K87" s="66"/>
      <c r="M87" s="77" t="s">
        <v>41</v>
      </c>
      <c r="N87" s="68" t="s">
        <v>38</v>
      </c>
      <c r="O87" s="69" t="str">
        <f t="shared" si="15"/>
        <v>RB</v>
      </c>
      <c r="P87" s="69"/>
      <c r="Q87" s="70"/>
    </row>
  </sheetData>
  <mergeCells count="6">
    <mergeCell ref="C9:K9"/>
    <mergeCell ref="C2:D2"/>
    <mergeCell ref="C3:D3"/>
    <mergeCell ref="C4:D4"/>
    <mergeCell ref="C5:D5"/>
    <mergeCell ref="C7:K7"/>
  </mergeCells>
  <hyperlinks>
    <hyperlink ref="C7" r:id="rId1" xr:uid="{FE03AD0E-F120-4925-BEB7-291ACB009357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8E2D-D5B4-4674-BEBC-8AD13E8CEA47}">
  <sheetPr codeName="Sheet22">
    <tabColor theme="9" tint="-0.499984740745262"/>
  </sheetPr>
  <dimension ref="B2:AF108"/>
  <sheetViews>
    <sheetView showGridLines="0" tabSelected="1" zoomScale="132" zoomScaleNormal="100" workbookViewId="0">
      <pane xSplit="4" ySplit="7" topLeftCell="E8" activePane="bottomRight" state="frozen"/>
      <selection pane="topRight" activeCell="D1" sqref="D1"/>
      <selection pane="bottomLeft" activeCell="A8" sqref="A8"/>
      <selection pane="bottomRight" activeCell="D4" sqref="D4"/>
    </sheetView>
  </sheetViews>
  <sheetFormatPr defaultRowHeight="10" outlineLevelRow="1" outlineLevelCol="1" x14ac:dyDescent="0.2"/>
  <cols>
    <col min="1" max="1" width="1" customWidth="1"/>
    <col min="2" max="2" width="5" customWidth="1"/>
    <col min="3" max="3" width="6.6640625" customWidth="1"/>
    <col min="4" max="4" width="17" customWidth="1"/>
    <col min="5" max="5" width="7" customWidth="1"/>
    <col min="6" max="6" width="12.6640625" hidden="1" customWidth="1" outlineLevel="1"/>
    <col min="7" max="7" width="12.6640625" customWidth="1" collapsed="1"/>
    <col min="8" max="8" width="12.6640625" customWidth="1"/>
    <col min="9" max="9" width="12.6640625" hidden="1" customWidth="1" outlineLevel="1"/>
    <col min="10" max="10" width="12.6640625" customWidth="1" collapsed="1"/>
    <col min="11" max="13" width="12.6640625" customWidth="1"/>
    <col min="14" max="14" width="2.6640625" customWidth="1"/>
    <col min="15" max="15" width="6.33203125" hidden="1" customWidth="1" outlineLevel="1"/>
    <col min="16" max="16" width="129.6640625" customWidth="1" collapsed="1"/>
    <col min="17" max="17" width="81.6640625" customWidth="1"/>
    <col min="18" max="18" width="7" customWidth="1"/>
    <col min="19" max="19" width="8.6640625" customWidth="1"/>
    <col min="20" max="32" width="8.33203125" customWidth="1"/>
  </cols>
  <sheetData>
    <row r="2" spans="2:32" ht="11" thickBot="1" x14ac:dyDescent="0.3">
      <c r="B2" s="299" t="s">
        <v>42</v>
      </c>
      <c r="C2" s="300"/>
      <c r="D2" s="79" t="s">
        <v>23</v>
      </c>
      <c r="E2" s="10"/>
      <c r="G2" s="48" t="s">
        <v>55</v>
      </c>
      <c r="H2" s="71"/>
      <c r="J2" s="79" t="s">
        <v>25</v>
      </c>
      <c r="L2" s="80" t="s">
        <v>43</v>
      </c>
      <c r="M2" s="301" t="str">
        <f>J7</f>
        <v># Per 9H</v>
      </c>
      <c r="N2" s="302"/>
      <c r="R2" s="10"/>
      <c r="S2" s="10"/>
    </row>
    <row r="3" spans="2:32" ht="11" thickBot="1" x14ac:dyDescent="0.3">
      <c r="B3" s="303" t="s">
        <v>4</v>
      </c>
      <c r="C3" s="304"/>
      <c r="D3" s="81">
        <f>MAX(tbl_pbi_last_txn_date['[LastTxnDate']])</f>
        <v>46042</v>
      </c>
      <c r="E3" s="10"/>
      <c r="G3" s="128" t="s">
        <v>56</v>
      </c>
      <c r="H3" s="71"/>
      <c r="J3" s="129" cm="1">
        <f t="array" ref="J3">_xlfn.SWITCH($J$2,"1Y",30,"3M",14,"1M",7,"1W",3)</f>
        <v>14</v>
      </c>
      <c r="L3" s="10"/>
      <c r="M3" s="10"/>
      <c r="N3" s="10"/>
      <c r="R3" s="10"/>
      <c r="S3" s="10"/>
    </row>
    <row r="4" spans="2:32" ht="10.5" customHeight="1" thickBot="1" x14ac:dyDescent="0.25">
      <c r="C4" s="10"/>
      <c r="D4" s="82"/>
      <c r="E4" s="10"/>
      <c r="F4" s="10"/>
      <c r="G4" s="10"/>
      <c r="H4" s="10"/>
      <c r="I4" s="10"/>
      <c r="J4" s="10"/>
      <c r="K4" s="10"/>
      <c r="L4" s="10"/>
      <c r="M4" s="10"/>
      <c r="N4" s="10"/>
      <c r="R4" s="10"/>
      <c r="S4" s="10"/>
    </row>
    <row r="5" spans="2:32" ht="10.5" hidden="1" customHeight="1" outlineLevel="1" thickBot="1" x14ac:dyDescent="0.25">
      <c r="B5">
        <f ca="1">COUNTA($E$8:$E$107)</f>
        <v>69</v>
      </c>
      <c r="C5" s="10">
        <f>MATCH("Staff[StaffID]",tbl_pbi_sales_performance[#Headers],0)</f>
        <v>2</v>
      </c>
      <c r="D5" s="10">
        <f>MATCH("[StaffName]",tbl_pbi_sales_performance[#Headers],0)</f>
        <v>5</v>
      </c>
      <c r="E5" s="10">
        <f>MATCH("[HoursAC10-"&amp;$J$2&amp;"]",tbl_pbi_sales_performance[#Headers],0)</f>
        <v>21</v>
      </c>
      <c r="F5" s="10">
        <f>MATCH("[NetSales-"&amp;$J$2&amp;"]",tbl_pbi_sales_performance[#Headers],0)</f>
        <v>19</v>
      </c>
      <c r="G5" s="10">
        <f>MATCH("[SumNetSalesPer9SH-"&amp;$J$2&amp;"]",tbl_pbi_sales_performance[#Headers],0)</f>
        <v>22</v>
      </c>
      <c r="H5" s="10">
        <f>MATCH("[SumNetSalesExFurniturePer9SH-"&amp;$J$2&amp;"]",tbl_pbi_sales_performance[#Headers],0)</f>
        <v>24</v>
      </c>
      <c r="I5" s="10">
        <f>MATCH("[CountTransactions-"&amp;$J$2&amp;"]",tbl_pbi_sales_performance[#Headers],0)</f>
        <v>27</v>
      </c>
      <c r="J5" s="10">
        <f>MATCH("[CountTransactionsPer9SH-"&amp;$J$2&amp;"]",tbl_pbi_sales_performance[#Headers],0)</f>
        <v>28</v>
      </c>
      <c r="K5" s="10">
        <f>MATCH("[MedianTransactionValue-"&amp;$J$2&amp;"]",tbl_pbi_sales_performance[#Headers],0)</f>
        <v>29</v>
      </c>
      <c r="L5" s="10">
        <f>MATCH("[AverageSalesQuantityP100-"&amp;$J$2&amp;"]",tbl_pbi_sales_performance[#Headers],0)</f>
        <v>30</v>
      </c>
      <c r="M5" s="10">
        <f>MATCH("[MedianPriceP100-"&amp;$J$2&amp;"]",tbl_pbi_sales_performance[#Headers],0)</f>
        <v>31</v>
      </c>
      <c r="N5" s="10"/>
      <c r="R5" s="10"/>
      <c r="S5" s="10" t="s">
        <v>57</v>
      </c>
      <c r="T5" s="11">
        <f t="shared" ref="T5:AD5" si="0">EDATE(U5,-1)</f>
        <v>45658</v>
      </c>
      <c r="U5" s="11">
        <f t="shared" si="0"/>
        <v>45689</v>
      </c>
      <c r="V5" s="11">
        <f t="shared" si="0"/>
        <v>45717</v>
      </c>
      <c r="W5" s="11">
        <f t="shared" si="0"/>
        <v>45748</v>
      </c>
      <c r="X5" s="11">
        <f t="shared" si="0"/>
        <v>45778</v>
      </c>
      <c r="Y5" s="11">
        <f t="shared" si="0"/>
        <v>45809</v>
      </c>
      <c r="Z5" s="11">
        <f t="shared" si="0"/>
        <v>45839</v>
      </c>
      <c r="AA5" s="11">
        <f t="shared" si="0"/>
        <v>45870</v>
      </c>
      <c r="AB5" s="11">
        <f t="shared" si="0"/>
        <v>45901</v>
      </c>
      <c r="AC5" s="11">
        <f t="shared" si="0"/>
        <v>45931</v>
      </c>
      <c r="AD5" s="11">
        <f t="shared" si="0"/>
        <v>45962</v>
      </c>
      <c r="AE5" s="11">
        <f>EDATE(AF5,-1)</f>
        <v>45992</v>
      </c>
      <c r="AF5" s="11">
        <f>DATE(YEAR($D$3),MONTH($D$3),1)</f>
        <v>46023</v>
      </c>
    </row>
    <row r="6" spans="2:32" ht="13.15" customHeight="1" collapsed="1" thickBot="1" x14ac:dyDescent="0.25">
      <c r="C6" s="10"/>
      <c r="D6" s="84" t="str">
        <f>IF(OR(location="",UPPER(location)="ALL",UPPER(location)="PTBZ"),"PTBZ",location)</f>
        <v>PTBZ</v>
      </c>
      <c r="E6" s="85" cm="1">
        <f t="array" ref="E6:M6">_xlfn.CHOOSECOLS(_xlfn._xlws.FILTER(tbl_pbi_sales_performance[],(tbl_pbi_sales_performance['[Location Total']])*(tbl_pbi_sales_performance['[Staff Total']])),$E$5:$M$5)</f>
        <v>3266.6963888886116</v>
      </c>
      <c r="F6" s="85">
        <v>24712230.179999989</v>
      </c>
      <c r="G6" s="85">
        <v>7564.8995921557098</v>
      </c>
      <c r="H6" s="85">
        <v>6885.099125374184</v>
      </c>
      <c r="I6" s="85">
        <v>34610</v>
      </c>
      <c r="J6" s="86">
        <v>10.594801560905065</v>
      </c>
      <c r="K6" s="85">
        <v>398</v>
      </c>
      <c r="L6" s="130">
        <v>2.1160509759638653</v>
      </c>
      <c r="M6" s="85">
        <v>279</v>
      </c>
      <c r="N6" s="87"/>
      <c r="O6" s="88"/>
      <c r="P6" s="88"/>
      <c r="Q6" s="88"/>
      <c r="R6" s="89" t="str">
        <f>IF($D$6="PTBZ", "All Shops ", location&amp;" Sales ")&amp;"Monthly Performance"</f>
        <v>All Shops Monthly Performance</v>
      </c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</row>
    <row r="7" spans="2:32" ht="32" thickBot="1" x14ac:dyDescent="0.3">
      <c r="B7" s="90" t="s">
        <v>44</v>
      </c>
      <c r="C7" s="91" t="s">
        <v>45</v>
      </c>
      <c r="D7" s="91" t="s">
        <v>0</v>
      </c>
      <c r="E7" s="91" t="s">
        <v>46</v>
      </c>
      <c r="F7" s="91" t="s">
        <v>47</v>
      </c>
      <c r="G7" s="91" t="s">
        <v>24</v>
      </c>
      <c r="H7" s="91" t="s">
        <v>1998</v>
      </c>
      <c r="I7" s="91" t="s">
        <v>49</v>
      </c>
      <c r="J7" s="92" t="s">
        <v>50</v>
      </c>
      <c r="K7" s="91" t="s">
        <v>51</v>
      </c>
      <c r="L7" s="92" t="s">
        <v>52</v>
      </c>
      <c r="M7" s="91" t="s">
        <v>53</v>
      </c>
      <c r="N7" s="93"/>
      <c r="O7" s="88"/>
      <c r="P7" s="88"/>
      <c r="Q7" s="88"/>
      <c r="R7" s="12" t="s">
        <v>58</v>
      </c>
      <c r="S7" s="12" t="s">
        <v>59</v>
      </c>
      <c r="T7" s="12" t="str">
        <f t="shared" ref="T7:AE7" si="1">TEXT(T5,"mmm")</f>
        <v>Jan</v>
      </c>
      <c r="U7" s="12" t="str">
        <f t="shared" si="1"/>
        <v>Feb</v>
      </c>
      <c r="V7" s="12" t="str">
        <f t="shared" si="1"/>
        <v>Mar</v>
      </c>
      <c r="W7" s="12" t="str">
        <f t="shared" si="1"/>
        <v>Apr</v>
      </c>
      <c r="X7" s="12" t="str">
        <f t="shared" si="1"/>
        <v>May</v>
      </c>
      <c r="Y7" s="12" t="str">
        <f t="shared" si="1"/>
        <v>Jun</v>
      </c>
      <c r="Z7" s="12" t="str">
        <f t="shared" si="1"/>
        <v>Jul</v>
      </c>
      <c r="AA7" s="12" t="str">
        <f t="shared" si="1"/>
        <v>Aug</v>
      </c>
      <c r="AB7" s="12" t="str">
        <f t="shared" si="1"/>
        <v>Sept</v>
      </c>
      <c r="AC7" s="12" t="str">
        <f t="shared" si="1"/>
        <v>Oct</v>
      </c>
      <c r="AD7" s="12" t="str">
        <f t="shared" si="1"/>
        <v>Nov</v>
      </c>
      <c r="AE7" s="12" t="str">
        <f t="shared" si="1"/>
        <v>Dec</v>
      </c>
      <c r="AF7" s="12" t="str">
        <f>TEXT(AF5,"mmm")</f>
        <v>Jan</v>
      </c>
    </row>
    <row r="8" spans="2:32" ht="13.15" customHeight="1" x14ac:dyDescent="0.2">
      <c r="B8" s="112" cm="1">
        <f t="array" aca="1" ref="B8" ca="1">IF(ISNUMBER(C8),ROW()-ROW(B$7)-SUM(IF(ISNUMBER(C$8:C8),0,1)),"")</f>
        <v>1</v>
      </c>
      <c r="C8" s="103" cm="1">
        <f t="array" aca="1" ref="C8:M76" ca="1">_xlfn.LET(
_xlpm.all_shops, OR(location="",UPPER(location)="ALL",UPPER(location)="PTBZ"),
_xlpm.top_row, _xlfn.HSTACK("",$D$6:$M$6),
_xlpm.staff_rows_partial,
_xlfn._xlws.FILTER(tbl_pbi_sales_performance[#Data],
(IF(_xlpm.all_shops, TRUE, tbl_pbi_sales_performance[Locations'[LocationID']]=location))*
NOT(tbl_pbi_sales_performance['[Staff Total']])*
(OFFSET(tbl_pbi_sales_performance[Locations'[LocationID']],0,MATCH("[HoursAC10-"&amp;$J$2&amp;"]",tbl_pbi_sales_performance[#Headers],0)-1)&gt;=$J$3)),
_xlpm.staff_rows,
IF(_xlpm.all_shops,
_xlfn.HSTACK(_xlfn.CHOOSECOLS(_xlpm.staff_rows_partial, 2), _xlfn.MAP(_xlfn.CHOOSECOLS(_xlpm.staff_rows_partial,$D$5),_xlfn.CHOOSECOLS(_xlpm.staff_rows_partial,1), _xlfn.LAMBDA(_xlpm.x,_xlpm.y,_xlpm.x&amp;" @ "&amp; _xlpm.y)), _xlfn.CHOOSECOLS(_xlpm.staff_rows_partial,$E$5:$M$5)),
_xlfn.CHOOSECOLS(_xlpm.staff_rows_partial,$C$5:$M$5)),
_xlpm.shop_rows_partial,
_xlfn._xlws.FILTER(tbl_pbi_sales_performance[#Data],
(tbl_pbi_sales_performance['[Staff Total']])*
NOT(tbl_pbi_sales_performance['[Location Total']])*
(OFFSET(tbl_pbi_sales_performance[Locations'[LocationID']],0,MATCH("[HoursAC10-"&amp;$J$2&amp;"]",tbl_pbi_sales_performance[#Headers],0)-1)&gt;=$J$3)),
_xlpm.shop_rows,
_xlfn.HSTACK(_xlfn.EXPAND("",ROWS(_xlpm.shop_rows_partial),,""),_xlfn.CHOOSECOLS(_xlpm.shop_rows_partial,1),_xlfn.CHOOSECOLS(_xlpm.shop_rows_partial,$E$5:$M$5)),
_xlfn._xlws.SORT(
IF(_xlpm.all_shops, _xlfn.VSTACK(_xlpm.top_row,_xlpm.staff_rows,_xlpm.shop_rows), _xlfn.VSTACK(_xlpm.top_row,_xlpm.staff_rows)),
MATCH(sort_by,$C$7:$N$7,0),
-1)
)</f>
        <v>574</v>
      </c>
      <c r="D8" s="103" t="str">
        <f ca="1"/>
        <v>Kathy L @ QRC</v>
      </c>
      <c r="E8" s="104">
        <f ca="1"/>
        <v>73.577569444542462</v>
      </c>
      <c r="F8" s="105">
        <f ca="1"/>
        <v>1133912.8700000027</v>
      </c>
      <c r="G8" s="106">
        <f ca="1"/>
        <v>15411.121603502621</v>
      </c>
      <c r="H8" s="106">
        <f ca="1"/>
        <v>15411.121603502621</v>
      </c>
      <c r="I8" s="107">
        <f ca="1"/>
        <v>1817</v>
      </c>
      <c r="J8" s="108">
        <f ca="1"/>
        <v>24.695026129797959</v>
      </c>
      <c r="K8" s="109">
        <f ca="1"/>
        <v>368</v>
      </c>
      <c r="L8" s="131">
        <f ca="1"/>
        <v>2.1105769230769229</v>
      </c>
      <c r="M8" s="109">
        <f ca="1"/>
        <v>259</v>
      </c>
      <c r="N8" s="111"/>
      <c r="O8" s="132">
        <f ca="1">IF(G8=0,"",H8/G8)</f>
        <v>1</v>
      </c>
      <c r="P8" s="88"/>
      <c r="Q8" s="88"/>
      <c r="R8" s="10" t="str" cm="1">
        <f t="array" ref="R8:R17">_xlfn._xlws.SORT(_xlfn.UNIQUE(_xlfn._xlws.FILTER(
IF($D$6="PTBZ", tbl_pbi_sales_performance_mm[Locations'[LocationID']], tbl_pbi_sales_performance_mm[Staff'[StaffID']]),
(tbl_pbi_sales_performance_mm['[HoursAC10']]&gt;=7)*
(((tbl_pbi_sales_performance_mm[Calendar'[Year']]=YEAR($AF$5)) * (tbl_pbi_sales_performance_mm[Calendar'[Month Number']]=MONTH($AF$5))) +
((tbl_pbi_sales_performance_mm[Calendar'[Year']]=YEAR($AE$5)) * (tbl_pbi_sales_performance_mm[Calendar'[Month Number']]=MONTH($AE$5)))) *
(IF($D$6="PTBZ", tbl_pbi_sales_performance_mm[Staff'[StaffID']] = "", tbl_pbi_sales_performance_mm[Locations'[LocationID']]=location))
)))</f>
        <v>GLOW</v>
      </c>
      <c r="S8" s="10" t="str" cm="1">
        <f t="array" ref="S8:S17">IF($D$6="PTBZ",_xlfn.ANCHORARRAY( $R8), _xlfn.XLOOKUP(_xlfn.ANCHORARRAY($R8),tbl_pbi_sales_performance_mm[Staff'[StaffID']],tbl_pbi_sales_performance_mm['[StaffName']]))</f>
        <v>GLOW</v>
      </c>
      <c r="T8" s="13">
        <f>IF($R8="","",
SUMIFS(tbl_pbi_sales_performance_mm['[SumNetSalesPer9SH']],
tbl_pbi_sales_performance_mm[Calendar'[Year']],YEAR(T$5),
tbl_pbi_sales_performance_mm[Calendar'[Month Number']],MONTH(T$5),
tbl_pbi_sales_performance_mm[Locations'[LocationID']],$R8,
tbl_pbi_sales_performance_mm['[Staff Total']],TRUE))</f>
        <v>8840.3955140625949</v>
      </c>
      <c r="U8" s="13">
        <f>IF($R8="","",
SUMIFS(tbl_pbi_sales_performance_mm['[SumNetSalesPer9SH']],
tbl_pbi_sales_performance_mm[Calendar'[Year']],YEAR(U$5),
tbl_pbi_sales_performance_mm[Calendar'[Month Number']],MONTH(U$5),
tbl_pbi_sales_performance_mm[Locations'[LocationID']],$R8,
tbl_pbi_sales_performance_mm['[Staff Total']],TRUE))</f>
        <v>9256.1746943844155</v>
      </c>
      <c r="V8" s="13">
        <f>IF($R8="","",
SUMIFS(tbl_pbi_sales_performance_mm['[SumNetSalesPer9SH']],
tbl_pbi_sales_performance_mm[Calendar'[Year']],YEAR(V$5),
tbl_pbi_sales_performance_mm[Calendar'[Month Number']],MONTH(V$5),
tbl_pbi_sales_performance_mm[Locations'[LocationID']],$R8,
tbl_pbi_sales_performance_mm['[Staff Total']],TRUE))</f>
        <v>6700.4967080128417</v>
      </c>
      <c r="W8" s="13">
        <f>IF($R8="","",
SUMIFS(tbl_pbi_sales_performance_mm['[SumNetSalesPer9SH']],
tbl_pbi_sales_performance_mm[Calendar'[Year']],YEAR(W$5),
tbl_pbi_sales_performance_mm[Calendar'[Month Number']],MONTH(W$5),
tbl_pbi_sales_performance_mm[Locations'[LocationID']],$R8,
tbl_pbi_sales_performance_mm['[Staff Total']],TRUE))</f>
        <v>14275.856468269107</v>
      </c>
      <c r="X8" s="13">
        <f>IF($R8="","",
SUMIFS(tbl_pbi_sales_performance_mm['[SumNetSalesPer9SH']],
tbl_pbi_sales_performance_mm[Calendar'[Year']],YEAR(X$5),
tbl_pbi_sales_performance_mm[Calendar'[Month Number']],MONTH(X$5),
tbl_pbi_sales_performance_mm[Locations'[LocationID']],$R8,
tbl_pbi_sales_performance_mm['[Staff Total']],TRUE))</f>
        <v>12429.976827026479</v>
      </c>
      <c r="Y8" s="13">
        <f>IF($R8="","",
SUMIFS(tbl_pbi_sales_performance_mm['[SumNetSalesPer9SH']],
tbl_pbi_sales_performance_mm[Calendar'[Year']],YEAR(Y$5),
tbl_pbi_sales_performance_mm[Calendar'[Month Number']],MONTH(Y$5),
tbl_pbi_sales_performance_mm[Locations'[LocationID']],$R8,
tbl_pbi_sales_performance_mm['[Staff Total']],TRUE))</f>
        <v>13780.497301489821</v>
      </c>
      <c r="Z8" s="13">
        <f>IF($R8="","",
SUMIFS(tbl_pbi_sales_performance_mm['[SumNetSalesPer9SH']],
tbl_pbi_sales_performance_mm[Calendar'[Year']],YEAR(Z$5),
tbl_pbi_sales_performance_mm[Calendar'[Month Number']],MONTH(Z$5),
tbl_pbi_sales_performance_mm[Locations'[LocationID']],$R8,
tbl_pbi_sales_performance_mm['[Staff Total']],TRUE))</f>
        <v>10890.089021016116</v>
      </c>
      <c r="AA8" s="13">
        <f>IF($R8="","",
SUMIFS(tbl_pbi_sales_performance_mm['[SumNetSalesPer9SH']],
tbl_pbi_sales_performance_mm[Calendar'[Year']],YEAR(AA$5),
tbl_pbi_sales_performance_mm[Calendar'[Month Number']],MONTH(AA$5),
tbl_pbi_sales_performance_mm[Locations'[LocationID']],$R8,
tbl_pbi_sales_performance_mm['[Staff Total']],TRUE))</f>
        <v>8617.0628258448032</v>
      </c>
      <c r="AB8" s="13">
        <f>IF($R8="","",
SUMIFS(tbl_pbi_sales_performance_mm['[SumNetSalesPer9SH']],
tbl_pbi_sales_performance_mm[Calendar'[Year']],YEAR(AB$5),
tbl_pbi_sales_performance_mm[Calendar'[Month Number']],MONTH(AB$5),
tbl_pbi_sales_performance_mm[Locations'[LocationID']],$R8,
tbl_pbi_sales_performance_mm['[Staff Total']],TRUE))</f>
        <v>4204.0818571930022</v>
      </c>
      <c r="AC8" s="13">
        <f>IF($R8="","",
SUMIFS(tbl_pbi_sales_performance_mm['[SumNetSalesPer9SH']],
tbl_pbi_sales_performance_mm[Calendar'[Year']],YEAR(AC$5),
tbl_pbi_sales_performance_mm[Calendar'[Month Number']],MONTH(AC$5),
tbl_pbi_sales_performance_mm[Locations'[LocationID']],$R8,
tbl_pbi_sales_performance_mm['[Staff Total']],TRUE))</f>
        <v>6010.7444228041186</v>
      </c>
      <c r="AD8" s="13">
        <f>IF($R8="","",
SUMIFS(tbl_pbi_sales_performance_mm['[SumNetSalesPer9SH']],
tbl_pbi_sales_performance_mm[Calendar'[Year']],YEAR(AD$5),
tbl_pbi_sales_performance_mm[Calendar'[Month Number']],MONTH(AD$5),
tbl_pbi_sales_performance_mm[Locations'[LocationID']],$R8,
tbl_pbi_sales_performance_mm['[Staff Total']],TRUE))</f>
        <v>5236.0049889403226</v>
      </c>
      <c r="AE8" s="13">
        <f>IF($R8="","",
SUMIFS(tbl_pbi_sales_performance_mm['[SumNetSalesPer9SH']],
tbl_pbi_sales_performance_mm[Calendar'[Year']],YEAR(AE$5),
tbl_pbi_sales_performance_mm[Calendar'[Month Number']],MONTH(AE$5),
tbl_pbi_sales_performance_mm[Locations'[LocationID']],$R8,
tbl_pbi_sales_performance_mm['[Staff Total']],TRUE))</f>
        <v>7779.6364950726056</v>
      </c>
      <c r="AF8" s="13">
        <f>IF($R8="","",
SUMIFS(tbl_pbi_sales_performance_mm['[SumNetSalesPer9SH']],
tbl_pbi_sales_performance_mm[Calendar'[Year']],YEAR(AF$5),
tbl_pbi_sales_performance_mm[Calendar'[Month Number']],MONTH(AF$5),
tbl_pbi_sales_performance_mm[Locations'[LocationID']],$R8,
tbl_pbi_sales_performance_mm['[Staff Total']],TRUE))</f>
        <v>5349.643716412781</v>
      </c>
    </row>
    <row r="9" spans="2:32" ht="13.15" customHeight="1" x14ac:dyDescent="0.2">
      <c r="B9" s="112" cm="1">
        <f t="array" aca="1" ref="B9" ca="1">IF(ISNUMBER(C9),ROW()-ROW(B$7)-SUM(IF(ISNUMBER(C$8:C9),0,1)),"")</f>
        <v>2</v>
      </c>
      <c r="C9" s="103">
        <f ca="1"/>
        <v>814</v>
      </c>
      <c r="D9" s="103" t="str">
        <f ca="1"/>
        <v>Sum C @ QRC</v>
      </c>
      <c r="E9" s="104">
        <f ca="1"/>
        <v>72.711284722031564</v>
      </c>
      <c r="F9" s="105">
        <f ca="1"/>
        <v>1022411.0899999944</v>
      </c>
      <c r="G9" s="106">
        <f ca="1"/>
        <v>14061.243642009302</v>
      </c>
      <c r="H9" s="106">
        <f ca="1"/>
        <v>13316.613696231509</v>
      </c>
      <c r="I9" s="107">
        <f ca="1"/>
        <v>1788</v>
      </c>
      <c r="J9" s="108">
        <f ca="1"/>
        <v>24.59040583363857</v>
      </c>
      <c r="K9" s="109">
        <f ca="1"/>
        <v>347</v>
      </c>
      <c r="L9" s="131">
        <f ca="1"/>
        <v>2.0530209617755859</v>
      </c>
      <c r="M9" s="109">
        <f ca="1"/>
        <v>249</v>
      </c>
      <c r="N9" s="113"/>
      <c r="O9" s="132">
        <f t="shared" ref="O9:O54" ca="1" si="2">IF(G9=0,"",H9/G9)</f>
        <v>0.94704380602913807</v>
      </c>
      <c r="P9" s="88"/>
      <c r="Q9" s="88"/>
      <c r="R9" s="10" t="str">
        <v>HC</v>
      </c>
      <c r="S9" s="10" t="str">
        <v>HC</v>
      </c>
      <c r="T9" s="13">
        <f>IF($R9="","",
SUMIFS(tbl_pbi_sales_performance_mm['[SumNetSalesPer9SH']],
tbl_pbi_sales_performance_mm[Calendar'[Year']],YEAR(T$5),
tbl_pbi_sales_performance_mm[Calendar'[Month Number']],MONTH(T$5),
tbl_pbi_sales_performance_mm[Locations'[LocationID']],$R9,
tbl_pbi_sales_performance_mm['[Staff Total']],TRUE))</f>
        <v>7920.1740851387749</v>
      </c>
      <c r="U9" s="13">
        <f>IF($R9="","",
SUMIFS(tbl_pbi_sales_performance_mm['[SumNetSalesPer9SH']],
tbl_pbi_sales_performance_mm[Calendar'[Year']],YEAR(U$5),
tbl_pbi_sales_performance_mm[Calendar'[Month Number']],MONTH(U$5),
tbl_pbi_sales_performance_mm[Locations'[LocationID']],$R9,
tbl_pbi_sales_performance_mm['[Staff Total']],TRUE))</f>
        <v>7631.669324778547</v>
      </c>
      <c r="V9" s="13">
        <f>IF($R9="","",
SUMIFS(tbl_pbi_sales_performance_mm['[SumNetSalesPer9SH']],
tbl_pbi_sales_performance_mm[Calendar'[Year']],YEAR(V$5),
tbl_pbi_sales_performance_mm[Calendar'[Month Number']],MONTH(V$5),
tbl_pbi_sales_performance_mm[Locations'[LocationID']],$R9,
tbl_pbi_sales_performance_mm['[Staff Total']],TRUE))</f>
        <v>8557.0503398430465</v>
      </c>
      <c r="W9" s="13">
        <f>IF($R9="","",
SUMIFS(tbl_pbi_sales_performance_mm['[SumNetSalesPer9SH']],
tbl_pbi_sales_performance_mm[Calendar'[Year']],YEAR(W$5),
tbl_pbi_sales_performance_mm[Calendar'[Month Number']],MONTH(W$5),
tbl_pbi_sales_performance_mm[Locations'[LocationID']],$R9,
tbl_pbi_sales_performance_mm['[Staff Total']],TRUE))</f>
        <v>8560.2680313880664</v>
      </c>
      <c r="X9" s="13">
        <f>IF($R9="","",
SUMIFS(tbl_pbi_sales_performance_mm['[SumNetSalesPer9SH']],
tbl_pbi_sales_performance_mm[Calendar'[Year']],YEAR(X$5),
tbl_pbi_sales_performance_mm[Calendar'[Month Number']],MONTH(X$5),
tbl_pbi_sales_performance_mm[Locations'[LocationID']],$R9,
tbl_pbi_sales_performance_mm['[Staff Total']],TRUE))</f>
        <v>7539.4438112841945</v>
      </c>
      <c r="Y9" s="13">
        <f>IF($R9="","",
SUMIFS(tbl_pbi_sales_performance_mm['[SumNetSalesPer9SH']],
tbl_pbi_sales_performance_mm[Calendar'[Year']],YEAR(Y$5),
tbl_pbi_sales_performance_mm[Calendar'[Month Number']],MONTH(Y$5),
tbl_pbi_sales_performance_mm[Locations'[LocationID']],$R9,
tbl_pbi_sales_performance_mm['[Staff Total']],TRUE))</f>
        <v>7609.3908346721219</v>
      </c>
      <c r="Z9" s="13">
        <f>IF($R9="","",
SUMIFS(tbl_pbi_sales_performance_mm['[SumNetSalesPer9SH']],
tbl_pbi_sales_performance_mm[Calendar'[Year']],YEAR(Z$5),
tbl_pbi_sales_performance_mm[Calendar'[Month Number']],MONTH(Z$5),
tbl_pbi_sales_performance_mm[Locations'[LocationID']],$R9,
tbl_pbi_sales_performance_mm['[Staff Total']],TRUE))</f>
        <v>7440.3494068525861</v>
      </c>
      <c r="AA9" s="13">
        <f>IF($R9="","",
SUMIFS(tbl_pbi_sales_performance_mm['[SumNetSalesPer9SH']],
tbl_pbi_sales_performance_mm[Calendar'[Year']],YEAR(AA$5),
tbl_pbi_sales_performance_mm[Calendar'[Month Number']],MONTH(AA$5),
tbl_pbi_sales_performance_mm[Locations'[LocationID']],$R9,
tbl_pbi_sales_performance_mm['[Staff Total']],TRUE))</f>
        <v>8068.1990311247109</v>
      </c>
      <c r="AB9" s="13">
        <f>IF($R9="","",
SUMIFS(tbl_pbi_sales_performance_mm['[SumNetSalesPer9SH']],
tbl_pbi_sales_performance_mm[Calendar'[Year']],YEAR(AB$5),
tbl_pbi_sales_performance_mm[Calendar'[Month Number']],MONTH(AB$5),
tbl_pbi_sales_performance_mm[Locations'[LocationID']],$R9,
tbl_pbi_sales_performance_mm['[Staff Total']],TRUE))</f>
        <v>6986.6184815514844</v>
      </c>
      <c r="AC9" s="13">
        <f>IF($R9="","",
SUMIFS(tbl_pbi_sales_performance_mm['[SumNetSalesPer9SH']],
tbl_pbi_sales_performance_mm[Calendar'[Year']],YEAR(AC$5),
tbl_pbi_sales_performance_mm[Calendar'[Month Number']],MONTH(AC$5),
tbl_pbi_sales_performance_mm[Locations'[LocationID']],$R9,
tbl_pbi_sales_performance_mm['[Staff Total']],TRUE))</f>
        <v>7691.281741931708</v>
      </c>
      <c r="AD9" s="13">
        <f>IF($R9="","",
SUMIFS(tbl_pbi_sales_performance_mm['[SumNetSalesPer9SH']],
tbl_pbi_sales_performance_mm[Calendar'[Year']],YEAR(AD$5),
tbl_pbi_sales_performance_mm[Calendar'[Month Number']],MONTH(AD$5),
tbl_pbi_sales_performance_mm[Locations'[LocationID']],$R9,
tbl_pbi_sales_performance_mm['[Staff Total']],TRUE))</f>
        <v>8242.0465051176379</v>
      </c>
      <c r="AE9" s="13">
        <f>IF($R9="","",
SUMIFS(tbl_pbi_sales_performance_mm['[SumNetSalesPer9SH']],
tbl_pbi_sales_performance_mm[Calendar'[Year']],YEAR(AE$5),
tbl_pbi_sales_performance_mm[Calendar'[Month Number']],MONTH(AE$5),
tbl_pbi_sales_performance_mm[Locations'[LocationID']],$R9,
tbl_pbi_sales_performance_mm['[Staff Total']],TRUE))</f>
        <v>8927.7289228974187</v>
      </c>
      <c r="AF9" s="13">
        <f>IF($R9="","",
SUMIFS(tbl_pbi_sales_performance_mm['[SumNetSalesPer9SH']],
tbl_pbi_sales_performance_mm[Calendar'[Year']],YEAR(AF$5),
tbl_pbi_sales_performance_mm[Calendar'[Month Number']],MONTH(AF$5),
tbl_pbi_sales_performance_mm[Locations'[LocationID']],$R9,
tbl_pbi_sales_performance_mm['[Staff Total']],TRUE))</f>
        <v>7455.0148039519208</v>
      </c>
    </row>
    <row r="10" spans="2:32" ht="13.15" customHeight="1" x14ac:dyDescent="0.2">
      <c r="B10" s="112" cm="1">
        <f t="array" aca="1" ref="B10" ca="1">IF(ISNUMBER(C10),ROW()-ROW(B$7)-SUM(IF(ISNUMBER(C$8:C10),0,1)),"")</f>
        <v>3</v>
      </c>
      <c r="C10" s="103">
        <f ca="1"/>
        <v>805</v>
      </c>
      <c r="D10" s="103" t="str">
        <f ca="1"/>
        <v>Milk K @ QRC</v>
      </c>
      <c r="E10" s="104">
        <f ca="1"/>
        <v>34.497673611143256</v>
      </c>
      <c r="F10" s="105">
        <f ca="1"/>
        <v>296124.2900000001</v>
      </c>
      <c r="G10" s="106">
        <f ca="1"/>
        <v>8583.8915788323648</v>
      </c>
      <c r="H10" s="106">
        <f ca="1"/>
        <v>8583.8915788323648</v>
      </c>
      <c r="I10" s="107">
        <f ca="1"/>
        <v>702</v>
      </c>
      <c r="J10" s="108">
        <f ca="1"/>
        <v>20.349198265161963</v>
      </c>
      <c r="K10" s="109">
        <f ca="1"/>
        <v>308.5</v>
      </c>
      <c r="L10" s="131">
        <f ca="1"/>
        <v>1.7724358974358974</v>
      </c>
      <c r="M10" s="109">
        <f ca="1"/>
        <v>244</v>
      </c>
      <c r="N10" s="113"/>
      <c r="O10" s="132">
        <f t="shared" ca="1" si="2"/>
        <v>1</v>
      </c>
      <c r="P10" s="88"/>
      <c r="Q10" s="88"/>
      <c r="R10" s="10" t="str">
        <v>K11</v>
      </c>
      <c r="S10" s="10" t="str">
        <v>K11</v>
      </c>
      <c r="T10" s="13">
        <f>IF($R10="","",
SUMIFS(tbl_pbi_sales_performance_mm['[SumNetSalesPer9SH']],
tbl_pbi_sales_performance_mm[Calendar'[Year']],YEAR(T$5),
tbl_pbi_sales_performance_mm[Calendar'[Month Number']],MONTH(T$5),
tbl_pbi_sales_performance_mm[Locations'[LocationID']],$R10,
tbl_pbi_sales_performance_mm['[Staff Total']],TRUE))</f>
        <v>7632.6010564913795</v>
      </c>
      <c r="U10" s="13">
        <f>IF($R10="","",
SUMIFS(tbl_pbi_sales_performance_mm['[SumNetSalesPer9SH']],
tbl_pbi_sales_performance_mm[Calendar'[Year']],YEAR(U$5),
tbl_pbi_sales_performance_mm[Calendar'[Month Number']],MONTH(U$5),
tbl_pbi_sales_performance_mm[Locations'[LocationID']],$R10,
tbl_pbi_sales_performance_mm['[Staff Total']],TRUE))</f>
        <v>7428.7774745942343</v>
      </c>
      <c r="V10" s="13">
        <f>IF($R10="","",
SUMIFS(tbl_pbi_sales_performance_mm['[SumNetSalesPer9SH']],
tbl_pbi_sales_performance_mm[Calendar'[Year']],YEAR(V$5),
tbl_pbi_sales_performance_mm[Calendar'[Month Number']],MONTH(V$5),
tbl_pbi_sales_performance_mm[Locations'[LocationID']],$R10,
tbl_pbi_sales_performance_mm['[Staff Total']],TRUE))</f>
        <v>6689.8440481801763</v>
      </c>
      <c r="W10" s="13">
        <f>IF($R10="","",
SUMIFS(tbl_pbi_sales_performance_mm['[SumNetSalesPer9SH']],
tbl_pbi_sales_performance_mm[Calendar'[Year']],YEAR(W$5),
tbl_pbi_sales_performance_mm[Calendar'[Month Number']],MONTH(W$5),
tbl_pbi_sales_performance_mm[Locations'[LocationID']],$R10,
tbl_pbi_sales_performance_mm['[Staff Total']],TRUE))</f>
        <v>6977.2700647438651</v>
      </c>
      <c r="X10" s="13">
        <f>IF($R10="","",
SUMIFS(tbl_pbi_sales_performance_mm['[SumNetSalesPer9SH']],
tbl_pbi_sales_performance_mm[Calendar'[Year']],YEAR(X$5),
tbl_pbi_sales_performance_mm[Calendar'[Month Number']],MONTH(X$5),
tbl_pbi_sales_performance_mm[Locations'[LocationID']],$R10,
tbl_pbi_sales_performance_mm['[Staff Total']],TRUE))</f>
        <v>5852.55625326063</v>
      </c>
      <c r="Y10" s="13">
        <f>IF($R10="","",
SUMIFS(tbl_pbi_sales_performance_mm['[SumNetSalesPer9SH']],
tbl_pbi_sales_performance_mm[Calendar'[Year']],YEAR(Y$5),
tbl_pbi_sales_performance_mm[Calendar'[Month Number']],MONTH(Y$5),
tbl_pbi_sales_performance_mm[Locations'[LocationID']],$R10,
tbl_pbi_sales_performance_mm['[Staff Total']],TRUE))</f>
        <v>6808.3062980098293</v>
      </c>
      <c r="Z10" s="13">
        <f>IF($R10="","",
SUMIFS(tbl_pbi_sales_performance_mm['[SumNetSalesPer9SH']],
tbl_pbi_sales_performance_mm[Calendar'[Year']],YEAR(Z$5),
tbl_pbi_sales_performance_mm[Calendar'[Month Number']],MONTH(Z$5),
tbl_pbi_sales_performance_mm[Locations'[LocationID']],$R10,
tbl_pbi_sales_performance_mm['[Staff Total']],TRUE))</f>
        <v>8078.3558153081431</v>
      </c>
      <c r="AA10" s="13">
        <f>IF($R10="","",
SUMIFS(tbl_pbi_sales_performance_mm['[SumNetSalesPer9SH']],
tbl_pbi_sales_performance_mm[Calendar'[Year']],YEAR(AA$5),
tbl_pbi_sales_performance_mm[Calendar'[Month Number']],MONTH(AA$5),
tbl_pbi_sales_performance_mm[Locations'[LocationID']],$R10,
tbl_pbi_sales_performance_mm['[Staff Total']],TRUE))</f>
        <v>8585.8623265951028</v>
      </c>
      <c r="AB10" s="13">
        <f>IF($R10="","",
SUMIFS(tbl_pbi_sales_performance_mm['[SumNetSalesPer9SH']],
tbl_pbi_sales_performance_mm[Calendar'[Year']],YEAR(AB$5),
tbl_pbi_sales_performance_mm[Calendar'[Month Number']],MONTH(AB$5),
tbl_pbi_sales_performance_mm[Locations'[LocationID']],$R10,
tbl_pbi_sales_performance_mm['[Staff Total']],TRUE))</f>
        <v>6297.1289501233205</v>
      </c>
      <c r="AC10" s="13">
        <f>IF($R10="","",
SUMIFS(tbl_pbi_sales_performance_mm['[SumNetSalesPer9SH']],
tbl_pbi_sales_performance_mm[Calendar'[Year']],YEAR(AC$5),
tbl_pbi_sales_performance_mm[Calendar'[Month Number']],MONTH(AC$5),
tbl_pbi_sales_performance_mm[Locations'[LocationID']],$R10,
tbl_pbi_sales_performance_mm['[Staff Total']],TRUE))</f>
        <v>6372.1811017042755</v>
      </c>
      <c r="AD10" s="13">
        <f>IF($R10="","",
SUMIFS(tbl_pbi_sales_performance_mm['[SumNetSalesPer9SH']],
tbl_pbi_sales_performance_mm[Calendar'[Year']],YEAR(AD$5),
tbl_pbi_sales_performance_mm[Calendar'[Month Number']],MONTH(AD$5),
tbl_pbi_sales_performance_mm[Locations'[LocationID']],$R10,
tbl_pbi_sales_performance_mm['[Staff Total']],TRUE))</f>
        <v>7292.478167585924</v>
      </c>
      <c r="AE10" s="13">
        <f>IF($R10="","",
SUMIFS(tbl_pbi_sales_performance_mm['[SumNetSalesPer9SH']],
tbl_pbi_sales_performance_mm[Calendar'[Year']],YEAR(AE$5),
tbl_pbi_sales_performance_mm[Calendar'[Month Number']],MONTH(AE$5),
tbl_pbi_sales_performance_mm[Locations'[LocationID']],$R10,
tbl_pbi_sales_performance_mm['[Staff Total']],TRUE))</f>
        <v>8088.766105887963</v>
      </c>
      <c r="AF10" s="13">
        <f>IF($R10="","",
SUMIFS(tbl_pbi_sales_performance_mm['[SumNetSalesPer9SH']],
tbl_pbi_sales_performance_mm[Calendar'[Year']],YEAR(AF$5),
tbl_pbi_sales_performance_mm[Calendar'[Month Number']],MONTH(AF$5),
tbl_pbi_sales_performance_mm[Locations'[LocationID']],$R10,
tbl_pbi_sales_performance_mm['[Staff Total']],TRUE))</f>
        <v>6347.2370356462316</v>
      </c>
    </row>
    <row r="11" spans="2:32" ht="13.15" customHeight="1" x14ac:dyDescent="0.2">
      <c r="B11" s="112" cm="1">
        <f t="array" aca="1" ref="B11" ca="1">IF(ISNUMBER(C11),ROW()-ROW(B$7)-SUM(IF(ISNUMBER(C$8:C11),0,1)),"")</f>
        <v>4</v>
      </c>
      <c r="C11" s="103">
        <f ca="1"/>
        <v>810</v>
      </c>
      <c r="D11" s="103" t="str">
        <f ca="1"/>
        <v>Kinki C @ PP</v>
      </c>
      <c r="E11" s="104">
        <f ca="1"/>
        <v>80.114895833236517</v>
      </c>
      <c r="F11" s="105">
        <f ca="1"/>
        <v>1481902.430000019</v>
      </c>
      <c r="G11" s="106">
        <f ca="1"/>
        <v>18497.214713786547</v>
      </c>
      <c r="H11" s="106">
        <f ca="1"/>
        <v>17283.08469478886</v>
      </c>
      <c r="I11" s="107">
        <f ca="1"/>
        <v>1555</v>
      </c>
      <c r="J11" s="108">
        <f ca="1"/>
        <v>19.409623938559648</v>
      </c>
      <c r="K11" s="109">
        <f ca="1"/>
        <v>517</v>
      </c>
      <c r="L11" s="131">
        <f ca="1"/>
        <v>2.5018050541516246</v>
      </c>
      <c r="M11" s="109">
        <f ca="1"/>
        <v>299</v>
      </c>
      <c r="N11" s="113"/>
      <c r="O11" s="132">
        <f t="shared" ca="1" si="2"/>
        <v>0.93436146804887565</v>
      </c>
      <c r="P11" s="88"/>
      <c r="Q11" s="88"/>
      <c r="R11" s="10" t="str">
        <v>LG2</v>
      </c>
      <c r="S11" s="10" t="str">
        <v>LG2</v>
      </c>
      <c r="T11" s="13">
        <f>IF($R11="","",
SUMIFS(tbl_pbi_sales_performance_mm['[SumNetSalesPer9SH']],
tbl_pbi_sales_performance_mm[Calendar'[Year']],YEAR(T$5),
tbl_pbi_sales_performance_mm[Calendar'[Month Number']],MONTH(T$5),
tbl_pbi_sales_performance_mm[Locations'[LocationID']],$R11,
tbl_pbi_sales_performance_mm['[Staff Total']],TRUE))</f>
        <v>9081.1576103420684</v>
      </c>
      <c r="U11" s="13">
        <f>IF($R11="","",
SUMIFS(tbl_pbi_sales_performance_mm['[SumNetSalesPer9SH']],
tbl_pbi_sales_performance_mm[Calendar'[Year']],YEAR(U$5),
tbl_pbi_sales_performance_mm[Calendar'[Month Number']],MONTH(U$5),
tbl_pbi_sales_performance_mm[Locations'[LocationID']],$R11,
tbl_pbi_sales_performance_mm['[Staff Total']],TRUE))</f>
        <v>8279.9010388754814</v>
      </c>
      <c r="V11" s="13">
        <f>IF($R11="","",
SUMIFS(tbl_pbi_sales_performance_mm['[SumNetSalesPer9SH']],
tbl_pbi_sales_performance_mm[Calendar'[Year']],YEAR(V$5),
tbl_pbi_sales_performance_mm[Calendar'[Month Number']],MONTH(V$5),
tbl_pbi_sales_performance_mm[Locations'[LocationID']],$R11,
tbl_pbi_sales_performance_mm['[Staff Total']],TRUE))</f>
        <v>8630.8637981482643</v>
      </c>
      <c r="W11" s="13">
        <f>IF($R11="","",
SUMIFS(tbl_pbi_sales_performance_mm['[SumNetSalesPer9SH']],
tbl_pbi_sales_performance_mm[Calendar'[Year']],YEAR(W$5),
tbl_pbi_sales_performance_mm[Calendar'[Month Number']],MONTH(W$5),
tbl_pbi_sales_performance_mm[Locations'[LocationID']],$R11,
tbl_pbi_sales_performance_mm['[Staff Total']],TRUE))</f>
        <v>7568.208285119189</v>
      </c>
      <c r="X11" s="13">
        <f>IF($R11="","",
SUMIFS(tbl_pbi_sales_performance_mm['[SumNetSalesPer9SH']],
tbl_pbi_sales_performance_mm[Calendar'[Year']],YEAR(X$5),
tbl_pbi_sales_performance_mm[Calendar'[Month Number']],MONTH(X$5),
tbl_pbi_sales_performance_mm[Locations'[LocationID']],$R11,
tbl_pbi_sales_performance_mm['[Staff Total']],TRUE))</f>
        <v>6156.1140735836098</v>
      </c>
      <c r="Y11" s="13">
        <f>IF($R11="","",
SUMIFS(tbl_pbi_sales_performance_mm['[SumNetSalesPer9SH']],
tbl_pbi_sales_performance_mm[Calendar'[Year']],YEAR(Y$5),
tbl_pbi_sales_performance_mm[Calendar'[Month Number']],MONTH(Y$5),
tbl_pbi_sales_performance_mm[Locations'[LocationID']],$R11,
tbl_pbi_sales_performance_mm['[Staff Total']],TRUE))</f>
        <v>5940.6326794118722</v>
      </c>
      <c r="Z11" s="13">
        <f>IF($R11="","",
SUMIFS(tbl_pbi_sales_performance_mm['[SumNetSalesPer9SH']],
tbl_pbi_sales_performance_mm[Calendar'[Year']],YEAR(Z$5),
tbl_pbi_sales_performance_mm[Calendar'[Month Number']],MONTH(Z$5),
tbl_pbi_sales_performance_mm[Locations'[LocationID']],$R11,
tbl_pbi_sales_performance_mm['[Staff Total']],TRUE))</f>
        <v>4157.3134328039741</v>
      </c>
      <c r="AA11" s="13">
        <f>IF($R11="","",
SUMIFS(tbl_pbi_sales_performance_mm['[SumNetSalesPer9SH']],
tbl_pbi_sales_performance_mm[Calendar'[Year']],YEAR(AA$5),
tbl_pbi_sales_performance_mm[Calendar'[Month Number']],MONTH(AA$5),
tbl_pbi_sales_performance_mm[Locations'[LocationID']],$R11,
tbl_pbi_sales_performance_mm['[Staff Total']],TRUE))</f>
        <v>5828.8607128789754</v>
      </c>
      <c r="AB11" s="13">
        <f>IF($R11="","",
SUMIFS(tbl_pbi_sales_performance_mm['[SumNetSalesPer9SH']],
tbl_pbi_sales_performance_mm[Calendar'[Year']],YEAR(AB$5),
tbl_pbi_sales_performance_mm[Calendar'[Month Number']],MONTH(AB$5),
tbl_pbi_sales_performance_mm[Locations'[LocationID']],$R11,
tbl_pbi_sales_performance_mm['[Staff Total']],TRUE))</f>
        <v>5052.3945950828202</v>
      </c>
      <c r="AC11" s="13">
        <f>IF($R11="","",
SUMIFS(tbl_pbi_sales_performance_mm['[SumNetSalesPer9SH']],
tbl_pbi_sales_performance_mm[Calendar'[Year']],YEAR(AC$5),
tbl_pbi_sales_performance_mm[Calendar'[Month Number']],MONTH(AC$5),
tbl_pbi_sales_performance_mm[Locations'[LocationID']],$R11,
tbl_pbi_sales_performance_mm['[Staff Total']],TRUE))</f>
        <v>4173.7013481772728</v>
      </c>
      <c r="AD11" s="13">
        <f>IF($R11="","",
SUMIFS(tbl_pbi_sales_performance_mm['[SumNetSalesPer9SH']],
tbl_pbi_sales_performance_mm[Calendar'[Year']],YEAR(AD$5),
tbl_pbi_sales_performance_mm[Calendar'[Month Number']],MONTH(AD$5),
tbl_pbi_sales_performance_mm[Locations'[LocationID']],$R11,
tbl_pbi_sales_performance_mm['[Staff Total']],TRUE))</f>
        <v>5387.8805912289872</v>
      </c>
      <c r="AE11" s="13">
        <f>IF($R11="","",
SUMIFS(tbl_pbi_sales_performance_mm['[SumNetSalesPer9SH']],
tbl_pbi_sales_performance_mm[Calendar'[Year']],YEAR(AE$5),
tbl_pbi_sales_performance_mm[Calendar'[Month Number']],MONTH(AE$5),
tbl_pbi_sales_performance_mm[Locations'[LocationID']],$R11,
tbl_pbi_sales_performance_mm['[Staff Total']],TRUE))</f>
        <v>6434.146081671046</v>
      </c>
      <c r="AF11" s="13">
        <f>IF($R11="","",
SUMIFS(tbl_pbi_sales_performance_mm['[SumNetSalesPer9SH']],
tbl_pbi_sales_performance_mm[Calendar'[Year']],YEAR(AF$5),
tbl_pbi_sales_performance_mm[Calendar'[Month Number']],MONTH(AF$5),
tbl_pbi_sales_performance_mm[Locations'[LocationID']],$R11,
tbl_pbi_sales_performance_mm['[Staff Total']],TRUE))</f>
        <v>3844.70941283611</v>
      </c>
    </row>
    <row r="12" spans="2:32" ht="13.15" customHeight="1" x14ac:dyDescent="0.2">
      <c r="B12" s="112" cm="1">
        <f t="array" aca="1" ref="B12" ca="1">IF(ISNUMBER(C12),ROW()-ROW(B$7)-SUM(IF(ISNUMBER(C$8:C12),0,1)),"")</f>
        <v>5</v>
      </c>
      <c r="C12" s="103">
        <f ca="1"/>
        <v>585</v>
      </c>
      <c r="D12" s="103" t="str">
        <f ca="1"/>
        <v>Pooh L @ QRC</v>
      </c>
      <c r="E12" s="104">
        <f ca="1"/>
        <v>56.460972222238489</v>
      </c>
      <c r="F12" s="105">
        <f ca="1"/>
        <v>503104.29999999859</v>
      </c>
      <c r="G12" s="106">
        <f ca="1"/>
        <v>8910.6559840965529</v>
      </c>
      <c r="H12" s="106">
        <f ca="1"/>
        <v>8910.6559840965529</v>
      </c>
      <c r="I12" s="107">
        <f ca="1"/>
        <v>984</v>
      </c>
      <c r="J12" s="108">
        <f ca="1"/>
        <v>17.42796769646181</v>
      </c>
      <c r="K12" s="109">
        <f ca="1"/>
        <v>348.5</v>
      </c>
      <c r="L12" s="131">
        <f ca="1"/>
        <v>1.9280177187153931</v>
      </c>
      <c r="M12" s="109">
        <f ca="1"/>
        <v>249</v>
      </c>
      <c r="N12" s="113"/>
      <c r="O12" s="132">
        <f t="shared" ca="1" si="2"/>
        <v>1</v>
      </c>
      <c r="P12" s="88"/>
      <c r="Q12" s="88"/>
      <c r="R12" s="10" t="str">
        <v>MG</v>
      </c>
      <c r="S12" s="10" t="str">
        <v>MG</v>
      </c>
      <c r="T12" s="13">
        <f>IF($R12="","",
SUMIFS(tbl_pbi_sales_performance_mm['[SumNetSalesPer9SH']],
tbl_pbi_sales_performance_mm[Calendar'[Year']],YEAR(T$5),
tbl_pbi_sales_performance_mm[Calendar'[Month Number']],MONTH(T$5),
tbl_pbi_sales_performance_mm[Locations'[LocationID']],$R12,
tbl_pbi_sales_performance_mm['[Staff Total']],TRUE))</f>
        <v>0</v>
      </c>
      <c r="U12" s="13">
        <f>IF($R12="","",
SUMIFS(tbl_pbi_sales_performance_mm['[SumNetSalesPer9SH']],
tbl_pbi_sales_performance_mm[Calendar'[Year']],YEAR(U$5),
tbl_pbi_sales_performance_mm[Calendar'[Month Number']],MONTH(U$5),
tbl_pbi_sales_performance_mm[Locations'[LocationID']],$R12,
tbl_pbi_sales_performance_mm['[Staff Total']],TRUE))</f>
        <v>0</v>
      </c>
      <c r="V12" s="13">
        <f>IF($R12="","",
SUMIFS(tbl_pbi_sales_performance_mm['[SumNetSalesPer9SH']],
tbl_pbi_sales_performance_mm[Calendar'[Year']],YEAR(V$5),
tbl_pbi_sales_performance_mm[Calendar'[Month Number']],MONTH(V$5),
tbl_pbi_sales_performance_mm[Locations'[LocationID']],$R12,
tbl_pbi_sales_performance_mm['[Staff Total']],TRUE))</f>
        <v>0</v>
      </c>
      <c r="W12" s="13">
        <f>IF($R12="","",
SUMIFS(tbl_pbi_sales_performance_mm['[SumNetSalesPer9SH']],
tbl_pbi_sales_performance_mm[Calendar'[Year']],YEAR(W$5),
tbl_pbi_sales_performance_mm[Calendar'[Month Number']],MONTH(W$5),
tbl_pbi_sales_performance_mm[Locations'[LocationID']],$R12,
tbl_pbi_sales_performance_mm['[Staff Total']],TRUE))</f>
        <v>0</v>
      </c>
      <c r="X12" s="13">
        <f>IF($R12="","",
SUMIFS(tbl_pbi_sales_performance_mm['[SumNetSalesPer9SH']],
tbl_pbi_sales_performance_mm[Calendar'[Year']],YEAR(X$5),
tbl_pbi_sales_performance_mm[Calendar'[Month Number']],MONTH(X$5),
tbl_pbi_sales_performance_mm[Locations'[LocationID']],$R12,
tbl_pbi_sales_performance_mm['[Staff Total']],TRUE))</f>
        <v>0</v>
      </c>
      <c r="Y12" s="13">
        <f>IF($R12="","",
SUMIFS(tbl_pbi_sales_performance_mm['[SumNetSalesPer9SH']],
tbl_pbi_sales_performance_mm[Calendar'[Year']],YEAR(Y$5),
tbl_pbi_sales_performance_mm[Calendar'[Month Number']],MONTH(Y$5),
tbl_pbi_sales_performance_mm[Locations'[LocationID']],$R12,
tbl_pbi_sales_performance_mm['[Staff Total']],TRUE))</f>
        <v>0</v>
      </c>
      <c r="Z12" s="13">
        <f>IF($R12="","",
SUMIFS(tbl_pbi_sales_performance_mm['[SumNetSalesPer9SH']],
tbl_pbi_sales_performance_mm[Calendar'[Year']],YEAR(Z$5),
tbl_pbi_sales_performance_mm[Calendar'[Month Number']],MONTH(Z$5),
tbl_pbi_sales_performance_mm[Locations'[LocationID']],$R12,
tbl_pbi_sales_performance_mm['[Staff Total']],TRUE))</f>
        <v>17172.340207201541</v>
      </c>
      <c r="AA12" s="13">
        <f>IF($R12="","",
SUMIFS(tbl_pbi_sales_performance_mm['[SumNetSalesPer9SH']],
tbl_pbi_sales_performance_mm[Calendar'[Year']],YEAR(AA$5),
tbl_pbi_sales_performance_mm[Calendar'[Month Number']],MONTH(AA$5),
tbl_pbi_sales_performance_mm[Locations'[LocationID']],$R12,
tbl_pbi_sales_performance_mm['[Staff Total']],TRUE))</f>
        <v>8480.7997915299566</v>
      </c>
      <c r="AB12" s="13">
        <f>IF($R12="","",
SUMIFS(tbl_pbi_sales_performance_mm['[SumNetSalesPer9SH']],
tbl_pbi_sales_performance_mm[Calendar'[Year']],YEAR(AB$5),
tbl_pbi_sales_performance_mm[Calendar'[Month Number']],MONTH(AB$5),
tbl_pbi_sales_performance_mm[Locations'[LocationID']],$R12,
tbl_pbi_sales_performance_mm['[Staff Total']],TRUE))</f>
        <v>11887.700334169631</v>
      </c>
      <c r="AC12" s="13">
        <f>IF($R12="","",
SUMIFS(tbl_pbi_sales_performance_mm['[SumNetSalesPer9SH']],
tbl_pbi_sales_performance_mm[Calendar'[Year']],YEAR(AC$5),
tbl_pbi_sales_performance_mm[Calendar'[Month Number']],MONTH(AC$5),
tbl_pbi_sales_performance_mm[Locations'[LocationID']],$R12,
tbl_pbi_sales_performance_mm['[Staff Total']],TRUE))</f>
        <v>9091.982563984855</v>
      </c>
      <c r="AD12" s="13">
        <f>IF($R12="","",
SUMIFS(tbl_pbi_sales_performance_mm['[SumNetSalesPer9SH']],
tbl_pbi_sales_performance_mm[Calendar'[Year']],YEAR(AD$5),
tbl_pbi_sales_performance_mm[Calendar'[Month Number']],MONTH(AD$5),
tbl_pbi_sales_performance_mm[Locations'[LocationID']],$R12,
tbl_pbi_sales_performance_mm['[Staff Total']],TRUE))</f>
        <v>15087.275303539458</v>
      </c>
      <c r="AE12" s="13">
        <f>IF($R12="","",
SUMIFS(tbl_pbi_sales_performance_mm['[SumNetSalesPer9SH']],
tbl_pbi_sales_performance_mm[Calendar'[Year']],YEAR(AE$5),
tbl_pbi_sales_performance_mm[Calendar'[Month Number']],MONTH(AE$5),
tbl_pbi_sales_performance_mm[Locations'[LocationID']],$R12,
tbl_pbi_sales_performance_mm['[Staff Total']],TRUE))</f>
        <v>11915.216457120916</v>
      </c>
      <c r="AF12" s="13">
        <f>IF($R12="","",
SUMIFS(tbl_pbi_sales_performance_mm['[SumNetSalesPer9SH']],
tbl_pbi_sales_performance_mm[Calendar'[Year']],YEAR(AF$5),
tbl_pbi_sales_performance_mm[Calendar'[Month Number']],MONTH(AF$5),
tbl_pbi_sales_performance_mm[Locations'[LocationID']],$R12,
tbl_pbi_sales_performance_mm['[Staff Total']],TRUE))</f>
        <v>15711.013088169555</v>
      </c>
    </row>
    <row r="13" spans="2:32" ht="13.15" customHeight="1" x14ac:dyDescent="0.2">
      <c r="B13" s="112" cm="1">
        <f t="array" aca="1" ref="B13" ca="1">IF(ISNUMBER(C13),ROW()-ROW(B$7)-SUM(IF(ISNUMBER(C$8:C13),0,1)),"")</f>
        <v>6</v>
      </c>
      <c r="C13" s="103">
        <f ca="1"/>
        <v>828</v>
      </c>
      <c r="D13" s="103" t="str">
        <f ca="1"/>
        <v>Kenny L @ HC</v>
      </c>
      <c r="E13" s="104">
        <f ca="1"/>
        <v>72.715833333226328</v>
      </c>
      <c r="F13" s="105">
        <f ca="1"/>
        <v>862144.31999999855</v>
      </c>
      <c r="G13" s="106">
        <f ca="1"/>
        <v>11856.349304960184</v>
      </c>
      <c r="H13" s="106">
        <f ca="1"/>
        <v>11612.028375313599</v>
      </c>
      <c r="I13" s="107">
        <f ca="1"/>
        <v>1204</v>
      </c>
      <c r="J13" s="108">
        <f ca="1"/>
        <v>16.557604373212232</v>
      </c>
      <c r="K13" s="109">
        <f ca="1"/>
        <v>398</v>
      </c>
      <c r="L13" s="131">
        <f ca="1"/>
        <v>2.1135496183206106</v>
      </c>
      <c r="M13" s="109">
        <f ca="1"/>
        <v>299</v>
      </c>
      <c r="N13" s="113"/>
      <c r="O13" s="132">
        <f t="shared" ca="1" si="2"/>
        <v>0.9793932412615094</v>
      </c>
      <c r="P13" s="88"/>
      <c r="Q13" s="88"/>
      <c r="R13" s="10" t="str">
        <v>PP</v>
      </c>
      <c r="S13" s="10" t="str">
        <v>PP</v>
      </c>
      <c r="T13" s="13">
        <f>IF($R13="","",
SUMIFS(tbl_pbi_sales_performance_mm['[SumNetSalesPer9SH']],
tbl_pbi_sales_performance_mm[Calendar'[Year']],YEAR(T$5),
tbl_pbi_sales_performance_mm[Calendar'[Month Number']],MONTH(T$5),
tbl_pbi_sales_performance_mm[Locations'[LocationID']],$R13,
tbl_pbi_sales_performance_mm['[Staff Total']],TRUE))</f>
        <v>0</v>
      </c>
      <c r="U13" s="13">
        <f>IF($R13="","",
SUMIFS(tbl_pbi_sales_performance_mm['[SumNetSalesPer9SH']],
tbl_pbi_sales_performance_mm[Calendar'[Year']],YEAR(U$5),
tbl_pbi_sales_performance_mm[Calendar'[Month Number']],MONTH(U$5),
tbl_pbi_sales_performance_mm[Locations'[LocationID']],$R13,
tbl_pbi_sales_performance_mm['[Staff Total']],TRUE))</f>
        <v>0</v>
      </c>
      <c r="V13" s="13">
        <f>IF($R13="","",
SUMIFS(tbl_pbi_sales_performance_mm['[SumNetSalesPer9SH']],
tbl_pbi_sales_performance_mm[Calendar'[Year']],YEAR(V$5),
tbl_pbi_sales_performance_mm[Calendar'[Month Number']],MONTH(V$5),
tbl_pbi_sales_performance_mm[Locations'[LocationID']],$R13,
tbl_pbi_sales_performance_mm['[Staff Total']],TRUE))</f>
        <v>0</v>
      </c>
      <c r="W13" s="13">
        <f>IF($R13="","",
SUMIFS(tbl_pbi_sales_performance_mm['[SumNetSalesPer9SH']],
tbl_pbi_sales_performance_mm[Calendar'[Year']],YEAR(W$5),
tbl_pbi_sales_performance_mm[Calendar'[Month Number']],MONTH(W$5),
tbl_pbi_sales_performance_mm[Locations'[LocationID']],$R13,
tbl_pbi_sales_performance_mm['[Staff Total']],TRUE))</f>
        <v>0</v>
      </c>
      <c r="X13" s="13">
        <f>IF($R13="","",
SUMIFS(tbl_pbi_sales_performance_mm['[SumNetSalesPer9SH']],
tbl_pbi_sales_performance_mm[Calendar'[Year']],YEAR(X$5),
tbl_pbi_sales_performance_mm[Calendar'[Month Number']],MONTH(X$5),
tbl_pbi_sales_performance_mm[Locations'[LocationID']],$R13,
tbl_pbi_sales_performance_mm['[Staff Total']],TRUE))</f>
        <v>0</v>
      </c>
      <c r="Y13" s="13">
        <f>IF($R13="","",
SUMIFS(tbl_pbi_sales_performance_mm['[SumNetSalesPer9SH']],
tbl_pbi_sales_performance_mm[Calendar'[Year']],YEAR(Y$5),
tbl_pbi_sales_performance_mm[Calendar'[Month Number']],MONTH(Y$5),
tbl_pbi_sales_performance_mm[Locations'[LocationID']],$R13,
tbl_pbi_sales_performance_mm['[Staff Total']],TRUE))</f>
        <v>0</v>
      </c>
      <c r="Z13" s="13">
        <f>IF($R13="","",
SUMIFS(tbl_pbi_sales_performance_mm['[SumNetSalesPer9SH']],
tbl_pbi_sales_performance_mm[Calendar'[Year']],YEAR(Z$5),
tbl_pbi_sales_performance_mm[Calendar'[Month Number']],MONTH(Z$5),
tbl_pbi_sales_performance_mm[Locations'[LocationID']],$R13,
tbl_pbi_sales_performance_mm['[Staff Total']],TRUE))</f>
        <v>0</v>
      </c>
      <c r="AA13" s="13">
        <f>IF($R13="","",
SUMIFS(tbl_pbi_sales_performance_mm['[SumNetSalesPer9SH']],
tbl_pbi_sales_performance_mm[Calendar'[Year']],YEAR(AA$5),
tbl_pbi_sales_performance_mm[Calendar'[Month Number']],MONTH(AA$5),
tbl_pbi_sales_performance_mm[Locations'[LocationID']],$R13,
tbl_pbi_sales_performance_mm['[Staff Total']],TRUE))</f>
        <v>0</v>
      </c>
      <c r="AB13" s="13">
        <f>IF($R13="","",
SUMIFS(tbl_pbi_sales_performance_mm['[SumNetSalesPer9SH']],
tbl_pbi_sales_performance_mm[Calendar'[Year']],YEAR(AB$5),
tbl_pbi_sales_performance_mm[Calendar'[Month Number']],MONTH(AB$5),
tbl_pbi_sales_performance_mm[Locations'[LocationID']],$R13,
tbl_pbi_sales_performance_mm['[Staff Total']],TRUE))</f>
        <v>0</v>
      </c>
      <c r="AC13" s="13">
        <f>IF($R13="","",
SUMIFS(tbl_pbi_sales_performance_mm['[SumNetSalesPer9SH']],
tbl_pbi_sales_performance_mm[Calendar'[Year']],YEAR(AC$5),
tbl_pbi_sales_performance_mm[Calendar'[Month Number']],MONTH(AC$5),
tbl_pbi_sales_performance_mm[Locations'[LocationID']],$R13,
tbl_pbi_sales_performance_mm['[Staff Total']],TRUE))</f>
        <v>5143.9778431127643</v>
      </c>
      <c r="AD13" s="13">
        <f>IF($R13="","",
SUMIFS(tbl_pbi_sales_performance_mm['[SumNetSalesPer9SH']],
tbl_pbi_sales_performance_mm[Calendar'[Year']],YEAR(AD$5),
tbl_pbi_sales_performance_mm[Calendar'[Month Number']],MONTH(AD$5),
tbl_pbi_sales_performance_mm[Locations'[LocationID']],$R13,
tbl_pbi_sales_performance_mm['[Staff Total']],TRUE))</f>
        <v>8379.1574476944479</v>
      </c>
      <c r="AE13" s="13">
        <f>IF($R13="","",
SUMIFS(tbl_pbi_sales_performance_mm['[SumNetSalesPer9SH']],
tbl_pbi_sales_performance_mm[Calendar'[Year']],YEAR(AE$5),
tbl_pbi_sales_performance_mm[Calendar'[Month Number']],MONTH(AE$5),
tbl_pbi_sales_performance_mm[Locations'[LocationID']],$R13,
tbl_pbi_sales_performance_mm['[Staff Total']],TRUE))</f>
        <v>10471.538584467982</v>
      </c>
      <c r="AF13" s="13">
        <f>IF($R13="","",
SUMIFS(tbl_pbi_sales_performance_mm['[SumNetSalesPer9SH']],
tbl_pbi_sales_performance_mm[Calendar'[Year']],YEAR(AF$5),
tbl_pbi_sales_performance_mm[Calendar'[Month Number']],MONTH(AF$5),
tbl_pbi_sales_performance_mm[Locations'[LocationID']],$R13,
tbl_pbi_sales_performance_mm['[Staff Total']],TRUE))</f>
        <v>7351.6508293089946</v>
      </c>
    </row>
    <row r="14" spans="2:32" ht="13.15" customHeight="1" x14ac:dyDescent="0.2">
      <c r="B14" s="112" cm="1">
        <f t="array" aca="1" ref="B14" ca="1">IF(ISNUMBER(C14),ROW()-ROW(B$7)-SUM(IF(ISNUMBER(C$8:C14),0,1)),"")</f>
        <v>7</v>
      </c>
      <c r="C14" s="103">
        <f ca="1"/>
        <v>812</v>
      </c>
      <c r="D14" s="103" t="str">
        <f ca="1"/>
        <v>Jeremy L @ PP</v>
      </c>
      <c r="E14" s="104">
        <f ca="1"/>
        <v>54.01395833334827</v>
      </c>
      <c r="F14" s="105">
        <f ca="1"/>
        <v>556629.67999999854</v>
      </c>
      <c r="G14" s="106">
        <f ca="1"/>
        <v>10305.293245955922</v>
      </c>
      <c r="H14" s="106">
        <f ca="1"/>
        <v>9921.3924795646308</v>
      </c>
      <c r="I14" s="107">
        <f ca="1"/>
        <v>880</v>
      </c>
      <c r="J14" s="108">
        <f ca="1"/>
        <v>16.292084993457834</v>
      </c>
      <c r="K14" s="109">
        <f ca="1"/>
        <v>398</v>
      </c>
      <c r="L14" s="131">
        <f ca="1"/>
        <v>1.9974259974259974</v>
      </c>
      <c r="M14" s="109">
        <f ca="1"/>
        <v>289</v>
      </c>
      <c r="N14" s="113"/>
      <c r="O14" s="132">
        <f t="shared" ca="1" si="2"/>
        <v>0.96274722540846236</v>
      </c>
      <c r="P14" s="88"/>
      <c r="Q14" s="88"/>
      <c r="R14" s="10" t="str">
        <v>QRC</v>
      </c>
      <c r="S14" s="10" t="str">
        <v>QRC</v>
      </c>
      <c r="T14" s="13">
        <f>IF($R14="","",
SUMIFS(tbl_pbi_sales_performance_mm['[SumNetSalesPer9SH']],
tbl_pbi_sales_performance_mm[Calendar'[Year']],YEAR(T$5),
tbl_pbi_sales_performance_mm[Calendar'[Month Number']],MONTH(T$5),
tbl_pbi_sales_performance_mm[Locations'[LocationID']],$R14,
tbl_pbi_sales_performance_mm['[Staff Total']],TRUE))</f>
        <v>8464.2464106284751</v>
      </c>
      <c r="U14" s="13">
        <f>IF($R14="","",
SUMIFS(tbl_pbi_sales_performance_mm['[SumNetSalesPer9SH']],
tbl_pbi_sales_performance_mm[Calendar'[Year']],YEAR(U$5),
tbl_pbi_sales_performance_mm[Calendar'[Month Number']],MONTH(U$5),
tbl_pbi_sales_performance_mm[Locations'[LocationID']],$R14,
tbl_pbi_sales_performance_mm['[Staff Total']],TRUE))</f>
        <v>9437.4482287591309</v>
      </c>
      <c r="V14" s="13">
        <f>IF($R14="","",
SUMIFS(tbl_pbi_sales_performance_mm['[SumNetSalesPer9SH']],
tbl_pbi_sales_performance_mm[Calendar'[Year']],YEAR(V$5),
tbl_pbi_sales_performance_mm[Calendar'[Month Number']],MONTH(V$5),
tbl_pbi_sales_performance_mm[Locations'[LocationID']],$R14,
tbl_pbi_sales_performance_mm['[Staff Total']],TRUE))</f>
        <v>9741.1705946009442</v>
      </c>
      <c r="W14" s="13">
        <f>IF($R14="","",
SUMIFS(tbl_pbi_sales_performance_mm['[SumNetSalesPer9SH']],
tbl_pbi_sales_performance_mm[Calendar'[Year']],YEAR(W$5),
tbl_pbi_sales_performance_mm[Calendar'[Month Number']],MONTH(W$5),
tbl_pbi_sales_performance_mm[Locations'[LocationID']],$R14,
tbl_pbi_sales_performance_mm['[Staff Total']],TRUE))</f>
        <v>9774.7059244551365</v>
      </c>
      <c r="X14" s="13">
        <f>IF($R14="","",
SUMIFS(tbl_pbi_sales_performance_mm['[SumNetSalesPer9SH']],
tbl_pbi_sales_performance_mm[Calendar'[Year']],YEAR(X$5),
tbl_pbi_sales_performance_mm[Calendar'[Month Number']],MONTH(X$5),
tbl_pbi_sales_performance_mm[Locations'[LocationID']],$R14,
tbl_pbi_sales_performance_mm['[Staff Total']],TRUE))</f>
        <v>8503.9461872134852</v>
      </c>
      <c r="Y14" s="13">
        <f>IF($R14="","",
SUMIFS(tbl_pbi_sales_performance_mm['[SumNetSalesPer9SH']],
tbl_pbi_sales_performance_mm[Calendar'[Year']],YEAR(Y$5),
tbl_pbi_sales_performance_mm[Calendar'[Month Number']],MONTH(Y$5),
tbl_pbi_sales_performance_mm[Locations'[LocationID']],$R14,
tbl_pbi_sales_performance_mm['[Staff Total']],TRUE))</f>
        <v>8925.4722935019508</v>
      </c>
      <c r="Z14" s="13">
        <f>IF($R14="","",
SUMIFS(tbl_pbi_sales_performance_mm['[SumNetSalesPer9SH']],
tbl_pbi_sales_performance_mm[Calendar'[Year']],YEAR(Z$5),
tbl_pbi_sales_performance_mm[Calendar'[Month Number']],MONTH(Z$5),
tbl_pbi_sales_performance_mm[Locations'[LocationID']],$R14,
tbl_pbi_sales_performance_mm['[Staff Total']],TRUE))</f>
        <v>7312.5288322125825</v>
      </c>
      <c r="AA14" s="13">
        <f>IF($R14="","",
SUMIFS(tbl_pbi_sales_performance_mm['[SumNetSalesPer9SH']],
tbl_pbi_sales_performance_mm[Calendar'[Year']],YEAR(AA$5),
tbl_pbi_sales_performance_mm[Calendar'[Month Number']],MONTH(AA$5),
tbl_pbi_sales_performance_mm[Locations'[LocationID']],$R14,
tbl_pbi_sales_performance_mm['[Staff Total']],TRUE))</f>
        <v>8644.910865007645</v>
      </c>
      <c r="AB14" s="13">
        <f>IF($R14="","",
SUMIFS(tbl_pbi_sales_performance_mm['[SumNetSalesPer9SH']],
tbl_pbi_sales_performance_mm[Calendar'[Year']],YEAR(AB$5),
tbl_pbi_sales_performance_mm[Calendar'[Month Number']],MONTH(AB$5),
tbl_pbi_sales_performance_mm[Locations'[LocationID']],$R14,
tbl_pbi_sales_performance_mm['[Staff Total']],TRUE))</f>
        <v>8745.1611171222266</v>
      </c>
      <c r="AC14" s="13">
        <f>IF($R14="","",
SUMIFS(tbl_pbi_sales_performance_mm['[SumNetSalesPer9SH']],
tbl_pbi_sales_performance_mm[Calendar'[Year']],YEAR(AC$5),
tbl_pbi_sales_performance_mm[Calendar'[Month Number']],MONTH(AC$5),
tbl_pbi_sales_performance_mm[Locations'[LocationID']],$R14,
tbl_pbi_sales_performance_mm['[Staff Total']],TRUE))</f>
        <v>7542.7390625611006</v>
      </c>
      <c r="AD14" s="13">
        <f>IF($R14="","",
SUMIFS(tbl_pbi_sales_performance_mm['[SumNetSalesPer9SH']],
tbl_pbi_sales_performance_mm[Calendar'[Year']],YEAR(AD$5),
tbl_pbi_sales_performance_mm[Calendar'[Month Number']],MONTH(AD$5),
tbl_pbi_sales_performance_mm[Locations'[LocationID']],$R14,
tbl_pbi_sales_performance_mm['[Staff Total']],TRUE))</f>
        <v>9758.001908352704</v>
      </c>
      <c r="AE14" s="13">
        <f>IF($R14="","",
SUMIFS(tbl_pbi_sales_performance_mm['[SumNetSalesPer9SH']],
tbl_pbi_sales_performance_mm[Calendar'[Year']],YEAR(AE$5),
tbl_pbi_sales_performance_mm[Calendar'[Month Number']],MONTH(AE$5),
tbl_pbi_sales_performance_mm[Locations'[LocationID']],$R14,
tbl_pbi_sales_performance_mm['[Staff Total']],TRUE))</f>
        <v>10499.55346556469</v>
      </c>
      <c r="AF14" s="13">
        <f>IF($R14="","",
SUMIFS(tbl_pbi_sales_performance_mm['[SumNetSalesPer9SH']],
tbl_pbi_sales_performance_mm[Calendar'[Year']],YEAR(AF$5),
tbl_pbi_sales_performance_mm[Calendar'[Month Number']],MONTH(AF$5),
tbl_pbi_sales_performance_mm[Locations'[LocationID']],$R14,
tbl_pbi_sales_performance_mm['[Staff Total']],TRUE))</f>
        <v>7130.0639671983199</v>
      </c>
    </row>
    <row r="15" spans="2:32" ht="13.15" customHeight="1" x14ac:dyDescent="0.2">
      <c r="B15" s="112" cm="1">
        <f t="array" aca="1" ref="B15" ca="1">IF(ISNUMBER(C15),ROW()-ROW(B$7)-SUM(IF(ISNUMBER(C$8:C15),0,1)),"")</f>
        <v>8</v>
      </c>
      <c r="C15" s="103">
        <f ca="1"/>
        <v>516</v>
      </c>
      <c r="D15" s="103" t="str">
        <f ca="1"/>
        <v>Peggy L @ QRC</v>
      </c>
      <c r="E15" s="104">
        <f ca="1"/>
        <v>41.426493055582398</v>
      </c>
      <c r="F15" s="105">
        <f ca="1"/>
        <v>530826.56999999774</v>
      </c>
      <c r="G15" s="106">
        <f ca="1"/>
        <v>12813.697970711199</v>
      </c>
      <c r="H15" s="106">
        <f ca="1"/>
        <v>11949.033902914303</v>
      </c>
      <c r="I15" s="107">
        <f ca="1"/>
        <v>630</v>
      </c>
      <c r="J15" s="108">
        <f ca="1"/>
        <v>15.207659483865115</v>
      </c>
      <c r="K15" s="109">
        <f ca="1"/>
        <v>469</v>
      </c>
      <c r="L15" s="131">
        <f ca="1"/>
        <v>2.226643598615917</v>
      </c>
      <c r="M15" s="109">
        <f ca="1"/>
        <v>299</v>
      </c>
      <c r="N15" s="113"/>
      <c r="O15" s="132">
        <f t="shared" ca="1" si="2"/>
        <v>0.93252033333598983</v>
      </c>
      <c r="P15" s="88"/>
      <c r="Q15" s="88"/>
      <c r="R15" s="10" t="str">
        <v>QRE</v>
      </c>
      <c r="S15" s="10" t="str">
        <v>QRE</v>
      </c>
      <c r="T15" s="13">
        <f>IF($R15="","",
SUMIFS(tbl_pbi_sales_performance_mm['[SumNetSalesPer9SH']],
tbl_pbi_sales_performance_mm[Calendar'[Year']],YEAR(T$5),
tbl_pbi_sales_performance_mm[Calendar'[Month Number']],MONTH(T$5),
tbl_pbi_sales_performance_mm[Locations'[LocationID']],$R15,
tbl_pbi_sales_performance_mm['[Staff Total']],TRUE))</f>
        <v>5895.476218049379</v>
      </c>
      <c r="U15" s="13">
        <f>IF($R15="","",
SUMIFS(tbl_pbi_sales_performance_mm['[SumNetSalesPer9SH']],
tbl_pbi_sales_performance_mm[Calendar'[Year']],YEAR(U$5),
tbl_pbi_sales_performance_mm[Calendar'[Month Number']],MONTH(U$5),
tbl_pbi_sales_performance_mm[Locations'[LocationID']],$R15,
tbl_pbi_sales_performance_mm['[Staff Total']],TRUE))</f>
        <v>5517.1874925014563</v>
      </c>
      <c r="V15" s="13">
        <f>IF($R15="","",
SUMIFS(tbl_pbi_sales_performance_mm['[SumNetSalesPer9SH']],
tbl_pbi_sales_performance_mm[Calendar'[Year']],YEAR(V$5),
tbl_pbi_sales_performance_mm[Calendar'[Month Number']],MONTH(V$5),
tbl_pbi_sales_performance_mm[Locations'[LocationID']],$R15,
tbl_pbi_sales_performance_mm['[Staff Total']],TRUE))</f>
        <v>5675.915676460927</v>
      </c>
      <c r="W15" s="13">
        <f>IF($R15="","",
SUMIFS(tbl_pbi_sales_performance_mm['[SumNetSalesPer9SH']],
tbl_pbi_sales_performance_mm[Calendar'[Year']],YEAR(W$5),
tbl_pbi_sales_performance_mm[Calendar'[Month Number']],MONTH(W$5),
tbl_pbi_sales_performance_mm[Locations'[LocationID']],$R15,
tbl_pbi_sales_performance_mm['[Staff Total']],TRUE))</f>
        <v>5145.1733614777868</v>
      </c>
      <c r="X15" s="13">
        <f>IF($R15="","",
SUMIFS(tbl_pbi_sales_performance_mm['[SumNetSalesPer9SH']],
tbl_pbi_sales_performance_mm[Calendar'[Year']],YEAR(X$5),
tbl_pbi_sales_performance_mm[Calendar'[Month Number']],MONTH(X$5),
tbl_pbi_sales_performance_mm[Locations'[LocationID']],$R15,
tbl_pbi_sales_performance_mm['[Staff Total']],TRUE))</f>
        <v>4061.3603543904323</v>
      </c>
      <c r="Y15" s="13">
        <f>IF($R15="","",
SUMIFS(tbl_pbi_sales_performance_mm['[SumNetSalesPer9SH']],
tbl_pbi_sales_performance_mm[Calendar'[Year']],YEAR(Y$5),
tbl_pbi_sales_performance_mm[Calendar'[Month Number']],MONTH(Y$5),
tbl_pbi_sales_performance_mm[Locations'[LocationID']],$R15,
tbl_pbi_sales_performance_mm['[Staff Total']],TRUE))</f>
        <v>5142.2704018894774</v>
      </c>
      <c r="Z15" s="13">
        <f>IF($R15="","",
SUMIFS(tbl_pbi_sales_performance_mm['[SumNetSalesPer9SH']],
tbl_pbi_sales_performance_mm[Calendar'[Year']],YEAR(Z$5),
tbl_pbi_sales_performance_mm[Calendar'[Month Number']],MONTH(Z$5),
tbl_pbi_sales_performance_mm[Locations'[LocationID']],$R15,
tbl_pbi_sales_performance_mm['[Staff Total']],TRUE))</f>
        <v>5967.3421312023729</v>
      </c>
      <c r="AA15" s="13">
        <f>IF($R15="","",
SUMIFS(tbl_pbi_sales_performance_mm['[SumNetSalesPer9SH']],
tbl_pbi_sales_performance_mm[Calendar'[Year']],YEAR(AA$5),
tbl_pbi_sales_performance_mm[Calendar'[Month Number']],MONTH(AA$5),
tbl_pbi_sales_performance_mm[Locations'[LocationID']],$R15,
tbl_pbi_sales_performance_mm['[Staff Total']],TRUE))</f>
        <v>5199.4853177361429</v>
      </c>
      <c r="AB15" s="13">
        <f>IF($R15="","",
SUMIFS(tbl_pbi_sales_performance_mm['[SumNetSalesPer9SH']],
tbl_pbi_sales_performance_mm[Calendar'[Year']],YEAR(AB$5),
tbl_pbi_sales_performance_mm[Calendar'[Month Number']],MONTH(AB$5),
tbl_pbi_sales_performance_mm[Locations'[LocationID']],$R15,
tbl_pbi_sales_performance_mm['[Staff Total']],TRUE))</f>
        <v>5292.6259991055031</v>
      </c>
      <c r="AC15" s="13">
        <f>IF($R15="","",
SUMIFS(tbl_pbi_sales_performance_mm['[SumNetSalesPer9SH']],
tbl_pbi_sales_performance_mm[Calendar'[Year']],YEAR(AC$5),
tbl_pbi_sales_performance_mm[Calendar'[Month Number']],MONTH(AC$5),
tbl_pbi_sales_performance_mm[Locations'[LocationID']],$R15,
tbl_pbi_sales_performance_mm['[Staff Total']],TRUE))</f>
        <v>4384.6645001646275</v>
      </c>
      <c r="AD15" s="13">
        <f>IF($R15="","",
SUMIFS(tbl_pbi_sales_performance_mm['[SumNetSalesPer9SH']],
tbl_pbi_sales_performance_mm[Calendar'[Year']],YEAR(AD$5),
tbl_pbi_sales_performance_mm[Calendar'[Month Number']],MONTH(AD$5),
tbl_pbi_sales_performance_mm[Locations'[LocationID']],$R15,
tbl_pbi_sales_performance_mm['[Staff Total']],TRUE))</f>
        <v>5866.0032303495154</v>
      </c>
      <c r="AE15" s="13">
        <f>IF($R15="","",
SUMIFS(tbl_pbi_sales_performance_mm['[SumNetSalesPer9SH']],
tbl_pbi_sales_performance_mm[Calendar'[Year']],YEAR(AE$5),
tbl_pbi_sales_performance_mm[Calendar'[Month Number']],MONTH(AE$5),
tbl_pbi_sales_performance_mm[Locations'[LocationID']],$R15,
tbl_pbi_sales_performance_mm['[Staff Total']],TRUE))</f>
        <v>6083.8696709390379</v>
      </c>
      <c r="AF15" s="13">
        <f>IF($R15="","",
SUMIFS(tbl_pbi_sales_performance_mm['[SumNetSalesPer9SH']],
tbl_pbi_sales_performance_mm[Calendar'[Year']],YEAR(AF$5),
tbl_pbi_sales_performance_mm[Calendar'[Month Number']],MONTH(AF$5),
tbl_pbi_sales_performance_mm[Locations'[LocationID']],$R15,
tbl_pbi_sales_performance_mm['[Staff Total']],TRUE))</f>
        <v>4421.2042564818985</v>
      </c>
    </row>
    <row r="16" spans="2:32" ht="13.15" customHeight="1" x14ac:dyDescent="0.2">
      <c r="B16" s="112" t="str" cm="1">
        <f t="array" aca="1" ref="B16" ca="1">IF(ISNUMBER(C16),ROW()-ROW(B$7)-SUM(IF(ISNUMBER(C$8:C16),0,1)),"")</f>
        <v/>
      </c>
      <c r="C16" s="103" t="str">
        <f ca="1"/>
        <v/>
      </c>
      <c r="D16" s="103" t="str">
        <f ca="1"/>
        <v>QRC</v>
      </c>
      <c r="E16" s="104">
        <f ca="1"/>
        <v>651.83239583315299</v>
      </c>
      <c r="F16" s="105">
        <f ca="1"/>
        <v>6094323.4499999937</v>
      </c>
      <c r="G16" s="106">
        <f ca="1"/>
        <v>9349.5252598030347</v>
      </c>
      <c r="H16" s="106">
        <f ca="1"/>
        <v>8826.8827489708419</v>
      </c>
      <c r="I16" s="107">
        <f ca="1"/>
        <v>9533</v>
      </c>
      <c r="J16" s="108">
        <f ca="1"/>
        <v>14.624925150912759</v>
      </c>
      <c r="K16" s="109">
        <f ca="1"/>
        <v>369</v>
      </c>
      <c r="L16" s="131">
        <f ca="1"/>
        <v>2.0736055204140311</v>
      </c>
      <c r="M16" s="109">
        <f ca="1"/>
        <v>269</v>
      </c>
      <c r="N16" s="113"/>
      <c r="O16" s="132">
        <f t="shared" ca="1" si="2"/>
        <v>0.94409956695028996</v>
      </c>
      <c r="P16" s="88"/>
      <c r="Q16" s="88"/>
      <c r="R16" t="str">
        <v>RB</v>
      </c>
      <c r="S16" t="str">
        <v>RB</v>
      </c>
    </row>
    <row r="17" spans="2:32" ht="13.15" customHeight="1" x14ac:dyDescent="0.2">
      <c r="B17" s="112" cm="1">
        <f t="array" aca="1" ref="B17" ca="1">IF(ISNUMBER(C17),ROW()-ROW(B$7)-SUM(IF(ISNUMBER(C$8:C17),0,1)),"")</f>
        <v>9</v>
      </c>
      <c r="C17" s="103">
        <f ca="1"/>
        <v>548</v>
      </c>
      <c r="D17" s="103" t="str">
        <f ca="1"/>
        <v>Camila L @ QRC</v>
      </c>
      <c r="E17" s="104">
        <f ca="1"/>
        <v>60.267083333178888</v>
      </c>
      <c r="F17" s="105">
        <f ca="1"/>
        <v>820270.00999999931</v>
      </c>
      <c r="G17" s="106">
        <f ca="1"/>
        <v>13610.580845023494</v>
      </c>
      <c r="H17" s="106">
        <f ca="1"/>
        <v>11810.149929856514</v>
      </c>
      <c r="I17" s="107">
        <f ca="1"/>
        <v>878</v>
      </c>
      <c r="J17" s="108">
        <f ca="1"/>
        <v>14.568483348465511</v>
      </c>
      <c r="K17" s="109">
        <f ca="1"/>
        <v>500</v>
      </c>
      <c r="L17" s="131">
        <f ca="1"/>
        <v>2.4743429286608261</v>
      </c>
      <c r="M17" s="109">
        <f ca="1"/>
        <v>299</v>
      </c>
      <c r="N17" s="113"/>
      <c r="O17" s="132">
        <f t="shared" ca="1" si="2"/>
        <v>0.86771828949348029</v>
      </c>
      <c r="P17" s="88"/>
      <c r="Q17" s="88"/>
      <c r="R17">
        <v>0</v>
      </c>
      <c r="S17">
        <v>0</v>
      </c>
    </row>
    <row r="18" spans="2:32" ht="13.15" customHeight="1" x14ac:dyDescent="0.2">
      <c r="B18" s="112" cm="1">
        <f t="array" aca="1" ref="B18" ca="1">IF(ISNUMBER(C18),ROW()-ROW(B$7)-SUM(IF(ISNUMBER(C$8:C18),0,1)),"")</f>
        <v>10</v>
      </c>
      <c r="C18" s="103">
        <f ca="1"/>
        <v>807</v>
      </c>
      <c r="D18" s="103" t="str">
        <f ca="1"/>
        <v>Bowie L @ HC</v>
      </c>
      <c r="E18" s="104">
        <f ca="1"/>
        <v>18.603333333313348</v>
      </c>
      <c r="F18" s="105">
        <f ca="1"/>
        <v>179103.96000000054</v>
      </c>
      <c r="G18" s="106">
        <f ca="1"/>
        <v>9627.5197993294914</v>
      </c>
      <c r="H18" s="106">
        <f ca="1"/>
        <v>9627.5197993294914</v>
      </c>
      <c r="I18" s="107">
        <f ca="1"/>
        <v>261</v>
      </c>
      <c r="J18" s="108">
        <f ca="1"/>
        <v>14.029743773532363</v>
      </c>
      <c r="K18" s="109">
        <f ca="1"/>
        <v>388</v>
      </c>
      <c r="L18" s="131">
        <f ca="1"/>
        <v>2.1050420168067228</v>
      </c>
      <c r="M18" s="109">
        <f ca="1"/>
        <v>274</v>
      </c>
      <c r="N18" s="113"/>
      <c r="O18" s="132">
        <f t="shared" ca="1" si="2"/>
        <v>1</v>
      </c>
      <c r="P18" s="88"/>
      <c r="Q18" s="88"/>
    </row>
    <row r="19" spans="2:32" ht="13.15" customHeight="1" x14ac:dyDescent="0.2">
      <c r="B19" s="112" cm="1">
        <f t="array" aca="1" ref="B19" ca="1">IF(ISNUMBER(C19),ROW()-ROW(B$7)-SUM(IF(ISNUMBER(C$8:C19),0,1)),"")</f>
        <v>11</v>
      </c>
      <c r="C19" s="103">
        <f ca="1"/>
        <v>582</v>
      </c>
      <c r="D19" s="103" t="str">
        <f ca="1"/>
        <v>Ann K @ PP</v>
      </c>
      <c r="E19" s="104">
        <f ca="1"/>
        <v>71.733611111237849</v>
      </c>
      <c r="F19" s="105">
        <f ca="1"/>
        <v>631599.44999999856</v>
      </c>
      <c r="G19" s="106">
        <f ca="1"/>
        <v>8804.7909510727477</v>
      </c>
      <c r="H19" s="106">
        <f ca="1"/>
        <v>8804.7909510727477</v>
      </c>
      <c r="I19" s="107">
        <f ca="1"/>
        <v>1000</v>
      </c>
      <c r="J19" s="108">
        <f ca="1"/>
        <v>13.940466463472646</v>
      </c>
      <c r="K19" s="109">
        <f ca="1"/>
        <v>457</v>
      </c>
      <c r="L19" s="131">
        <f ca="1"/>
        <v>2.0640176600441502</v>
      </c>
      <c r="M19" s="109">
        <f ca="1"/>
        <v>289</v>
      </c>
      <c r="N19" s="113"/>
      <c r="O19" s="132">
        <f t="shared" ca="1" si="2"/>
        <v>1</v>
      </c>
      <c r="P19" s="88"/>
      <c r="Q19" s="88"/>
    </row>
    <row r="20" spans="2:32" ht="13.15" customHeight="1" x14ac:dyDescent="0.2">
      <c r="B20" s="112" cm="1">
        <f t="array" aca="1" ref="B20" ca="1">IF(ISNUMBER(C20),ROW()-ROW(B$7)-SUM(IF(ISNUMBER(C$8:C20),0,1)),"")</f>
        <v>12</v>
      </c>
      <c r="C20" s="103">
        <f ca="1"/>
        <v>889</v>
      </c>
      <c r="D20" s="103" t="str">
        <f ca="1"/>
        <v>Milk L @ HC</v>
      </c>
      <c r="E20" s="104">
        <f ca="1"/>
        <v>43.940034722182901</v>
      </c>
      <c r="F20" s="105">
        <f ca="1"/>
        <v>367641.49999999913</v>
      </c>
      <c r="G20" s="106">
        <f ca="1"/>
        <v>8366.8914311166263</v>
      </c>
      <c r="H20" s="106">
        <f ca="1"/>
        <v>8183.2775570946569</v>
      </c>
      <c r="I20" s="107">
        <f ca="1"/>
        <v>606</v>
      </c>
      <c r="J20" s="108">
        <f ca="1"/>
        <v>13.791523011566124</v>
      </c>
      <c r="K20" s="109">
        <f ca="1"/>
        <v>378.5</v>
      </c>
      <c r="L20" s="131">
        <f ca="1"/>
        <v>1.8754789272030652</v>
      </c>
      <c r="M20" s="109">
        <f ca="1"/>
        <v>299</v>
      </c>
      <c r="N20" s="113"/>
      <c r="O20" s="132">
        <f t="shared" ca="1" si="2"/>
        <v>0.97805470818718809</v>
      </c>
      <c r="P20" s="88"/>
      <c r="Q20" s="88"/>
    </row>
    <row r="21" spans="2:32" ht="13.15" customHeight="1" x14ac:dyDescent="0.2">
      <c r="B21" s="112" cm="1">
        <f t="array" aca="1" ref="B21" ca="1">IF(ISNUMBER(C21),ROW()-ROW(B$7)-SUM(IF(ISNUMBER(C$8:C21),0,1)),"")</f>
        <v>13</v>
      </c>
      <c r="C21" s="103">
        <f ca="1"/>
        <v>832</v>
      </c>
      <c r="D21" s="103" t="str">
        <f ca="1"/>
        <v>Yura C @ HC</v>
      </c>
      <c r="E21" s="104">
        <f ca="1"/>
        <v>60.818611111096104</v>
      </c>
      <c r="F21" s="105">
        <f ca="1"/>
        <v>699282.13999999966</v>
      </c>
      <c r="G21" s="106">
        <f ca="1"/>
        <v>11497.831456930764</v>
      </c>
      <c r="H21" s="106">
        <f ca="1"/>
        <v>10704.527086466474</v>
      </c>
      <c r="I21" s="107">
        <f ca="1"/>
        <v>823</v>
      </c>
      <c r="J21" s="108">
        <f ca="1"/>
        <v>13.532042001035553</v>
      </c>
      <c r="K21" s="109">
        <f ca="1"/>
        <v>420.5</v>
      </c>
      <c r="L21" s="131">
        <f ca="1"/>
        <v>2.4051490514905147</v>
      </c>
      <c r="M21" s="109">
        <f ca="1"/>
        <v>289</v>
      </c>
      <c r="N21" s="113"/>
      <c r="O21" s="132">
        <f t="shared" ca="1" si="2"/>
        <v>0.93100400075997858</v>
      </c>
      <c r="P21" s="88"/>
      <c r="Q21" s="88"/>
    </row>
    <row r="22" spans="2:32" ht="13.15" customHeight="1" x14ac:dyDescent="0.2">
      <c r="B22" s="112" cm="1">
        <f t="array" aca="1" ref="B22" ca="1">IF(ISNUMBER(C22),ROW()-ROW(B$7)-SUM(IF(ISNUMBER(C$8:C22),0,1)),"")</f>
        <v>14</v>
      </c>
      <c r="C22" s="103">
        <f ca="1"/>
        <v>580</v>
      </c>
      <c r="D22" s="103" t="str">
        <f ca="1"/>
        <v>Cici T @ GLOW</v>
      </c>
      <c r="E22" s="104">
        <f ca="1"/>
        <v>16.052604166693346</v>
      </c>
      <c r="F22" s="105">
        <f ca="1"/>
        <v>115108.99000000019</v>
      </c>
      <c r="G22" s="106">
        <f ca="1"/>
        <v>7170.7362123108614</v>
      </c>
      <c r="H22" s="106">
        <f ca="1"/>
        <v>7170.7362123108614</v>
      </c>
      <c r="I22" s="107">
        <f ca="1"/>
        <v>211</v>
      </c>
      <c r="J22" s="108">
        <f ca="1"/>
        <v>13.144284740901551</v>
      </c>
      <c r="K22" s="109">
        <f ca="1"/>
        <v>295</v>
      </c>
      <c r="L22" s="131">
        <f ca="1"/>
        <v>1.9268292682926829</v>
      </c>
      <c r="M22" s="109">
        <f ca="1"/>
        <v>259</v>
      </c>
      <c r="N22" s="113"/>
      <c r="O22" s="132">
        <f t="shared" ca="1" si="2"/>
        <v>1</v>
      </c>
      <c r="P22" s="88"/>
      <c r="Q22" s="88"/>
    </row>
    <row r="23" spans="2:32" ht="13.15" customHeight="1" x14ac:dyDescent="0.2">
      <c r="B23" s="112" cm="1">
        <f t="array" aca="1" ref="B23" ca="1">IF(ISNUMBER(C23),ROW()-ROW(B$7)-SUM(IF(ISNUMBER(C$8:C23),0,1)),"")</f>
        <v>15</v>
      </c>
      <c r="C23" s="103">
        <f ca="1"/>
        <v>812</v>
      </c>
      <c r="D23" s="103" t="str">
        <f ca="1"/>
        <v>Jeremy L @ HC</v>
      </c>
      <c r="E23" s="104">
        <f ca="1"/>
        <v>19.803020833336632</v>
      </c>
      <c r="F23" s="105">
        <f ca="1"/>
        <v>184690.0600000002</v>
      </c>
      <c r="G23" s="106">
        <f ca="1"/>
        <v>9326.3579104603505</v>
      </c>
      <c r="H23" s="106">
        <f ca="1"/>
        <v>9036.2481313336866</v>
      </c>
      <c r="I23" s="107">
        <f ca="1"/>
        <v>256</v>
      </c>
      <c r="J23" s="108">
        <f ca="1"/>
        <v>12.927320642366173</v>
      </c>
      <c r="K23" s="109">
        <f ca="1"/>
        <v>389</v>
      </c>
      <c r="L23" s="131">
        <f ca="1"/>
        <v>2.2327586206896552</v>
      </c>
      <c r="M23" s="109">
        <f ca="1"/>
        <v>259</v>
      </c>
      <c r="N23" s="113"/>
      <c r="O23" s="132">
        <f t="shared" ca="1" si="2"/>
        <v>0.96889356146183503</v>
      </c>
      <c r="P23" s="88"/>
      <c r="Q23" s="88"/>
    </row>
    <row r="24" spans="2:32" ht="13.15" customHeight="1" x14ac:dyDescent="0.2">
      <c r="B24" s="112" cm="1">
        <f t="array" aca="1" ref="B24" ca="1">IF(ISNUMBER(C24),ROW()-ROW(B$7)-SUM(IF(ISNUMBER(C$8:C24),0,1)),"")</f>
        <v>16</v>
      </c>
      <c r="C24" s="103">
        <f ca="1"/>
        <v>584</v>
      </c>
      <c r="D24" s="103" t="str">
        <f ca="1"/>
        <v>Gloria Y @ QRE</v>
      </c>
      <c r="E24" s="104">
        <f ca="1"/>
        <v>66.47982638888061</v>
      </c>
      <c r="F24" s="105">
        <f ca="1"/>
        <v>602061.99999999616</v>
      </c>
      <c r="G24" s="106">
        <f ca="1"/>
        <v>9056.3112556608121</v>
      </c>
      <c r="H24" s="106">
        <f ca="1"/>
        <v>8954.0155613216157</v>
      </c>
      <c r="I24" s="107">
        <f ca="1"/>
        <v>845</v>
      </c>
      <c r="J24" s="108">
        <f ca="1"/>
        <v>12.710622844546632</v>
      </c>
      <c r="K24" s="109">
        <f ca="1"/>
        <v>419.5</v>
      </c>
      <c r="L24" s="131">
        <f ca="1"/>
        <v>2.2108036890645586</v>
      </c>
      <c r="M24" s="109">
        <f ca="1"/>
        <v>289</v>
      </c>
      <c r="N24" s="113"/>
      <c r="O24" s="132">
        <f t="shared" ca="1" si="2"/>
        <v>0.98870448558454138</v>
      </c>
      <c r="P24" s="88"/>
      <c r="Q24" s="88"/>
    </row>
    <row r="25" spans="2:32" ht="13.15" customHeight="1" x14ac:dyDescent="0.2">
      <c r="B25" s="112" cm="1">
        <f t="array" aca="1" ref="B25" ca="1">IF(ISNUMBER(C25),ROW()-ROW(B$7)-SUM(IF(ISNUMBER(C$8:C25),0,1)),"")</f>
        <v>17</v>
      </c>
      <c r="C25" s="103">
        <f ca="1"/>
        <v>547</v>
      </c>
      <c r="D25" s="103" t="str">
        <f ca="1"/>
        <v>Cass C @ LG2</v>
      </c>
      <c r="E25" s="104">
        <f ca="1"/>
        <v>76.047291666402884</v>
      </c>
      <c r="F25" s="105">
        <f ca="1"/>
        <v>579060.45999999903</v>
      </c>
      <c r="G25" s="106">
        <f ca="1"/>
        <v>7614.478402993851</v>
      </c>
      <c r="H25" s="106">
        <f ca="1"/>
        <v>7589.7569440331954</v>
      </c>
      <c r="I25" s="107">
        <f ca="1"/>
        <v>949</v>
      </c>
      <c r="J25" s="108">
        <f ca="1"/>
        <v>12.479076890245928</v>
      </c>
      <c r="K25" s="109">
        <f ca="1"/>
        <v>398.5</v>
      </c>
      <c r="L25" s="131">
        <f ca="1"/>
        <v>2.0765492102065615</v>
      </c>
      <c r="M25" s="109">
        <f ca="1"/>
        <v>269</v>
      </c>
      <c r="N25" s="113"/>
      <c r="O25" s="132">
        <f t="shared" ca="1" si="2"/>
        <v>0.9967533614710975</v>
      </c>
      <c r="P25" s="88"/>
      <c r="Q25" s="88"/>
    </row>
    <row r="26" spans="2:32" ht="13.15" customHeight="1" x14ac:dyDescent="0.2">
      <c r="B26" s="112" cm="1">
        <f t="array" aca="1" ref="B26" ca="1">IF(ISNUMBER(C26),ROW()-ROW(B$7)-SUM(IF(ISNUMBER(C$8:C26),0,1)),"")</f>
        <v>18</v>
      </c>
      <c r="C26" s="103">
        <f ca="1"/>
        <v>838</v>
      </c>
      <c r="D26" s="103" t="str">
        <f ca="1"/>
        <v>Joan N @ K11</v>
      </c>
      <c r="E26" s="104">
        <f ca="1"/>
        <v>65.956319444426626</v>
      </c>
      <c r="F26" s="105">
        <f ca="1"/>
        <v>781017.20000000158</v>
      </c>
      <c r="G26" s="106">
        <f ca="1"/>
        <v>11841.430913349703</v>
      </c>
      <c r="H26" s="106">
        <f ca="1"/>
        <v>9010.6328704523003</v>
      </c>
      <c r="I26" s="107">
        <f ca="1"/>
        <v>820</v>
      </c>
      <c r="J26" s="108">
        <f ca="1"/>
        <v>12.432470563960354</v>
      </c>
      <c r="K26" s="109">
        <f ca="1"/>
        <v>403</v>
      </c>
      <c r="L26" s="131">
        <f ca="1"/>
        <v>2.3480055020632737</v>
      </c>
      <c r="M26" s="109">
        <f ca="1"/>
        <v>269</v>
      </c>
      <c r="N26" s="113"/>
      <c r="O26" s="132">
        <f t="shared" ca="1" si="2"/>
        <v>0.76094121870811759</v>
      </c>
      <c r="P26" s="88"/>
      <c r="Q26" s="88"/>
    </row>
    <row r="27" spans="2:32" ht="13.15" customHeight="1" x14ac:dyDescent="0.2">
      <c r="B27" s="112" cm="1">
        <f t="array" aca="1" ref="B27" ca="1">IF(ISNUMBER(C27),ROW()-ROW(B$7)-SUM(IF(ISNUMBER(C$8:C27),0,1)),"")</f>
        <v>19</v>
      </c>
      <c r="C27" s="103">
        <f ca="1"/>
        <v>523</v>
      </c>
      <c r="D27" s="103" t="str">
        <f ca="1"/>
        <v>Vi T @ HC</v>
      </c>
      <c r="E27" s="104">
        <f ca="1"/>
        <v>46.629548611121429</v>
      </c>
      <c r="F27" s="105">
        <f ca="1"/>
        <v>381311.41999999835</v>
      </c>
      <c r="G27" s="106">
        <f ca="1"/>
        <v>8177.4632471791347</v>
      </c>
      <c r="H27" s="106">
        <f ca="1"/>
        <v>8092.9245776570415</v>
      </c>
      <c r="I27" s="107">
        <f ca="1"/>
        <v>575</v>
      </c>
      <c r="J27" s="108">
        <f ca="1"/>
        <v>12.331236675597134</v>
      </c>
      <c r="K27" s="109">
        <f ca="1"/>
        <v>397.5</v>
      </c>
      <c r="L27" s="131">
        <f ca="1"/>
        <v>2.0137524557956779</v>
      </c>
      <c r="M27" s="109">
        <f ca="1"/>
        <v>269</v>
      </c>
      <c r="N27" s="113"/>
      <c r="O27" s="132">
        <f t="shared" ca="1" si="2"/>
        <v>0.98966199333867322</v>
      </c>
      <c r="P27" s="88"/>
      <c r="Q27" s="88"/>
    </row>
    <row r="28" spans="2:32" ht="13.15" customHeight="1" x14ac:dyDescent="0.2">
      <c r="B28" s="112" cm="1">
        <f t="array" aca="1" ref="B28" ca="1">IF(ISNUMBER(C28),ROW()-ROW(B$7)-SUM(IF(ISNUMBER(C$8:C28),0,1)),"")</f>
        <v>20</v>
      </c>
      <c r="C28" s="103">
        <f ca="1"/>
        <v>898</v>
      </c>
      <c r="D28" s="103" t="str">
        <f ca="1"/>
        <v>Nicole W @ QRC</v>
      </c>
      <c r="E28" s="104">
        <f ca="1"/>
        <v>64.001284721998388</v>
      </c>
      <c r="F28" s="105">
        <f ca="1"/>
        <v>639143.47999999905</v>
      </c>
      <c r="G28" s="106">
        <f ca="1"/>
        <v>9986.416409861753</v>
      </c>
      <c r="H28" s="106">
        <f ca="1"/>
        <v>8758.31606247944</v>
      </c>
      <c r="I28" s="107">
        <f ca="1"/>
        <v>781</v>
      </c>
      <c r="J28" s="108">
        <f ca="1"/>
        <v>12.202880042055723</v>
      </c>
      <c r="K28" s="109">
        <f ca="1"/>
        <v>468</v>
      </c>
      <c r="L28" s="131">
        <f ca="1"/>
        <v>2.161290322580645</v>
      </c>
      <c r="M28" s="109">
        <f ca="1"/>
        <v>299</v>
      </c>
      <c r="N28" s="113"/>
      <c r="O28" s="132">
        <f t="shared" ca="1" si="2"/>
        <v>0.87702291823425838</v>
      </c>
      <c r="P28" s="88"/>
      <c r="Q28" s="88"/>
    </row>
    <row r="29" spans="2:32" ht="13.15" customHeight="1" x14ac:dyDescent="0.2">
      <c r="B29" s="112" cm="1">
        <f t="array" aca="1" ref="B29" ca="1">IF(ISNUMBER(C29),ROW()-ROW(B$7)-SUM(IF(ISNUMBER(C$8:C29),0,1)),"")</f>
        <v>21</v>
      </c>
      <c r="C29" s="103">
        <f ca="1"/>
        <v>517</v>
      </c>
      <c r="D29" s="103" t="str">
        <f ca="1"/>
        <v>Aya C @ GLOW</v>
      </c>
      <c r="E29" s="104">
        <f ca="1"/>
        <v>15.110520833377668</v>
      </c>
      <c r="F29" s="105">
        <f ca="1"/>
        <v>100353.79999999983</v>
      </c>
      <c r="G29" s="106">
        <f ca="1"/>
        <v>6641.319720649738</v>
      </c>
      <c r="H29" s="106">
        <f ca="1"/>
        <v>6641.319720649738</v>
      </c>
      <c r="I29" s="107">
        <f ca="1"/>
        <v>177</v>
      </c>
      <c r="J29" s="108">
        <f ca="1"/>
        <v>11.713692860210632</v>
      </c>
      <c r="K29" s="109">
        <f ca="1"/>
        <v>359</v>
      </c>
      <c r="L29" s="131">
        <f ca="1"/>
        <v>1.967741935483871</v>
      </c>
      <c r="M29" s="109">
        <f ca="1"/>
        <v>199</v>
      </c>
      <c r="N29" s="113"/>
      <c r="O29" s="132">
        <f t="shared" ca="1" si="2"/>
        <v>1</v>
      </c>
      <c r="P29" s="88"/>
      <c r="Q29" s="88"/>
    </row>
    <row r="30" spans="2:32" ht="13.15" customHeight="1" x14ac:dyDescent="0.2">
      <c r="B30" s="112" t="str" cm="1">
        <f t="array" aca="1" ref="B30" ca="1">IF(ISNUMBER(C30),ROW()-ROW(B$7)-SUM(IF(ISNUMBER(C$8:C30),0,1)),"")</f>
        <v/>
      </c>
      <c r="C30" s="103" t="str">
        <f ca="1"/>
        <v/>
      </c>
      <c r="D30" s="103" t="str">
        <f ca="1"/>
        <v>HC</v>
      </c>
      <c r="E30" s="104">
        <f ca="1"/>
        <v>411.7061458333535</v>
      </c>
      <c r="F30" s="105">
        <f ca="1"/>
        <v>3352391.529999997</v>
      </c>
      <c r="G30" s="106">
        <f ca="1"/>
        <v>8142.6803168416782</v>
      </c>
      <c r="H30" s="106">
        <f ca="1"/>
        <v>7939.2130602855732</v>
      </c>
      <c r="I30" s="107">
        <f ca="1"/>
        <v>4814</v>
      </c>
      <c r="J30" s="108">
        <f ca="1"/>
        <v>11.692805775963727</v>
      </c>
      <c r="K30" s="109">
        <f ca="1"/>
        <v>399</v>
      </c>
      <c r="L30" s="131">
        <f ca="1"/>
        <v>2.1163499882711707</v>
      </c>
      <c r="M30" s="109">
        <f ca="1"/>
        <v>289</v>
      </c>
      <c r="N30" s="113"/>
      <c r="O30" s="132">
        <f t="shared" ca="1" si="2"/>
        <v>0.97501225043364781</v>
      </c>
      <c r="P30" s="88"/>
      <c r="Q30" s="88"/>
    </row>
    <row r="31" spans="2:32" ht="13.15" customHeight="1" x14ac:dyDescent="0.2">
      <c r="B31" s="112" cm="1">
        <f t="array" aca="1" ref="B31" ca="1">IF(ISNUMBER(C31),ROW()-ROW(B$7)-SUM(IF(ISNUMBER(C$8:C31),0,1)),"")</f>
        <v>22</v>
      </c>
      <c r="C31" s="103">
        <f ca="1"/>
        <v>820</v>
      </c>
      <c r="D31" s="103" t="str">
        <f ca="1"/>
        <v>Zoe T @ QRC</v>
      </c>
      <c r="E31" s="104">
        <f ca="1"/>
        <v>79.054722222352581</v>
      </c>
      <c r="F31" s="105">
        <f ca="1"/>
        <v>581312.42000000039</v>
      </c>
      <c r="G31" s="106">
        <f ca="1"/>
        <v>7353.2915385494243</v>
      </c>
      <c r="H31" s="106">
        <f ca="1"/>
        <v>6668.9352031007693</v>
      </c>
      <c r="I31" s="107">
        <f ca="1"/>
        <v>924</v>
      </c>
      <c r="J31" s="108">
        <f ca="1"/>
        <v>11.688106339822678</v>
      </c>
      <c r="K31" s="109">
        <f ca="1"/>
        <v>348</v>
      </c>
      <c r="L31" s="131">
        <f ca="1"/>
        <v>1.9618593563766389</v>
      </c>
      <c r="M31" s="109">
        <f ca="1"/>
        <v>269</v>
      </c>
      <c r="N31" s="113"/>
      <c r="O31" s="132">
        <f t="shared" ca="1" si="2"/>
        <v>0.90693197299999107</v>
      </c>
      <c r="P31" s="88"/>
      <c r="Q31" s="88"/>
      <c r="S31" s="13" t="str" cm="1">
        <f t="array" aca="1" ref="S31:AF39" ca="1">_xlfn._xlws.SORT(chart_sales_mm_values,14,-1)</f>
        <v>MG</v>
      </c>
      <c r="T31">
        <f ca="1"/>
        <v>0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</v>
      </c>
      <c r="Z31">
        <f ca="1"/>
        <v>17172.340207201541</v>
      </c>
      <c r="AA31">
        <f ca="1"/>
        <v>8480.7997915299566</v>
      </c>
      <c r="AB31">
        <f ca="1"/>
        <v>11887.700334169631</v>
      </c>
      <c r="AC31">
        <f ca="1"/>
        <v>9091.982563984855</v>
      </c>
      <c r="AD31">
        <f ca="1"/>
        <v>15087.275303539458</v>
      </c>
      <c r="AE31">
        <f ca="1"/>
        <v>11915.216457120916</v>
      </c>
      <c r="AF31">
        <f ca="1"/>
        <v>15711.013088169555</v>
      </c>
    </row>
    <row r="32" spans="2:32" ht="13.15" customHeight="1" x14ac:dyDescent="0.2">
      <c r="B32" s="112" cm="1">
        <f t="array" aca="1" ref="B32" ca="1">IF(ISNUMBER(C32),ROW()-ROW(B$7)-SUM(IF(ISNUMBER(C$8:C32),0,1)),"")</f>
        <v>23</v>
      </c>
      <c r="C32" s="103">
        <f ca="1"/>
        <v>587</v>
      </c>
      <c r="D32" s="103" t="str">
        <f ca="1"/>
        <v>Barbara W @ QRC</v>
      </c>
      <c r="E32" s="104">
        <f ca="1"/>
        <v>39.903298611087962</v>
      </c>
      <c r="F32" s="105">
        <f ca="1"/>
        <v>269344.69999999995</v>
      </c>
      <c r="G32" s="106">
        <f ca="1"/>
        <v>6749.9357039409497</v>
      </c>
      <c r="H32" s="106">
        <f ca="1"/>
        <v>6749.9357039409497</v>
      </c>
      <c r="I32" s="107">
        <f ca="1"/>
        <v>462</v>
      </c>
      <c r="J32" s="108">
        <f ca="1"/>
        <v>11.577990193312582</v>
      </c>
      <c r="K32" s="109">
        <f ca="1"/>
        <v>415</v>
      </c>
      <c r="L32" s="131">
        <f ca="1"/>
        <v>2.0939759036144578</v>
      </c>
      <c r="M32" s="109">
        <f ca="1"/>
        <v>279</v>
      </c>
      <c r="N32" s="113"/>
      <c r="O32" s="132">
        <f t="shared" ca="1" si="2"/>
        <v>1</v>
      </c>
      <c r="P32" s="88"/>
      <c r="Q32" s="88"/>
      <c r="S32" t="str">
        <f ca="1"/>
        <v>HC</v>
      </c>
      <c r="T32">
        <f ca="1"/>
        <v>7920.1740851387749</v>
      </c>
      <c r="U32">
        <f ca="1"/>
        <v>7631.669324778547</v>
      </c>
      <c r="V32">
        <f ca="1"/>
        <v>8557.0503398430465</v>
      </c>
      <c r="W32">
        <f ca="1"/>
        <v>8560.2680313880664</v>
      </c>
      <c r="X32">
        <f ca="1"/>
        <v>7539.4438112841945</v>
      </c>
      <c r="Y32">
        <f ca="1"/>
        <v>7609.3908346721219</v>
      </c>
      <c r="Z32">
        <f ca="1"/>
        <v>7440.3494068525861</v>
      </c>
      <c r="AA32">
        <f ca="1"/>
        <v>8068.1990311247109</v>
      </c>
      <c r="AB32">
        <f ca="1"/>
        <v>6986.6184815514844</v>
      </c>
      <c r="AC32">
        <f ca="1"/>
        <v>7691.281741931708</v>
      </c>
      <c r="AD32">
        <f ca="1"/>
        <v>8242.0465051176379</v>
      </c>
      <c r="AE32">
        <f ca="1"/>
        <v>8927.7289228974187</v>
      </c>
      <c r="AF32">
        <f ca="1"/>
        <v>7455.0148039519208</v>
      </c>
    </row>
    <row r="33" spans="2:32" ht="13.15" customHeight="1" x14ac:dyDescent="0.2">
      <c r="B33" s="112" cm="1">
        <f t="array" aca="1" ref="B33" ca="1">IF(ISNUMBER(C33),ROW()-ROW(B$7)-SUM(IF(ISNUMBER(C$8:C33),0,1)),"")</f>
        <v>24</v>
      </c>
      <c r="C33" s="103">
        <f ca="1"/>
        <v>520</v>
      </c>
      <c r="D33" s="103" t="str">
        <f ca="1"/>
        <v>Kayi H @ K11</v>
      </c>
      <c r="E33" s="104">
        <f ca="1"/>
        <v>71.52298611118691</v>
      </c>
      <c r="F33" s="105">
        <f ca="1"/>
        <v>572044.71999999695</v>
      </c>
      <c r="G33" s="106">
        <f ca="1"/>
        <v>7998.0542075063531</v>
      </c>
      <c r="H33" s="106">
        <f ca="1"/>
        <v>7783.242147281192</v>
      </c>
      <c r="I33" s="107">
        <f ca="1"/>
        <v>827</v>
      </c>
      <c r="J33" s="108">
        <f ca="1"/>
        <v>11.562716337295779</v>
      </c>
      <c r="K33" s="109">
        <f ca="1"/>
        <v>429</v>
      </c>
      <c r="L33" s="131">
        <f ca="1"/>
        <v>2.1102257636122177</v>
      </c>
      <c r="M33" s="109">
        <f ca="1"/>
        <v>298.5</v>
      </c>
      <c r="N33" s="113"/>
      <c r="O33" s="132">
        <f t="shared" ca="1" si="2"/>
        <v>0.97314195995026453</v>
      </c>
      <c r="P33" s="88"/>
      <c r="Q33" s="88"/>
      <c r="S33" t="str">
        <f ca="1"/>
        <v>PP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</v>
      </c>
      <c r="Z33">
        <f ca="1"/>
        <v>0</v>
      </c>
      <c r="AA33">
        <f ca="1"/>
        <v>0</v>
      </c>
      <c r="AB33">
        <f ca="1"/>
        <v>0</v>
      </c>
      <c r="AC33">
        <f ca="1"/>
        <v>5143.9778431127643</v>
      </c>
      <c r="AD33">
        <f ca="1"/>
        <v>8379.1574476944479</v>
      </c>
      <c r="AE33">
        <f ca="1"/>
        <v>10471.538584467982</v>
      </c>
      <c r="AF33">
        <f ca="1"/>
        <v>7351.6508293089946</v>
      </c>
    </row>
    <row r="34" spans="2:32" ht="13.15" customHeight="1" x14ac:dyDescent="0.2">
      <c r="B34" s="112" t="str" cm="1">
        <f t="array" aca="1" ref="B34" ca="1">IF(ISNUMBER(C34),ROW()-ROW(B$7)-SUM(IF(ISNUMBER(C$8:C34),0,1)),"")</f>
        <v/>
      </c>
      <c r="C34" s="103" t="str">
        <f ca="1"/>
        <v/>
      </c>
      <c r="D34" s="103" t="str">
        <f ca="1"/>
        <v>PP</v>
      </c>
      <c r="E34" s="104">
        <f ca="1"/>
        <v>392.40729166670729</v>
      </c>
      <c r="F34" s="105">
        <f ca="1"/>
        <v>3389238.3200000171</v>
      </c>
      <c r="G34" s="106">
        <f ca="1"/>
        <v>8637.0421548605682</v>
      </c>
      <c r="H34" s="106">
        <f ca="1"/>
        <v>8298.5114934251669</v>
      </c>
      <c r="I34" s="107">
        <f ca="1"/>
        <v>4461</v>
      </c>
      <c r="J34" s="108">
        <f ca="1"/>
        <v>11.368290280877268</v>
      </c>
      <c r="K34" s="109">
        <f ca="1"/>
        <v>469</v>
      </c>
      <c r="L34" s="131">
        <f ca="1"/>
        <v>2.2390158172231986</v>
      </c>
      <c r="M34" s="109">
        <f ca="1"/>
        <v>299</v>
      </c>
      <c r="N34" s="113"/>
      <c r="O34" s="132">
        <f t="shared" ca="1" si="2"/>
        <v>0.9608047922696672</v>
      </c>
      <c r="P34" s="88"/>
      <c r="Q34" s="88"/>
      <c r="S34" t="str">
        <f ca="1"/>
        <v>QRC</v>
      </c>
      <c r="T34">
        <f ca="1"/>
        <v>8464.2464106284751</v>
      </c>
      <c r="U34">
        <f ca="1"/>
        <v>9437.4482287591309</v>
      </c>
      <c r="V34">
        <f ca="1"/>
        <v>9741.1705946009442</v>
      </c>
      <c r="W34">
        <f ca="1"/>
        <v>9774.7059244551365</v>
      </c>
      <c r="X34">
        <f ca="1"/>
        <v>8503.9461872134852</v>
      </c>
      <c r="Y34">
        <f ca="1"/>
        <v>8925.4722935019508</v>
      </c>
      <c r="Z34">
        <f ca="1"/>
        <v>7312.5288322125825</v>
      </c>
      <c r="AA34">
        <f ca="1"/>
        <v>8644.910865007645</v>
      </c>
      <c r="AB34">
        <f ca="1"/>
        <v>8745.1611171222266</v>
      </c>
      <c r="AC34">
        <f ca="1"/>
        <v>7542.7390625611006</v>
      </c>
      <c r="AD34">
        <f ca="1"/>
        <v>9758.001908352704</v>
      </c>
      <c r="AE34">
        <f ca="1"/>
        <v>10499.55346556469</v>
      </c>
      <c r="AF34">
        <f ca="1"/>
        <v>7130.0639671983199</v>
      </c>
    </row>
    <row r="35" spans="2:32" ht="13.15" customHeight="1" x14ac:dyDescent="0.2">
      <c r="B35" s="112" cm="1">
        <f t="array" aca="1" ref="B35" ca="1">IF(ISNUMBER(C35),ROW()-ROW(B$7)-SUM(IF(ISNUMBER(C$8:C35),0,1)),"")</f>
        <v>25</v>
      </c>
      <c r="C35" s="103">
        <f ca="1"/>
        <v>890</v>
      </c>
      <c r="D35" s="103" t="str">
        <f ca="1"/>
        <v>Ivy W @ QRE</v>
      </c>
      <c r="E35" s="104">
        <f ca="1"/>
        <v>74.131354166528325</v>
      </c>
      <c r="F35" s="105">
        <f ca="1"/>
        <v>543561.99999999732</v>
      </c>
      <c r="G35" s="106">
        <f ca="1"/>
        <v>7332.4169794462705</v>
      </c>
      <c r="H35" s="106">
        <f ca="1"/>
        <v>7313.2348126561492</v>
      </c>
      <c r="I35" s="107">
        <f ca="1"/>
        <v>841</v>
      </c>
      <c r="J35" s="108">
        <f ca="1"/>
        <v>11.344727335086603</v>
      </c>
      <c r="K35" s="109">
        <f ca="1"/>
        <v>430</v>
      </c>
      <c r="L35" s="131">
        <f ca="1"/>
        <v>2.1137566137566139</v>
      </c>
      <c r="M35" s="109">
        <f ca="1"/>
        <v>289</v>
      </c>
      <c r="N35" s="113"/>
      <c r="O35" s="132">
        <f t="shared" ca="1" si="2"/>
        <v>0.99738392308513124</v>
      </c>
      <c r="P35" s="88"/>
      <c r="Q35" s="88"/>
      <c r="S35" t="str">
        <f ca="1"/>
        <v>K11</v>
      </c>
      <c r="T35">
        <f ca="1"/>
        <v>7632.6010564913795</v>
      </c>
      <c r="U35">
        <f ca="1"/>
        <v>7428.7774745942343</v>
      </c>
      <c r="V35">
        <f ca="1"/>
        <v>6689.8440481801763</v>
      </c>
      <c r="W35">
        <f ca="1"/>
        <v>6977.2700647438651</v>
      </c>
      <c r="X35">
        <f ca="1"/>
        <v>5852.55625326063</v>
      </c>
      <c r="Y35">
        <f ca="1"/>
        <v>6808.3062980098293</v>
      </c>
      <c r="Z35">
        <f ca="1"/>
        <v>8078.3558153081431</v>
      </c>
      <c r="AA35">
        <f ca="1"/>
        <v>8585.8623265951028</v>
      </c>
      <c r="AB35">
        <f ca="1"/>
        <v>6297.1289501233205</v>
      </c>
      <c r="AC35">
        <f ca="1"/>
        <v>6372.1811017042755</v>
      </c>
      <c r="AD35">
        <f ca="1"/>
        <v>7292.478167585924</v>
      </c>
      <c r="AE35">
        <f ca="1"/>
        <v>8088.766105887963</v>
      </c>
      <c r="AF35">
        <f ca="1"/>
        <v>6347.2370356462316</v>
      </c>
    </row>
    <row r="36" spans="2:32" ht="13.15" customHeight="1" x14ac:dyDescent="0.2">
      <c r="B36" s="112" cm="1">
        <f t="array" aca="1" ref="B36" ca="1">IF(ISNUMBER(C36),ROW()-ROW(B$7)-SUM(IF(ISNUMBER(C$8:C36),0,1)),"")</f>
        <v>26</v>
      </c>
      <c r="C36" s="103">
        <f ca="1"/>
        <v>569</v>
      </c>
      <c r="D36" s="103" t="str">
        <f ca="1"/>
        <v>Cheryl C @ PP</v>
      </c>
      <c r="E36" s="104">
        <f ca="1"/>
        <v>19.076944444403928</v>
      </c>
      <c r="F36" s="105">
        <f ca="1"/>
        <v>148118.91000000015</v>
      </c>
      <c r="G36" s="106">
        <f ca="1"/>
        <v>7764.2890050691358</v>
      </c>
      <c r="H36" s="106">
        <f ca="1"/>
        <v>7764.2890050691358</v>
      </c>
      <c r="I36" s="107">
        <f ca="1"/>
        <v>210</v>
      </c>
      <c r="J36" s="108">
        <f ca="1"/>
        <v>11.008052186344855</v>
      </c>
      <c r="K36" s="109">
        <f ca="1"/>
        <v>400</v>
      </c>
      <c r="L36" s="131">
        <f ca="1"/>
        <v>2.3418367346938775</v>
      </c>
      <c r="M36" s="109">
        <f ca="1"/>
        <v>269</v>
      </c>
      <c r="N36" s="113"/>
      <c r="O36" s="132">
        <f t="shared" ca="1" si="2"/>
        <v>1</v>
      </c>
      <c r="P36" s="88"/>
      <c r="Q36" s="88"/>
      <c r="S36" t="str">
        <f ca="1"/>
        <v>GLOW</v>
      </c>
      <c r="T36">
        <f ca="1"/>
        <v>8840.3955140625949</v>
      </c>
      <c r="U36">
        <f ca="1"/>
        <v>9256.1746943844155</v>
      </c>
      <c r="V36">
        <f ca="1"/>
        <v>6700.4967080128417</v>
      </c>
      <c r="W36">
        <f ca="1"/>
        <v>14275.856468269107</v>
      </c>
      <c r="X36">
        <f ca="1"/>
        <v>12429.976827026479</v>
      </c>
      <c r="Y36">
        <f ca="1"/>
        <v>13780.497301489821</v>
      </c>
      <c r="Z36">
        <f ca="1"/>
        <v>10890.089021016116</v>
      </c>
      <c r="AA36">
        <f ca="1"/>
        <v>8617.0628258448032</v>
      </c>
      <c r="AB36">
        <f ca="1"/>
        <v>4204.0818571930022</v>
      </c>
      <c r="AC36">
        <f ca="1"/>
        <v>6010.7444228041186</v>
      </c>
      <c r="AD36">
        <f ca="1"/>
        <v>5236.0049889403226</v>
      </c>
      <c r="AE36">
        <f ca="1"/>
        <v>7779.6364950726056</v>
      </c>
      <c r="AF36">
        <f ca="1"/>
        <v>5349.643716412781</v>
      </c>
    </row>
    <row r="37" spans="2:32" ht="13.15" customHeight="1" x14ac:dyDescent="0.2">
      <c r="B37" s="112" cm="1">
        <f t="array" aca="1" ref="B37" ca="1">IF(ISNUMBER(C37),ROW()-ROW(B$7)-SUM(IF(ISNUMBER(C$8:C37),0,1)),"")</f>
        <v>27</v>
      </c>
      <c r="C37" s="103">
        <f ca="1"/>
        <v>517</v>
      </c>
      <c r="D37" s="103" t="str">
        <f ca="1"/>
        <v>Aya C @ K11</v>
      </c>
      <c r="E37" s="104">
        <f ca="1"/>
        <v>49.698229166683163</v>
      </c>
      <c r="F37" s="105">
        <f ca="1"/>
        <v>356890.78999999794</v>
      </c>
      <c r="G37" s="106">
        <f ca="1"/>
        <v>7181.1570750945666</v>
      </c>
      <c r="H37" s="106">
        <f ca="1"/>
        <v>7181.1570750945666</v>
      </c>
      <c r="I37" s="107">
        <f ca="1"/>
        <v>544</v>
      </c>
      <c r="J37" s="108">
        <f ca="1"/>
        <v>10.946064057443081</v>
      </c>
      <c r="K37" s="109">
        <f ca="1"/>
        <v>468</v>
      </c>
      <c r="L37" s="131">
        <f ca="1"/>
        <v>2.3113772455089818</v>
      </c>
      <c r="M37" s="109">
        <f ca="1"/>
        <v>239</v>
      </c>
      <c r="N37" s="113"/>
      <c r="O37" s="132">
        <f t="shared" ca="1" si="2"/>
        <v>1</v>
      </c>
      <c r="P37" s="88"/>
      <c r="Q37" s="88"/>
      <c r="S37" t="str">
        <f ca="1"/>
        <v>QRE</v>
      </c>
      <c r="T37">
        <f ca="1"/>
        <v>5895.476218049379</v>
      </c>
      <c r="U37">
        <f ca="1"/>
        <v>5517.1874925014563</v>
      </c>
      <c r="V37">
        <f ca="1"/>
        <v>5675.915676460927</v>
      </c>
      <c r="W37">
        <f ca="1"/>
        <v>5145.1733614777868</v>
      </c>
      <c r="X37">
        <f ca="1"/>
        <v>4061.3603543904323</v>
      </c>
      <c r="Y37">
        <f ca="1"/>
        <v>5142.2704018894774</v>
      </c>
      <c r="Z37">
        <f ca="1"/>
        <v>5967.3421312023729</v>
      </c>
      <c r="AA37">
        <f ca="1"/>
        <v>5199.4853177361429</v>
      </c>
      <c r="AB37">
        <f ca="1"/>
        <v>5292.6259991055031</v>
      </c>
      <c r="AC37">
        <f ca="1"/>
        <v>4384.6645001646275</v>
      </c>
      <c r="AD37">
        <f ca="1"/>
        <v>5866.0032303495154</v>
      </c>
      <c r="AE37">
        <f ca="1"/>
        <v>6083.8696709390379</v>
      </c>
      <c r="AF37">
        <f ca="1"/>
        <v>4421.2042564818985</v>
      </c>
    </row>
    <row r="38" spans="2:32" ht="13.15" customHeight="1" x14ac:dyDescent="0.2">
      <c r="B38" s="112" cm="1">
        <f t="array" aca="1" ref="B38" ca="1">IF(ISNUMBER(C38),ROW()-ROW(B$7)-SUM(IF(ISNUMBER(C$8:C38),0,1)),"")</f>
        <v>28</v>
      </c>
      <c r="C38" s="103">
        <f ca="1"/>
        <v>543</v>
      </c>
      <c r="D38" s="103" t="str">
        <f ca="1"/>
        <v>Suki C @ GLOW</v>
      </c>
      <c r="E38" s="104">
        <f ca="1"/>
        <v>65.467013888861985</v>
      </c>
      <c r="F38" s="105">
        <f ca="1"/>
        <v>445459.77999999718</v>
      </c>
      <c r="G38" s="106">
        <f ca="1"/>
        <v>6804.339369384068</v>
      </c>
      <c r="H38" s="106">
        <f ca="1"/>
        <v>6804.339369384068</v>
      </c>
      <c r="I38" s="107">
        <f ca="1"/>
        <v>711</v>
      </c>
      <c r="J38" s="108">
        <f ca="1"/>
        <v>10.860431196800985</v>
      </c>
      <c r="K38" s="109">
        <f ca="1"/>
        <v>337</v>
      </c>
      <c r="L38" s="131">
        <f ca="1"/>
        <v>2.1039861351819757</v>
      </c>
      <c r="M38" s="109">
        <f ca="1"/>
        <v>239</v>
      </c>
      <c r="N38" s="113"/>
      <c r="O38" s="132">
        <f t="shared" ca="1" si="2"/>
        <v>1</v>
      </c>
      <c r="P38" s="88"/>
      <c r="Q38" s="88"/>
      <c r="S38" t="str">
        <f ca="1"/>
        <v>LG2</v>
      </c>
      <c r="T38">
        <f ca="1"/>
        <v>9081.1576103420684</v>
      </c>
      <c r="U38">
        <f ca="1"/>
        <v>8279.9010388754814</v>
      </c>
      <c r="V38">
        <f ca="1"/>
        <v>8630.8637981482643</v>
      </c>
      <c r="W38">
        <f ca="1"/>
        <v>7568.208285119189</v>
      </c>
      <c r="X38">
        <f ca="1"/>
        <v>6156.1140735836098</v>
      </c>
      <c r="Y38">
        <f ca="1"/>
        <v>5940.6326794118722</v>
      </c>
      <c r="Z38">
        <f ca="1"/>
        <v>4157.3134328039741</v>
      </c>
      <c r="AA38">
        <f ca="1"/>
        <v>5828.8607128789754</v>
      </c>
      <c r="AB38">
        <f ca="1"/>
        <v>5052.3945950828202</v>
      </c>
      <c r="AC38">
        <f ca="1"/>
        <v>4173.7013481772728</v>
      </c>
      <c r="AD38">
        <f ca="1"/>
        <v>5387.8805912289872</v>
      </c>
      <c r="AE38">
        <f ca="1"/>
        <v>6434.146081671046</v>
      </c>
      <c r="AF38">
        <f ca="1"/>
        <v>3844.70941283611</v>
      </c>
    </row>
    <row r="39" spans="2:32" ht="13.15" customHeight="1" x14ac:dyDescent="0.2">
      <c r="B39" s="112" cm="1">
        <f t="array" aca="1" ref="B39" ca="1">IF(ISNUMBER(C39),ROW()-ROW(B$7)-SUM(IF(ISNUMBER(C$8:C39),0,1)),"")</f>
        <v>29</v>
      </c>
      <c r="C39" s="103">
        <f ca="1"/>
        <v>577</v>
      </c>
      <c r="D39" s="103" t="str">
        <f ca="1"/>
        <v>Pink C @ LG2</v>
      </c>
      <c r="E39" s="104">
        <f ca="1"/>
        <v>70.254027777941957</v>
      </c>
      <c r="F39" s="105">
        <f ca="1"/>
        <v>415401.81999999873</v>
      </c>
      <c r="G39" s="106">
        <f ca="1"/>
        <v>5912.8541542556895</v>
      </c>
      <c r="H39" s="106">
        <f ca="1"/>
        <v>5912.8541542556895</v>
      </c>
      <c r="I39" s="107">
        <f ca="1"/>
        <v>750</v>
      </c>
      <c r="J39" s="108">
        <f ca="1"/>
        <v>10.675544502168481</v>
      </c>
      <c r="K39" s="109">
        <f ca="1"/>
        <v>397</v>
      </c>
      <c r="L39" s="131">
        <f ca="1"/>
        <v>1.8885672937771345</v>
      </c>
      <c r="M39" s="109">
        <f ca="1"/>
        <v>293.5</v>
      </c>
      <c r="N39" s="113"/>
      <c r="O39" s="132">
        <f t="shared" ca="1" si="2"/>
        <v>1</v>
      </c>
      <c r="P39" s="88"/>
      <c r="Q39" s="88"/>
      <c r="S39" t="str">
        <f ca="1"/>
        <v>RB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0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</row>
    <row r="40" spans="2:32" ht="13.15" customHeight="1" x14ac:dyDescent="0.2">
      <c r="B40" s="112" cm="1">
        <f t="array" aca="1" ref="B40" ca="1">IF(ISNUMBER(C40),ROW()-ROW(B$7)-SUM(IF(ISNUMBER(C$8:C40),0,1)),"")</f>
        <v>30</v>
      </c>
      <c r="C40" s="103">
        <f ca="1"/>
        <v>544</v>
      </c>
      <c r="D40" s="103" t="str">
        <f ca="1"/>
        <v>Jovi C @ K11</v>
      </c>
      <c r="E40" s="104">
        <f ca="1"/>
        <v>50.499826388908552</v>
      </c>
      <c r="F40" s="105">
        <f ca="1"/>
        <v>345440.49</v>
      </c>
      <c r="G40" s="106">
        <f ca="1"/>
        <v>6840.4292588988037</v>
      </c>
      <c r="H40" s="106">
        <f ca="1"/>
        <v>6840.4292588988037</v>
      </c>
      <c r="I40" s="107">
        <f ca="1"/>
        <v>538</v>
      </c>
      <c r="J40" s="108">
        <f ca="1"/>
        <v>10.65350197160604</v>
      </c>
      <c r="K40" s="109">
        <f ca="1"/>
        <v>445.5</v>
      </c>
      <c r="L40" s="131">
        <f ca="1"/>
        <v>2.0856573705179282</v>
      </c>
      <c r="M40" s="109">
        <f ca="1"/>
        <v>279</v>
      </c>
      <c r="N40" s="113"/>
      <c r="O40" s="132">
        <f t="shared" ca="1" si="2"/>
        <v>1</v>
      </c>
      <c r="P40" s="88"/>
      <c r="Q40" s="88"/>
    </row>
    <row r="41" spans="2:32" ht="13.15" customHeight="1" x14ac:dyDescent="0.2">
      <c r="B41" s="112" t="str" cm="1">
        <f t="array" aca="1" ref="B41" ca="1">IF(ISNUMBER(C41),ROW()-ROW(B$7)-SUM(IF(ISNUMBER(C$8:C41),0,1)),"")</f>
        <v/>
      </c>
      <c r="C41" s="103" t="str">
        <f ca="1"/>
        <v/>
      </c>
      <c r="D41" s="103" t="str">
        <f ca="1"/>
        <v>PTBZ</v>
      </c>
      <c r="E41" s="104">
        <f ca="1"/>
        <v>3266.6963888886116</v>
      </c>
      <c r="F41" s="105">
        <f ca="1"/>
        <v>24712230.179999989</v>
      </c>
      <c r="G41" s="106">
        <f ca="1"/>
        <v>7564.8995921557098</v>
      </c>
      <c r="H41" s="106">
        <f ca="1"/>
        <v>6885.099125374184</v>
      </c>
      <c r="I41" s="107">
        <f ca="1"/>
        <v>34610</v>
      </c>
      <c r="J41" s="108">
        <f ca="1"/>
        <v>10.594801560905065</v>
      </c>
      <c r="K41" s="109">
        <f ca="1"/>
        <v>398</v>
      </c>
      <c r="L41" s="131">
        <f ca="1"/>
        <v>2.1160509759638653</v>
      </c>
      <c r="M41" s="109">
        <f ca="1"/>
        <v>279</v>
      </c>
      <c r="N41" s="113"/>
      <c r="O41" s="132">
        <f t="shared" ca="1" si="2"/>
        <v>0.91013754267321234</v>
      </c>
      <c r="P41" s="88"/>
      <c r="Q41" s="88"/>
    </row>
    <row r="42" spans="2:32" ht="13.15" customHeight="1" x14ac:dyDescent="0.2">
      <c r="B42" s="112" cm="1">
        <f t="array" aca="1" ref="B42" ca="1">IF(ISNUMBER(C42),ROW()-ROW(B$7)-SUM(IF(ISNUMBER(C$8:C42),0,1)),"")</f>
        <v>31</v>
      </c>
      <c r="C42" s="103">
        <f ca="1"/>
        <v>579</v>
      </c>
      <c r="D42" s="103" t="str">
        <f ca="1"/>
        <v>Ling T @ LG2</v>
      </c>
      <c r="E42" s="104">
        <f ca="1"/>
        <v>76.144131944510733</v>
      </c>
      <c r="F42" s="105">
        <f ca="1"/>
        <v>478665.16999999864</v>
      </c>
      <c r="G42" s="106">
        <f ca="1"/>
        <v>6286.3041153167396</v>
      </c>
      <c r="H42" s="106">
        <f ca="1"/>
        <v>6286.3041153167396</v>
      </c>
      <c r="I42" s="107">
        <f ca="1"/>
        <v>806</v>
      </c>
      <c r="J42" s="108">
        <f ca="1"/>
        <v>10.58518863393655</v>
      </c>
      <c r="K42" s="109">
        <f ca="1"/>
        <v>438</v>
      </c>
      <c r="L42" s="131">
        <f ca="1"/>
        <v>2</v>
      </c>
      <c r="M42" s="109">
        <f ca="1"/>
        <v>299</v>
      </c>
      <c r="N42" s="113"/>
      <c r="O42" s="132">
        <f t="shared" ca="1" si="2"/>
        <v>1</v>
      </c>
      <c r="P42" s="88"/>
      <c r="Q42" s="88"/>
    </row>
    <row r="43" spans="2:32" ht="13.15" customHeight="1" x14ac:dyDescent="0.2">
      <c r="B43" s="112" cm="1">
        <f t="array" aca="1" ref="B43" ca="1">IF(ISNUMBER(C43),ROW()-ROW(B$7)-SUM(IF(ISNUMBER(C$8:C43),0,1)),"")</f>
        <v>32</v>
      </c>
      <c r="C43" s="103">
        <f ca="1"/>
        <v>569</v>
      </c>
      <c r="D43" s="103" t="str">
        <f ca="1"/>
        <v>Cheryl C @ RB</v>
      </c>
      <c r="E43" s="104">
        <f ca="1"/>
        <v>43.954826388845689</v>
      </c>
      <c r="F43" s="105">
        <f ca="1"/>
        <v>339160.80000000016</v>
      </c>
      <c r="G43" s="106">
        <f ca="1"/>
        <v>7716.1219339059471</v>
      </c>
      <c r="H43" s="106">
        <f ca="1"/>
        <v>6738.9914677303559</v>
      </c>
      <c r="I43" s="107">
        <f ca="1"/>
        <v>463</v>
      </c>
      <c r="J43" s="108">
        <f ca="1"/>
        <v>10.533541775460053</v>
      </c>
      <c r="K43" s="109">
        <f ca="1"/>
        <v>408</v>
      </c>
      <c r="L43" s="131">
        <f ca="1"/>
        <v>2.2553699284009547</v>
      </c>
      <c r="M43" s="109">
        <f ca="1"/>
        <v>269</v>
      </c>
      <c r="N43" s="113"/>
      <c r="O43" s="132">
        <f t="shared" ca="1" si="2"/>
        <v>0.87336508228545295</v>
      </c>
      <c r="P43" s="88"/>
      <c r="Q43" s="88"/>
    </row>
    <row r="44" spans="2:32" ht="13.15" customHeight="1" x14ac:dyDescent="0.2">
      <c r="B44" s="112" cm="1">
        <f t="array" aca="1" ref="B44" ca="1">IF(ISNUMBER(C44),ROW()-ROW(B$7)-SUM(IF(ISNUMBER(C$8:C44),0,1)),"")</f>
        <v>33</v>
      </c>
      <c r="C44" s="103">
        <f ca="1"/>
        <v>558</v>
      </c>
      <c r="D44" s="103" t="str">
        <f ca="1"/>
        <v>Bowie Liu @ QRE</v>
      </c>
      <c r="E44" s="104">
        <f ca="1"/>
        <v>66.205416666511155</v>
      </c>
      <c r="F44" s="105">
        <f ca="1"/>
        <v>365926.99999999697</v>
      </c>
      <c r="G44" s="106">
        <f ca="1"/>
        <v>5527.1459409920863</v>
      </c>
      <c r="H44" s="106">
        <f ca="1"/>
        <v>5527.1459409920863</v>
      </c>
      <c r="I44" s="107">
        <f ca="1"/>
        <v>694</v>
      </c>
      <c r="J44" s="108">
        <f ca="1"/>
        <v>10.482525976625228</v>
      </c>
      <c r="K44" s="109">
        <f ca="1"/>
        <v>349</v>
      </c>
      <c r="L44" s="131">
        <f ca="1"/>
        <v>1.9789303079416531</v>
      </c>
      <c r="M44" s="109">
        <f ca="1"/>
        <v>254</v>
      </c>
      <c r="N44" s="113"/>
      <c r="O44" s="132">
        <f t="shared" ca="1" si="2"/>
        <v>1</v>
      </c>
      <c r="P44" s="88"/>
      <c r="Q44" s="88"/>
    </row>
    <row r="45" spans="2:32" ht="13.15" customHeight="1" x14ac:dyDescent="0.2">
      <c r="B45" s="112" cm="1">
        <f t="array" aca="1" ref="B45" ca="1">IF(ISNUMBER(C45),ROW()-ROW(B$7)-SUM(IF(ISNUMBER(C$8:C45),0,1)),"")</f>
        <v>34</v>
      </c>
      <c r="C45" s="103">
        <f ca="1"/>
        <v>886</v>
      </c>
      <c r="D45" s="103" t="str">
        <f ca="1"/>
        <v>Gigi C @ HC</v>
      </c>
      <c r="E45" s="104">
        <f ca="1"/>
        <v>48.620347222304844</v>
      </c>
      <c r="F45" s="105">
        <f ca="1"/>
        <v>307172.89000000025</v>
      </c>
      <c r="G45" s="106">
        <f ca="1"/>
        <v>6317.7847865941003</v>
      </c>
      <c r="H45" s="106">
        <f ca="1"/>
        <v>6317.7847865941003</v>
      </c>
      <c r="I45" s="107">
        <f ca="1"/>
        <v>505</v>
      </c>
      <c r="J45" s="108">
        <f ca="1"/>
        <v>10.386597974938537</v>
      </c>
      <c r="K45" s="109">
        <f ca="1"/>
        <v>389</v>
      </c>
      <c r="L45" s="131">
        <f ca="1"/>
        <v>1.9846491228070176</v>
      </c>
      <c r="M45" s="109">
        <f ca="1"/>
        <v>289</v>
      </c>
      <c r="N45" s="113"/>
      <c r="O45" s="132">
        <f t="shared" ca="1" si="2"/>
        <v>1</v>
      </c>
      <c r="P45" s="88"/>
      <c r="Q45" s="88"/>
    </row>
    <row r="46" spans="2:32" ht="13.15" customHeight="1" x14ac:dyDescent="0.2">
      <c r="B46" s="112" t="str" cm="1">
        <f t="array" aca="1" ref="B46" ca="1">IF(ISNUMBER(C46),ROW()-ROW(B$7)-SUM(IF(ISNUMBER(C$8:C46),0,1)),"")</f>
        <v/>
      </c>
      <c r="C46" s="103" t="str">
        <f ca="1"/>
        <v/>
      </c>
      <c r="D46" s="103" t="str">
        <f ca="1"/>
        <v>GLOW</v>
      </c>
      <c r="E46" s="104">
        <f ca="1"/>
        <v>162.01392361116274</v>
      </c>
      <c r="F46" s="105">
        <f ca="1"/>
        <v>1006484.2599999972</v>
      </c>
      <c r="G46" s="106">
        <f ca="1"/>
        <v>6212.3318636216927</v>
      </c>
      <c r="H46" s="106">
        <f ca="1"/>
        <v>6212.3318636216927</v>
      </c>
      <c r="I46" s="107">
        <f ca="1"/>
        <v>1674</v>
      </c>
      <c r="J46" s="108">
        <f ca="1"/>
        <v>10.332445278083874</v>
      </c>
      <c r="K46" s="109">
        <f ca="1"/>
        <v>321.5</v>
      </c>
      <c r="L46" s="131">
        <f ca="1"/>
        <v>2.0159767610748003</v>
      </c>
      <c r="M46" s="109">
        <f ca="1"/>
        <v>229</v>
      </c>
      <c r="N46" s="113"/>
      <c r="O46" s="132">
        <f t="shared" ca="1" si="2"/>
        <v>1</v>
      </c>
      <c r="P46" s="88"/>
      <c r="Q46" s="88"/>
    </row>
    <row r="47" spans="2:32" ht="13.15" customHeight="1" x14ac:dyDescent="0.2">
      <c r="B47" s="112" cm="1">
        <f t="array" aca="1" ref="B47" ca="1">IF(ISNUMBER(C47),ROW()-ROW(B$7)-SUM(IF(ISNUMBER(C$8:C47),0,1)),"")</f>
        <v>35</v>
      </c>
      <c r="C47" s="103">
        <f ca="1"/>
        <v>817</v>
      </c>
      <c r="D47" s="103" t="str">
        <f ca="1"/>
        <v>Candy K @ K11</v>
      </c>
      <c r="E47" s="104">
        <f ca="1"/>
        <v>62.288993055565228</v>
      </c>
      <c r="F47" s="105">
        <f ca="1"/>
        <v>624452.58999999892</v>
      </c>
      <c r="G47" s="106">
        <f ca="1"/>
        <v>10025.087248447773</v>
      </c>
      <c r="H47" s="106">
        <f ca="1"/>
        <v>9542.8832742527466</v>
      </c>
      <c r="I47" s="107">
        <f ca="1"/>
        <v>643</v>
      </c>
      <c r="J47" s="108">
        <f ca="1"/>
        <v>10.322851092269358</v>
      </c>
      <c r="K47" s="109">
        <f ca="1"/>
        <v>524</v>
      </c>
      <c r="L47" s="131">
        <f ca="1"/>
        <v>2.2251223491027732</v>
      </c>
      <c r="M47" s="109">
        <f ca="1"/>
        <v>319</v>
      </c>
      <c r="N47" s="113"/>
      <c r="O47" s="132">
        <f t="shared" ca="1" si="2"/>
        <v>0.95190027156425117</v>
      </c>
      <c r="P47" s="88"/>
      <c r="Q47" s="88"/>
    </row>
    <row r="48" spans="2:32" ht="13.15" customHeight="1" x14ac:dyDescent="0.2">
      <c r="B48" s="112" cm="1">
        <f t="array" aca="1" ref="B48" ca="1">IF(ISNUMBER(C48),ROW()-ROW(B$7)-SUM(IF(ISNUMBER(C$8:C48),0,1)),"")</f>
        <v>36</v>
      </c>
      <c r="C48" s="103">
        <f ca="1"/>
        <v>527</v>
      </c>
      <c r="D48" s="103" t="str">
        <f ca="1"/>
        <v>Maggie W @ RB</v>
      </c>
      <c r="E48" s="104">
        <f ca="1"/>
        <v>49.6034374999319</v>
      </c>
      <c r="F48" s="105">
        <f ca="1"/>
        <v>256406.00000000099</v>
      </c>
      <c r="G48" s="106">
        <f ca="1"/>
        <v>5169.1175636840289</v>
      </c>
      <c r="H48" s="106">
        <f ca="1"/>
        <v>4606.6565447266566</v>
      </c>
      <c r="I48" s="107">
        <f ca="1"/>
        <v>507</v>
      </c>
      <c r="J48" s="108">
        <f ca="1"/>
        <v>10.221065828365143</v>
      </c>
      <c r="K48" s="109">
        <f ca="1"/>
        <v>306</v>
      </c>
      <c r="L48" s="131">
        <f ca="1"/>
        <v>1.9562211981566819</v>
      </c>
      <c r="M48" s="109">
        <f ca="1"/>
        <v>229</v>
      </c>
      <c r="N48" s="113"/>
      <c r="O48" s="132">
        <f t="shared" ca="1" si="2"/>
        <v>0.89118819372401614</v>
      </c>
      <c r="P48" s="88"/>
      <c r="Q48" s="88"/>
    </row>
    <row r="49" spans="2:15" ht="13.15" customHeight="1" x14ac:dyDescent="0.2">
      <c r="B49" s="112" cm="1">
        <f t="array" aca="1" ref="B49" ca="1">IF(ISNUMBER(C49),ROW()-ROW(B$7)-SUM(IF(ISNUMBER(C$8:C49),0,1)),"")</f>
        <v>37</v>
      </c>
      <c r="C49" s="103">
        <f ca="1"/>
        <v>862</v>
      </c>
      <c r="D49" s="103" t="str">
        <f ca="1"/>
        <v>Maggie L @ LG2</v>
      </c>
      <c r="E49" s="104">
        <f ca="1"/>
        <v>59.675138888921069</v>
      </c>
      <c r="F49" s="105">
        <f ca="1"/>
        <v>321681.79000000004</v>
      </c>
      <c r="G49" s="106">
        <f ca="1"/>
        <v>5390.549498322518</v>
      </c>
      <c r="H49" s="106">
        <f ca="1"/>
        <v>5390.549498322518</v>
      </c>
      <c r="I49" s="107">
        <f ca="1"/>
        <v>577</v>
      </c>
      <c r="J49" s="108">
        <f ca="1"/>
        <v>9.6690181328949087</v>
      </c>
      <c r="K49" s="109">
        <f ca="1"/>
        <v>349</v>
      </c>
      <c r="L49" s="131">
        <f ca="1"/>
        <v>2.1117764471057883</v>
      </c>
      <c r="M49" s="109">
        <f ca="1"/>
        <v>279</v>
      </c>
      <c r="N49" s="113"/>
      <c r="O49" s="132">
        <f t="shared" ca="1" si="2"/>
        <v>1</v>
      </c>
    </row>
    <row r="50" spans="2:15" ht="13.15" customHeight="1" x14ac:dyDescent="0.2">
      <c r="B50" s="112" t="str" cm="1">
        <f t="array" aca="1" ref="B50" ca="1">IF(ISNUMBER(C50),ROW()-ROW(B$7)-SUM(IF(ISNUMBER(C$8:C50),0,1)),"")</f>
        <v/>
      </c>
      <c r="C50" s="103" t="str">
        <f ca="1"/>
        <v/>
      </c>
      <c r="D50" s="103" t="str">
        <f ca="1"/>
        <v>K11</v>
      </c>
      <c r="E50" s="104">
        <f ca="1"/>
        <v>464.4395486113354</v>
      </c>
      <c r="F50" s="105">
        <f ca="1"/>
        <v>3385286.7699999944</v>
      </c>
      <c r="G50" s="106">
        <f ca="1"/>
        <v>7288.9717943313217</v>
      </c>
      <c r="H50" s="106">
        <f ca="1"/>
        <v>6694.2829466097573</v>
      </c>
      <c r="I50" s="107">
        <f ca="1"/>
        <v>4446</v>
      </c>
      <c r="J50" s="108">
        <f ca="1"/>
        <v>9.5728281824694896</v>
      </c>
      <c r="K50" s="109">
        <f ca="1"/>
        <v>427</v>
      </c>
      <c r="L50" s="131">
        <f ca="1"/>
        <v>2.1567071658814778</v>
      </c>
      <c r="M50" s="109">
        <f ca="1"/>
        <v>279</v>
      </c>
      <c r="N50" s="113"/>
      <c r="O50" s="132">
        <f t="shared" ca="1" si="2"/>
        <v>0.91841251900795429</v>
      </c>
    </row>
    <row r="51" spans="2:15" ht="13.15" customHeight="1" x14ac:dyDescent="0.2">
      <c r="B51" s="112" cm="1">
        <f t="array" aca="1" ref="B51" ca="1">IF(ISNUMBER(C51),ROW()-ROW(B$7)-SUM(IF(ISNUMBER(C$8:C51),0,1)),"")</f>
        <v>38</v>
      </c>
      <c r="C51" s="103">
        <f ca="1"/>
        <v>807</v>
      </c>
      <c r="D51" s="103" t="str">
        <f ca="1"/>
        <v>Bowie L @ RB</v>
      </c>
      <c r="E51" s="104">
        <f ca="1"/>
        <v>29.986076388867804</v>
      </c>
      <c r="F51" s="105">
        <f ca="1"/>
        <v>163210.00000000012</v>
      </c>
      <c r="G51" s="106">
        <f ca="1"/>
        <v>5442.8594752927092</v>
      </c>
      <c r="H51" s="106">
        <f ca="1"/>
        <v>4880.9987042631674</v>
      </c>
      <c r="I51" s="107">
        <f ca="1"/>
        <v>276</v>
      </c>
      <c r="J51" s="108">
        <f ca="1"/>
        <v>9.2042718900850851</v>
      </c>
      <c r="K51" s="109">
        <f ca="1"/>
        <v>362</v>
      </c>
      <c r="L51" s="131">
        <f ca="1"/>
        <v>2.1398305084745761</v>
      </c>
      <c r="M51" s="109">
        <f ca="1"/>
        <v>229</v>
      </c>
      <c r="N51" s="113"/>
      <c r="O51" s="132">
        <f t="shared" ca="1" si="2"/>
        <v>0.89677103118681456</v>
      </c>
    </row>
    <row r="52" spans="2:15" ht="13.15" customHeight="1" x14ac:dyDescent="0.2">
      <c r="B52" s="112" cm="1">
        <f t="array" aca="1" ref="B52" ca="1">IF(ISNUMBER(C52),ROW()-ROW(B$7)-SUM(IF(ISNUMBER(C$8:C52),0,1)),"")</f>
        <v>39</v>
      </c>
      <c r="C52" s="103">
        <f ca="1"/>
        <v>580</v>
      </c>
      <c r="D52" s="103" t="str">
        <f ca="1"/>
        <v>Cici T @ K11</v>
      </c>
      <c r="E52" s="104">
        <f ca="1"/>
        <v>53.405208333416958</v>
      </c>
      <c r="F52" s="105">
        <f ca="1"/>
        <v>347495.65999999869</v>
      </c>
      <c r="G52" s="106">
        <f ca="1"/>
        <v>6506.7747293584116</v>
      </c>
      <c r="H52" s="106">
        <f ca="1"/>
        <v>6506.7747293584116</v>
      </c>
      <c r="I52" s="107">
        <f ca="1"/>
        <v>489</v>
      </c>
      <c r="J52" s="108">
        <f ca="1"/>
        <v>9.1564103064086471</v>
      </c>
      <c r="K52" s="109">
        <f ca="1"/>
        <v>419.5</v>
      </c>
      <c r="L52" s="131">
        <f ca="1"/>
        <v>2.0979955456570156</v>
      </c>
      <c r="M52" s="109">
        <f ca="1"/>
        <v>299</v>
      </c>
      <c r="N52" s="113"/>
      <c r="O52" s="132">
        <f t="shared" ca="1" si="2"/>
        <v>1</v>
      </c>
    </row>
    <row r="53" spans="2:15" ht="13.15" customHeight="1" x14ac:dyDescent="0.2">
      <c r="B53" s="112" t="str" cm="1">
        <f t="array" aca="1" ref="B53" ca="1">IF(ISNUMBER(C53),ROW()-ROW(B$7)-SUM(IF(ISNUMBER(C$8:C53),0,1)),"")</f>
        <v/>
      </c>
      <c r="C53" s="103" t="str">
        <f ca="1"/>
        <v/>
      </c>
      <c r="D53" s="103" t="str">
        <f ca="1"/>
        <v>LG2</v>
      </c>
      <c r="E53" s="104">
        <f ca="1"/>
        <v>438.12434027777897</v>
      </c>
      <c r="F53" s="105">
        <f ca="1"/>
        <v>2295263.4199999976</v>
      </c>
      <c r="G53" s="106">
        <f ca="1"/>
        <v>5238.8402309370849</v>
      </c>
      <c r="H53" s="106">
        <f ca="1"/>
        <v>5234.5492116369296</v>
      </c>
      <c r="I53" s="107">
        <f ca="1"/>
        <v>3985</v>
      </c>
      <c r="J53" s="108">
        <f ca="1"/>
        <v>9.0955914420856789</v>
      </c>
      <c r="K53" s="109">
        <f ca="1"/>
        <v>396</v>
      </c>
      <c r="L53" s="131">
        <f ca="1"/>
        <v>1.9830747531734838</v>
      </c>
      <c r="M53" s="109">
        <f ca="1"/>
        <v>279</v>
      </c>
      <c r="N53" s="113"/>
      <c r="O53" s="132">
        <f t="shared" ca="1" si="2"/>
        <v>0.99918092190045893</v>
      </c>
    </row>
    <row r="54" spans="2:15" ht="13.15" customHeight="1" x14ac:dyDescent="0.2">
      <c r="B54" s="112" cm="1">
        <f t="array" aca="1" ref="B54" ca="1">IF(ISNUMBER(C54),ROW()-ROW(B$7)-SUM(IF(ISNUMBER(C$8:C54),0,1)),"")</f>
        <v>40</v>
      </c>
      <c r="C54" s="103">
        <f ca="1"/>
        <v>863</v>
      </c>
      <c r="D54" s="103" t="str">
        <f ca="1"/>
        <v>Collan C @ HC</v>
      </c>
      <c r="E54" s="104">
        <f ca="1"/>
        <v>22.022048611116478</v>
      </c>
      <c r="F54" s="105">
        <f ca="1"/>
        <v>92967.780000000086</v>
      </c>
      <c r="G54" s="106">
        <f ca="1"/>
        <v>4221.5772765605016</v>
      </c>
      <c r="H54" s="106">
        <f ca="1"/>
        <v>4221.5772765605016</v>
      </c>
      <c r="I54" s="107">
        <f ca="1"/>
        <v>200</v>
      </c>
      <c r="J54" s="108">
        <f ca="1"/>
        <v>9.0818072165657782</v>
      </c>
      <c r="K54" s="109">
        <f ca="1"/>
        <v>332.5</v>
      </c>
      <c r="L54" s="131">
        <f ca="1"/>
        <v>1.6764705882352942</v>
      </c>
      <c r="M54" s="109">
        <f ca="1"/>
        <v>259</v>
      </c>
      <c r="N54" s="113"/>
      <c r="O54" s="132">
        <f t="shared" ca="1" si="2"/>
        <v>1</v>
      </c>
    </row>
    <row r="55" spans="2:15" ht="13.15" customHeight="1" x14ac:dyDescent="0.2">
      <c r="B55" s="112" cm="1">
        <f t="array" aca="1" ref="B55" ca="1">IF(ISNUMBER(C55),ROW()-ROW(B$7)-SUM(IF(ISNUMBER(C$8:C55),0,1)),"")</f>
        <v>41</v>
      </c>
      <c r="C55" s="103">
        <f ca="1"/>
        <v>572</v>
      </c>
      <c r="D55" s="103" t="str">
        <f ca="1"/>
        <v>June T @ LG2</v>
      </c>
      <c r="E55" s="104">
        <f ca="1"/>
        <v>55.621562500073637</v>
      </c>
      <c r="F55" s="105">
        <f ca="1"/>
        <v>228274.66000000041</v>
      </c>
      <c r="G55" s="106">
        <f ca="1"/>
        <v>4104.0677345174936</v>
      </c>
      <c r="H55" s="106">
        <f ca="1"/>
        <v>4104.0677345174936</v>
      </c>
      <c r="I55" s="107">
        <f ca="1"/>
        <v>495</v>
      </c>
      <c r="J55" s="108">
        <f ca="1"/>
        <v>8.8994263690334954</v>
      </c>
      <c r="K55" s="109">
        <f ca="1"/>
        <v>344</v>
      </c>
      <c r="L55" s="131">
        <f ca="1"/>
        <v>1.6658823529411764</v>
      </c>
      <c r="M55" s="109">
        <f ca="1"/>
        <v>289</v>
      </c>
      <c r="N55" s="113"/>
      <c r="O55" s="88"/>
    </row>
    <row r="56" spans="2:15" ht="13.15" customHeight="1" x14ac:dyDescent="0.2">
      <c r="B56" s="112" t="str" cm="1">
        <f t="array" aca="1" ref="B56" ca="1">IF(ISNUMBER(C56),ROW()-ROW(B$7)-SUM(IF(ISNUMBER(C$8:C56),0,1)),"")</f>
        <v/>
      </c>
      <c r="C56" s="103" t="str">
        <f ca="1"/>
        <v/>
      </c>
      <c r="D56" s="103" t="str">
        <f ca="1"/>
        <v>RB</v>
      </c>
      <c r="E56" s="104">
        <f ca="1"/>
        <v>163.48340277768816</v>
      </c>
      <c r="F56" s="105">
        <f ca="1"/>
        <v>836414.80000000133</v>
      </c>
      <c r="G56" s="106">
        <f ca="1"/>
        <v>5116.2062068000541</v>
      </c>
      <c r="H56" s="106">
        <f ca="1"/>
        <v>4579.7749941511765</v>
      </c>
      <c r="I56" s="107">
        <f ca="1"/>
        <v>1419</v>
      </c>
      <c r="J56" s="108">
        <f ca="1"/>
        <v>8.6797801849623717</v>
      </c>
      <c r="K56" s="109">
        <f ca="1"/>
        <v>349.5</v>
      </c>
      <c r="L56" s="131">
        <f ca="1"/>
        <v>2.0572580645161289</v>
      </c>
      <c r="M56" s="109">
        <f ca="1"/>
        <v>249</v>
      </c>
      <c r="N56" s="113"/>
      <c r="O56" s="88"/>
    </row>
    <row r="57" spans="2:15" ht="13.15" customHeight="1" x14ac:dyDescent="0.2">
      <c r="B57" s="112" cm="1">
        <f t="array" aca="1" ref="B57" ca="1">IF(ISNUMBER(C57),ROW()-ROW(B$7)-SUM(IF(ISNUMBER(C$8:C57),0,1)),"")</f>
        <v>42</v>
      </c>
      <c r="C57" s="103">
        <f ca="1"/>
        <v>568</v>
      </c>
      <c r="D57" s="103" t="str">
        <f ca="1"/>
        <v>Aki T @ QRE</v>
      </c>
      <c r="E57" s="104">
        <f ca="1"/>
        <v>67.409791666729149</v>
      </c>
      <c r="F57" s="105">
        <f ca="1"/>
        <v>565393.99999999802</v>
      </c>
      <c r="G57" s="106">
        <f ca="1"/>
        <v>8387.4165165096401</v>
      </c>
      <c r="H57" s="106">
        <f ca="1"/>
        <v>5384.836401729408</v>
      </c>
      <c r="I57" s="107">
        <f ca="1"/>
        <v>540</v>
      </c>
      <c r="J57" s="108">
        <f ca="1"/>
        <v>8.0107056652798256</v>
      </c>
      <c r="K57" s="109">
        <f ca="1"/>
        <v>421</v>
      </c>
      <c r="L57" s="131">
        <f ca="1"/>
        <v>2.2131147540983607</v>
      </c>
      <c r="M57" s="109">
        <f ca="1"/>
        <v>289</v>
      </c>
      <c r="N57" s="113"/>
      <c r="O57" s="88"/>
    </row>
    <row r="58" spans="2:15" ht="13.15" customHeight="1" x14ac:dyDescent="0.2">
      <c r="B58" s="112" t="str" cm="1">
        <f t="array" aca="1" ref="B58" ca="1">IF(ISNUMBER(C58),ROW()-ROW(B$7)-SUM(IF(ISNUMBER(C$8:C58),0,1)),"")</f>
        <v/>
      </c>
      <c r="C58" s="103" t="str">
        <f ca="1"/>
        <v/>
      </c>
      <c r="D58" s="103" t="str">
        <f ca="1"/>
        <v>QRE</v>
      </c>
      <c r="E58" s="104">
        <f ca="1"/>
        <v>449.28479166636828</v>
      </c>
      <c r="F58" s="105">
        <f ca="1"/>
        <v>2423779.9999999884</v>
      </c>
      <c r="G58" s="106">
        <f ca="1"/>
        <v>5394.7519367623036</v>
      </c>
      <c r="H58" s="106">
        <f ca="1"/>
        <v>4920.0198649089025</v>
      </c>
      <c r="I58" s="107">
        <f ca="1"/>
        <v>3576</v>
      </c>
      <c r="J58" s="108">
        <f ca="1"/>
        <v>7.9593168216018331</v>
      </c>
      <c r="K58" s="109">
        <f ca="1"/>
        <v>391</v>
      </c>
      <c r="L58" s="110">
        <f ca="1"/>
        <v>2.0828085642317382</v>
      </c>
      <c r="M58" s="109">
        <f ca="1"/>
        <v>279</v>
      </c>
      <c r="N58" s="113"/>
      <c r="O58" s="88"/>
    </row>
    <row r="59" spans="2:15" ht="13.15" customHeight="1" x14ac:dyDescent="0.2">
      <c r="B59" s="112" cm="1">
        <f t="array" aca="1" ref="B59" ca="1">IF(ISNUMBER(C59),ROW()-ROW(B$7)-SUM(IF(ISNUMBER(C$8:C59),0,1)),"")</f>
        <v>43</v>
      </c>
      <c r="C59" s="103">
        <f ca="1"/>
        <v>565</v>
      </c>
      <c r="D59" s="103" t="str">
        <f ca="1"/>
        <v>Angel C @ GLOW</v>
      </c>
      <c r="E59" s="104">
        <f ca="1"/>
        <v>56.512395833324121</v>
      </c>
      <c r="F59" s="105">
        <f ca="1"/>
        <v>268372.74999999994</v>
      </c>
      <c r="G59" s="106">
        <f ca="1"/>
        <v>4748.9182867335876</v>
      </c>
      <c r="H59" s="106">
        <f ca="1"/>
        <v>4748.9182867335876</v>
      </c>
      <c r="I59" s="107">
        <f ca="1"/>
        <v>442</v>
      </c>
      <c r="J59" s="108">
        <f ca="1"/>
        <v>7.8212928948123324</v>
      </c>
      <c r="K59" s="109">
        <f ca="1"/>
        <v>300</v>
      </c>
      <c r="L59" s="110">
        <f ca="1"/>
        <v>1.9427792915531334</v>
      </c>
      <c r="M59" s="109">
        <f ca="1"/>
        <v>239</v>
      </c>
      <c r="N59" s="113"/>
      <c r="O59" s="88"/>
    </row>
    <row r="60" spans="2:15" ht="13.15" customHeight="1" x14ac:dyDescent="0.2">
      <c r="B60" s="112" cm="1">
        <f t="array" aca="1" ref="B60" ca="1">IF(ISNUMBER(C60),ROW()-ROW(B$7)-SUM(IF(ISNUMBER(C$8:C60),0,1)),"")</f>
        <v>44</v>
      </c>
      <c r="C60" s="103">
        <f ca="1"/>
        <v>589</v>
      </c>
      <c r="D60" s="103" t="str">
        <f ca="1"/>
        <v>Seki L @ PP</v>
      </c>
      <c r="E60" s="104">
        <f ca="1"/>
        <v>36.936388888834628</v>
      </c>
      <c r="F60" s="105">
        <f ca="1"/>
        <v>164683.92000000022</v>
      </c>
      <c r="G60" s="106">
        <f ca="1"/>
        <v>4458.5820366912467</v>
      </c>
      <c r="H60" s="106">
        <f ca="1"/>
        <v>4458.5820366912467</v>
      </c>
      <c r="I60" s="107">
        <f ca="1"/>
        <v>280</v>
      </c>
      <c r="J60" s="108">
        <f ca="1"/>
        <v>7.5806002812754718</v>
      </c>
      <c r="K60" s="109">
        <f ca="1"/>
        <v>479</v>
      </c>
      <c r="L60" s="110">
        <f ca="1"/>
        <v>2.1578947368421053</v>
      </c>
      <c r="M60" s="109">
        <f ca="1"/>
        <v>269</v>
      </c>
      <c r="N60" s="113"/>
      <c r="O60" s="88"/>
    </row>
    <row r="61" spans="2:15" ht="13.15" customHeight="1" x14ac:dyDescent="0.2">
      <c r="B61" s="112" cm="1">
        <f t="array" aca="1" ref="B61" ca="1">IF(ISNUMBER(C61),ROW()-ROW(B$7)-SUM(IF(ISNUMBER(C$8:C61),0,1)),"")</f>
        <v>45</v>
      </c>
      <c r="C61" s="103">
        <f ca="1"/>
        <v>588</v>
      </c>
      <c r="D61" s="103" t="str">
        <f ca="1"/>
        <v>Yuko L @ QRE</v>
      </c>
      <c r="E61" s="104">
        <f ca="1"/>
        <v>37.090312499924039</v>
      </c>
      <c r="F61" s="105">
        <f ca="1"/>
        <v>138745.00000000009</v>
      </c>
      <c r="G61" s="106">
        <f ca="1"/>
        <v>3740.7341876745913</v>
      </c>
      <c r="H61" s="106">
        <f ca="1"/>
        <v>3740.7341876745913</v>
      </c>
      <c r="I61" s="107">
        <f ca="1"/>
        <v>270</v>
      </c>
      <c r="J61" s="108">
        <f ca="1"/>
        <v>7.2795288527308299</v>
      </c>
      <c r="K61" s="109">
        <f ca="1"/>
        <v>333.5</v>
      </c>
      <c r="L61" s="110">
        <f ca="1"/>
        <v>1.986842105263158</v>
      </c>
      <c r="M61" s="109">
        <f ca="1"/>
        <v>259</v>
      </c>
      <c r="N61" s="113"/>
      <c r="O61" s="88"/>
    </row>
    <row r="62" spans="2:15" ht="13.15" customHeight="1" x14ac:dyDescent="0.2">
      <c r="B62" s="112" cm="1">
        <f t="array" aca="1" ref="B62" ca="1">IF(ISNUMBER(C62),ROW()-ROW(B$7)-SUM(IF(ISNUMBER(C$8:C62),0,1)),"")</f>
        <v>46</v>
      </c>
      <c r="C62" s="103">
        <f ca="1"/>
        <v>896</v>
      </c>
      <c r="D62" s="103" t="str">
        <f ca="1"/>
        <v>Agnes L @ K11</v>
      </c>
      <c r="E62" s="104">
        <f ca="1"/>
        <v>65.672916666670062</v>
      </c>
      <c r="F62" s="105">
        <f ca="1"/>
        <v>230844.30999999974</v>
      </c>
      <c r="G62" s="106">
        <f ca="1"/>
        <v>3515.0610284552276</v>
      </c>
      <c r="H62" s="106">
        <f ca="1"/>
        <v>3519.3245820510142</v>
      </c>
      <c r="I62" s="107">
        <f ca="1"/>
        <v>475</v>
      </c>
      <c r="J62" s="108">
        <f ca="1"/>
        <v>7.2328141357100595</v>
      </c>
      <c r="K62" s="109">
        <f ca="1"/>
        <v>298</v>
      </c>
      <c r="L62" s="110">
        <f ca="1"/>
        <v>1.7168831168831169</v>
      </c>
      <c r="M62" s="109">
        <f ca="1"/>
        <v>269</v>
      </c>
      <c r="N62" s="113"/>
      <c r="O62" s="88"/>
    </row>
    <row r="63" spans="2:15" ht="13.15" customHeight="1" x14ac:dyDescent="0.2">
      <c r="B63" s="112" cm="1">
        <f t="array" aca="1" ref="B63" ca="1">IF(ISNUMBER(C63),ROW()-ROW(B$7)-SUM(IF(ISNUMBER(C$8:C63),0,1)),"")</f>
        <v>47</v>
      </c>
      <c r="C63" s="103">
        <f ca="1"/>
        <v>870</v>
      </c>
      <c r="D63" s="103" t="str">
        <f ca="1"/>
        <v>Venessa L @ MG</v>
      </c>
      <c r="E63" s="104">
        <f ca="1"/>
        <v>74.945520833325276</v>
      </c>
      <c r="F63" s="105">
        <f ca="1"/>
        <v>1154126.6400000001</v>
      </c>
      <c r="G63" s="106">
        <f ca="1"/>
        <v>15399.541255663757</v>
      </c>
      <c r="H63" s="106">
        <f ca="1"/>
        <v>5785.8422381819564</v>
      </c>
      <c r="I63" s="107">
        <f ca="1"/>
        <v>422</v>
      </c>
      <c r="J63" s="108">
        <f ca="1"/>
        <v>5.6307567858325358</v>
      </c>
      <c r="K63" s="109">
        <f ca="1"/>
        <v>733.5</v>
      </c>
      <c r="L63" s="110">
        <f ca="1"/>
        <v>2.6732186732186731</v>
      </c>
      <c r="M63" s="109">
        <f ca="1"/>
        <v>429</v>
      </c>
      <c r="N63" s="113"/>
      <c r="O63" s="88"/>
    </row>
    <row r="64" spans="2:15" ht="13.15" customHeight="1" x14ac:dyDescent="0.2">
      <c r="B64" s="112" cm="1">
        <f t="array" aca="1" ref="B64" ca="1">IF(ISNUMBER(C64),ROW()-ROW(B$7)-SUM(IF(ISNUMBER(C$8:C64),0,1)),"")</f>
        <v>48</v>
      </c>
      <c r="C64" s="103">
        <f ca="1"/>
        <v>530</v>
      </c>
      <c r="D64" s="103" t="str">
        <f ca="1"/>
        <v>Candy C @ LG2</v>
      </c>
      <c r="E64" s="104">
        <f ca="1"/>
        <v>61.284270833289774</v>
      </c>
      <c r="F64" s="105">
        <f ca="1"/>
        <v>232051.6200000002</v>
      </c>
      <c r="G64" s="106">
        <f ca="1"/>
        <v>3786.4792522578105</v>
      </c>
      <c r="H64" s="106">
        <f ca="1"/>
        <v>3786.4792522578105</v>
      </c>
      <c r="I64" s="107">
        <f ca="1"/>
        <v>332</v>
      </c>
      <c r="J64" s="108">
        <f ca="1"/>
        <v>5.417377011845864</v>
      </c>
      <c r="K64" s="109">
        <f ca="1"/>
        <v>511</v>
      </c>
      <c r="L64" s="110">
        <f ca="1"/>
        <v>2.1419141914191417</v>
      </c>
      <c r="M64" s="109">
        <f ca="1"/>
        <v>289</v>
      </c>
      <c r="N64" s="113"/>
      <c r="O64" s="88"/>
    </row>
    <row r="65" spans="2:15" ht="13.15" customHeight="1" x14ac:dyDescent="0.2">
      <c r="B65" s="112" t="str" cm="1">
        <f t="array" aca="1" ref="B65" ca="1">IF(ISNUMBER(C65),ROW()-ROW(B$7)-SUM(IF(ISNUMBER(C$8:C65),0,1)),"")</f>
        <v/>
      </c>
      <c r="C65" s="103" t="str">
        <f ca="1"/>
        <v/>
      </c>
      <c r="D65" s="103" t="str">
        <f ca="1"/>
        <v>MG</v>
      </c>
      <c r="E65" s="104">
        <f ca="1"/>
        <v>133.40454861106437</v>
      </c>
      <c r="F65" s="105">
        <f ca="1"/>
        <v>1894918.4300000002</v>
      </c>
      <c r="G65" s="106">
        <f ca="1"/>
        <v>14204.301500427538</v>
      </c>
      <c r="H65" s="106">
        <f ca="1"/>
        <v>6076.0084152990557</v>
      </c>
      <c r="I65" s="107">
        <f ca="1"/>
        <v>696</v>
      </c>
      <c r="J65" s="108">
        <f ca="1"/>
        <v>5.2172134102350602</v>
      </c>
      <c r="K65" s="109">
        <f ca="1"/>
        <v>778</v>
      </c>
      <c r="L65" s="110">
        <f ca="1"/>
        <v>2.6292466765140325</v>
      </c>
      <c r="M65" s="109">
        <f ca="1"/>
        <v>449</v>
      </c>
      <c r="N65" s="113"/>
      <c r="O65" s="88"/>
    </row>
    <row r="66" spans="2:15" ht="13.15" customHeight="1" x14ac:dyDescent="0.2">
      <c r="B66" s="112" cm="1">
        <f t="array" aca="1" ref="B66" ca="1">IF(ISNUMBER(C66),ROW()-ROW(B$7)-SUM(IF(ISNUMBER(C$8:C66),0,1)),"")</f>
        <v>49</v>
      </c>
      <c r="C66" s="103">
        <f ca="1"/>
        <v>587</v>
      </c>
      <c r="D66" s="103" t="str">
        <f ca="1"/>
        <v>Barbara W @ RB</v>
      </c>
      <c r="E66" s="104">
        <f ca="1"/>
        <v>14.779965277790325</v>
      </c>
      <c r="F66" s="105">
        <f ca="1"/>
        <v>37392.999999999993</v>
      </c>
      <c r="G66" s="106">
        <f ca="1"/>
        <v>2529.9788800038659</v>
      </c>
      <c r="H66" s="106">
        <f ca="1"/>
        <v>2529.9788800038659</v>
      </c>
      <c r="I66" s="107">
        <f ca="1"/>
        <v>71</v>
      </c>
      <c r="J66" s="108">
        <f ca="1"/>
        <v>4.8038001893475926</v>
      </c>
      <c r="K66" s="109">
        <f ca="1"/>
        <v>390</v>
      </c>
      <c r="L66" s="110">
        <f ca="1"/>
        <v>1.734375</v>
      </c>
      <c r="M66" s="109">
        <f ca="1"/>
        <v>289</v>
      </c>
      <c r="N66" s="113"/>
      <c r="O66" s="88"/>
    </row>
    <row r="67" spans="2:15" ht="13.15" customHeight="1" x14ac:dyDescent="0.2">
      <c r="B67" s="112" cm="1">
        <f t="array" aca="1" ref="B67" ca="1">IF(ISNUMBER(C67),ROW()-ROW(B$7)-SUM(IF(ISNUMBER(C$8:C67),0,1)),"")</f>
        <v>50</v>
      </c>
      <c r="C67" s="103">
        <f ca="1"/>
        <v>557</v>
      </c>
      <c r="D67" s="103" t="str">
        <f ca="1"/>
        <v>Salina W @ QRE</v>
      </c>
      <c r="E67" s="104">
        <f ca="1"/>
        <v>18.514027777779845</v>
      </c>
      <c r="F67" s="105">
        <f ca="1"/>
        <v>59086.999999999942</v>
      </c>
      <c r="G67" s="106">
        <f ca="1"/>
        <v>3191.471931943137</v>
      </c>
      <c r="H67" s="106">
        <f ca="1"/>
        <v>3191.471931943137</v>
      </c>
      <c r="I67" s="107">
        <f ca="1"/>
        <v>88</v>
      </c>
      <c r="J67" s="108">
        <f ca="1"/>
        <v>4.7531526395145516</v>
      </c>
      <c r="K67" s="109">
        <f ca="1"/>
        <v>388.5</v>
      </c>
      <c r="L67" s="110">
        <f ca="1"/>
        <v>1.9750000000000001</v>
      </c>
      <c r="M67" s="109">
        <f ca="1"/>
        <v>309</v>
      </c>
      <c r="N67" s="113"/>
      <c r="O67" s="88"/>
    </row>
    <row r="68" spans="2:15" ht="13.15" customHeight="1" x14ac:dyDescent="0.2">
      <c r="B68" s="112" cm="1">
        <f t="array" aca="1" ref="B68" ca="1">IF(ISNUMBER(C68),ROW()-ROW(B$7)-SUM(IF(ISNUMBER(C$8:C68),0,1)),"")</f>
        <v>51</v>
      </c>
      <c r="C68" s="103">
        <f ca="1"/>
        <v>550</v>
      </c>
      <c r="D68" s="103" t="str">
        <f ca="1"/>
        <v>Steve Y @ QRC</v>
      </c>
      <c r="E68" s="104">
        <f ca="1"/>
        <v>29.423333333272311</v>
      </c>
      <c r="F68" s="105">
        <f ca="1"/>
        <v>49563.999999999993</v>
      </c>
      <c r="G68" s="106">
        <f ca="1"/>
        <v>1684.5134247231038</v>
      </c>
      <c r="H68" s="106">
        <f ca="1"/>
        <v>1684.5134247231038</v>
      </c>
      <c r="I68" s="107">
        <f ca="1"/>
        <v>136</v>
      </c>
      <c r="J68" s="108">
        <f ca="1"/>
        <v>4.6221819417791572</v>
      </c>
      <c r="K68" s="109">
        <f ca="1"/>
        <v>290</v>
      </c>
      <c r="L68" s="110">
        <f ca="1"/>
        <v>1.631578947368421</v>
      </c>
      <c r="M68" s="109">
        <f ca="1"/>
        <v>269</v>
      </c>
      <c r="N68" s="113"/>
      <c r="O68" s="88"/>
    </row>
    <row r="69" spans="2:15" ht="13.15" customHeight="1" x14ac:dyDescent="0.2">
      <c r="B69" s="112" cm="1">
        <f t="array" aca="1" ref="B69" ca="1">IF(ISNUMBER(C69),ROW()-ROW(B$7)-SUM(IF(ISNUMBER(C$8:C69),0,1)),"")</f>
        <v>52</v>
      </c>
      <c r="C69" s="103">
        <f ca="1"/>
        <v>862</v>
      </c>
      <c r="D69" s="103" t="str">
        <f ca="1"/>
        <v>Maggie L @ MG</v>
      </c>
      <c r="E69" s="104">
        <f ca="1"/>
        <v>19.305659722131967</v>
      </c>
      <c r="F69" s="105">
        <f ca="1"/>
        <v>401856.94000000006</v>
      </c>
      <c r="G69" s="106">
        <f ca="1"/>
        <v>20815.498966829509</v>
      </c>
      <c r="H69" s="106">
        <f ca="1"/>
        <v>6729.1562096202524</v>
      </c>
      <c r="I69" s="107">
        <f ca="1"/>
        <v>88</v>
      </c>
      <c r="J69" s="108">
        <f ca="1"/>
        <v>4.5582487864487211</v>
      </c>
      <c r="K69" s="109">
        <f ca="1"/>
        <v>935</v>
      </c>
      <c r="L69" s="110">
        <f ca="1"/>
        <v>2.3908045977011496</v>
      </c>
      <c r="M69" s="109">
        <f ca="1"/>
        <v>639</v>
      </c>
      <c r="N69" s="113"/>
      <c r="O69" s="88"/>
    </row>
    <row r="70" spans="2:15" ht="13.15" customHeight="1" x14ac:dyDescent="0.2">
      <c r="B70" s="112" cm="1">
        <f t="array" aca="1" ref="B70" ca="1">IF(ISNUMBER(C70),ROW()-ROW(B$7)-SUM(IF(ISNUMBER(C$8:C70),0,1)),"")</f>
        <v>53</v>
      </c>
      <c r="C70" s="103">
        <f ca="1"/>
        <v>557</v>
      </c>
      <c r="D70" s="103" t="str">
        <f ca="1"/>
        <v>Salina W @ PP</v>
      </c>
      <c r="E70" s="104">
        <f ca="1"/>
        <v>34.760868055562035</v>
      </c>
      <c r="F70" s="105">
        <f ca="1"/>
        <v>149507.99000000014</v>
      </c>
      <c r="G70" s="106">
        <f ca="1"/>
        <v>4301.0430510833457</v>
      </c>
      <c r="H70" s="106">
        <f ca="1"/>
        <v>4301.0430510833457</v>
      </c>
      <c r="I70" s="107">
        <f ca="1"/>
        <v>149</v>
      </c>
      <c r="J70" s="108">
        <f ca="1"/>
        <v>4.2864292042948202</v>
      </c>
      <c r="K70" s="109">
        <f ca="1"/>
        <v>634</v>
      </c>
      <c r="L70" s="110">
        <f ca="1"/>
        <v>2.6853146853146854</v>
      </c>
      <c r="M70" s="109">
        <f ca="1"/>
        <v>329</v>
      </c>
      <c r="N70" s="113"/>
      <c r="O70" s="88"/>
    </row>
    <row r="71" spans="2:15" ht="13.15" customHeight="1" x14ac:dyDescent="0.2">
      <c r="B71" s="112" cm="1">
        <f t="array" aca="1" ref="B71" ca="1">IF(ISNUMBER(C71),ROW()-ROW(B$7)-SUM(IF(ISNUMBER(C$8:C71),0,1)),"")</f>
        <v>54</v>
      </c>
      <c r="C71" s="103">
        <f ca="1"/>
        <v>863</v>
      </c>
      <c r="D71" s="103" t="str">
        <f ca="1"/>
        <v>Collan C @ QRE</v>
      </c>
      <c r="E71" s="104">
        <f ca="1"/>
        <v>19.187256944428078</v>
      </c>
      <c r="F71" s="105">
        <f ca="1"/>
        <v>40558.999999999985</v>
      </c>
      <c r="G71" s="106">
        <f ca="1"/>
        <v>2113.850881210938</v>
      </c>
      <c r="H71" s="106">
        <f ca="1"/>
        <v>2113.850881210938</v>
      </c>
      <c r="I71" s="107">
        <f ca="1"/>
        <v>80</v>
      </c>
      <c r="J71" s="108">
        <f ca="1"/>
        <v>4.1694339233431572</v>
      </c>
      <c r="K71" s="109">
        <f ca="1"/>
        <v>319</v>
      </c>
      <c r="L71" s="110">
        <f ca="1"/>
        <v>1.6666666666666667</v>
      </c>
      <c r="M71" s="109">
        <f ca="1"/>
        <v>288.5</v>
      </c>
      <c r="N71" s="113"/>
      <c r="O71" s="88"/>
    </row>
    <row r="72" spans="2:15" ht="13.15" customHeight="1" x14ac:dyDescent="0.2">
      <c r="B72" s="112" cm="1">
        <f t="array" aca="1" ref="B72" ca="1">IF(ISNUMBER(C72),ROW()-ROW(B$7)-SUM(IF(ISNUMBER(C$8:C72),0,1)),"")</f>
        <v>55</v>
      </c>
      <c r="C72" s="103">
        <f ca="1"/>
        <v>863</v>
      </c>
      <c r="D72" s="103" t="str">
        <f ca="1"/>
        <v>Collan C @ PP</v>
      </c>
      <c r="E72" s="104">
        <f ca="1"/>
        <v>17.438437500081491</v>
      </c>
      <c r="F72" s="105">
        <f ca="1"/>
        <v>23905.02</v>
      </c>
      <c r="G72" s="106">
        <f ca="1"/>
        <v>1370.8235041062762</v>
      </c>
      <c r="H72" s="106">
        <f ca="1"/>
        <v>1370.8235041062762</v>
      </c>
      <c r="I72" s="107">
        <f ca="1"/>
        <v>60</v>
      </c>
      <c r="J72" s="108">
        <f ca="1"/>
        <v>3.4406752324983025</v>
      </c>
      <c r="K72" s="109">
        <f ca="1"/>
        <v>339</v>
      </c>
      <c r="L72" s="110">
        <f ca="1"/>
        <v>1.46</v>
      </c>
      <c r="M72" s="109">
        <f ca="1"/>
        <v>259</v>
      </c>
      <c r="N72" s="113"/>
      <c r="O72" s="88"/>
    </row>
    <row r="73" spans="2:15" ht="13.15" customHeight="1" x14ac:dyDescent="0.2">
      <c r="B73" s="112" cm="1">
        <f t="array" aca="1" ref="B73" ca="1">IF(ISNUMBER(C73),ROW()-ROW(B$7)-SUM(IF(ISNUMBER(C$8:C73),0,1)),"")</f>
        <v>56</v>
      </c>
      <c r="C73" s="103">
        <f ca="1"/>
        <v>853</v>
      </c>
      <c r="D73" s="103" t="str">
        <f ca="1"/>
        <v>Lung T @ QRE</v>
      </c>
      <c r="E73" s="104">
        <f ca="1"/>
        <v>62.430000000107391</v>
      </c>
      <c r="F73" s="105">
        <f ca="1"/>
        <v>24480</v>
      </c>
      <c r="G73" s="106">
        <f ca="1"/>
        <v>392.11917347361668</v>
      </c>
      <c r="H73" s="106">
        <f ca="1"/>
        <v>392.11917347361668</v>
      </c>
      <c r="I73" s="107">
        <f ca="1"/>
        <v>76</v>
      </c>
      <c r="J73" s="108">
        <f ca="1"/>
        <v>1.2173634470586139</v>
      </c>
      <c r="K73" s="109">
        <f ca="1"/>
        <v>199</v>
      </c>
      <c r="L73" s="110">
        <f ca="1"/>
        <v>1.5384615384615385</v>
      </c>
      <c r="M73" s="109">
        <f ca="1"/>
        <v>274</v>
      </c>
      <c r="N73" s="113"/>
      <c r="O73" s="88"/>
    </row>
    <row r="74" spans="2:15" ht="13.15" customHeight="1" x14ac:dyDescent="0.2">
      <c r="B74" s="112" cm="1">
        <f t="array" aca="1" ref="B74" ca="1">IF(ISNUMBER(C74),ROW()-ROW(B$7)-SUM(IF(ISNUMBER(C$8:C74),0,1)),"")</f>
        <v>57</v>
      </c>
      <c r="C74" s="103">
        <f ca="1"/>
        <v>573</v>
      </c>
      <c r="D74" s="103" t="str">
        <f ca="1"/>
        <v>Ray N @ QRC</v>
      </c>
      <c r="E74" s="104">
        <f ca="1"/>
        <v>63.500625000106808</v>
      </c>
      <c r="F74" s="105">
        <f ca="1"/>
        <v>5217.0000000000009</v>
      </c>
      <c r="G74" s="106">
        <f ca="1"/>
        <v>82.156671686164131</v>
      </c>
      <c r="H74" s="106">
        <f ca="1"/>
        <v>82.156671686164131</v>
      </c>
      <c r="I74" s="107">
        <f ca="1"/>
        <v>17</v>
      </c>
      <c r="J74" s="108">
        <f ca="1"/>
        <v>0.26771390045328541</v>
      </c>
      <c r="K74" s="109">
        <f ca="1"/>
        <v>221</v>
      </c>
      <c r="L74" s="110">
        <f ca="1"/>
        <v>1.6666666666666667</v>
      </c>
      <c r="M74" s="109">
        <f ca="1"/>
        <v>249</v>
      </c>
      <c r="N74" s="113"/>
      <c r="O74" s="88"/>
    </row>
    <row r="75" spans="2:15" ht="13.15" customHeight="1" x14ac:dyDescent="0.2">
      <c r="B75" s="112" cm="1">
        <f t="array" aca="1" ref="B75" ca="1">IF(ISNUMBER(C75),ROW()-ROW(B$7)-SUM(IF(ISNUMBER(C$8:C75),0,1)),"")</f>
        <v>58</v>
      </c>
      <c r="C75" s="103">
        <f ca="1"/>
        <v>537</v>
      </c>
      <c r="D75" s="103" t="str">
        <f ca="1"/>
        <v>Yoyo M @ HC</v>
      </c>
      <c r="E75" s="104">
        <f ca="1"/>
        <v>39.218090277792072</v>
      </c>
      <c r="F75" s="105">
        <f ca="1"/>
        <v>0</v>
      </c>
      <c r="G75" s="106">
        <f ca="1"/>
        <v>0</v>
      </c>
      <c r="H75" s="106">
        <f ca="1"/>
        <v>0</v>
      </c>
      <c r="I75" s="107">
        <f ca="1"/>
        <v>0</v>
      </c>
      <c r="J75" s="108">
        <f ca="1"/>
        <v>0</v>
      </c>
      <c r="K75" s="109">
        <f ca="1"/>
        <v>0</v>
      </c>
      <c r="L75" s="110">
        <f ca="1"/>
        <v>0</v>
      </c>
      <c r="M75" s="109">
        <f ca="1"/>
        <v>0</v>
      </c>
      <c r="N75" s="113"/>
      <c r="O75" s="88"/>
    </row>
    <row r="76" spans="2:15" ht="13.15" customHeight="1" x14ac:dyDescent="0.2">
      <c r="B76" s="112" cm="1">
        <f t="array" aca="1" ref="B76" ca="1">IF(ISNUMBER(C76),ROW()-ROW(B$7)-SUM(IF(ISNUMBER(C$8:C76),0,1)),"")</f>
        <v>59</v>
      </c>
      <c r="C76" s="103">
        <f ca="1"/>
        <v>0</v>
      </c>
      <c r="D76" s="103" t="str">
        <f ca="1"/>
        <v xml:space="preserve"> @ PP</v>
      </c>
      <c r="E76" s="104">
        <f ca="1"/>
        <v>14.986249999999998</v>
      </c>
      <c r="F76" s="105">
        <f ca="1"/>
        <v>0</v>
      </c>
      <c r="G76" s="106">
        <f ca="1"/>
        <v>0</v>
      </c>
      <c r="H76" s="106">
        <f ca="1"/>
        <v>0</v>
      </c>
      <c r="I76" s="107">
        <f ca="1"/>
        <v>0</v>
      </c>
      <c r="J76" s="108">
        <f ca="1"/>
        <v>0</v>
      </c>
      <c r="K76" s="109">
        <f ca="1"/>
        <v>0</v>
      </c>
      <c r="L76" s="110">
        <f ca="1"/>
        <v>0</v>
      </c>
      <c r="M76" s="109">
        <f ca="1"/>
        <v>0</v>
      </c>
      <c r="N76" s="113"/>
      <c r="O76" s="88"/>
    </row>
    <row r="77" spans="2:15" ht="13.15" customHeight="1" x14ac:dyDescent="0.2">
      <c r="B77" s="112" t="str" cm="1">
        <f t="array" ref="B77">IF(ISNUMBER(C77),ROW()-ROW(B$7)-SUM(IF(ISNUMBER(C$8:C77),0,1)),"")</f>
        <v/>
      </c>
      <c r="C77" s="103"/>
      <c r="D77" s="103"/>
      <c r="E77" s="104"/>
      <c r="F77" s="105"/>
      <c r="G77" s="106"/>
      <c r="H77" s="106"/>
      <c r="I77" s="107"/>
      <c r="J77" s="108"/>
      <c r="K77" s="109"/>
      <c r="L77" s="110"/>
      <c r="M77" s="109"/>
      <c r="N77" s="113"/>
      <c r="O77" s="88"/>
    </row>
    <row r="78" spans="2:15" ht="13.15" customHeight="1" x14ac:dyDescent="0.2">
      <c r="B78" s="112" t="str" cm="1">
        <f t="array" ref="B78">IF(ISNUMBER(C78),ROW()-ROW(B$7)-SUM(IF(ISNUMBER(C$8:C78),0,1)),"")</f>
        <v/>
      </c>
      <c r="C78" s="103"/>
      <c r="D78" s="103"/>
      <c r="E78" s="104"/>
      <c r="F78" s="105"/>
      <c r="G78" s="106"/>
      <c r="H78" s="106"/>
      <c r="I78" s="107"/>
      <c r="J78" s="108"/>
      <c r="K78" s="109"/>
      <c r="L78" s="110"/>
      <c r="M78" s="109"/>
      <c r="N78" s="113"/>
      <c r="O78" s="88"/>
    </row>
    <row r="79" spans="2:15" ht="13.15" customHeight="1" x14ac:dyDescent="0.2">
      <c r="B79" s="112" t="str" cm="1">
        <f t="array" ref="B79">IF(ISNUMBER(C79),ROW()-ROW(B$7)-SUM(IF(ISNUMBER(C$8:C79),0,1)),"")</f>
        <v/>
      </c>
      <c r="C79" s="103"/>
      <c r="D79" s="103"/>
      <c r="E79" s="104"/>
      <c r="F79" s="105"/>
      <c r="G79" s="106"/>
      <c r="H79" s="106"/>
      <c r="I79" s="107"/>
      <c r="J79" s="108"/>
      <c r="K79" s="109"/>
      <c r="L79" s="110"/>
      <c r="M79" s="109"/>
      <c r="N79" s="113"/>
      <c r="O79" s="88"/>
    </row>
    <row r="80" spans="2:15" ht="13.15" customHeight="1" x14ac:dyDescent="0.2">
      <c r="B80" s="112" t="str" cm="1">
        <f t="array" ref="B80">IF(ISNUMBER(C80),ROW()-ROW(B$7)-SUM(IF(ISNUMBER(C$8:C80),0,1)),"")</f>
        <v/>
      </c>
      <c r="C80" s="103"/>
      <c r="D80" s="103"/>
      <c r="E80" s="104"/>
      <c r="F80" s="105"/>
      <c r="G80" s="106"/>
      <c r="H80" s="106"/>
      <c r="I80" s="107"/>
      <c r="J80" s="108"/>
      <c r="K80" s="109"/>
      <c r="L80" s="110"/>
      <c r="M80" s="109"/>
      <c r="N80" s="113"/>
      <c r="O80" s="88"/>
    </row>
    <row r="81" spans="2:15" ht="13.15" customHeight="1" x14ac:dyDescent="0.2">
      <c r="B81" s="112" t="str" cm="1">
        <f t="array" ref="B81">IF(ISNUMBER(C81),ROW()-ROW(B$7)-SUM(IF(ISNUMBER(C$8:C81),0,1)),"")</f>
        <v/>
      </c>
      <c r="C81" s="103"/>
      <c r="D81" s="103"/>
      <c r="E81" s="104"/>
      <c r="F81" s="105"/>
      <c r="G81" s="106"/>
      <c r="H81" s="106"/>
      <c r="I81" s="107"/>
      <c r="J81" s="108"/>
      <c r="K81" s="109"/>
      <c r="L81" s="110"/>
      <c r="M81" s="109"/>
      <c r="N81" s="113"/>
      <c r="O81" s="88"/>
    </row>
    <row r="82" spans="2:15" ht="13.15" customHeight="1" x14ac:dyDescent="0.2">
      <c r="B82" s="112" t="str" cm="1">
        <f t="array" ref="B82">IF(ISNUMBER(C82),ROW()-ROW(B$7)-SUM(IF(ISNUMBER(C$8:C82),0,1)),"")</f>
        <v/>
      </c>
      <c r="C82" s="103"/>
      <c r="D82" s="103"/>
      <c r="E82" s="104"/>
      <c r="F82" s="105"/>
      <c r="G82" s="106"/>
      <c r="H82" s="106"/>
      <c r="I82" s="107"/>
      <c r="J82" s="108"/>
      <c r="K82" s="109"/>
      <c r="L82" s="110"/>
      <c r="M82" s="109"/>
      <c r="N82" s="113"/>
      <c r="O82" s="88"/>
    </row>
    <row r="83" spans="2:15" ht="13.15" customHeight="1" x14ac:dyDescent="0.2">
      <c r="B83" s="112" t="str" cm="1">
        <f t="array" ref="B83">IF(ISNUMBER(C83),ROW()-ROW(B$7)-SUM(IF(ISNUMBER(C$8:C83),0,1)),"")</f>
        <v/>
      </c>
      <c r="C83" s="103"/>
      <c r="D83" s="103"/>
      <c r="E83" s="104"/>
      <c r="F83" s="105"/>
      <c r="G83" s="106"/>
      <c r="H83" s="106"/>
      <c r="I83" s="107"/>
      <c r="J83" s="108"/>
      <c r="K83" s="109"/>
      <c r="L83" s="110"/>
      <c r="M83" s="109"/>
      <c r="N83" s="113"/>
      <c r="O83" s="88"/>
    </row>
    <row r="84" spans="2:15" ht="13.15" customHeight="1" x14ac:dyDescent="0.2">
      <c r="B84" s="112" t="str" cm="1">
        <f t="array" ref="B84">IF(ISNUMBER(C84),ROW()-ROW(B$7)-SUM(IF(ISNUMBER(C$8:C84),0,1)),"")</f>
        <v/>
      </c>
      <c r="C84" s="103"/>
      <c r="D84" s="103"/>
      <c r="E84" s="104"/>
      <c r="F84" s="105"/>
      <c r="G84" s="106"/>
      <c r="H84" s="106"/>
      <c r="I84" s="107"/>
      <c r="J84" s="108"/>
      <c r="K84" s="109"/>
      <c r="L84" s="110"/>
      <c r="M84" s="109"/>
      <c r="N84" s="113"/>
      <c r="O84" s="88"/>
    </row>
    <row r="85" spans="2:15" ht="13.15" customHeight="1" x14ac:dyDescent="0.2">
      <c r="B85" s="112" t="str" cm="1">
        <f t="array" ref="B85">IF(ISNUMBER(C85),ROW()-ROW(B$7)-SUM(IF(ISNUMBER(C$8:C85),0,1)),"")</f>
        <v/>
      </c>
      <c r="C85" s="103"/>
      <c r="D85" s="103"/>
      <c r="E85" s="104"/>
      <c r="F85" s="105"/>
      <c r="G85" s="106"/>
      <c r="H85" s="106"/>
      <c r="I85" s="107"/>
      <c r="J85" s="108"/>
      <c r="K85" s="109"/>
      <c r="L85" s="110"/>
      <c r="M85" s="109"/>
      <c r="N85" s="113"/>
      <c r="O85" s="88"/>
    </row>
    <row r="86" spans="2:15" ht="13.15" customHeight="1" x14ac:dyDescent="0.2">
      <c r="B86" s="112" t="str" cm="1">
        <f t="array" ref="B86">IF(ISNUMBER(C86),ROW()-ROW(B$7)-SUM(IF(ISNUMBER(C$8:C86),0,1)),"")</f>
        <v/>
      </c>
      <c r="C86" s="103"/>
      <c r="D86" s="103"/>
      <c r="E86" s="104"/>
      <c r="F86" s="105"/>
      <c r="G86" s="106"/>
      <c r="H86" s="106"/>
      <c r="I86" s="107"/>
      <c r="J86" s="108"/>
      <c r="K86" s="109"/>
      <c r="L86" s="110"/>
      <c r="M86" s="109"/>
      <c r="N86" s="113"/>
      <c r="O86" s="88"/>
    </row>
    <row r="87" spans="2:15" ht="13.15" customHeight="1" x14ac:dyDescent="0.2">
      <c r="B87" s="112" t="str" cm="1">
        <f t="array" ref="B87">IF(ISNUMBER(C87),ROW()-ROW(B$7)-SUM(IF(ISNUMBER(C$8:C87),0,1)),"")</f>
        <v/>
      </c>
      <c r="C87" s="103"/>
      <c r="D87" s="103"/>
      <c r="E87" s="104"/>
      <c r="F87" s="105"/>
      <c r="G87" s="106"/>
      <c r="H87" s="106"/>
      <c r="I87" s="107"/>
      <c r="J87" s="108"/>
      <c r="K87" s="109"/>
      <c r="L87" s="110"/>
      <c r="M87" s="109"/>
      <c r="N87" s="113"/>
      <c r="O87" s="88"/>
    </row>
    <row r="88" spans="2:15" ht="13.15" customHeight="1" x14ac:dyDescent="0.2">
      <c r="B88" s="112" t="str" cm="1">
        <f t="array" ref="B88">IF(ISNUMBER(C88),ROW()-ROW(B$7)-SUM(IF(ISNUMBER(C$8:C88),0,1)),"")</f>
        <v/>
      </c>
      <c r="C88" s="103"/>
      <c r="D88" s="103"/>
      <c r="E88" s="104"/>
      <c r="F88" s="105"/>
      <c r="G88" s="106"/>
      <c r="H88" s="106"/>
      <c r="I88" s="107"/>
      <c r="J88" s="108"/>
      <c r="K88" s="109"/>
      <c r="L88" s="110"/>
      <c r="M88" s="109"/>
      <c r="N88" s="113"/>
      <c r="O88" s="88"/>
    </row>
    <row r="89" spans="2:15" ht="13.15" customHeight="1" x14ac:dyDescent="0.2">
      <c r="B89" s="112" t="str" cm="1">
        <f t="array" ref="B89">IF(ISNUMBER(C89),ROW()-ROW(B$7)-SUM(IF(ISNUMBER(C$8:C89),0,1)),"")</f>
        <v/>
      </c>
      <c r="C89" s="103"/>
      <c r="D89" s="103"/>
      <c r="E89" s="104"/>
      <c r="F89" s="105"/>
      <c r="G89" s="106"/>
      <c r="H89" s="106"/>
      <c r="I89" s="107"/>
      <c r="J89" s="108"/>
      <c r="K89" s="109"/>
      <c r="L89" s="110"/>
      <c r="M89" s="109"/>
      <c r="N89" s="113"/>
      <c r="O89" s="88"/>
    </row>
    <row r="90" spans="2:15" ht="13.15" customHeight="1" x14ac:dyDescent="0.2">
      <c r="B90" s="112" t="str" cm="1">
        <f t="array" ref="B90">IF(ISNUMBER(C90),ROW()-ROW(B$7)-SUM(IF(ISNUMBER(C$8:C90),0,1)),"")</f>
        <v/>
      </c>
      <c r="C90" s="103"/>
      <c r="D90" s="103"/>
      <c r="E90" s="104"/>
      <c r="F90" s="105"/>
      <c r="G90" s="106"/>
      <c r="H90" s="106"/>
      <c r="I90" s="107"/>
      <c r="J90" s="108"/>
      <c r="K90" s="109"/>
      <c r="L90" s="110"/>
      <c r="M90" s="109"/>
      <c r="N90" s="113"/>
      <c r="O90" s="88"/>
    </row>
    <row r="91" spans="2:15" ht="13.15" customHeight="1" x14ac:dyDescent="0.2">
      <c r="B91" s="112" t="str" cm="1">
        <f t="array" ref="B91">IF(ISNUMBER(C91),ROW()-ROW(B$7)-SUM(IF(ISNUMBER(C$8:C91),0,1)),"")</f>
        <v/>
      </c>
      <c r="C91" s="103"/>
      <c r="D91" s="103"/>
      <c r="E91" s="104"/>
      <c r="F91" s="105"/>
      <c r="G91" s="106"/>
      <c r="H91" s="106"/>
      <c r="I91" s="107"/>
      <c r="J91" s="108"/>
      <c r="K91" s="109"/>
      <c r="L91" s="110"/>
      <c r="M91" s="109"/>
      <c r="N91" s="113"/>
      <c r="O91" s="88"/>
    </row>
    <row r="92" spans="2:15" ht="13.15" customHeight="1" x14ac:dyDescent="0.2">
      <c r="B92" s="112" t="str" cm="1">
        <f t="array" ref="B92">IF(ISNUMBER(C92),ROW()-ROW(B$7)-SUM(IF(ISNUMBER(C$8:C92),0,1)),"")</f>
        <v/>
      </c>
      <c r="C92" s="103"/>
      <c r="D92" s="103"/>
      <c r="E92" s="104"/>
      <c r="F92" s="105"/>
      <c r="G92" s="106"/>
      <c r="H92" s="106"/>
      <c r="I92" s="107"/>
      <c r="J92" s="108"/>
      <c r="K92" s="109"/>
      <c r="L92" s="110"/>
      <c r="M92" s="109"/>
      <c r="N92" s="113"/>
      <c r="O92" s="88"/>
    </row>
    <row r="93" spans="2:15" ht="13.15" customHeight="1" x14ac:dyDescent="0.2">
      <c r="B93" s="112" t="str" cm="1">
        <f t="array" ref="B93">IF(ISNUMBER(C93),ROW()-ROW(B$7)-SUM(IF(ISNUMBER(C$8:C93),0,1)),"")</f>
        <v/>
      </c>
      <c r="C93" s="103"/>
      <c r="D93" s="103"/>
      <c r="E93" s="104"/>
      <c r="F93" s="105"/>
      <c r="G93" s="106"/>
      <c r="H93" s="106"/>
      <c r="I93" s="107"/>
      <c r="J93" s="108"/>
      <c r="K93" s="109"/>
      <c r="L93" s="110"/>
      <c r="M93" s="109"/>
      <c r="N93" s="113"/>
      <c r="O93" s="88"/>
    </row>
    <row r="94" spans="2:15" ht="13.15" customHeight="1" x14ac:dyDescent="0.2">
      <c r="B94" s="112" t="str" cm="1">
        <f t="array" ref="B94">IF(ISNUMBER(C94),ROW()-ROW(B$7)-SUM(IF(ISNUMBER(C$8:C94),0,1)),"")</f>
        <v/>
      </c>
      <c r="C94" s="103"/>
      <c r="D94" s="103"/>
      <c r="E94" s="104"/>
      <c r="F94" s="105"/>
      <c r="G94" s="106"/>
      <c r="H94" s="106"/>
      <c r="I94" s="107"/>
      <c r="J94" s="108"/>
      <c r="K94" s="109"/>
      <c r="L94" s="110"/>
      <c r="M94" s="109"/>
      <c r="N94" s="113"/>
      <c r="O94" s="88"/>
    </row>
    <row r="95" spans="2:15" ht="13.15" customHeight="1" x14ac:dyDescent="0.2">
      <c r="B95" s="112" t="str" cm="1">
        <f t="array" ref="B95">IF(ISNUMBER(C95),ROW()-ROW(B$7)-SUM(IF(ISNUMBER(C$8:C95),0,1)),"")</f>
        <v/>
      </c>
      <c r="C95" s="103"/>
      <c r="D95" s="103"/>
      <c r="E95" s="104"/>
      <c r="F95" s="105"/>
      <c r="G95" s="106"/>
      <c r="H95" s="106"/>
      <c r="I95" s="107"/>
      <c r="J95" s="108"/>
      <c r="K95" s="109"/>
      <c r="L95" s="110"/>
      <c r="M95" s="109"/>
      <c r="N95" s="113"/>
      <c r="O95" s="88"/>
    </row>
    <row r="96" spans="2:15" ht="13.15" customHeight="1" x14ac:dyDescent="0.2">
      <c r="B96" s="112" t="str" cm="1">
        <f t="array" ref="B96">IF(ISNUMBER(C96),ROW()-ROW(B$7)-SUM(IF(ISNUMBER(C$8:C96),0,1)),"")</f>
        <v/>
      </c>
      <c r="C96" s="103"/>
      <c r="D96" s="103"/>
      <c r="E96" s="104"/>
      <c r="F96" s="105"/>
      <c r="G96" s="106"/>
      <c r="H96" s="106"/>
      <c r="I96" s="107"/>
      <c r="J96" s="108"/>
      <c r="K96" s="109"/>
      <c r="L96" s="110"/>
      <c r="M96" s="109"/>
      <c r="N96" s="113"/>
      <c r="O96" s="88"/>
    </row>
    <row r="97" spans="2:15" ht="13.15" customHeight="1" x14ac:dyDescent="0.2">
      <c r="B97" s="112" t="str" cm="1">
        <f t="array" ref="B97">IF(ISNUMBER(C97),ROW()-ROW(B$7)-SUM(IF(ISNUMBER(C$8:C97),0,1)),"")</f>
        <v/>
      </c>
      <c r="C97" s="103"/>
      <c r="D97" s="103"/>
      <c r="E97" s="104"/>
      <c r="F97" s="105"/>
      <c r="G97" s="106"/>
      <c r="H97" s="106"/>
      <c r="I97" s="107"/>
      <c r="J97" s="108"/>
      <c r="K97" s="109"/>
      <c r="L97" s="110"/>
      <c r="M97" s="109"/>
      <c r="N97" s="113"/>
      <c r="O97" s="88"/>
    </row>
    <row r="98" spans="2:15" ht="13.15" customHeight="1" x14ac:dyDescent="0.2">
      <c r="B98" s="112" t="str" cm="1">
        <f t="array" ref="B98">IF(ISNUMBER(C98),ROW()-ROW(B$7)-SUM(IF(ISNUMBER(C$8:C98),0,1)),"")</f>
        <v/>
      </c>
      <c r="C98" s="103"/>
      <c r="D98" s="103"/>
      <c r="E98" s="104"/>
      <c r="F98" s="105"/>
      <c r="G98" s="106"/>
      <c r="H98" s="106"/>
      <c r="I98" s="107"/>
      <c r="J98" s="108"/>
      <c r="K98" s="109"/>
      <c r="L98" s="110"/>
      <c r="M98" s="109"/>
      <c r="N98" s="113"/>
      <c r="O98" s="88"/>
    </row>
    <row r="99" spans="2:15" ht="13.15" customHeight="1" x14ac:dyDescent="0.2">
      <c r="B99" s="112" t="str" cm="1">
        <f t="array" ref="B99">IF(ISNUMBER(C99),ROW()-ROW(B$7)-SUM(IF(ISNUMBER(C$8:C99),0,1)),"")</f>
        <v/>
      </c>
      <c r="C99" s="103"/>
      <c r="D99" s="103"/>
      <c r="E99" s="104"/>
      <c r="F99" s="105"/>
      <c r="G99" s="106"/>
      <c r="H99" s="106"/>
      <c r="I99" s="107"/>
      <c r="J99" s="108"/>
      <c r="K99" s="109"/>
      <c r="L99" s="110"/>
      <c r="M99" s="109"/>
      <c r="N99" s="113"/>
      <c r="O99" s="88"/>
    </row>
    <row r="100" spans="2:15" ht="13.15" customHeight="1" x14ac:dyDescent="0.2">
      <c r="B100" s="112" t="str" cm="1">
        <f t="array" ref="B100">IF(ISNUMBER(C100),ROW()-ROW(B$7)-SUM(IF(ISNUMBER(C$8:C100),0,1)),"")</f>
        <v/>
      </c>
      <c r="C100" s="103"/>
      <c r="D100" s="103"/>
      <c r="E100" s="104"/>
      <c r="F100" s="105"/>
      <c r="G100" s="106"/>
      <c r="H100" s="106"/>
      <c r="I100" s="107"/>
      <c r="J100" s="108"/>
      <c r="K100" s="109"/>
      <c r="L100" s="110"/>
      <c r="M100" s="109"/>
      <c r="N100" s="113"/>
      <c r="O100" s="88"/>
    </row>
    <row r="101" spans="2:15" ht="13.15" customHeight="1" x14ac:dyDescent="0.2">
      <c r="B101" s="112" t="str" cm="1">
        <f t="array" ref="B101">IF(ISNUMBER(C101),ROW()-ROW(B$7)-SUM(IF(ISNUMBER(C$8:C101),0,1)),"")</f>
        <v/>
      </c>
      <c r="C101" s="103"/>
      <c r="D101" s="103"/>
      <c r="E101" s="104"/>
      <c r="F101" s="105"/>
      <c r="G101" s="106"/>
      <c r="H101" s="106"/>
      <c r="I101" s="107"/>
      <c r="J101" s="108"/>
      <c r="K101" s="109"/>
      <c r="L101" s="110"/>
      <c r="M101" s="109"/>
      <c r="N101" s="113"/>
      <c r="O101" s="88"/>
    </row>
    <row r="102" spans="2:15" ht="13.15" customHeight="1" x14ac:dyDescent="0.2">
      <c r="B102" s="112" t="str" cm="1">
        <f t="array" ref="B102">IF(ISNUMBER(C102),ROW()-ROW(B$7)-SUM(IF(ISNUMBER(C$8:C102),0,1)),"")</f>
        <v/>
      </c>
      <c r="C102" s="103"/>
      <c r="D102" s="103"/>
      <c r="E102" s="104"/>
      <c r="F102" s="105"/>
      <c r="G102" s="106"/>
      <c r="H102" s="106"/>
      <c r="I102" s="107"/>
      <c r="J102" s="108"/>
      <c r="K102" s="109"/>
      <c r="L102" s="110"/>
      <c r="M102" s="109"/>
      <c r="N102" s="113"/>
      <c r="O102" s="88"/>
    </row>
    <row r="103" spans="2:15" ht="13.15" customHeight="1" x14ac:dyDescent="0.2">
      <c r="B103" s="112" t="str" cm="1">
        <f t="array" ref="B103">IF(ISNUMBER(C103),ROW()-ROW(B$7)-SUM(IF(ISNUMBER(C$8:C103),0,1)),"")</f>
        <v/>
      </c>
      <c r="C103" s="103"/>
      <c r="D103" s="103"/>
      <c r="E103" s="104"/>
      <c r="F103" s="105"/>
      <c r="G103" s="106"/>
      <c r="H103" s="106"/>
      <c r="I103" s="107"/>
      <c r="J103" s="108"/>
      <c r="K103" s="109"/>
      <c r="L103" s="110"/>
      <c r="M103" s="109"/>
      <c r="N103" s="113"/>
      <c r="O103" s="88"/>
    </row>
    <row r="104" spans="2:15" ht="13.15" customHeight="1" x14ac:dyDescent="0.2">
      <c r="B104" s="112" t="str" cm="1">
        <f t="array" ref="B104">IF(ISNUMBER(C104),ROW()-ROW(B$7)-SUM(IF(ISNUMBER(C$8:C104),0,1)),"")</f>
        <v/>
      </c>
      <c r="C104" s="103"/>
      <c r="D104" s="103"/>
      <c r="E104" s="104"/>
      <c r="F104" s="105"/>
      <c r="G104" s="106"/>
      <c r="H104" s="106"/>
      <c r="I104" s="107"/>
      <c r="J104" s="108"/>
      <c r="K104" s="109"/>
      <c r="L104" s="110"/>
      <c r="M104" s="109"/>
      <c r="N104" s="113"/>
      <c r="O104" s="88"/>
    </row>
    <row r="105" spans="2:15" ht="13.15" customHeight="1" x14ac:dyDescent="0.2">
      <c r="B105" s="112" t="str" cm="1">
        <f t="array" ref="B105">IF(ISNUMBER(C105),ROW()-ROW(B$7)-SUM(IF(ISNUMBER(C$8:C105),0,1)),"")</f>
        <v/>
      </c>
      <c r="C105" s="103"/>
      <c r="D105" s="103"/>
      <c r="E105" s="104"/>
      <c r="F105" s="105"/>
      <c r="G105" s="106"/>
      <c r="H105" s="106"/>
      <c r="I105" s="107"/>
      <c r="J105" s="108"/>
      <c r="K105" s="109"/>
      <c r="L105" s="110"/>
      <c r="M105" s="109"/>
      <c r="N105" s="113"/>
      <c r="O105" s="88"/>
    </row>
    <row r="106" spans="2:15" ht="13.15" customHeight="1" x14ac:dyDescent="0.2">
      <c r="B106" s="112" t="str" cm="1">
        <f t="array" ref="B106">IF(ISNUMBER(C106),ROW()-ROW(B$7)-SUM(IF(ISNUMBER(C$8:C106),0,1)),"")</f>
        <v/>
      </c>
      <c r="C106" s="103"/>
      <c r="D106" s="103"/>
      <c r="E106" s="104"/>
      <c r="F106" s="105"/>
      <c r="G106" s="106"/>
      <c r="H106" s="106"/>
      <c r="I106" s="107"/>
      <c r="J106" s="108"/>
      <c r="K106" s="109"/>
      <c r="L106" s="110"/>
      <c r="M106" s="109"/>
      <c r="N106" s="113"/>
      <c r="O106" s="88"/>
    </row>
    <row r="107" spans="2:15" ht="13.15" customHeight="1" thickBot="1" x14ac:dyDescent="0.25">
      <c r="B107" s="114" t="str" cm="1">
        <f t="array" ref="B107">IF(ISNUMBER(C107),ROW()-ROW(B$7)-SUM(IF(ISNUMBER(C$8:C107),0,1)),"")</f>
        <v/>
      </c>
      <c r="C107" s="115"/>
      <c r="D107" s="115"/>
      <c r="E107" s="116"/>
      <c r="F107" s="117"/>
      <c r="G107" s="118"/>
      <c r="H107" s="118"/>
      <c r="I107" s="119"/>
      <c r="J107" s="120"/>
      <c r="K107" s="121"/>
      <c r="L107" s="122"/>
      <c r="M107" s="121"/>
      <c r="N107" s="123"/>
      <c r="O107" s="88"/>
    </row>
    <row r="108" spans="2:15" x14ac:dyDescent="0.2">
      <c r="B108" s="124" t="s">
        <v>60</v>
      </c>
      <c r="C108" s="124" t="s">
        <v>60</v>
      </c>
      <c r="D108" s="124" t="s">
        <v>60</v>
      </c>
      <c r="E108" s="124" t="s">
        <v>60</v>
      </c>
      <c r="F108" s="124" t="s">
        <v>60</v>
      </c>
      <c r="G108" s="124" t="s">
        <v>60</v>
      </c>
      <c r="H108" s="124"/>
      <c r="I108" s="124" t="s">
        <v>60</v>
      </c>
      <c r="J108" s="124" t="s">
        <v>60</v>
      </c>
      <c r="K108" s="124" t="s">
        <v>60</v>
      </c>
      <c r="L108" s="124" t="s">
        <v>60</v>
      </c>
      <c r="M108" s="124" t="s">
        <v>60</v>
      </c>
      <c r="N108" s="124" t="s">
        <v>60</v>
      </c>
    </row>
  </sheetData>
  <mergeCells count="3">
    <mergeCell ref="B2:C2"/>
    <mergeCell ref="M2:N2"/>
    <mergeCell ref="B3:C3"/>
  </mergeCells>
  <conditionalFormatting sqref="C8:D107">
    <cfRule type="expression" dxfId="163" priority="2">
      <formula>ISNUMBER(FIND("@ POP", $D8))</formula>
    </cfRule>
    <cfRule type="expression" dxfId="162" priority="3">
      <formula>ISNUMBER(FIND("@ RB", $D8))</formula>
    </cfRule>
    <cfRule type="expression" dxfId="161" priority="4">
      <formula>ISNUMBER(FIND("@ GLOW", $D8))</formula>
    </cfRule>
    <cfRule type="expression" dxfId="160" priority="5">
      <formula>ISNUMBER(FIND("@ K11", $D8))</formula>
    </cfRule>
    <cfRule type="expression" dxfId="159" priority="6">
      <formula>ISNUMBER(FIND("@ HC", $D8))</formula>
    </cfRule>
    <cfRule type="expression" dxfId="158" priority="7">
      <formula>ISNUMBER(FIND("@ LG2", $D8))</formula>
    </cfRule>
    <cfRule type="expression" dxfId="157" priority="8">
      <formula>ISNUMBER(FIND("@ QRE", $D8))</formula>
    </cfRule>
    <cfRule type="expression" dxfId="156" priority="9">
      <formula>ISNUMBER(FIND("@ QRC", $D8))</formula>
    </cfRule>
  </conditionalFormatting>
  <conditionalFormatting sqref="B8:N107">
    <cfRule type="expression" dxfId="155" priority="10">
      <formula>$D8="PTBZ"</formula>
    </cfRule>
    <cfRule type="expression" dxfId="154" priority="11">
      <formula>$D8="POP"</formula>
    </cfRule>
    <cfRule type="expression" dxfId="153" priority="12">
      <formula>$D8="RB"</formula>
    </cfRule>
    <cfRule type="expression" dxfId="152" priority="13">
      <formula>$D8="HC"</formula>
    </cfRule>
    <cfRule type="expression" dxfId="151" priority="14">
      <formula>$D8="GLOW"</formula>
    </cfRule>
    <cfRule type="expression" dxfId="150" priority="15">
      <formula>$D8="K11"</formula>
    </cfRule>
    <cfRule type="expression" dxfId="149" priority="16">
      <formula>$D8="QRC"</formula>
    </cfRule>
    <cfRule type="expression" dxfId="148" priority="17">
      <formula>$D8="QRE"</formula>
    </cfRule>
    <cfRule type="expression" dxfId="147" priority="18">
      <formula>$D8="LG2"</formula>
    </cfRule>
  </conditionalFormatting>
  <conditionalFormatting sqref="O8:O107">
    <cfRule type="colorScale" priority="1">
      <colorScale>
        <cfvo type="min"/>
        <cfvo type="percentile" val="15"/>
        <cfvo type="max"/>
        <color rgb="FFFF9F9F"/>
        <color rgb="FFFFD1D1"/>
        <color rgb="FF00B050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1BEB7-BEB2-4A96-96DA-A2F792AECDF4}">
  <sheetPr codeName="Sheet18">
    <tabColor rgb="FF002060"/>
  </sheetPr>
  <dimension ref="B1:Q63"/>
  <sheetViews>
    <sheetView showGridLines="0" zoomScale="130" zoomScaleNormal="130" workbookViewId="0">
      <pane ySplit="4" topLeftCell="A6" activePane="bottomLeft" state="frozen"/>
      <selection pane="bottomLeft" activeCell="M14" sqref="M14"/>
    </sheetView>
  </sheetViews>
  <sheetFormatPr defaultRowHeight="10" outlineLevelRow="1" outlineLevelCol="1" x14ac:dyDescent="0.2"/>
  <cols>
    <col min="1" max="1" width="1" customWidth="1"/>
    <col min="2" max="2" width="5" customWidth="1"/>
    <col min="3" max="3" width="6.6640625" customWidth="1"/>
    <col min="4" max="4" width="17" customWidth="1"/>
    <col min="5" max="5" width="7.33203125" customWidth="1"/>
    <col min="6" max="7" width="12.6640625" hidden="1" customWidth="1" outlineLevel="1"/>
    <col min="8" max="8" width="12.6640625" customWidth="1" collapsed="1"/>
    <col min="9" max="9" width="12.6640625" hidden="1" customWidth="1" outlineLevel="1"/>
    <col min="10" max="10" width="12.6640625" customWidth="1" collapsed="1"/>
    <col min="11" max="13" width="12.6640625" customWidth="1"/>
    <col min="14" max="14" width="5" customWidth="1"/>
    <col min="15" max="15" width="4.33203125" customWidth="1"/>
    <col min="16" max="16" width="129.6640625" customWidth="1"/>
    <col min="17" max="17" width="81.6640625" customWidth="1"/>
  </cols>
  <sheetData>
    <row r="1" spans="2:17" ht="10.5" thickBot="1" x14ac:dyDescent="0.25"/>
    <row r="2" spans="2:17" ht="11" thickBot="1" x14ac:dyDescent="0.3">
      <c r="B2" s="299" t="s">
        <v>42</v>
      </c>
      <c r="C2" s="300"/>
      <c r="D2" s="79" t="s">
        <v>29</v>
      </c>
      <c r="E2" s="10"/>
      <c r="H2" s="10"/>
      <c r="I2" s="10"/>
      <c r="J2" s="10"/>
      <c r="L2" s="80" t="s">
        <v>43</v>
      </c>
      <c r="M2" s="301" t="str">
        <f>H7</f>
        <v>$ 
Per 9H</v>
      </c>
      <c r="N2" s="302"/>
    </row>
    <row r="3" spans="2:17" ht="11" thickBot="1" x14ac:dyDescent="0.25">
      <c r="B3" s="303" t="s">
        <v>4</v>
      </c>
      <c r="C3" s="304"/>
      <c r="D3" s="81">
        <f>MAX(tbl_pbi_last_txn_date['[LastTxnDate']])</f>
        <v>46042</v>
      </c>
      <c r="E3" s="10"/>
      <c r="H3" s="10"/>
      <c r="L3" s="10"/>
      <c r="M3" s="10"/>
      <c r="N3" s="10"/>
    </row>
    <row r="4" spans="2:17" ht="10.5" customHeight="1" thickBot="1" x14ac:dyDescent="0.25">
      <c r="C4" s="10"/>
      <c r="D4" s="82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2:17" ht="10.5" hidden="1" customHeight="1" outlineLevel="1" thickBot="1" x14ac:dyDescent="0.3">
      <c r="B5">
        <v>60</v>
      </c>
      <c r="C5" s="10">
        <f>MATCH("Staff[StaffID]",tbl_pbi_sales_performance[#Headers],0)</f>
        <v>2</v>
      </c>
      <c r="D5" s="10">
        <f>MATCH("[StaffName]",tbl_pbi_sales_performance[#Headers],0)</f>
        <v>5</v>
      </c>
      <c r="E5" s="10">
        <f>MATCH("[HoursAC10-"&amp;$B6&amp;"]",tbl_pbi_sales_performance[#Headers],0)</f>
        <v>34</v>
      </c>
      <c r="F5" s="10">
        <f>MATCH("[NetSales-"&amp;$B6&amp;"]",tbl_pbi_sales_performance[#Headers],0)</f>
        <v>32</v>
      </c>
      <c r="G5" s="10">
        <f>MATCH("[SumNetSalesExJELLPer9SH-"&amp;$B6&amp;"]",tbl_pbi_sales_performance[#Headers],0)</f>
        <v>36</v>
      </c>
      <c r="H5" s="10">
        <f>MATCH("[SumNetSalesPer9SH-"&amp;$B6&amp;"]",tbl_pbi_sales_performance[#Headers],0)</f>
        <v>35</v>
      </c>
      <c r="I5" s="10">
        <f>MATCH("[CountTransactions-"&amp;$B6&amp;"]",tbl_pbi_sales_performance[#Headers],0)</f>
        <v>40</v>
      </c>
      <c r="J5" s="10">
        <f>MATCH("[CountTransactionsPer9SH-"&amp;$B6&amp;"]",tbl_pbi_sales_performance[#Headers],0)</f>
        <v>41</v>
      </c>
      <c r="K5" s="10">
        <f>MATCH("[MedianTransactionValue-"&amp;$B6&amp;"]",tbl_pbi_sales_performance[#Headers],0)</f>
        <v>42</v>
      </c>
      <c r="L5" s="10">
        <f>MATCH("[AverageSalesQuantityP100-"&amp;$B6&amp;"]",tbl_pbi_sales_performance[#Headers],0)</f>
        <v>43</v>
      </c>
      <c r="M5" s="10">
        <f>MATCH("[MedianPriceP100-"&amp;$B6&amp;"]",tbl_pbi_sales_performance[#Headers],0)</f>
        <v>44</v>
      </c>
      <c r="N5" s="83" cm="1">
        <f t="array" ref="N5">_xlfn.SWITCH($B6,"1Y",30,"3M",14,"1M",7,"1W",3)</f>
        <v>7</v>
      </c>
    </row>
    <row r="6" spans="2:17" ht="14.25" customHeight="1" collapsed="1" thickBot="1" x14ac:dyDescent="0.25">
      <c r="B6" s="305" t="s">
        <v>21</v>
      </c>
      <c r="C6" s="306"/>
      <c r="D6" s="84" t="str">
        <f>location</f>
        <v>QRE</v>
      </c>
      <c r="E6" s="85" cm="1">
        <f t="array" ref="E6:M6">_xlfn.CHOOSECOLS(_xlfn._xlws.FILTER(tbl_pbi_sales_performance[],
(tbl_pbi_sales_performance[Locations'[LocationID']]=location) *
(tbl_pbi_sales_performance['[Staff Total']])),$E$5:$M$5)</f>
        <v>151.79510416669393</v>
      </c>
      <c r="F6" s="85">
        <v>688028.00000000035</v>
      </c>
      <c r="G6" s="85">
        <v>4495.173963256957</v>
      </c>
      <c r="H6" s="85">
        <v>4532.6099532461985</v>
      </c>
      <c r="I6" s="85">
        <v>1130</v>
      </c>
      <c r="J6" s="86">
        <v>7.4442453608983952</v>
      </c>
      <c r="K6" s="85">
        <v>360</v>
      </c>
      <c r="L6" s="86">
        <v>1.9868951612903225</v>
      </c>
      <c r="M6" s="85">
        <v>269</v>
      </c>
      <c r="N6" s="87"/>
      <c r="O6" s="88"/>
      <c r="P6" s="88"/>
      <c r="Q6" s="88"/>
    </row>
    <row r="7" spans="2:17" ht="21.5" thickBot="1" x14ac:dyDescent="0.25">
      <c r="B7" s="90" t="s">
        <v>44</v>
      </c>
      <c r="C7" s="91" t="s">
        <v>45</v>
      </c>
      <c r="D7" s="91" t="s">
        <v>0</v>
      </c>
      <c r="E7" s="91" t="s">
        <v>46</v>
      </c>
      <c r="F7" s="91" t="s">
        <v>47</v>
      </c>
      <c r="G7" s="91" t="s">
        <v>48</v>
      </c>
      <c r="H7" s="91" t="s">
        <v>24</v>
      </c>
      <c r="I7" s="91" t="s">
        <v>49</v>
      </c>
      <c r="J7" s="92" t="s">
        <v>50</v>
      </c>
      <c r="K7" s="91" t="s">
        <v>51</v>
      </c>
      <c r="L7" s="92" t="s">
        <v>52</v>
      </c>
      <c r="M7" s="91" t="s">
        <v>53</v>
      </c>
      <c r="N7" s="93"/>
      <c r="O7" s="88"/>
      <c r="P7" s="88"/>
      <c r="Q7" s="88"/>
    </row>
    <row r="8" spans="2:17" ht="13.15" customHeight="1" x14ac:dyDescent="0.2">
      <c r="B8" s="94" cm="1">
        <f t="array" aca="1" ref="B8" ca="1">IF(ISNUMBER(C8),ROW()-ROW(B7)-SUM(IF(ISNUMBER(C8:C8),0,1)),"")</f>
        <v>1</v>
      </c>
      <c r="C8" s="95" cm="1">
        <f t="array" aca="1" ref="C8:M14" ca="1">_xlfn.LET(
_xlpm.top_row, _xlfn.HSTACK("",$D6:$M6),
_xlpm.staff_rows_partial,
_xlfn._xlws.FILTER(tbl_pbi_sales_performance[],
(tbl_pbi_sales_performance[Locations'[LocationID']]=location)*
NOT(tbl_pbi_sales_performance['[Staff Total']])*
(OFFSET(tbl_pbi_sales_performance[Locations'[LocationID']],0,MATCH("[HoursAC10-"&amp;$B6&amp;"]",tbl_pbi_sales_performance[#Headers],0)-1)&gt;=$N5)),
_xlpm.staff_rows,
_xlfn.CHOOSECOLS(_xlpm.staff_rows_partial,$C5:$M5),
_xlfn.TAKE(_xlfn._xlws.SORT(
_xlfn.VSTACK(_xlpm.top_row,_xlpm.staff_rows),
MATCH(sort_by,$C7:$N7,0),
-1),16))</f>
        <v>584</v>
      </c>
      <c r="D8" s="95" t="str">
        <f ca="1"/>
        <v>Gloria Y</v>
      </c>
      <c r="E8" s="96">
        <f ca="1"/>
        <v>23.46854166671983</v>
      </c>
      <c r="F8" s="97">
        <f ca="1"/>
        <v>185992.00000000015</v>
      </c>
      <c r="G8" s="97">
        <f ca="1"/>
        <v>7888.1765483758199</v>
      </c>
      <c r="H8" s="98">
        <f ca="1"/>
        <v>7925.1622295624311</v>
      </c>
      <c r="I8" s="99">
        <f ca="1"/>
        <v>290</v>
      </c>
      <c r="J8" s="100">
        <f ca="1"/>
        <v>12.35696721672493</v>
      </c>
      <c r="K8" s="101">
        <f ca="1"/>
        <v>377</v>
      </c>
      <c r="L8" s="102">
        <f ca="1"/>
        <v>2.0113636363636362</v>
      </c>
      <c r="M8" s="101">
        <f ca="1"/>
        <v>279</v>
      </c>
      <c r="N8" s="111"/>
      <c r="O8" s="88"/>
      <c r="P8" s="88"/>
      <c r="Q8" s="88"/>
    </row>
    <row r="9" spans="2:17" ht="13.15" customHeight="1" x14ac:dyDescent="0.2">
      <c r="B9" s="112" cm="1">
        <f t="array" aca="1" ref="B9" ca="1">IF(ISNUMBER(C9),ROW()-ROW(B7)-SUM(IF(ISNUMBER(C8:C9),0,1)),"")</f>
        <v>2</v>
      </c>
      <c r="C9" s="103">
        <f ca="1"/>
        <v>890</v>
      </c>
      <c r="D9" s="103" t="str">
        <f ca="1"/>
        <v>Ivy W</v>
      </c>
      <c r="E9" s="104">
        <f ca="1"/>
        <v>23.914305555523896</v>
      </c>
      <c r="F9" s="105">
        <f ca="1"/>
        <v>159869.00000000006</v>
      </c>
      <c r="G9" s="105">
        <f ca="1"/>
        <v>6585.1546319991021</v>
      </c>
      <c r="H9" s="106">
        <f ca="1"/>
        <v>6685.0780855341372</v>
      </c>
      <c r="I9" s="107">
        <f ca="1"/>
        <v>272</v>
      </c>
      <c r="J9" s="108">
        <f ca="1"/>
        <v>11.373945163010243</v>
      </c>
      <c r="K9" s="109">
        <f ca="1"/>
        <v>380</v>
      </c>
      <c r="L9" s="110">
        <f ca="1"/>
        <v>2.004149377593361</v>
      </c>
      <c r="M9" s="109">
        <f ca="1"/>
        <v>299</v>
      </c>
      <c r="N9" s="113"/>
      <c r="O9" s="88"/>
      <c r="P9" s="88"/>
      <c r="Q9" s="88"/>
    </row>
    <row r="10" spans="2:17" ht="13.15" customHeight="1" x14ac:dyDescent="0.2">
      <c r="B10" s="112" cm="1">
        <f t="array" aca="1" ref="B10" ca="1">IF(ISNUMBER(C10),ROW()-ROW(B7)-SUM(IF(ISNUMBER(C8:C10),0,1)),"")</f>
        <v>3</v>
      </c>
      <c r="C10" s="103">
        <f ca="1"/>
        <v>568</v>
      </c>
      <c r="D10" s="103" t="str">
        <f ca="1"/>
        <v>Aki T</v>
      </c>
      <c r="E10" s="104">
        <f ca="1"/>
        <v>25.850416666653764</v>
      </c>
      <c r="F10" s="105">
        <f ca="1"/>
        <v>158621.00000000006</v>
      </c>
      <c r="G10" s="105">
        <f ca="1"/>
        <v>6098.7798391416791</v>
      </c>
      <c r="H10" s="106">
        <f ca="1"/>
        <v>6136.1099917826941</v>
      </c>
      <c r="I10" s="107">
        <f ca="1"/>
        <v>180</v>
      </c>
      <c r="J10" s="108">
        <f ca="1"/>
        <v>6.9631372801891587</v>
      </c>
      <c r="K10" s="109">
        <f ca="1"/>
        <v>421</v>
      </c>
      <c r="L10" s="110">
        <f ca="1"/>
        <v>2.1257861635220126</v>
      </c>
      <c r="M10" s="109">
        <f ca="1"/>
        <v>279</v>
      </c>
      <c r="N10" s="113"/>
      <c r="O10" s="88"/>
      <c r="P10" s="88"/>
      <c r="Q10" s="88"/>
    </row>
    <row r="11" spans="2:17" ht="13.15" customHeight="1" x14ac:dyDescent="0.2">
      <c r="B11" s="112" cm="1">
        <f t="array" aca="1" ref="B11" ca="1">IF(ISNUMBER(C11),ROW()-ROW(B7)-SUM(IF(ISNUMBER(C8:C11),0,1)),"")</f>
        <v>4</v>
      </c>
      <c r="C11" s="103">
        <f ca="1"/>
        <v>558</v>
      </c>
      <c r="D11" s="103" t="str">
        <f ca="1"/>
        <v>Bowie Liu</v>
      </c>
      <c r="E11" s="104">
        <f ca="1"/>
        <v>21.248472222243436</v>
      </c>
      <c r="F11" s="105">
        <f ca="1"/>
        <v>99611.000000000058</v>
      </c>
      <c r="G11" s="105">
        <f ca="1"/>
        <v>4642.4984802782647</v>
      </c>
      <c r="H11" s="106">
        <f ca="1"/>
        <v>4687.913510116965</v>
      </c>
      <c r="I11" s="107">
        <f ca="1"/>
        <v>215</v>
      </c>
      <c r="J11" s="108">
        <f ca="1"/>
        <v>10.118374523648463</v>
      </c>
      <c r="K11" s="109">
        <f ca="1"/>
        <v>317</v>
      </c>
      <c r="L11" s="110">
        <f ca="1"/>
        <v>1.9157894736842105</v>
      </c>
      <c r="M11" s="109">
        <f ca="1"/>
        <v>249</v>
      </c>
      <c r="N11" s="113"/>
      <c r="O11" s="88"/>
      <c r="P11" s="88"/>
      <c r="Q11" s="88"/>
    </row>
    <row r="12" spans="2:17" ht="13.15" customHeight="1" x14ac:dyDescent="0.2">
      <c r="B12" s="112" t="str" cm="1">
        <f t="array" aca="1" ref="B12" ca="1">IF(ISNUMBER(C12),ROW()-ROW(B7)-SUM(IF(ISNUMBER(C8:C12),0,1)),"")</f>
        <v/>
      </c>
      <c r="C12" s="103" t="str">
        <f ca="1"/>
        <v/>
      </c>
      <c r="D12" s="103" t="str">
        <f ca="1"/>
        <v>QRE</v>
      </c>
      <c r="E12" s="104">
        <f ca="1"/>
        <v>151.79510416669393</v>
      </c>
      <c r="F12" s="105">
        <f ca="1"/>
        <v>688028.00000000035</v>
      </c>
      <c r="G12" s="105">
        <f ca="1"/>
        <v>4495.173963256957</v>
      </c>
      <c r="H12" s="106">
        <f ca="1"/>
        <v>4532.6099532461985</v>
      </c>
      <c r="I12" s="107">
        <f ca="1"/>
        <v>1130</v>
      </c>
      <c r="J12" s="108">
        <f ca="1"/>
        <v>7.4442453608983952</v>
      </c>
      <c r="K12" s="109">
        <f ca="1"/>
        <v>360</v>
      </c>
      <c r="L12" s="110">
        <f ca="1"/>
        <v>1.9868951612903225</v>
      </c>
      <c r="M12" s="109">
        <f ca="1"/>
        <v>269</v>
      </c>
      <c r="N12" s="113"/>
      <c r="O12" s="88"/>
      <c r="P12" s="88"/>
      <c r="Q12" s="88"/>
    </row>
    <row r="13" spans="2:17" ht="13.15" customHeight="1" x14ac:dyDescent="0.2">
      <c r="B13" s="112" cm="1">
        <f t="array" aca="1" ref="B13" ca="1">IF(ISNUMBER(C13),ROW()-ROW(B7)-SUM(IF(ISNUMBER(C8:C13),0,1)),"")</f>
        <v>5</v>
      </c>
      <c r="C13" s="103">
        <f ca="1"/>
        <v>588</v>
      </c>
      <c r="D13" s="103" t="str">
        <f ca="1"/>
        <v>Yuko L</v>
      </c>
      <c r="E13" s="104">
        <f ca="1"/>
        <v>20.66368055550236</v>
      </c>
      <c r="F13" s="105">
        <f ca="1"/>
        <v>64334.000000000007</v>
      </c>
      <c r="G13" s="105">
        <f ca="1"/>
        <v>3089.4302604286463</v>
      </c>
      <c r="H13" s="106">
        <f ca="1"/>
        <v>3113.3853345825673</v>
      </c>
      <c r="I13" s="107">
        <f ca="1"/>
        <v>135</v>
      </c>
      <c r="J13" s="108">
        <f ca="1"/>
        <v>6.5332020419785266</v>
      </c>
      <c r="K13" s="109">
        <f ca="1"/>
        <v>300</v>
      </c>
      <c r="L13" s="110">
        <f ca="1"/>
        <v>1.8396226415094339</v>
      </c>
      <c r="M13" s="109">
        <f ca="1"/>
        <v>259</v>
      </c>
      <c r="N13" s="113"/>
      <c r="O13" s="88"/>
      <c r="P13" s="88"/>
      <c r="Q13" s="88"/>
    </row>
    <row r="14" spans="2:17" ht="13.15" customHeight="1" x14ac:dyDescent="0.2">
      <c r="B14" s="112" cm="1">
        <f t="array" aca="1" ref="B14" ca="1">IF(ISNUMBER(C14),ROW()-ROW(B7)-SUM(IF(ISNUMBER(C8:C14),0,1)),"")</f>
        <v>6</v>
      </c>
      <c r="C14" s="103">
        <f ca="1"/>
        <v>853</v>
      </c>
      <c r="D14" s="103" t="str">
        <f ca="1"/>
        <v>Lung T</v>
      </c>
      <c r="E14" s="104">
        <f ca="1"/>
        <v>22.070798611179924</v>
      </c>
      <c r="F14" s="105">
        <f ca="1"/>
        <v>3641</v>
      </c>
      <c r="G14" s="105">
        <f ca="1"/>
        <v>164.96910982440198</v>
      </c>
      <c r="H14" s="106">
        <f ca="1"/>
        <v>164.96910982440198</v>
      </c>
      <c r="I14" s="107">
        <f ca="1"/>
        <v>18</v>
      </c>
      <c r="J14" s="108">
        <f ca="1"/>
        <v>0.81555725812667834</v>
      </c>
      <c r="K14" s="109">
        <f ca="1"/>
        <v>159</v>
      </c>
      <c r="L14" s="110">
        <f ca="1"/>
        <v>1.1538461538461537</v>
      </c>
      <c r="M14" s="109">
        <f ca="1"/>
        <v>329</v>
      </c>
      <c r="N14" s="113"/>
      <c r="O14" s="88"/>
      <c r="P14" s="88"/>
      <c r="Q14" s="88"/>
    </row>
    <row r="15" spans="2:17" ht="13.15" customHeight="1" x14ac:dyDescent="0.2">
      <c r="B15" s="112" t="str" cm="1">
        <f t="array" ref="B15">IF(ISNUMBER(C15),ROW()-ROW(B7)-SUM(IF(ISNUMBER(C8:C15),0,1)),"")</f>
        <v/>
      </c>
      <c r="C15" s="103"/>
      <c r="D15" s="103"/>
      <c r="E15" s="104"/>
      <c r="F15" s="105"/>
      <c r="G15" s="105"/>
      <c r="H15" s="106"/>
      <c r="I15" s="107"/>
      <c r="J15" s="108"/>
      <c r="K15" s="109"/>
      <c r="L15" s="110"/>
      <c r="M15" s="109"/>
      <c r="N15" s="113"/>
      <c r="O15" s="88"/>
      <c r="P15" s="88"/>
      <c r="Q15" s="88"/>
    </row>
    <row r="16" spans="2:17" ht="13.15" customHeight="1" x14ac:dyDescent="0.2">
      <c r="B16" s="112" t="str" cm="1">
        <f t="array" ref="B16">IF(ISNUMBER(C16),ROW()-ROW(B7)-SUM(IF(ISNUMBER(C8:C16),0,1)),"")</f>
        <v/>
      </c>
      <c r="C16" s="103"/>
      <c r="D16" s="103"/>
      <c r="E16" s="104"/>
      <c r="F16" s="105"/>
      <c r="G16" s="105"/>
      <c r="H16" s="106"/>
      <c r="I16" s="107"/>
      <c r="J16" s="108"/>
      <c r="K16" s="109"/>
      <c r="L16" s="110"/>
      <c r="M16" s="109"/>
      <c r="N16" s="113"/>
      <c r="O16" s="88"/>
      <c r="P16" s="88"/>
      <c r="Q16" s="88"/>
    </row>
    <row r="17" spans="2:17" ht="13.15" customHeight="1" x14ac:dyDescent="0.2">
      <c r="B17" s="112" t="str" cm="1">
        <f t="array" ref="B17">IF(ISNUMBER(C17),ROW()-ROW(B7)-SUM(IF(ISNUMBER(C8:C17),0,1)),"")</f>
        <v/>
      </c>
      <c r="C17" s="103"/>
      <c r="D17" s="103"/>
      <c r="E17" s="104"/>
      <c r="F17" s="105"/>
      <c r="G17" s="105"/>
      <c r="H17" s="106"/>
      <c r="I17" s="107"/>
      <c r="J17" s="108"/>
      <c r="K17" s="109"/>
      <c r="L17" s="110"/>
      <c r="M17" s="109"/>
      <c r="N17" s="113"/>
      <c r="O17" s="88"/>
      <c r="P17" s="88"/>
      <c r="Q17" s="88"/>
    </row>
    <row r="18" spans="2:17" ht="13.15" customHeight="1" x14ac:dyDescent="0.2">
      <c r="B18" s="112" t="str" cm="1">
        <f t="array" ref="B18">IF(ISNUMBER(C18),ROW()-ROW(B7)-SUM(IF(ISNUMBER(C8:C18),0,1)),"")</f>
        <v/>
      </c>
      <c r="C18" s="103"/>
      <c r="D18" s="103"/>
      <c r="E18" s="104"/>
      <c r="F18" s="105"/>
      <c r="G18" s="105"/>
      <c r="H18" s="106"/>
      <c r="I18" s="107"/>
      <c r="J18" s="108"/>
      <c r="K18" s="109"/>
      <c r="L18" s="110"/>
      <c r="M18" s="109"/>
      <c r="N18" s="113"/>
      <c r="O18" s="88"/>
      <c r="P18" s="88"/>
      <c r="Q18" s="88"/>
    </row>
    <row r="19" spans="2:17" ht="13.15" customHeight="1" x14ac:dyDescent="0.2">
      <c r="B19" s="112" t="str" cm="1">
        <f t="array" ref="B19">IF(ISNUMBER(C19),ROW()-ROW(B7)-SUM(IF(ISNUMBER(C8:C19),0,1)),"")</f>
        <v/>
      </c>
      <c r="C19" s="103"/>
      <c r="D19" s="103"/>
      <c r="E19" s="104"/>
      <c r="F19" s="105"/>
      <c r="G19" s="105"/>
      <c r="H19" s="106"/>
      <c r="I19" s="107"/>
      <c r="J19" s="108"/>
      <c r="K19" s="109"/>
      <c r="L19" s="110"/>
      <c r="M19" s="109"/>
      <c r="N19" s="113"/>
      <c r="O19" s="88"/>
      <c r="P19" s="88"/>
      <c r="Q19" s="88"/>
    </row>
    <row r="20" spans="2:17" ht="13.15" customHeight="1" x14ac:dyDescent="0.2">
      <c r="B20" s="112" t="str" cm="1">
        <f t="array" ref="B20">IF(ISNUMBER(C20),ROW()-ROW(B7)-SUM(IF(ISNUMBER(C8:C20),0,1)),"")</f>
        <v/>
      </c>
      <c r="C20" s="103"/>
      <c r="D20" s="103"/>
      <c r="E20" s="104"/>
      <c r="F20" s="105"/>
      <c r="G20" s="105"/>
      <c r="H20" s="106"/>
      <c r="I20" s="107"/>
      <c r="J20" s="108"/>
      <c r="K20" s="109"/>
      <c r="L20" s="110"/>
      <c r="M20" s="109"/>
      <c r="N20" s="113"/>
      <c r="O20" s="88"/>
      <c r="P20" s="88"/>
      <c r="Q20" s="88"/>
    </row>
    <row r="21" spans="2:17" ht="13.15" customHeight="1" x14ac:dyDescent="0.2">
      <c r="B21" s="112" t="str" cm="1">
        <f t="array" ref="B21">IF(ISNUMBER(C21),ROW()-ROW(B7)-SUM(IF(ISNUMBER(C8:C21),0,1)),"")</f>
        <v/>
      </c>
      <c r="C21" s="103"/>
      <c r="D21" s="103"/>
      <c r="E21" s="104"/>
      <c r="F21" s="105"/>
      <c r="G21" s="105"/>
      <c r="H21" s="106"/>
      <c r="I21" s="107"/>
      <c r="J21" s="108"/>
      <c r="K21" s="109"/>
      <c r="L21" s="110"/>
      <c r="M21" s="109"/>
      <c r="N21" s="113"/>
      <c r="O21" s="88"/>
      <c r="P21" s="88"/>
      <c r="Q21" s="88"/>
    </row>
    <row r="22" spans="2:17" ht="13.15" customHeight="1" x14ac:dyDescent="0.2">
      <c r="B22" s="112" t="str" cm="1">
        <f t="array" ref="B22">IF(ISNUMBER(C22),ROW()-ROW(B7)-SUM(IF(ISNUMBER(C8:C22),0,1)),"")</f>
        <v/>
      </c>
      <c r="C22" s="103"/>
      <c r="D22" s="103"/>
      <c r="E22" s="104"/>
      <c r="F22" s="105"/>
      <c r="G22" s="105"/>
      <c r="H22" s="106"/>
      <c r="I22" s="107"/>
      <c r="J22" s="108"/>
      <c r="K22" s="109"/>
      <c r="L22" s="110"/>
      <c r="M22" s="109"/>
      <c r="N22" s="113"/>
      <c r="O22" s="88"/>
      <c r="P22" s="88"/>
      <c r="Q22" s="88"/>
    </row>
    <row r="23" spans="2:17" ht="13.15" customHeight="1" thickBot="1" x14ac:dyDescent="0.25">
      <c r="B23" s="114" t="str" cm="1">
        <f t="array" ref="B23">IF(ISNUMBER(C23),ROW()-ROW(B7)-SUM(IF(ISNUMBER(C8:C23),0,1)),"")</f>
        <v/>
      </c>
      <c r="C23" s="115"/>
      <c r="D23" s="115"/>
      <c r="E23" s="116"/>
      <c r="F23" s="117"/>
      <c r="G23" s="117"/>
      <c r="H23" s="118"/>
      <c r="I23" s="119"/>
      <c r="J23" s="120"/>
      <c r="K23" s="121"/>
      <c r="L23" s="122"/>
      <c r="M23" s="121"/>
      <c r="N23" s="123"/>
      <c r="O23" s="88"/>
      <c r="P23" s="88"/>
      <c r="Q23" s="88"/>
    </row>
    <row r="24" spans="2:17" ht="13.15" customHeight="1" thickBot="1" x14ac:dyDescent="0.25"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88"/>
      <c r="P24" s="88"/>
      <c r="Q24" s="88"/>
    </row>
    <row r="25" spans="2:17" ht="13.15" hidden="1" customHeight="1" outlineLevel="1" thickBot="1" x14ac:dyDescent="0.3">
      <c r="B25">
        <f ca="1">COUNTA($E$8:$E$23)</f>
        <v>7</v>
      </c>
      <c r="C25" s="10">
        <f>MATCH("Staff[StaffID]",tbl_pbi_sales_performance[#Headers],0)</f>
        <v>2</v>
      </c>
      <c r="D25" s="10">
        <f>MATCH("[StaffName]",tbl_pbi_sales_performance[#Headers],0)</f>
        <v>5</v>
      </c>
      <c r="E25" s="10">
        <f>MATCH("[HoursAC10-"&amp;$B26&amp;"]",tbl_pbi_sales_performance[#Headers],0)</f>
        <v>21</v>
      </c>
      <c r="F25" s="10">
        <f>MATCH("[NetSales-"&amp;$B26&amp;"]",tbl_pbi_sales_performance[#Headers],0)</f>
        <v>19</v>
      </c>
      <c r="G25" s="10">
        <f>MATCH("[SumNetSalesExJELLPer9SH-"&amp;$B26&amp;"]",tbl_pbi_sales_performance[#Headers],0)</f>
        <v>23</v>
      </c>
      <c r="H25" s="10">
        <f>MATCH("[SumNetSalesPer9SH-"&amp;$B26&amp;"]",tbl_pbi_sales_performance[#Headers],0)</f>
        <v>22</v>
      </c>
      <c r="I25" s="10">
        <f>MATCH("[CountTransactions-"&amp;$B26&amp;"]",tbl_pbi_sales_performance[#Headers],0)</f>
        <v>27</v>
      </c>
      <c r="J25" s="10">
        <f>MATCH("[CountTransactionsPer9SH-"&amp;$B26&amp;"]",tbl_pbi_sales_performance[#Headers],0)</f>
        <v>28</v>
      </c>
      <c r="K25" s="10">
        <f>MATCH("[MedianTransactionValue-"&amp;$B26&amp;"]",tbl_pbi_sales_performance[#Headers],0)</f>
        <v>29</v>
      </c>
      <c r="L25" s="10">
        <f>MATCH("[AverageSalesQuantityP100-"&amp;$B26&amp;"]",tbl_pbi_sales_performance[#Headers],0)</f>
        <v>30</v>
      </c>
      <c r="M25" s="10">
        <f>MATCH("[MedianPriceP100-"&amp;$B26&amp;"]",tbl_pbi_sales_performance[#Headers],0)</f>
        <v>31</v>
      </c>
      <c r="N25" s="83" cm="1">
        <f t="array" ref="N25">_xlfn.SWITCH($B26,"1Y",30,"3M",14,"1M",7,"1W",3)</f>
        <v>14</v>
      </c>
      <c r="O25" s="88"/>
      <c r="P25" s="88"/>
      <c r="Q25" s="88"/>
    </row>
    <row r="26" spans="2:17" ht="13.15" customHeight="1" collapsed="1" thickBot="1" x14ac:dyDescent="0.25">
      <c r="B26" s="305" t="s">
        <v>25</v>
      </c>
      <c r="C26" s="306"/>
      <c r="D26" s="84" t="str">
        <f>location</f>
        <v>QRE</v>
      </c>
      <c r="E26" s="85" cm="1">
        <f t="array" ref="E26:M26">_xlfn.CHOOSECOLS(_xlfn._xlws.FILTER(tbl_pbi_sales_performance[],(tbl_pbi_sales_performance[Locations'[LocationID']]=location)*(tbl_pbi_sales_performance['[Staff Total']])),$E25:$M25)</f>
        <v>449.28479166636828</v>
      </c>
      <c r="F26" s="85">
        <v>2423779.9999999884</v>
      </c>
      <c r="G26" s="85">
        <v>5322.0822167860169</v>
      </c>
      <c r="H26" s="85">
        <v>5394.7519367623036</v>
      </c>
      <c r="I26" s="85">
        <v>3576</v>
      </c>
      <c r="J26" s="86">
        <v>7.9593168216018331</v>
      </c>
      <c r="K26" s="85">
        <v>391</v>
      </c>
      <c r="L26" s="86">
        <v>2.0828085642317382</v>
      </c>
      <c r="M26" s="85">
        <v>279</v>
      </c>
      <c r="N26" s="87"/>
      <c r="O26" s="88"/>
      <c r="P26" s="88"/>
      <c r="Q26" s="88"/>
    </row>
    <row r="27" spans="2:17" ht="21" customHeight="1" thickBot="1" x14ac:dyDescent="0.25">
      <c r="B27" s="90" t="s">
        <v>44</v>
      </c>
      <c r="C27" s="91" t="s">
        <v>45</v>
      </c>
      <c r="D27" s="91" t="s">
        <v>0</v>
      </c>
      <c r="E27" s="91" t="s">
        <v>46</v>
      </c>
      <c r="F27" s="91" t="s">
        <v>47</v>
      </c>
      <c r="G27" s="91" t="s">
        <v>48</v>
      </c>
      <c r="H27" s="91" t="s">
        <v>24</v>
      </c>
      <c r="I27" s="91" t="s">
        <v>49</v>
      </c>
      <c r="J27" s="92" t="s">
        <v>50</v>
      </c>
      <c r="K27" s="91" t="s">
        <v>51</v>
      </c>
      <c r="L27" s="92" t="s">
        <v>52</v>
      </c>
      <c r="M27" s="91" t="s">
        <v>53</v>
      </c>
      <c r="N27" s="93"/>
      <c r="O27" s="88"/>
      <c r="P27" s="88"/>
      <c r="Q27" s="88"/>
    </row>
    <row r="28" spans="2:17" ht="13.15" customHeight="1" x14ac:dyDescent="0.2">
      <c r="B28" s="94" cm="1">
        <f t="array" aca="1" ref="B28" ca="1">IF(ISNUMBER(C28),ROW()-ROW(B27)-SUM(IF(ISNUMBER(C28:C28),0,1)),"")</f>
        <v>1</v>
      </c>
      <c r="C28" s="95" cm="1">
        <f t="array" aca="1" ref="C28:M36" ca="1">_xlfn.LET(
_xlpm.top_row, _xlfn.HSTACK("",$D26:$M26),
_xlpm.staff_rows_partial,
_xlfn._xlws.FILTER(tbl_pbi_sales_performance[],
(tbl_pbi_sales_performance[Locations'[LocationID']]=location)*
NOT(tbl_pbi_sales_performance['[Staff Total']])*
(OFFSET(tbl_pbi_sales_performance[Locations'[LocationID']],0,MATCH("[HoursAC10-"&amp;$B26&amp;"]",tbl_pbi_sales_performance[#Headers],0)-1)&gt;=$N25)),
_xlpm.staff_rows,
_xlfn.CHOOSECOLS(_xlpm.staff_rows_partial,$C25:$M25),
_xlfn.TAKE(_xlfn._xlws.SORT(
_xlfn.VSTACK(_xlpm.top_row,_xlpm.staff_rows),
MATCH(sort_by,$C27:$N27,0),
-1),16))</f>
        <v>584</v>
      </c>
      <c r="D28" s="95" t="str">
        <f ca="1"/>
        <v>Gloria Y</v>
      </c>
      <c r="E28" s="96">
        <f ca="1"/>
        <v>66.47982638888061</v>
      </c>
      <c r="F28" s="97">
        <f ca="1"/>
        <v>602061.99999999616</v>
      </c>
      <c r="G28" s="97">
        <f ca="1"/>
        <v>8913.5356120471042</v>
      </c>
      <c r="H28" s="98">
        <f ca="1"/>
        <v>9056.3112556608121</v>
      </c>
      <c r="I28" s="99">
        <f ca="1"/>
        <v>845</v>
      </c>
      <c r="J28" s="100">
        <f ca="1"/>
        <v>12.710622844546632</v>
      </c>
      <c r="K28" s="101">
        <f ca="1"/>
        <v>419.5</v>
      </c>
      <c r="L28" s="102">
        <f ca="1"/>
        <v>2.2108036890645586</v>
      </c>
      <c r="M28" s="101">
        <f ca="1"/>
        <v>289</v>
      </c>
      <c r="N28" s="111"/>
      <c r="O28" s="88"/>
      <c r="P28" s="88"/>
      <c r="Q28" s="88"/>
    </row>
    <row r="29" spans="2:17" ht="13.15" customHeight="1" x14ac:dyDescent="0.2">
      <c r="B29" s="112" cm="1">
        <f t="array" aca="1" ref="B29" ca="1">IF(ISNUMBER(C29),ROW()-ROW(B27)-SUM(IF(ISNUMBER(C28:C29),0,1)),"")</f>
        <v>2</v>
      </c>
      <c r="C29" s="103">
        <f ca="1"/>
        <v>568</v>
      </c>
      <c r="D29" s="103" t="str">
        <f ca="1"/>
        <v>Aki T</v>
      </c>
      <c r="E29" s="104">
        <f ca="1"/>
        <v>67.409791666729149</v>
      </c>
      <c r="F29" s="105">
        <f ca="1"/>
        <v>565393.99999999802</v>
      </c>
      <c r="G29" s="105">
        <f ca="1"/>
        <v>8323.8189308473775</v>
      </c>
      <c r="H29" s="106">
        <f ca="1"/>
        <v>8387.4165165096401</v>
      </c>
      <c r="I29" s="107">
        <f ca="1"/>
        <v>540</v>
      </c>
      <c r="J29" s="108">
        <f ca="1"/>
        <v>8.0107056652798256</v>
      </c>
      <c r="K29" s="109">
        <f ca="1"/>
        <v>421</v>
      </c>
      <c r="L29" s="110">
        <f ca="1"/>
        <v>2.2131147540983607</v>
      </c>
      <c r="M29" s="109">
        <f ca="1"/>
        <v>289</v>
      </c>
      <c r="N29" s="113"/>
      <c r="O29" s="88"/>
      <c r="P29" s="88"/>
      <c r="Q29" s="88"/>
    </row>
    <row r="30" spans="2:17" ht="13.15" customHeight="1" x14ac:dyDescent="0.2">
      <c r="B30" s="112" cm="1">
        <f t="array" aca="1" ref="B30" ca="1">IF(ISNUMBER(C30),ROW()-ROW(B27)-SUM(IF(ISNUMBER(C28:C30),0,1)),"")</f>
        <v>3</v>
      </c>
      <c r="C30" s="103">
        <f ca="1"/>
        <v>890</v>
      </c>
      <c r="D30" s="103" t="str">
        <f ca="1"/>
        <v>Ivy W</v>
      </c>
      <c r="E30" s="104">
        <f ca="1"/>
        <v>74.131354166528325</v>
      </c>
      <c r="F30" s="105">
        <f ca="1"/>
        <v>543561.99999999732</v>
      </c>
      <c r="G30" s="105">
        <f ca="1"/>
        <v>7229.8153193860289</v>
      </c>
      <c r="H30" s="106">
        <f ca="1"/>
        <v>7332.4169794462705</v>
      </c>
      <c r="I30" s="107">
        <f ca="1"/>
        <v>841</v>
      </c>
      <c r="J30" s="108">
        <f ca="1"/>
        <v>11.344727335086603</v>
      </c>
      <c r="K30" s="109">
        <f ca="1"/>
        <v>430</v>
      </c>
      <c r="L30" s="110">
        <f ca="1"/>
        <v>2.1137566137566139</v>
      </c>
      <c r="M30" s="109">
        <f ca="1"/>
        <v>289</v>
      </c>
      <c r="N30" s="113"/>
      <c r="O30" s="88"/>
      <c r="P30" s="88"/>
      <c r="Q30" s="88"/>
    </row>
    <row r="31" spans="2:17" ht="13.15" customHeight="1" x14ac:dyDescent="0.2">
      <c r="B31" s="112" cm="1">
        <f t="array" aca="1" ref="B31" ca="1">IF(ISNUMBER(C31),ROW()-ROW(B27)-SUM(IF(ISNUMBER(C28:C31),0,1)),"")</f>
        <v>4</v>
      </c>
      <c r="C31" s="103">
        <f ca="1"/>
        <v>558</v>
      </c>
      <c r="D31" s="103" t="str">
        <f ca="1"/>
        <v>Bowie Liu</v>
      </c>
      <c r="E31" s="104">
        <f ca="1"/>
        <v>66.205416666511155</v>
      </c>
      <c r="F31" s="105">
        <f ca="1"/>
        <v>365926.99999999697</v>
      </c>
      <c r="G31" s="105">
        <f ca="1"/>
        <v>5423.9126959779051</v>
      </c>
      <c r="H31" s="106">
        <f ca="1"/>
        <v>5527.1459409920863</v>
      </c>
      <c r="I31" s="107">
        <f ca="1"/>
        <v>694</v>
      </c>
      <c r="J31" s="108">
        <f ca="1"/>
        <v>10.482525976625228</v>
      </c>
      <c r="K31" s="109">
        <f ca="1"/>
        <v>349</v>
      </c>
      <c r="L31" s="110">
        <f ca="1"/>
        <v>1.9789303079416531</v>
      </c>
      <c r="M31" s="109">
        <f ca="1"/>
        <v>254</v>
      </c>
      <c r="N31" s="113"/>
      <c r="O31" s="88"/>
      <c r="P31" s="88"/>
      <c r="Q31" s="88"/>
    </row>
    <row r="32" spans="2:17" ht="13.15" customHeight="1" x14ac:dyDescent="0.2">
      <c r="B32" s="112" t="str" cm="1">
        <f t="array" aca="1" ref="B32" ca="1">IF(ISNUMBER(C32),ROW()-ROW(B27)-SUM(IF(ISNUMBER(C28:C32),0,1)),"")</f>
        <v/>
      </c>
      <c r="C32" s="103" t="str">
        <f ca="1"/>
        <v/>
      </c>
      <c r="D32" s="103" t="str">
        <f ca="1"/>
        <v>QRE</v>
      </c>
      <c r="E32" s="104">
        <f ca="1"/>
        <v>449.28479166636828</v>
      </c>
      <c r="F32" s="105">
        <f ca="1"/>
        <v>2423779.9999999884</v>
      </c>
      <c r="G32" s="105">
        <f ca="1"/>
        <v>5322.0822167860169</v>
      </c>
      <c r="H32" s="106">
        <f ca="1"/>
        <v>5394.7519367623036</v>
      </c>
      <c r="I32" s="107">
        <f ca="1"/>
        <v>3576</v>
      </c>
      <c r="J32" s="108">
        <f ca="1"/>
        <v>7.9593168216018331</v>
      </c>
      <c r="K32" s="109">
        <f ca="1"/>
        <v>391</v>
      </c>
      <c r="L32" s="110">
        <f ca="1"/>
        <v>2.0828085642317382</v>
      </c>
      <c r="M32" s="109">
        <f ca="1"/>
        <v>279</v>
      </c>
      <c r="N32" s="113"/>
      <c r="O32" s="88"/>
      <c r="P32" s="88"/>
      <c r="Q32" s="88"/>
    </row>
    <row r="33" spans="2:17" ht="13.15" customHeight="1" x14ac:dyDescent="0.2">
      <c r="B33" s="112" cm="1">
        <f t="array" aca="1" ref="B33" ca="1">IF(ISNUMBER(C33),ROW()-ROW(B27)-SUM(IF(ISNUMBER(C28:C33),0,1)),"")</f>
        <v>5</v>
      </c>
      <c r="C33" s="103">
        <f ca="1"/>
        <v>588</v>
      </c>
      <c r="D33" s="103" t="str">
        <f ca="1"/>
        <v>Yuko L</v>
      </c>
      <c r="E33" s="104">
        <f ca="1"/>
        <v>37.090312499924039</v>
      </c>
      <c r="F33" s="105">
        <f ca="1"/>
        <v>138745.00000000009</v>
      </c>
      <c r="G33" s="105">
        <f ca="1"/>
        <v>3707.8415017474372</v>
      </c>
      <c r="H33" s="106">
        <f ca="1"/>
        <v>3740.7341876745913</v>
      </c>
      <c r="I33" s="107">
        <f ca="1"/>
        <v>270</v>
      </c>
      <c r="J33" s="108">
        <f ca="1"/>
        <v>7.2795288527308299</v>
      </c>
      <c r="K33" s="109">
        <f ca="1"/>
        <v>333.5</v>
      </c>
      <c r="L33" s="110">
        <f ca="1"/>
        <v>1.986842105263158</v>
      </c>
      <c r="M33" s="109">
        <f ca="1"/>
        <v>259</v>
      </c>
      <c r="N33" s="113"/>
      <c r="O33" s="88"/>
      <c r="P33" s="88"/>
      <c r="Q33" s="88"/>
    </row>
    <row r="34" spans="2:17" ht="13.15" customHeight="1" x14ac:dyDescent="0.2">
      <c r="B34" s="112" cm="1">
        <f t="array" aca="1" ref="B34" ca="1">IF(ISNUMBER(C34),ROW()-ROW(B27)-SUM(IF(ISNUMBER(C28:C34),0,1)),"")</f>
        <v>6</v>
      </c>
      <c r="C34" s="103">
        <f ca="1"/>
        <v>557</v>
      </c>
      <c r="D34" s="103" t="str">
        <f ca="1"/>
        <v>Salina W</v>
      </c>
      <c r="E34" s="104">
        <f ca="1"/>
        <v>18.514027777779845</v>
      </c>
      <c r="F34" s="105">
        <f ca="1"/>
        <v>59086.999999999942</v>
      </c>
      <c r="G34" s="105">
        <f ca="1"/>
        <v>3091.3856610224502</v>
      </c>
      <c r="H34" s="106">
        <f ca="1"/>
        <v>3191.471931943137</v>
      </c>
      <c r="I34" s="107">
        <f ca="1"/>
        <v>88</v>
      </c>
      <c r="J34" s="108">
        <f ca="1"/>
        <v>4.7531526395145516</v>
      </c>
      <c r="K34" s="109">
        <f ca="1"/>
        <v>388.5</v>
      </c>
      <c r="L34" s="110">
        <f ca="1"/>
        <v>1.9750000000000001</v>
      </c>
      <c r="M34" s="109">
        <f ca="1"/>
        <v>309</v>
      </c>
      <c r="N34" s="113"/>
      <c r="O34" s="88"/>
      <c r="P34" s="88"/>
      <c r="Q34" s="88"/>
    </row>
    <row r="35" spans="2:17" ht="13.15" customHeight="1" x14ac:dyDescent="0.2">
      <c r="B35" s="112" cm="1">
        <f t="array" aca="1" ref="B35" ca="1">IF(ISNUMBER(C35),ROW()-ROW(B27)-SUM(IF(ISNUMBER(C28:C35),0,1)),"")</f>
        <v>7</v>
      </c>
      <c r="C35" s="103">
        <f ca="1"/>
        <v>863</v>
      </c>
      <c r="D35" s="103" t="str">
        <f ca="1"/>
        <v>Collan C</v>
      </c>
      <c r="E35" s="104">
        <f ca="1"/>
        <v>19.187256944428078</v>
      </c>
      <c r="F35" s="105">
        <f ca="1"/>
        <v>40558.999999999985</v>
      </c>
      <c r="G35" s="105">
        <f ca="1"/>
        <v>2088.365216354503</v>
      </c>
      <c r="H35" s="106">
        <f ca="1"/>
        <v>2113.850881210938</v>
      </c>
      <c r="I35" s="107">
        <f ca="1"/>
        <v>80</v>
      </c>
      <c r="J35" s="108">
        <f ca="1"/>
        <v>4.1694339233431572</v>
      </c>
      <c r="K35" s="109">
        <f ca="1"/>
        <v>319</v>
      </c>
      <c r="L35" s="110">
        <f ca="1"/>
        <v>1.6666666666666667</v>
      </c>
      <c r="M35" s="109">
        <f ca="1"/>
        <v>288.5</v>
      </c>
      <c r="N35" s="113"/>
      <c r="O35" s="88"/>
      <c r="P35" s="88"/>
      <c r="Q35" s="88"/>
    </row>
    <row r="36" spans="2:17" ht="13.15" customHeight="1" x14ac:dyDescent="0.2">
      <c r="B36" s="112" cm="1">
        <f t="array" aca="1" ref="B36" ca="1">IF(ISNUMBER(C36),ROW()-ROW(B27)-SUM(IF(ISNUMBER(C28:C36),0,1)),"")</f>
        <v>8</v>
      </c>
      <c r="C36" s="103">
        <f ca="1"/>
        <v>853</v>
      </c>
      <c r="D36" s="103" t="str">
        <f ca="1"/>
        <v>Lung T</v>
      </c>
      <c r="E36" s="104">
        <f ca="1"/>
        <v>62.430000000107391</v>
      </c>
      <c r="F36" s="105">
        <f ca="1"/>
        <v>24480</v>
      </c>
      <c r="G36" s="105">
        <f ca="1"/>
        <v>378.21560147299988</v>
      </c>
      <c r="H36" s="106">
        <f ca="1"/>
        <v>392.11917347361668</v>
      </c>
      <c r="I36" s="107">
        <f ca="1"/>
        <v>76</v>
      </c>
      <c r="J36" s="108">
        <f ca="1"/>
        <v>1.2173634470586139</v>
      </c>
      <c r="K36" s="109">
        <f ca="1"/>
        <v>199</v>
      </c>
      <c r="L36" s="110">
        <f ca="1"/>
        <v>1.5384615384615385</v>
      </c>
      <c r="M36" s="109">
        <f ca="1"/>
        <v>274</v>
      </c>
      <c r="N36" s="113"/>
      <c r="O36" s="88"/>
      <c r="P36" s="88"/>
      <c r="Q36" s="88"/>
    </row>
    <row r="37" spans="2:17" ht="13.15" customHeight="1" x14ac:dyDescent="0.2">
      <c r="B37" s="112" t="str" cm="1">
        <f t="array" ref="B37">IF(ISNUMBER(C37),ROW()-ROW(B27)-SUM(IF(ISNUMBER(C28:C37),0,1)),"")</f>
        <v/>
      </c>
      <c r="C37" s="103"/>
      <c r="D37" s="103"/>
      <c r="E37" s="104"/>
      <c r="F37" s="105"/>
      <c r="G37" s="105"/>
      <c r="H37" s="106"/>
      <c r="I37" s="107"/>
      <c r="J37" s="108"/>
      <c r="K37" s="109"/>
      <c r="L37" s="110"/>
      <c r="M37" s="109"/>
      <c r="N37" s="113"/>
      <c r="O37" s="88"/>
      <c r="P37" s="88"/>
      <c r="Q37" s="88"/>
    </row>
    <row r="38" spans="2:17" ht="13.15" customHeight="1" x14ac:dyDescent="0.2">
      <c r="B38" s="112" t="str" cm="1">
        <f t="array" ref="B38">IF(ISNUMBER(C38),ROW()-ROW(B27)-SUM(IF(ISNUMBER(C28:C38),0,1)),"")</f>
        <v/>
      </c>
      <c r="C38" s="103"/>
      <c r="D38" s="103"/>
      <c r="E38" s="104"/>
      <c r="F38" s="105"/>
      <c r="G38" s="105"/>
      <c r="H38" s="106"/>
      <c r="I38" s="107"/>
      <c r="J38" s="108"/>
      <c r="K38" s="109"/>
      <c r="L38" s="110"/>
      <c r="M38" s="109"/>
      <c r="N38" s="113"/>
      <c r="O38" s="88"/>
      <c r="P38" s="88"/>
      <c r="Q38" s="88"/>
    </row>
    <row r="39" spans="2:17" ht="13.15" customHeight="1" x14ac:dyDescent="0.2">
      <c r="B39" s="112" t="str" cm="1">
        <f t="array" ref="B39">IF(ISNUMBER(C39),ROW()-ROW(B27)-SUM(IF(ISNUMBER(C28:C39),0,1)),"")</f>
        <v/>
      </c>
      <c r="C39" s="103"/>
      <c r="D39" s="103"/>
      <c r="E39" s="104"/>
      <c r="F39" s="105"/>
      <c r="G39" s="105"/>
      <c r="H39" s="106"/>
      <c r="I39" s="107"/>
      <c r="J39" s="108"/>
      <c r="K39" s="109"/>
      <c r="L39" s="110"/>
      <c r="M39" s="109"/>
      <c r="N39" s="113"/>
      <c r="O39" s="88"/>
      <c r="P39" s="88"/>
      <c r="Q39" s="88"/>
    </row>
    <row r="40" spans="2:17" ht="13.15" customHeight="1" x14ac:dyDescent="0.2">
      <c r="B40" s="112" t="str" cm="1">
        <f t="array" ref="B40">IF(ISNUMBER(C40),ROW()-ROW(B27)-SUM(IF(ISNUMBER(C28:C40),0,1)),"")</f>
        <v/>
      </c>
      <c r="C40" s="103"/>
      <c r="D40" s="103"/>
      <c r="E40" s="104"/>
      <c r="F40" s="105"/>
      <c r="G40" s="105"/>
      <c r="H40" s="106"/>
      <c r="I40" s="107"/>
      <c r="J40" s="108"/>
      <c r="K40" s="109"/>
      <c r="L40" s="110"/>
      <c r="M40" s="109"/>
      <c r="N40" s="113"/>
      <c r="O40" s="88"/>
      <c r="P40" s="88"/>
      <c r="Q40" s="88"/>
    </row>
    <row r="41" spans="2:17" ht="13.15" customHeight="1" x14ac:dyDescent="0.2">
      <c r="B41" s="112" t="str" cm="1">
        <f t="array" ref="B41">IF(ISNUMBER(C41),ROW()-ROW(B27)-SUM(IF(ISNUMBER(C28:C41),0,1)),"")</f>
        <v/>
      </c>
      <c r="C41" s="103"/>
      <c r="D41" s="103"/>
      <c r="E41" s="104"/>
      <c r="F41" s="105"/>
      <c r="G41" s="105"/>
      <c r="H41" s="106"/>
      <c r="I41" s="107"/>
      <c r="J41" s="108"/>
      <c r="K41" s="109"/>
      <c r="L41" s="110"/>
      <c r="M41" s="109"/>
      <c r="N41" s="113"/>
      <c r="O41" s="88"/>
      <c r="P41" s="88"/>
      <c r="Q41" s="88"/>
    </row>
    <row r="42" spans="2:17" ht="13.15" customHeight="1" x14ac:dyDescent="0.2">
      <c r="B42" s="112" t="str" cm="1">
        <f t="array" ref="B42">IF(ISNUMBER(C42),ROW()-ROW(B27)-SUM(IF(ISNUMBER(C28:C42),0,1)),"")</f>
        <v/>
      </c>
      <c r="C42" s="103"/>
      <c r="D42" s="103"/>
      <c r="E42" s="104"/>
      <c r="F42" s="105"/>
      <c r="G42" s="105"/>
      <c r="H42" s="106"/>
      <c r="I42" s="107"/>
      <c r="J42" s="108"/>
      <c r="K42" s="109"/>
      <c r="L42" s="110"/>
      <c r="M42" s="109"/>
      <c r="N42" s="113"/>
      <c r="O42" s="88"/>
      <c r="P42" s="88"/>
      <c r="Q42" s="88"/>
    </row>
    <row r="43" spans="2:17" ht="13.15" customHeight="1" thickBot="1" x14ac:dyDescent="0.25">
      <c r="B43" s="114" t="str" cm="1">
        <f t="array" ref="B43">IF(ISNUMBER(C43),ROW()-ROW(B27)-SUM(IF(ISNUMBER(C28:C43),0,1)),"")</f>
        <v/>
      </c>
      <c r="C43" s="115"/>
      <c r="D43" s="115"/>
      <c r="E43" s="116"/>
      <c r="F43" s="117"/>
      <c r="G43" s="117"/>
      <c r="H43" s="118"/>
      <c r="I43" s="119"/>
      <c r="J43" s="120"/>
      <c r="K43" s="121"/>
      <c r="L43" s="122"/>
      <c r="M43" s="121"/>
      <c r="N43" s="123"/>
      <c r="O43" s="88"/>
      <c r="P43" s="88"/>
      <c r="Q43" s="88"/>
    </row>
    <row r="44" spans="2:17" ht="13.15" customHeight="1" thickBot="1" x14ac:dyDescent="0.25"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88"/>
      <c r="P44" s="88"/>
      <c r="Q44" s="88"/>
    </row>
    <row r="45" spans="2:17" ht="13.15" hidden="1" customHeight="1" outlineLevel="1" thickBot="1" x14ac:dyDescent="0.3">
      <c r="B45">
        <f ca="1">COUNTA($E$8:$E$23)</f>
        <v>7</v>
      </c>
      <c r="C45" s="10">
        <f>MATCH("Staff[StaffID]",tbl_pbi_sales_performance[#Headers],0)</f>
        <v>2</v>
      </c>
      <c r="D45" s="10">
        <f>MATCH("[StaffName]",tbl_pbi_sales_performance[#Headers],0)</f>
        <v>5</v>
      </c>
      <c r="E45" s="10">
        <f>MATCH("[HoursAC10-"&amp;$B46&amp;"]",tbl_pbi_sales_performance[#Headers],0)</f>
        <v>8</v>
      </c>
      <c r="F45" s="10">
        <f>MATCH("[NetSales-"&amp;$B46&amp;"]",tbl_pbi_sales_performance[#Headers],0)</f>
        <v>6</v>
      </c>
      <c r="G45" s="10">
        <f>MATCH("[SumNetSalesExJELLPer9SH-"&amp;$B46&amp;"]",tbl_pbi_sales_performance[#Headers],0)</f>
        <v>10</v>
      </c>
      <c r="H45" s="10">
        <f>MATCH("[SumNetSalesPer9SH-"&amp;$B46&amp;"]",tbl_pbi_sales_performance[#Headers],0)</f>
        <v>9</v>
      </c>
      <c r="I45" s="10">
        <f>MATCH("[CountTransactions-"&amp;$B46&amp;"]",tbl_pbi_sales_performance[#Headers],0)</f>
        <v>14</v>
      </c>
      <c r="J45" s="10">
        <f>MATCH("[CountTransactionsPer9SH-"&amp;$B46&amp;"]",tbl_pbi_sales_performance[#Headers],0)</f>
        <v>15</v>
      </c>
      <c r="K45" s="10">
        <f>MATCH("[MedianTransactionValue-"&amp;$B46&amp;"]",tbl_pbi_sales_performance[#Headers],0)</f>
        <v>16</v>
      </c>
      <c r="L45" s="10">
        <f>MATCH("[AverageSalesQuantityP100-"&amp;$B46&amp;"]",tbl_pbi_sales_performance[#Headers],0)</f>
        <v>17</v>
      </c>
      <c r="M45" s="10">
        <f>MATCH("[MedianPriceP100-"&amp;$B46&amp;"]",tbl_pbi_sales_performance[#Headers],0)</f>
        <v>18</v>
      </c>
      <c r="N45" s="83" cm="1">
        <f t="array" ref="N45">_xlfn.SWITCH($B46,"1Y",30,"3M",14,"1M",7,"1W",3)</f>
        <v>30</v>
      </c>
      <c r="O45" s="88"/>
      <c r="P45" s="88"/>
      <c r="Q45" s="88"/>
    </row>
    <row r="46" spans="2:17" ht="13.15" customHeight="1" collapsed="1" thickBot="1" x14ac:dyDescent="0.25">
      <c r="B46" s="305" t="s">
        <v>54</v>
      </c>
      <c r="C46" s="306"/>
      <c r="D46" s="84" t="str">
        <f>location</f>
        <v>QRE</v>
      </c>
      <c r="E46" s="85" cm="1">
        <f t="array" ref="E46:M46">_xlfn.CHOOSECOLS(_xlfn._xlws.FILTER(tbl_pbi_sales_performance[],(tbl_pbi_sales_performance[Locations'[LocationID']]=location)*(tbl_pbi_sales_performance['[Staff Total']])),$E45:$M45)</f>
        <v>1723.1089236110513</v>
      </c>
      <c r="F46" s="85">
        <v>9053880.2000000235</v>
      </c>
      <c r="G46" s="85">
        <v>4846.2851567734033</v>
      </c>
      <c r="H46" s="85">
        <v>5254.3864615512321</v>
      </c>
      <c r="I46" s="85">
        <v>12878</v>
      </c>
      <c r="J46" s="86">
        <v>7.4737004861028078</v>
      </c>
      <c r="K46" s="85">
        <v>394</v>
      </c>
      <c r="L46" s="86">
        <v>2.0102398039558902</v>
      </c>
      <c r="M46" s="85">
        <v>289</v>
      </c>
      <c r="N46" s="87"/>
      <c r="O46" s="88"/>
      <c r="P46" s="88"/>
      <c r="Q46" s="88"/>
    </row>
    <row r="47" spans="2:17" ht="21.5" thickBot="1" x14ac:dyDescent="0.25">
      <c r="B47" s="90" t="s">
        <v>44</v>
      </c>
      <c r="C47" s="91" t="s">
        <v>45</v>
      </c>
      <c r="D47" s="91" t="s">
        <v>0</v>
      </c>
      <c r="E47" s="91" t="s">
        <v>46</v>
      </c>
      <c r="F47" s="91" t="s">
        <v>47</v>
      </c>
      <c r="G47" s="91" t="s">
        <v>48</v>
      </c>
      <c r="H47" s="91" t="s">
        <v>24</v>
      </c>
      <c r="I47" s="91" t="s">
        <v>49</v>
      </c>
      <c r="J47" s="92" t="s">
        <v>50</v>
      </c>
      <c r="K47" s="91" t="s">
        <v>51</v>
      </c>
      <c r="L47" s="92" t="s">
        <v>52</v>
      </c>
      <c r="M47" s="91" t="s">
        <v>53</v>
      </c>
      <c r="N47" s="93"/>
      <c r="O47" s="88"/>
      <c r="P47" s="88"/>
      <c r="Q47" s="88"/>
    </row>
    <row r="48" spans="2:17" ht="13.15" customHeight="1" x14ac:dyDescent="0.2">
      <c r="B48" s="94" cm="1">
        <f t="array" aca="1" ref="B48" ca="1">IF(ISNUMBER(C48),ROW()-ROW(B47)-SUM(IF(ISNUMBER(C48:C48),0,1)),"")</f>
        <v>1</v>
      </c>
      <c r="C48" s="95" cm="1">
        <f t="array" aca="1" ref="C48:M63" ca="1">_xlfn.LET(
_xlpm.top_row, _xlfn.HSTACK("",$D46:$M46),
_xlpm.staff_rows_partial,
_xlfn._xlws.FILTER(tbl_pbi_sales_performance[],
(tbl_pbi_sales_performance[Locations'[LocationID']]=location)*
NOT(tbl_pbi_sales_performance['[Staff Total']])*
(OFFSET(tbl_pbi_sales_performance[Locations'[LocationID']],0,MATCH("[HoursAC10-"&amp;$B46&amp;"]",tbl_pbi_sales_performance[#Headers],0)-1)&gt;=$N45)),
_xlpm.staff_rows,
_xlfn.CHOOSECOLS(_xlpm.staff_rows_partial,$C45:$M45),
_xlfn.TAKE(_xlfn._xlws.SORT(
_xlfn.VSTACK(_xlpm.top_row,_xlpm.staff_rows),
MATCH(sort_by,$C47:$N47,0),
-1),16))</f>
        <v>810</v>
      </c>
      <c r="D48" s="95" t="str">
        <f ca="1"/>
        <v>Kinki C</v>
      </c>
      <c r="E48" s="96">
        <f ca="1"/>
        <v>189.83534722218931</v>
      </c>
      <c r="F48" s="97">
        <f ca="1"/>
        <v>2162075.500000041</v>
      </c>
      <c r="G48" s="97">
        <f ca="1"/>
        <v>10354.822369826197</v>
      </c>
      <c r="H48" s="98">
        <f ca="1"/>
        <v>11389.214556915364</v>
      </c>
      <c r="I48" s="99">
        <f ca="1"/>
        <v>2748</v>
      </c>
      <c r="J48" s="100">
        <f ca="1"/>
        <v>14.475702445359945</v>
      </c>
      <c r="K48" s="101">
        <f ca="1"/>
        <v>400</v>
      </c>
      <c r="L48" s="102">
        <f ca="1"/>
        <v>2.0726302831350019</v>
      </c>
      <c r="M48" s="101">
        <f ca="1"/>
        <v>299</v>
      </c>
      <c r="N48" s="111"/>
      <c r="O48" s="88"/>
      <c r="P48" s="88"/>
      <c r="Q48" s="88"/>
    </row>
    <row r="49" spans="2:14" ht="13.15" customHeight="1" x14ac:dyDescent="0.2">
      <c r="B49" s="112" cm="1">
        <f t="array" aca="1" ref="B49" ca="1">IF(ISNUMBER(C49),ROW()-ROW(B47)-SUM(IF(ISNUMBER(C48:C49),0,1)),"")</f>
        <v>2</v>
      </c>
      <c r="C49" s="103">
        <f ca="1"/>
        <v>840</v>
      </c>
      <c r="D49" s="103" t="str">
        <f ca="1"/>
        <v>Wing S</v>
      </c>
      <c r="E49" s="104">
        <f ca="1"/>
        <v>32.447256944329709</v>
      </c>
      <c r="F49" s="105">
        <f ca="1"/>
        <v>329470.89999999979</v>
      </c>
      <c r="G49" s="105">
        <f ca="1"/>
        <v>8912.4298086632662</v>
      </c>
      <c r="H49" s="106">
        <f ca="1"/>
        <v>10154.04477997257</v>
      </c>
      <c r="I49" s="107">
        <f ca="1"/>
        <v>442</v>
      </c>
      <c r="J49" s="108">
        <f ca="1"/>
        <v>13.622106816559151</v>
      </c>
      <c r="K49" s="109">
        <f ca="1"/>
        <v>329</v>
      </c>
      <c r="L49" s="110">
        <f ca="1"/>
        <v>1.8441558441558441</v>
      </c>
      <c r="M49" s="109">
        <f ca="1"/>
        <v>289</v>
      </c>
      <c r="N49" s="113"/>
    </row>
    <row r="50" spans="2:14" ht="13.15" customHeight="1" x14ac:dyDescent="0.2">
      <c r="B50" s="112" cm="1">
        <f t="array" aca="1" ref="B50" ca="1">IF(ISNUMBER(C50),ROW()-ROW(B47)-SUM(IF(ISNUMBER(C48:C50),0,1)),"")</f>
        <v>3</v>
      </c>
      <c r="C50" s="103">
        <f ca="1"/>
        <v>848</v>
      </c>
      <c r="D50" s="103" t="str">
        <f ca="1"/>
        <v>Jessie I</v>
      </c>
      <c r="E50" s="104">
        <f ca="1"/>
        <v>54.093229166753588</v>
      </c>
      <c r="F50" s="105">
        <f ca="1"/>
        <v>521401.99999999924</v>
      </c>
      <c r="G50" s="105">
        <f ca="1"/>
        <v>8652.7428147638129</v>
      </c>
      <c r="H50" s="106">
        <f ca="1"/>
        <v>9638.9512704569643</v>
      </c>
      <c r="I50" s="107">
        <f ca="1"/>
        <v>620</v>
      </c>
      <c r="J50" s="108">
        <f ca="1"/>
        <v>11.461693257186061</v>
      </c>
      <c r="K50" s="109">
        <f ca="1"/>
        <v>359.5</v>
      </c>
      <c r="L50" s="110">
        <f ca="1"/>
        <v>1.885509838998211</v>
      </c>
      <c r="M50" s="109">
        <f ca="1"/>
        <v>299</v>
      </c>
      <c r="N50" s="113"/>
    </row>
    <row r="51" spans="2:14" ht="13.15" customHeight="1" x14ac:dyDescent="0.2">
      <c r="B51" s="112" cm="1">
        <f t="array" aca="1" ref="B51" ca="1">IF(ISNUMBER(C51),ROW()-ROW(B47)-SUM(IF(ISNUMBER(C48:C51),0,1)),"")</f>
        <v>4</v>
      </c>
      <c r="C51" s="103">
        <f ca="1"/>
        <v>584</v>
      </c>
      <c r="D51" s="103" t="str">
        <f ca="1"/>
        <v>Gloria Y</v>
      </c>
      <c r="E51" s="104">
        <f ca="1"/>
        <v>74.314201388878871</v>
      </c>
      <c r="F51" s="105">
        <f ca="1"/>
        <v>646903.99999999511</v>
      </c>
      <c r="G51" s="105">
        <f ca="1"/>
        <v>8538.9237607410741</v>
      </c>
      <c r="H51" s="106">
        <f ca="1"/>
        <v>8704.9848872735693</v>
      </c>
      <c r="I51" s="107">
        <f ca="1"/>
        <v>913</v>
      </c>
      <c r="J51" s="108">
        <f ca="1"/>
        <v>12.285673302500571</v>
      </c>
      <c r="K51" s="109">
        <f ca="1"/>
        <v>420</v>
      </c>
      <c r="L51" s="110">
        <f ca="1"/>
        <v>2.21654501216545</v>
      </c>
      <c r="M51" s="109">
        <f ca="1"/>
        <v>289</v>
      </c>
      <c r="N51" s="113"/>
    </row>
    <row r="52" spans="2:14" ht="13.15" customHeight="1" x14ac:dyDescent="0.2">
      <c r="B52" s="112" cm="1">
        <f t="array" aca="1" ref="B52" ca="1">IF(ISNUMBER(C52),ROW()-ROW(B47)-SUM(IF(ISNUMBER(C48:C52),0,1)),"")</f>
        <v>5</v>
      </c>
      <c r="C52" s="103">
        <f ca="1"/>
        <v>568</v>
      </c>
      <c r="D52" s="103" t="str">
        <f ca="1"/>
        <v>Aki T</v>
      </c>
      <c r="E52" s="104">
        <f ca="1"/>
        <v>182.74531250001368</v>
      </c>
      <c r="F52" s="105">
        <f ca="1"/>
        <v>1396466.8000000012</v>
      </c>
      <c r="G52" s="105">
        <f ca="1"/>
        <v>7331.3519327610657</v>
      </c>
      <c r="H52" s="106">
        <f ca="1"/>
        <v>7641.6012038606823</v>
      </c>
      <c r="I52" s="107">
        <f ca="1"/>
        <v>1339</v>
      </c>
      <c r="J52" s="108">
        <f ca="1"/>
        <v>7.3271373239732194</v>
      </c>
      <c r="K52" s="109">
        <f ca="1"/>
        <v>439.5</v>
      </c>
      <c r="L52" s="110">
        <f ca="1"/>
        <v>2.2061939690301546</v>
      </c>
      <c r="M52" s="109">
        <f ca="1"/>
        <v>289</v>
      </c>
      <c r="N52" s="113"/>
    </row>
    <row r="53" spans="2:14" ht="13.15" customHeight="1" x14ac:dyDescent="0.2">
      <c r="B53" s="112" cm="1">
        <f t="array" aca="1" ref="B53" ca="1">IF(ISNUMBER(C53),ROW()-ROW(B47)-SUM(IF(ISNUMBER(C48:C53),0,1)),"")</f>
        <v>6</v>
      </c>
      <c r="C53" s="103">
        <f ca="1"/>
        <v>890</v>
      </c>
      <c r="D53" s="103" t="str">
        <f ca="1"/>
        <v>Ivy W</v>
      </c>
      <c r="E53" s="104">
        <f ca="1"/>
        <v>103.32847222212294</v>
      </c>
      <c r="F53" s="105">
        <f ca="1"/>
        <v>732163.99999999406</v>
      </c>
      <c r="G53" s="105">
        <f ca="1"/>
        <v>6905.5003394042678</v>
      </c>
      <c r="H53" s="106">
        <f ca="1"/>
        <v>7085.7914014839707</v>
      </c>
      <c r="I53" s="107">
        <f ca="1"/>
        <v>1108</v>
      </c>
      <c r="J53" s="108">
        <f ca="1"/>
        <v>10.723085091378849</v>
      </c>
      <c r="K53" s="109">
        <f ca="1"/>
        <v>408</v>
      </c>
      <c r="L53" s="110">
        <f ca="1"/>
        <v>2.0860860860860861</v>
      </c>
      <c r="M53" s="109">
        <f ca="1"/>
        <v>289</v>
      </c>
      <c r="N53" s="113"/>
    </row>
    <row r="54" spans="2:14" ht="13.15" customHeight="1" x14ac:dyDescent="0.2">
      <c r="B54" s="112" cm="1">
        <f t="array" aca="1" ref="B54" ca="1">IF(ISNUMBER(C54),ROW()-ROW(B47)-SUM(IF(ISNUMBER(C48:C54),0,1)),"")</f>
        <v>7</v>
      </c>
      <c r="C54" s="103">
        <f ca="1"/>
        <v>559</v>
      </c>
      <c r="D54" s="103" t="str">
        <f ca="1"/>
        <v>Serina T</v>
      </c>
      <c r="E54" s="104">
        <f ca="1"/>
        <v>112.9932291667629</v>
      </c>
      <c r="F54" s="105">
        <f ca="1"/>
        <v>664021.99999999662</v>
      </c>
      <c r="G54" s="105">
        <f ca="1"/>
        <v>5294.4721060858974</v>
      </c>
      <c r="H54" s="106">
        <f ca="1"/>
        <v>5876.6530074115226</v>
      </c>
      <c r="I54" s="107">
        <f ca="1"/>
        <v>1077</v>
      </c>
      <c r="J54" s="108">
        <f ca="1"/>
        <v>9.5315445707856696</v>
      </c>
      <c r="K54" s="109">
        <f ca="1"/>
        <v>387</v>
      </c>
      <c r="L54" s="110">
        <f ca="1"/>
        <v>1.9657676348547717</v>
      </c>
      <c r="M54" s="109">
        <f ca="1"/>
        <v>289</v>
      </c>
      <c r="N54" s="113"/>
    </row>
    <row r="55" spans="2:14" ht="13.15" customHeight="1" x14ac:dyDescent="0.2">
      <c r="B55" s="112" cm="1">
        <f t="array" aca="1" ref="B55" ca="1">IF(ISNUMBER(C55),ROW()-ROW(B47)-SUM(IF(ISNUMBER(C48:C55),0,1)),"")</f>
        <v>8</v>
      </c>
      <c r="C55" s="103">
        <f ca="1"/>
        <v>569</v>
      </c>
      <c r="D55" s="103" t="str">
        <f ca="1"/>
        <v>Cheryl C</v>
      </c>
      <c r="E55" s="104">
        <f ca="1"/>
        <v>49.812986111098141</v>
      </c>
      <c r="F55" s="105">
        <f ca="1"/>
        <v>289761.99999999988</v>
      </c>
      <c r="G55" s="105">
        <f ca="1"/>
        <v>4929.8068469998561</v>
      </c>
      <c r="H55" s="106">
        <f ca="1"/>
        <v>5816.9971853071065</v>
      </c>
      <c r="I55" s="107">
        <f ca="1"/>
        <v>396</v>
      </c>
      <c r="J55" s="108">
        <f ca="1"/>
        <v>7.9497342142227589</v>
      </c>
      <c r="K55" s="109">
        <f ca="1"/>
        <v>447</v>
      </c>
      <c r="L55" s="110">
        <f ca="1"/>
        <v>2.28125</v>
      </c>
      <c r="M55" s="109">
        <f ca="1"/>
        <v>295</v>
      </c>
      <c r="N55" s="113"/>
    </row>
    <row r="56" spans="2:14" ht="13.15" customHeight="1" x14ac:dyDescent="0.2">
      <c r="B56" s="112" cm="1">
        <f t="array" aca="1" ref="B56" ca="1">IF(ISNUMBER(C56),ROW()-ROW(B47)-SUM(IF(ISNUMBER(C48:C56),0,1)),"")</f>
        <v>9</v>
      </c>
      <c r="C56" s="103">
        <f ca="1"/>
        <v>563</v>
      </c>
      <c r="D56" s="103" t="str">
        <f ca="1"/>
        <v>Karena W</v>
      </c>
      <c r="E56" s="104">
        <f ca="1"/>
        <v>48.604791666689565</v>
      </c>
      <c r="F56" s="105">
        <f ca="1"/>
        <v>272307.00000000029</v>
      </c>
      <c r="G56" s="105">
        <f ca="1"/>
        <v>4889.4191673466075</v>
      </c>
      <c r="H56" s="106">
        <f ca="1"/>
        <v>5602.4723213991492</v>
      </c>
      <c r="I56" s="107">
        <f ca="1"/>
        <v>454</v>
      </c>
      <c r="J56" s="108">
        <f ca="1"/>
        <v>9.3406428549953215</v>
      </c>
      <c r="K56" s="109">
        <f ca="1"/>
        <v>412.5</v>
      </c>
      <c r="L56" s="110">
        <f ca="1"/>
        <v>2.0351758793969847</v>
      </c>
      <c r="M56" s="109">
        <f ca="1"/>
        <v>289</v>
      </c>
      <c r="N56" s="113"/>
    </row>
    <row r="57" spans="2:14" ht="13.15" customHeight="1" x14ac:dyDescent="0.2">
      <c r="B57" s="112" t="str" cm="1">
        <f t="array" aca="1" ref="B57" ca="1">IF(ISNUMBER(C57),ROW()-ROW(B47)-SUM(IF(ISNUMBER(C48:C57),0,1)),"")</f>
        <v/>
      </c>
      <c r="C57" s="103" t="str">
        <f ca="1"/>
        <v/>
      </c>
      <c r="D57" s="103" t="str">
        <f ca="1"/>
        <v>QRE</v>
      </c>
      <c r="E57" s="104">
        <f ca="1"/>
        <v>1723.1089236110513</v>
      </c>
      <c r="F57" s="105">
        <f ca="1"/>
        <v>9053880.2000000235</v>
      </c>
      <c r="G57" s="105">
        <f ca="1"/>
        <v>4846.2851567734033</v>
      </c>
      <c r="H57" s="106">
        <f ca="1"/>
        <v>5254.3864615512321</v>
      </c>
      <c r="I57" s="107">
        <f ca="1"/>
        <v>12878</v>
      </c>
      <c r="J57" s="108">
        <f ca="1"/>
        <v>7.4737004861028078</v>
      </c>
      <c r="K57" s="109">
        <f ca="1"/>
        <v>394</v>
      </c>
      <c r="L57" s="110">
        <f ca="1"/>
        <v>2.0102398039558902</v>
      </c>
      <c r="M57" s="109">
        <f ca="1"/>
        <v>289</v>
      </c>
      <c r="N57" s="113"/>
    </row>
    <row r="58" spans="2:14" ht="13.15" customHeight="1" x14ac:dyDescent="0.2">
      <c r="B58" s="112" cm="1">
        <f t="array" aca="1" ref="B58" ca="1">IF(ISNUMBER(C58),ROW()-ROW(B47)-SUM(IF(ISNUMBER(C48:C58),0,1)),"")</f>
        <v>10</v>
      </c>
      <c r="C58" s="103">
        <f ca="1"/>
        <v>558</v>
      </c>
      <c r="D58" s="103" t="str">
        <f ca="1"/>
        <v>Bowie Liu</v>
      </c>
      <c r="E58" s="104">
        <f ca="1"/>
        <v>113.20354166654899</v>
      </c>
      <c r="F58" s="105">
        <f ca="1"/>
        <v>542992.99999999825</v>
      </c>
      <c r="G58" s="105">
        <f ca="1"/>
        <v>4607.9415212690119</v>
      </c>
      <c r="H58" s="106">
        <f ca="1"/>
        <v>4796.6078799851684</v>
      </c>
      <c r="I58" s="107">
        <f ca="1"/>
        <v>1038</v>
      </c>
      <c r="J58" s="108">
        <f ca="1"/>
        <v>9.1693244285370543</v>
      </c>
      <c r="K58" s="109">
        <f ca="1"/>
        <v>349</v>
      </c>
      <c r="L58" s="110">
        <f ca="1"/>
        <v>1.9065217391304348</v>
      </c>
      <c r="M58" s="109">
        <f ca="1"/>
        <v>259</v>
      </c>
      <c r="N58" s="113"/>
    </row>
    <row r="59" spans="2:14" ht="13.15" customHeight="1" x14ac:dyDescent="0.2">
      <c r="B59" s="112" cm="1">
        <f t="array" aca="1" ref="B59" ca="1">IF(ISNUMBER(C59),ROW()-ROW(B47)-SUM(IF(ISNUMBER(C48:C59),0,1)),"")</f>
        <v>11</v>
      </c>
      <c r="C59" s="103">
        <f ca="1"/>
        <v>588</v>
      </c>
      <c r="D59" s="103" t="str">
        <f ca="1"/>
        <v>Yuko L</v>
      </c>
      <c r="E59" s="104">
        <f ca="1"/>
        <v>37.090312499924039</v>
      </c>
      <c r="F59" s="105">
        <f ca="1"/>
        <v>138745.00000000009</v>
      </c>
      <c r="G59" s="105">
        <f ca="1"/>
        <v>3707.8415017474372</v>
      </c>
      <c r="H59" s="106">
        <f ca="1"/>
        <v>3740.7341876745913</v>
      </c>
      <c r="I59" s="107">
        <f ca="1"/>
        <v>270</v>
      </c>
      <c r="J59" s="108">
        <f ca="1"/>
        <v>7.2795288527308299</v>
      </c>
      <c r="K59" s="109">
        <f ca="1"/>
        <v>333.5</v>
      </c>
      <c r="L59" s="110">
        <f ca="1"/>
        <v>1.986842105263158</v>
      </c>
      <c r="M59" s="109">
        <f ca="1"/>
        <v>259</v>
      </c>
      <c r="N59" s="113"/>
    </row>
    <row r="60" spans="2:14" ht="13.15" customHeight="1" x14ac:dyDescent="0.2">
      <c r="B60" s="112" cm="1">
        <f t="array" aca="1" ref="B60" ca="1">IF(ISNUMBER(C60),ROW()-ROW(B47)-SUM(IF(ISNUMBER(C48:C60),0,1)),"")</f>
        <v>12</v>
      </c>
      <c r="C60" s="103">
        <f ca="1"/>
        <v>562</v>
      </c>
      <c r="D60" s="103" t="str">
        <f ca="1"/>
        <v>Red L</v>
      </c>
      <c r="E60" s="104">
        <f ca="1"/>
        <v>35.213472222214335</v>
      </c>
      <c r="F60" s="105">
        <f ca="1"/>
        <v>109133.00000000016</v>
      </c>
      <c r="G60" s="105">
        <f ca="1"/>
        <v>2591.9341161256484</v>
      </c>
      <c r="H60" s="106">
        <f ca="1"/>
        <v>3099.1831566997207</v>
      </c>
      <c r="I60" s="107">
        <f ca="1"/>
        <v>262</v>
      </c>
      <c r="J60" s="108">
        <f ca="1"/>
        <v>7.4403341524133459</v>
      </c>
      <c r="K60" s="109">
        <f ca="1"/>
        <v>319.5</v>
      </c>
      <c r="L60" s="110">
        <f ca="1"/>
        <v>1.5644444444444445</v>
      </c>
      <c r="M60" s="109">
        <f ca="1"/>
        <v>269</v>
      </c>
      <c r="N60" s="113"/>
    </row>
    <row r="61" spans="2:14" ht="13.15" customHeight="1" x14ac:dyDescent="0.2">
      <c r="B61" s="112" cm="1">
        <f t="array" aca="1" ref="B61" ca="1">IF(ISNUMBER(C61),ROW()-ROW(B47)-SUM(IF(ISNUMBER(C48:C61),0,1)),"")</f>
        <v>13</v>
      </c>
      <c r="C61" s="103">
        <f ca="1"/>
        <v>557</v>
      </c>
      <c r="D61" s="103" t="str">
        <f ca="1"/>
        <v>Salina W</v>
      </c>
      <c r="E61" s="104">
        <f ca="1"/>
        <v>138.92604166667826</v>
      </c>
      <c r="F61" s="105">
        <f ca="1"/>
        <v>376314.99999999849</v>
      </c>
      <c r="G61" s="105">
        <f ca="1"/>
        <v>2382.8066792130999</v>
      </c>
      <c r="H61" s="106">
        <f ca="1"/>
        <v>2708.7434111372836</v>
      </c>
      <c r="I61" s="107">
        <f ca="1"/>
        <v>579</v>
      </c>
      <c r="J61" s="108">
        <f ca="1"/>
        <v>4.1676851442235723</v>
      </c>
      <c r="K61" s="109">
        <f ca="1"/>
        <v>499</v>
      </c>
      <c r="L61" s="110">
        <f ca="1"/>
        <v>2.0494296577946769</v>
      </c>
      <c r="M61" s="109">
        <f ca="1"/>
        <v>299</v>
      </c>
      <c r="N61" s="113"/>
    </row>
    <row r="62" spans="2:14" ht="13.15" customHeight="1" x14ac:dyDescent="0.2">
      <c r="B62" s="112" cm="1">
        <f t="array" aca="1" ref="B62" ca="1">IF(ISNUMBER(C62),ROW()-ROW(B47)-SUM(IF(ISNUMBER(C48:C62),0,1)),"")</f>
        <v>14</v>
      </c>
      <c r="C62" s="103">
        <f ca="1"/>
        <v>803</v>
      </c>
      <c r="D62" s="103" t="str">
        <f ca="1"/>
        <v>Acssy L</v>
      </c>
      <c r="E62" s="104">
        <f ca="1"/>
        <v>66.076979166514064</v>
      </c>
      <c r="F62" s="105">
        <f ca="1"/>
        <v>137287.00000000015</v>
      </c>
      <c r="G62" s="105">
        <f ca="1"/>
        <v>1882.9553283067248</v>
      </c>
      <c r="H62" s="106">
        <f ca="1"/>
        <v>2077.6827532329639</v>
      </c>
      <c r="I62" s="107">
        <f ca="1"/>
        <v>197</v>
      </c>
      <c r="J62" s="108">
        <f ca="1"/>
        <v>2.9813711595919021</v>
      </c>
      <c r="K62" s="109">
        <f ca="1"/>
        <v>379</v>
      </c>
      <c r="L62" s="110">
        <f ca="1"/>
        <v>1.8125</v>
      </c>
      <c r="M62" s="109">
        <f ca="1"/>
        <v>299</v>
      </c>
      <c r="N62" s="113"/>
    </row>
    <row r="63" spans="2:14" ht="13.15" customHeight="1" thickBot="1" x14ac:dyDescent="0.25">
      <c r="B63" s="114" cm="1">
        <f t="array" aca="1" ref="B63" ca="1">IF(ISNUMBER(C63),ROW()-ROW(B47)-SUM(IF(ISNUMBER(C48:C63),0,1)),"")</f>
        <v>15</v>
      </c>
      <c r="C63" s="115">
        <f ca="1"/>
        <v>853</v>
      </c>
      <c r="D63" s="115" t="str">
        <f ca="1"/>
        <v>Lung T</v>
      </c>
      <c r="E63" s="116">
        <f ca="1"/>
        <v>249.76736111145698</v>
      </c>
      <c r="F63" s="117">
        <f ca="1"/>
        <v>163077.00000000012</v>
      </c>
      <c r="G63" s="117">
        <f ca="1"/>
        <v>560.19569321374365</v>
      </c>
      <c r="H63" s="118">
        <f ca="1"/>
        <v>652.91557421399079</v>
      </c>
      <c r="I63" s="119">
        <f ca="1"/>
        <v>444</v>
      </c>
      <c r="J63" s="120">
        <f ca="1"/>
        <v>1.7776542059947857</v>
      </c>
      <c r="K63" s="121">
        <f ca="1"/>
        <v>303</v>
      </c>
      <c r="L63" s="122">
        <f ca="1"/>
        <v>1.5285285285285286</v>
      </c>
      <c r="M63" s="121">
        <f ca="1"/>
        <v>259</v>
      </c>
      <c r="N63" s="123"/>
    </row>
  </sheetData>
  <mergeCells count="6">
    <mergeCell ref="B46:C46"/>
    <mergeCell ref="B2:C2"/>
    <mergeCell ref="M2:N2"/>
    <mergeCell ref="B3:C3"/>
    <mergeCell ref="B6:C6"/>
    <mergeCell ref="B26:C26"/>
  </mergeCells>
  <conditionalFormatting sqref="C8:D23">
    <cfRule type="expression" dxfId="146" priority="46">
      <formula>ISNUMBER(FIND("@ MG", $D8))</formula>
    </cfRule>
    <cfRule type="expression" dxfId="145" priority="47">
      <formula>ISNUMBER(FIND("@ POP", $D8))</formula>
    </cfRule>
    <cfRule type="expression" dxfId="144" priority="48">
      <formula>ISNUMBER(FIND("@ RB", $D8))</formula>
    </cfRule>
    <cfRule type="expression" dxfId="143" priority="49">
      <formula>ISNUMBER(FIND("@ K11", $D8))</formula>
    </cfRule>
    <cfRule type="expression" dxfId="142" priority="50">
      <formula>ISNUMBER(FIND("@ GLOW", $D8))</formula>
    </cfRule>
    <cfRule type="expression" dxfId="141" priority="51">
      <formula>ISNUMBER(FIND("@ HC", $D8))</formula>
    </cfRule>
    <cfRule type="expression" dxfId="140" priority="52">
      <formula>ISNUMBER(FIND("@ LG2", $D8))</formula>
    </cfRule>
    <cfRule type="expression" dxfId="139" priority="53">
      <formula>ISNUMBER(FIND("@ QRE", $D8))</formula>
    </cfRule>
    <cfRule type="expression" dxfId="138" priority="54">
      <formula>ISNUMBER(FIND("@ QRC", $D8))</formula>
    </cfRule>
  </conditionalFormatting>
  <conditionalFormatting sqref="B8:N23 B28:N43 B48:N63">
    <cfRule type="expression" dxfId="137" priority="55">
      <formula>$D8="PTBZ"</formula>
    </cfRule>
    <cfRule type="expression" dxfId="136" priority="56">
      <formula>$D8="MG"</formula>
    </cfRule>
    <cfRule type="expression" dxfId="135" priority="57">
      <formula>$D8="POP"</formula>
    </cfRule>
    <cfRule type="expression" dxfId="134" priority="59">
      <formula>$D8="RB"</formula>
    </cfRule>
    <cfRule type="expression" dxfId="133" priority="60">
      <formula>$D8="HC"</formula>
    </cfRule>
    <cfRule type="expression" dxfId="132" priority="61">
      <formula>$D8="K11"</formula>
    </cfRule>
    <cfRule type="expression" dxfId="131" priority="62">
      <formula>$D8="GLOW"</formula>
    </cfRule>
    <cfRule type="expression" dxfId="130" priority="63">
      <formula>$D8="QRC"</formula>
    </cfRule>
    <cfRule type="expression" dxfId="129" priority="64">
      <formula>$D8="QRE"</formula>
    </cfRule>
    <cfRule type="expression" dxfId="128" priority="65">
      <formula>$D8="LG2"</formula>
    </cfRule>
  </conditionalFormatting>
  <conditionalFormatting sqref="C28:D43">
    <cfRule type="expression" dxfId="127" priority="37">
      <formula>ISNUMBER(FIND("@ MG", $D28))</formula>
    </cfRule>
    <cfRule type="expression" dxfId="126" priority="38">
      <formula>ISNUMBER(FIND("@ POP", $D28))</formula>
    </cfRule>
    <cfRule type="expression" dxfId="125" priority="39">
      <formula>ISNUMBER(FIND("@ RB", $D28))</formula>
    </cfRule>
    <cfRule type="expression" dxfId="124" priority="40">
      <formula>ISNUMBER(FIND("@ K11", $D28))</formula>
    </cfRule>
    <cfRule type="expression" dxfId="123" priority="41">
      <formula>ISNUMBER(FIND("@ GLOW", $D28))</formula>
    </cfRule>
    <cfRule type="expression" dxfId="122" priority="42">
      <formula>ISNUMBER(FIND("@ HC", $D28))</formula>
    </cfRule>
    <cfRule type="expression" dxfId="121" priority="43">
      <formula>ISNUMBER(FIND("@ LG2", $D28))</formula>
    </cfRule>
    <cfRule type="expression" dxfId="120" priority="44">
      <formula>ISNUMBER(FIND("@ QRE", $D28))</formula>
    </cfRule>
    <cfRule type="expression" dxfId="119" priority="45">
      <formula>ISNUMBER(FIND("@ QRC", $D28))</formula>
    </cfRule>
  </conditionalFormatting>
  <conditionalFormatting sqref="C48:D63">
    <cfRule type="expression" dxfId="118" priority="28">
      <formula>ISNUMBER(FIND("@ MG", $D48))</formula>
    </cfRule>
    <cfRule type="expression" dxfId="117" priority="29">
      <formula>ISNUMBER(FIND("@ POP", $D48))</formula>
    </cfRule>
    <cfRule type="expression" dxfId="116" priority="30">
      <formula>ISNUMBER(FIND("@ RB", $D48))</formula>
    </cfRule>
    <cfRule type="expression" dxfId="115" priority="31">
      <formula>ISNUMBER(FIND("@ K11", $D48))</formula>
    </cfRule>
    <cfRule type="expression" dxfId="114" priority="32">
      <formula>ISNUMBER(FIND("@ GLOW", $D48))</formula>
    </cfRule>
    <cfRule type="expression" dxfId="113" priority="33">
      <formula>ISNUMBER(FIND("@ HC", $D48))</formula>
    </cfRule>
    <cfRule type="expression" dxfId="112" priority="34">
      <formula>ISNUMBER(FIND("@ LG2", $D48))</formula>
    </cfRule>
    <cfRule type="expression" dxfId="111" priority="35">
      <formula>ISNUMBER(FIND("@ QRE", $D48))</formula>
    </cfRule>
    <cfRule type="expression" dxfId="110" priority="36">
      <formula>ISNUMBER(FIND("@ QRC", $D48))</formula>
    </cfRule>
  </conditionalFormatting>
  <conditionalFormatting sqref="C28">
    <cfRule type="expression" dxfId="109" priority="19">
      <formula>ISNUMBER(FIND("@ MG", $D28))</formula>
    </cfRule>
    <cfRule type="expression" dxfId="108" priority="20">
      <formula>ISNUMBER(FIND("@ POP", $D28))</formula>
    </cfRule>
    <cfRule type="expression" dxfId="107" priority="21">
      <formula>ISNUMBER(FIND("@ RB", $D28))</formula>
    </cfRule>
    <cfRule type="expression" dxfId="106" priority="22">
      <formula>ISNUMBER(FIND("@ K11", $D28))</formula>
    </cfRule>
    <cfRule type="expression" dxfId="105" priority="23">
      <formula>ISNUMBER(FIND("@ GLOW", $D28))</formula>
    </cfRule>
    <cfRule type="expression" dxfId="104" priority="24">
      <formula>ISNUMBER(FIND("@ HC", $D28))</formula>
    </cfRule>
    <cfRule type="expression" dxfId="103" priority="25">
      <formula>ISNUMBER(FIND("@ LG2", $D28))</formula>
    </cfRule>
    <cfRule type="expression" dxfId="102" priority="26">
      <formula>ISNUMBER(FIND("@ QRE", $D28))</formula>
    </cfRule>
    <cfRule type="expression" dxfId="101" priority="27">
      <formula>ISNUMBER(FIND("@ QRC", $D28))</formula>
    </cfRule>
  </conditionalFormatting>
  <conditionalFormatting sqref="C8">
    <cfRule type="expression" dxfId="100" priority="10">
      <formula>ISNUMBER(FIND("@ MG", $D8))</formula>
    </cfRule>
    <cfRule type="expression" dxfId="99" priority="11">
      <formula>ISNUMBER(FIND("@ POP", $D8))</formula>
    </cfRule>
    <cfRule type="expression" dxfId="98" priority="12">
      <formula>ISNUMBER(FIND("@ RB", $D8))</formula>
    </cfRule>
    <cfRule type="expression" dxfId="97" priority="13">
      <formula>ISNUMBER(FIND("@ K11", $D8))</formula>
    </cfRule>
    <cfRule type="expression" dxfId="96" priority="14">
      <formula>ISNUMBER(FIND("@ GLOW", $D8))</formula>
    </cfRule>
    <cfRule type="expression" dxfId="95" priority="15">
      <formula>ISNUMBER(FIND("@ HC", $D8))</formula>
    </cfRule>
    <cfRule type="expression" dxfId="94" priority="16">
      <formula>ISNUMBER(FIND("@ LG2", $D8))</formula>
    </cfRule>
    <cfRule type="expression" dxfId="93" priority="17">
      <formula>ISNUMBER(FIND("@ QRE", $D8))</formula>
    </cfRule>
    <cfRule type="expression" dxfId="92" priority="18">
      <formula>ISNUMBER(FIND("@ QRC", $D8))</formula>
    </cfRule>
  </conditionalFormatting>
  <conditionalFormatting sqref="C8">
    <cfRule type="expression" dxfId="91" priority="1">
      <formula>ISNUMBER(FIND("@ MG", $D8))</formula>
    </cfRule>
    <cfRule type="expression" dxfId="90" priority="2">
      <formula>ISNUMBER(FIND("@ POP", $D8))</formula>
    </cfRule>
    <cfRule type="expression" dxfId="89" priority="3">
      <formula>ISNUMBER(FIND("@ RB", $D8))</formula>
    </cfRule>
    <cfRule type="expression" dxfId="88" priority="4">
      <formula>ISNUMBER(FIND("@ K11", $D8))</formula>
    </cfRule>
    <cfRule type="expression" dxfId="87" priority="5">
      <formula>ISNUMBER(FIND("@ GLOW", $D8))</formula>
    </cfRule>
    <cfRule type="expression" dxfId="86" priority="6">
      <formula>ISNUMBER(FIND("@ HC", $D8))</formula>
    </cfRule>
    <cfRule type="expression" dxfId="85" priority="7">
      <formula>ISNUMBER(FIND("@ LG2", $D8))</formula>
    </cfRule>
    <cfRule type="expression" dxfId="84" priority="8">
      <formula>ISNUMBER(FIND("@ QRE", $D8))</formula>
    </cfRule>
    <cfRule type="expression" dxfId="83" priority="9">
      <formula>ISNUMBER(FIND("@ QRC", $D8))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55329-D5DA-490A-9A7E-C63642AE0F0E}">
  <sheetPr codeName="Sheet16">
    <tabColor rgb="FFFFFF00"/>
  </sheetPr>
  <dimension ref="A2:AY154"/>
  <sheetViews>
    <sheetView showGridLines="0" showZeros="0" zoomScaleNormal="100" workbookViewId="0">
      <selection activeCell="AF24" sqref="AF24"/>
    </sheetView>
  </sheetViews>
  <sheetFormatPr defaultRowHeight="10" outlineLevelCol="1" x14ac:dyDescent="0.2"/>
  <cols>
    <col min="1" max="1" width="2.33203125" customWidth="1"/>
    <col min="2" max="2" width="10.33203125" customWidth="1" outlineLevel="1"/>
    <col min="3" max="3" width="14.33203125" customWidth="1"/>
    <col min="4" max="16" width="11" customWidth="1"/>
    <col min="17" max="17" width="9.6640625" customWidth="1"/>
    <col min="18" max="18" width="10.33203125" customWidth="1"/>
    <col min="19" max="19" width="13.6640625" customWidth="1"/>
    <col min="33" max="33" width="2" customWidth="1"/>
  </cols>
  <sheetData>
    <row r="2" spans="3:16" ht="13" x14ac:dyDescent="0.3">
      <c r="C2" s="16" t="s">
        <v>61</v>
      </c>
      <c r="D2" s="313">
        <f>MAX(tbl_pbi_last_txn_date['[LastTxnDate']])</f>
        <v>46042</v>
      </c>
      <c r="E2" s="313"/>
      <c r="G2" s="202" t="s">
        <v>42</v>
      </c>
      <c r="H2" s="133" t="s">
        <v>29</v>
      </c>
    </row>
    <row r="3" spans="3:16" ht="13" x14ac:dyDescent="0.3">
      <c r="J3" s="16"/>
      <c r="K3" s="16"/>
      <c r="L3" s="16"/>
      <c r="M3" s="16"/>
      <c r="N3" s="16"/>
      <c r="O3" s="16"/>
      <c r="P3" s="16"/>
    </row>
    <row r="4" spans="3:16" ht="13" x14ac:dyDescent="0.3">
      <c r="J4" s="16"/>
      <c r="K4" s="16"/>
      <c r="L4" s="16"/>
      <c r="M4" s="16"/>
      <c r="N4" s="16"/>
      <c r="O4" s="16"/>
      <c r="P4" s="16"/>
    </row>
    <row r="5" spans="3:16" ht="13" x14ac:dyDescent="0.3">
      <c r="J5" s="16"/>
      <c r="K5" s="16"/>
      <c r="L5" s="16"/>
      <c r="M5" s="16"/>
      <c r="N5" s="16"/>
      <c r="O5" s="16"/>
      <c r="P5" s="16"/>
    </row>
    <row r="6" spans="3:16" ht="13" x14ac:dyDescent="0.3">
      <c r="J6" s="16"/>
      <c r="K6" s="16"/>
      <c r="L6" s="16"/>
      <c r="M6" s="16"/>
      <c r="N6" s="16"/>
      <c r="O6" s="16"/>
      <c r="P6" s="16"/>
    </row>
    <row r="7" spans="3:16" ht="13" x14ac:dyDescent="0.3">
      <c r="J7" s="16"/>
      <c r="K7" s="16"/>
      <c r="L7" s="16"/>
      <c r="M7" s="16"/>
      <c r="N7" s="16"/>
      <c r="O7" s="16"/>
      <c r="P7" s="16"/>
    </row>
    <row r="8" spans="3:16" ht="13" x14ac:dyDescent="0.3">
      <c r="J8" s="16"/>
      <c r="K8" s="16"/>
      <c r="L8" s="16"/>
      <c r="M8" s="16"/>
      <c r="N8" s="16"/>
      <c r="O8" s="16"/>
      <c r="P8" s="16"/>
    </row>
    <row r="9" spans="3:16" ht="13" x14ac:dyDescent="0.3">
      <c r="J9" s="16"/>
      <c r="K9" s="16"/>
      <c r="L9" s="16"/>
      <c r="M9" s="16"/>
      <c r="N9" s="16"/>
      <c r="O9" s="16"/>
      <c r="P9" s="16"/>
    </row>
    <row r="10" spans="3:16" ht="13" x14ac:dyDescent="0.3">
      <c r="J10" s="16"/>
      <c r="K10" s="16"/>
      <c r="L10" s="16"/>
      <c r="M10" s="16"/>
      <c r="N10" s="16"/>
      <c r="O10" s="16"/>
      <c r="P10" s="16"/>
    </row>
    <row r="11" spans="3:16" ht="13" x14ac:dyDescent="0.3">
      <c r="J11" s="16"/>
      <c r="K11" s="16"/>
      <c r="L11" s="16"/>
      <c r="M11" s="16"/>
      <c r="N11" s="16"/>
      <c r="O11" s="16"/>
      <c r="P11" s="16"/>
    </row>
    <row r="12" spans="3:16" ht="13" x14ac:dyDescent="0.3">
      <c r="J12" s="16"/>
      <c r="K12" s="16"/>
      <c r="L12" s="16"/>
      <c r="M12" s="16"/>
      <c r="N12" s="16"/>
      <c r="O12" s="16"/>
      <c r="P12" s="16"/>
    </row>
    <row r="13" spans="3:16" ht="13" x14ac:dyDescent="0.3">
      <c r="J13" s="16"/>
      <c r="K13" s="16"/>
      <c r="L13" s="16"/>
      <c r="M13" s="16"/>
      <c r="N13" s="16"/>
      <c r="O13" s="16"/>
      <c r="P13" s="16"/>
    </row>
    <row r="14" spans="3:16" ht="13" x14ac:dyDescent="0.3">
      <c r="J14" s="16"/>
      <c r="K14" s="16"/>
      <c r="L14" s="16"/>
      <c r="M14" s="16"/>
      <c r="N14" s="16"/>
      <c r="O14" s="16"/>
      <c r="P14" s="16"/>
    </row>
    <row r="15" spans="3:16" ht="13" x14ac:dyDescent="0.3">
      <c r="J15" s="16"/>
      <c r="K15" s="16"/>
      <c r="L15" s="16"/>
      <c r="M15" s="16"/>
      <c r="N15" s="16"/>
      <c r="O15" s="16"/>
      <c r="P15" s="16"/>
    </row>
    <row r="16" spans="3:16" ht="13" x14ac:dyDescent="0.3">
      <c r="J16" s="16"/>
      <c r="K16" s="16"/>
      <c r="L16" s="16"/>
      <c r="M16" s="16"/>
      <c r="N16" s="16"/>
      <c r="O16" s="16"/>
      <c r="P16" s="16"/>
    </row>
    <row r="17" spans="1:51" ht="13" x14ac:dyDescent="0.3">
      <c r="J17" s="16"/>
      <c r="K17" s="16"/>
      <c r="L17" s="16"/>
      <c r="M17" s="16"/>
      <c r="N17" s="16"/>
      <c r="O17" s="16"/>
      <c r="P17" s="16"/>
    </row>
    <row r="18" spans="1:51" ht="13" x14ac:dyDescent="0.3">
      <c r="J18" s="16"/>
      <c r="K18" s="16"/>
      <c r="L18" s="16"/>
      <c r="M18" s="16"/>
      <c r="N18" s="16"/>
      <c r="O18" s="16"/>
      <c r="P18" s="16"/>
    </row>
    <row r="19" spans="1:51" ht="13" x14ac:dyDescent="0.3">
      <c r="J19" s="16"/>
      <c r="K19" s="16"/>
      <c r="L19" s="16"/>
      <c r="M19" s="16"/>
      <c r="N19" s="16"/>
      <c r="O19" s="16"/>
      <c r="P19" s="16"/>
    </row>
    <row r="20" spans="1:51" ht="13" x14ac:dyDescent="0.3">
      <c r="J20" s="16"/>
      <c r="K20" s="16"/>
      <c r="L20" s="16"/>
      <c r="M20" s="16"/>
      <c r="N20" s="16"/>
      <c r="O20" s="16"/>
      <c r="P20" s="16"/>
    </row>
    <row r="21" spans="1:51" ht="13" x14ac:dyDescent="0.3">
      <c r="J21" s="16"/>
      <c r="K21" s="16"/>
      <c r="L21" s="16"/>
      <c r="M21" s="16"/>
      <c r="N21" s="16"/>
      <c r="O21" s="16"/>
      <c r="P21" s="16"/>
    </row>
    <row r="22" spans="1:51" ht="13" x14ac:dyDescent="0.3">
      <c r="J22" s="16"/>
      <c r="K22" s="16"/>
      <c r="L22" s="16"/>
      <c r="M22" s="16"/>
      <c r="N22" s="16"/>
      <c r="O22" s="16"/>
      <c r="P22" s="16"/>
    </row>
    <row r="23" spans="1:51" ht="13" x14ac:dyDescent="0.3">
      <c r="J23" s="16"/>
      <c r="K23" s="16"/>
      <c r="L23" s="16"/>
      <c r="M23" s="16"/>
      <c r="N23" t="str">
        <f>D30&amp;" @ "&amp;location</f>
        <v>Sales $ Per 9H @ QRE</v>
      </c>
      <c r="O23" s="16"/>
      <c r="P23" s="16"/>
    </row>
    <row r="24" spans="1:51" ht="13" x14ac:dyDescent="0.3">
      <c r="J24" s="16"/>
      <c r="K24" s="16"/>
      <c r="L24" s="16"/>
      <c r="M24" s="16"/>
      <c r="N24" s="16"/>
      <c r="O24" s="16"/>
      <c r="P24" s="16"/>
    </row>
    <row r="25" spans="1:51" ht="10.5" thickBot="1" x14ac:dyDescent="0.25"/>
    <row r="26" spans="1:51" ht="12.5" hidden="1" x14ac:dyDescent="0.25">
      <c r="B26" s="15"/>
      <c r="D26" s="206" cm="1">
        <f t="array" ref="D26:K26">MATCH(D27:K27,tbl_pbi_sales_performance_mm[#Headers],0)</f>
        <v>1</v>
      </c>
      <c r="E26" s="206">
        <v>2</v>
      </c>
      <c r="F26" s="206">
        <v>11</v>
      </c>
      <c r="G26" s="206">
        <v>4</v>
      </c>
      <c r="H26" s="206">
        <v>7</v>
      </c>
      <c r="I26" s="206">
        <v>10</v>
      </c>
      <c r="J26" s="206">
        <v>3</v>
      </c>
      <c r="K26" s="19">
        <v>6</v>
      </c>
      <c r="L26" s="19"/>
      <c r="M26" s="19"/>
      <c r="N26" s="19"/>
      <c r="O26" s="19"/>
      <c r="P26" s="18"/>
    </row>
    <row r="27" spans="1:51" s="15" customFormat="1" ht="38" hidden="1" thickBot="1" x14ac:dyDescent="0.3">
      <c r="D27" s="73" t="s">
        <v>62</v>
      </c>
      <c r="E27" s="73" t="s">
        <v>63</v>
      </c>
      <c r="F27" s="73" t="s">
        <v>57</v>
      </c>
      <c r="G27" s="73" t="s">
        <v>64</v>
      </c>
      <c r="H27" s="73" t="s">
        <v>65</v>
      </c>
      <c r="I27" s="73" t="s">
        <v>66</v>
      </c>
      <c r="J27" s="73" t="s">
        <v>67</v>
      </c>
      <c r="K27" s="23" t="s">
        <v>68</v>
      </c>
      <c r="L27" s="208" t="s">
        <v>57</v>
      </c>
      <c r="M27" s="23" t="s">
        <v>69</v>
      </c>
      <c r="N27" s="207"/>
      <c r="O27" s="22"/>
      <c r="P27" s="18"/>
      <c r="R27" s="23"/>
    </row>
    <row r="28" spans="1:51" s="15" customFormat="1" ht="13" hidden="1" x14ac:dyDescent="0.3">
      <c r="B28" s="17"/>
      <c r="C28" s="24" t="s">
        <v>70</v>
      </c>
      <c r="D28" s="149" cm="1">
        <f t="array" ref="D28:P29">_xlfn.REDUCE(_xlfn.VSTACK(YEAR($D$2),MONTH($D$2)),_xlfn.SEQUENCE(1,12,1,1),_xlfn.LAMBDA(_xlpm.a,_xlpm.b,_xlfn.HSTACK(
_xlfn.VSTACK(
IF(INDEX(_xlpm.a,2,1)=1,INDEX(_xlpm.a,1,1)-1,INDEX(_xlpm.a,1,1)),
IF(INDEX(_xlpm.a,2,1)=1,12,INDEX(_xlpm.a,2,1)-1)),
_xlpm.a)))</f>
        <v>2025</v>
      </c>
      <c r="E28" s="150">
        <v>2025</v>
      </c>
      <c r="F28" s="150">
        <v>2025</v>
      </c>
      <c r="G28" s="150">
        <v>2025</v>
      </c>
      <c r="H28" s="150">
        <v>2025</v>
      </c>
      <c r="I28" s="151">
        <v>2025</v>
      </c>
      <c r="J28" s="150">
        <v>2025</v>
      </c>
      <c r="K28" s="150">
        <v>2025</v>
      </c>
      <c r="L28" s="151">
        <v>2025</v>
      </c>
      <c r="M28" s="151">
        <v>2025</v>
      </c>
      <c r="N28" s="151">
        <v>2025</v>
      </c>
      <c r="O28" s="151">
        <v>2025</v>
      </c>
      <c r="P28" s="152">
        <v>2026</v>
      </c>
      <c r="Q28" s="24"/>
      <c r="R28" s="23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15" customFormat="1" ht="13.5" hidden="1" thickBot="1" x14ac:dyDescent="0.35">
      <c r="B29" s="18"/>
      <c r="C29" s="24" t="s">
        <v>71</v>
      </c>
      <c r="D29" s="210">
        <v>1</v>
      </c>
      <c r="E29" s="211">
        <v>2</v>
      </c>
      <c r="F29" s="211">
        <v>3</v>
      </c>
      <c r="G29" s="211">
        <v>4</v>
      </c>
      <c r="H29" s="211">
        <v>5</v>
      </c>
      <c r="I29" s="205">
        <v>6</v>
      </c>
      <c r="J29" s="211">
        <v>7</v>
      </c>
      <c r="K29" s="211">
        <v>8</v>
      </c>
      <c r="L29" s="205">
        <v>9</v>
      </c>
      <c r="M29" s="205">
        <v>10</v>
      </c>
      <c r="N29" s="205">
        <v>11</v>
      </c>
      <c r="O29" s="205">
        <v>12</v>
      </c>
      <c r="P29" s="212">
        <v>1</v>
      </c>
      <c r="Q29" s="24"/>
      <c r="R29" s="22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ht="12.75" customHeight="1" x14ac:dyDescent="0.25">
      <c r="A30" s="15"/>
      <c r="B30" s="18"/>
      <c r="C30" s="15"/>
      <c r="D30" s="314" t="s">
        <v>72</v>
      </c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6"/>
      <c r="R30" s="23"/>
    </row>
    <row r="31" spans="1:51" ht="26.5" thickBot="1" x14ac:dyDescent="0.35">
      <c r="A31" s="15"/>
      <c r="B31" s="18"/>
      <c r="C31" s="24"/>
      <c r="D31" s="213" t="str">
        <f>"Last
"&amp;TEXT(DATE(D$28,D$29,1),"mmm")</f>
        <v>Last
Jan</v>
      </c>
      <c r="E31" s="214" t="str">
        <f>TEXT(DATE(E$28,E$29,1),"mmm")</f>
        <v>Feb</v>
      </c>
      <c r="F31" s="214" t="str">
        <f t="shared" ref="F31:P31" si="0">TEXT(DATE(F$28,F$29,1),"mmm")</f>
        <v>Mar</v>
      </c>
      <c r="G31" s="214" t="str">
        <f t="shared" si="0"/>
        <v>Apr</v>
      </c>
      <c r="H31" s="214" t="str">
        <f t="shared" si="0"/>
        <v>May</v>
      </c>
      <c r="I31" s="214" t="str">
        <f t="shared" si="0"/>
        <v>Jun</v>
      </c>
      <c r="J31" s="214" t="str">
        <f t="shared" si="0"/>
        <v>Jul</v>
      </c>
      <c r="K31" s="214" t="str">
        <f t="shared" si="0"/>
        <v>Aug</v>
      </c>
      <c r="L31" s="214" t="str">
        <f t="shared" si="0"/>
        <v>Sept</v>
      </c>
      <c r="M31" s="214" t="str">
        <f t="shared" si="0"/>
        <v>Oct</v>
      </c>
      <c r="N31" s="214" t="str">
        <f t="shared" si="0"/>
        <v>Nov</v>
      </c>
      <c r="O31" s="214" t="str">
        <f t="shared" si="0"/>
        <v>Dec</v>
      </c>
      <c r="P31" s="245" t="str">
        <f t="shared" si="0"/>
        <v>Jan</v>
      </c>
      <c r="Q31" s="246" t="str">
        <f>P31&amp;" Days"</f>
        <v>Jan Days</v>
      </c>
      <c r="R31" s="22"/>
    </row>
    <row r="32" spans="1:51" ht="13" x14ac:dyDescent="0.3">
      <c r="A32" s="195"/>
      <c r="B32" s="317" t="str">
        <f>location</f>
        <v>QRE</v>
      </c>
      <c r="C32" s="318"/>
      <c r="D32" s="284" cm="1">
        <f t="array" ref="D32:Q32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_xlpm.filtered_tbl,_xlfn._xlws.FILTER(_xlpm.raw_tbl,_xlfn.CHOOSECOLS(_xlpm.raw_tbl,9) * ((_xlfn.CHOOSECOLS(_xlpm.raw_tbl,8) = location))),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_xlpm.padded_pivoted_tbl, IF(COLUMNS(_xlpm.pivoted_tbl) &lt; _xlpm.num_months+1, _xlfn.HSTACK(IF(_xlfn.SEQUENCE(ROWS(_xlpm.pivoted_tbl), _xlpm.num_months-COLUMNS(_xlpm.pivoted_tbl)+1), ""),_xlfn.DROP(_xlpm.pivoted_tbl,0,1)),_xlfn.DROP(_xlpm.pivoted_tbl,0,1)),
_xlpm.raw_results_tbl,_xlfn.HSTACK(_xlfn.CHOOSECOLS(_xlpm.pivoted_tbl,1),_xlpm.padded_pivoted_tbl,_xlpm.days),
_xlfn.DROP(IF(_xlpm.raw_results_tbl="",0,_xlpm.raw_results_tbl),0,1)
)</f>
        <v>5895.476218049379</v>
      </c>
      <c r="E32" s="285">
        <v>5517.1874925014563</v>
      </c>
      <c r="F32" s="285">
        <v>5675.915676460927</v>
      </c>
      <c r="G32" s="286">
        <v>5145.1733614777868</v>
      </c>
      <c r="H32" s="285">
        <v>4061.3603543904323</v>
      </c>
      <c r="I32" s="285">
        <v>5142.2704018894774</v>
      </c>
      <c r="J32" s="286">
        <v>5967.3421312023729</v>
      </c>
      <c r="K32" s="286">
        <v>5199.4853177361429</v>
      </c>
      <c r="L32" s="286">
        <v>5292.6259991055031</v>
      </c>
      <c r="M32" s="286">
        <v>4384.6645001646275</v>
      </c>
      <c r="N32" s="286">
        <v>5866.0032303495154</v>
      </c>
      <c r="O32" s="286">
        <v>6083.8696709390379</v>
      </c>
      <c r="P32" s="287">
        <v>4421.2042564818985</v>
      </c>
      <c r="Q32" s="255">
        <v>91.696736111124338</v>
      </c>
      <c r="R32" s="22"/>
    </row>
    <row r="33" spans="1:51" s="15" customFormat="1" ht="13" x14ac:dyDescent="0.3">
      <c r="A33" s="195"/>
      <c r="B33" s="270" cm="1">
        <f t="array" ref="B33:Q38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_xlpm.padded_pivoted_tbl, IF(COLUMNS(_xlpm.pivoted_tbl) &lt; _xlpm.num_months+1, _xlfn.HSTACK(IF(_xlfn.SEQUENCE(ROWS(_xlpm.pivoted_tbl), _xlpm.num_months-COLUMNS(_xlpm.pivoted_tbl)+1), ""),_xlfn.DROP(_xlpm.pivoted_tbl,0,1)),_xlfn.DROP(_xlpm.pivoted_tbl,0,1)),
_xlpm.raw_results_tbl,_xlfn.HSTACK(_xlfn.CHOOSECOLS(_xlpm.pivoted_tbl,1),_xlpm.names,_xlpm.padded_pivoted_tbl,_xlpm.days),
_xlpm.filtered_results_tbl,_xlfn._xlws.FILTER(_xlpm.raw_results_tbl, ISNUMBER(MATCH(_xlfn.CHOOSECOLS(_xlpm.raw_results_tbl,1),_xlfn._xlws.FILTER(tbl_ref_sales[ID],tbl_ref_sales[Store] = location),0))),
_xlpm.clean_results_tbl,IF(_xlpm.filtered_results_tbl="",0,_xlpm.filtered_results_tbl),
_xlfn._xlws.SORT(_xlpm.clean_results_tbl,_xlfn.SEQUENCE(COLUMNS(_xlpm.clean_results_tbl)-3,,COLUMNS(_xlpm.clean_results_tbl)-1,-1),-1)
)</f>
        <v>584</v>
      </c>
      <c r="C33" s="271" t="str">
        <v>Gloria Y</v>
      </c>
      <c r="D33" s="278">
        <v>0</v>
      </c>
      <c r="E33" s="279">
        <v>0</v>
      </c>
      <c r="F33" s="279">
        <v>0</v>
      </c>
      <c r="G33" s="280">
        <v>0</v>
      </c>
      <c r="H33" s="279">
        <v>0</v>
      </c>
      <c r="I33" s="279">
        <v>0</v>
      </c>
      <c r="J33" s="280">
        <v>0</v>
      </c>
      <c r="K33" s="280">
        <v>0</v>
      </c>
      <c r="L33" s="280">
        <v>0</v>
      </c>
      <c r="M33" s="280">
        <v>6339.2374701347671</v>
      </c>
      <c r="N33" s="280">
        <v>10018.736935762359</v>
      </c>
      <c r="O33" s="280">
        <v>9291.2781871066018</v>
      </c>
      <c r="P33" s="281">
        <v>8248.7485671950126</v>
      </c>
      <c r="Q33" s="260">
        <v>14.358541666675592</v>
      </c>
      <c r="R33" s="22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15" customFormat="1" ht="13" x14ac:dyDescent="0.3">
      <c r="A34" s="195"/>
      <c r="B34" s="143">
        <v>568</v>
      </c>
      <c r="C34" s="144" t="str">
        <v>Aki T</v>
      </c>
      <c r="D34" s="35">
        <v>0</v>
      </c>
      <c r="E34" s="136">
        <v>0</v>
      </c>
      <c r="F34" s="136">
        <v>0</v>
      </c>
      <c r="G34" s="137">
        <v>0</v>
      </c>
      <c r="H34" s="136">
        <v>3294.9027498366322</v>
      </c>
      <c r="I34" s="136">
        <v>5403.0366345570073</v>
      </c>
      <c r="J34" s="137">
        <v>8491.774381327501</v>
      </c>
      <c r="K34" s="137">
        <v>7358.7759255100218</v>
      </c>
      <c r="L34" s="137">
        <v>9799.4361392529972</v>
      </c>
      <c r="M34" s="137">
        <v>6093.7938937451918</v>
      </c>
      <c r="N34" s="137">
        <v>9781.1283475878681</v>
      </c>
      <c r="O34" s="137">
        <v>9792.2240152362265</v>
      </c>
      <c r="P34" s="276">
        <v>6727.9786412274589</v>
      </c>
      <c r="Q34" s="248">
        <v>14.969131944453693</v>
      </c>
      <c r="R34" s="22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15" customFormat="1" ht="13" x14ac:dyDescent="0.3">
      <c r="A35" s="195"/>
      <c r="B35" s="143">
        <v>890</v>
      </c>
      <c r="C35" s="144" t="str">
        <v>Ivy W</v>
      </c>
      <c r="D35" s="35">
        <v>0</v>
      </c>
      <c r="E35" s="136">
        <v>0</v>
      </c>
      <c r="F35" s="136">
        <v>0</v>
      </c>
      <c r="G35" s="137">
        <v>0</v>
      </c>
      <c r="H35" s="136">
        <v>0</v>
      </c>
      <c r="I35" s="136">
        <v>0</v>
      </c>
      <c r="J35" s="137">
        <v>0</v>
      </c>
      <c r="K35" s="137">
        <v>0</v>
      </c>
      <c r="L35" s="137">
        <v>6027.8001723901816</v>
      </c>
      <c r="M35" s="137">
        <v>6763.9503379214311</v>
      </c>
      <c r="N35" s="137">
        <v>7264.1747512244146</v>
      </c>
      <c r="O35" s="137">
        <v>8314.0864071353153</v>
      </c>
      <c r="P35" s="276">
        <v>6294.6836046741118</v>
      </c>
      <c r="Q35" s="248">
        <v>13.977986111115314</v>
      </c>
      <c r="R35" s="23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15" customFormat="1" ht="13" x14ac:dyDescent="0.3">
      <c r="A36" s="195"/>
      <c r="B36" s="143">
        <v>558</v>
      </c>
      <c r="C36" s="144" t="str">
        <v>Bowie Liu</v>
      </c>
      <c r="D36" s="35">
        <v>0</v>
      </c>
      <c r="E36" s="136">
        <v>0</v>
      </c>
      <c r="F36" s="136">
        <v>0</v>
      </c>
      <c r="G36" s="137">
        <v>0</v>
      </c>
      <c r="H36" s="136">
        <v>0</v>
      </c>
      <c r="I36" s="136">
        <v>0</v>
      </c>
      <c r="J36" s="137">
        <v>0</v>
      </c>
      <c r="K36" s="137">
        <v>4734.3917324795939</v>
      </c>
      <c r="L36" s="137">
        <v>2895.1835409709524</v>
      </c>
      <c r="M36" s="137">
        <v>3835.5105982890796</v>
      </c>
      <c r="N36" s="137">
        <v>5488.1975407739437</v>
      </c>
      <c r="O36" s="137">
        <v>6668.2952585086405</v>
      </c>
      <c r="P36" s="276">
        <v>4071.9684572316996</v>
      </c>
      <c r="Q36" s="248">
        <v>12.645972222242563</v>
      </c>
      <c r="R36" s="23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15" customFormat="1" ht="13" x14ac:dyDescent="0.3">
      <c r="A37" s="195"/>
      <c r="B37" s="143">
        <v>588</v>
      </c>
      <c r="C37" s="144" t="str">
        <v>Yuko L</v>
      </c>
      <c r="D37" s="35">
        <v>0</v>
      </c>
      <c r="E37" s="136">
        <v>0</v>
      </c>
      <c r="F37" s="136">
        <v>0</v>
      </c>
      <c r="G37" s="137">
        <v>0</v>
      </c>
      <c r="H37" s="136">
        <v>0</v>
      </c>
      <c r="I37" s="136">
        <v>0</v>
      </c>
      <c r="J37" s="137">
        <v>0</v>
      </c>
      <c r="K37" s="137">
        <v>0</v>
      </c>
      <c r="L37" s="137">
        <v>0</v>
      </c>
      <c r="M37" s="137">
        <v>0</v>
      </c>
      <c r="N37" s="137">
        <v>0</v>
      </c>
      <c r="O37" s="137">
        <v>4450.0315631259127</v>
      </c>
      <c r="P37" s="276">
        <v>2468.0182277770714</v>
      </c>
      <c r="Q37" s="248">
        <v>13.273402777703886</v>
      </c>
      <c r="R37" s="23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15" customFormat="1" ht="13" x14ac:dyDescent="0.3">
      <c r="A38" s="195"/>
      <c r="B38" s="143">
        <v>853</v>
      </c>
      <c r="C38" s="144" t="str">
        <v>Lung T</v>
      </c>
      <c r="D38" s="35">
        <v>1413.5979399916007</v>
      </c>
      <c r="E38" s="136">
        <v>1557.4210282009717</v>
      </c>
      <c r="F38" s="136">
        <v>1243.310424292765</v>
      </c>
      <c r="G38" s="137">
        <v>612.51210717365996</v>
      </c>
      <c r="H38" s="136">
        <v>756.14128929030335</v>
      </c>
      <c r="I38" s="136">
        <v>601.12608177861193</v>
      </c>
      <c r="J38" s="137">
        <v>589.86193179053635</v>
      </c>
      <c r="K38" s="137">
        <v>328.0688250089425</v>
      </c>
      <c r="L38" s="137">
        <v>216.60111346173142</v>
      </c>
      <c r="M38" s="137">
        <v>94.46879719576728</v>
      </c>
      <c r="N38" s="137">
        <v>592.83606117406464</v>
      </c>
      <c r="O38" s="137">
        <v>395.92145737127242</v>
      </c>
      <c r="P38" s="276">
        <v>234.00729036386244</v>
      </c>
      <c r="Q38" s="248">
        <v>13.973923611163627</v>
      </c>
      <c r="R38" s="23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15" customFormat="1" ht="13" x14ac:dyDescent="0.3">
      <c r="A39" s="195"/>
      <c r="B39" s="143"/>
      <c r="C39" s="144"/>
      <c r="D39" s="35"/>
      <c r="E39" s="136"/>
      <c r="F39" s="136"/>
      <c r="G39" s="137"/>
      <c r="H39" s="136"/>
      <c r="I39" s="136"/>
      <c r="J39" s="137"/>
      <c r="K39" s="137"/>
      <c r="L39" s="137"/>
      <c r="M39" s="137"/>
      <c r="N39" s="137"/>
      <c r="O39" s="137"/>
      <c r="P39" s="276"/>
      <c r="Q39" s="248"/>
      <c r="R39" s="23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15" customFormat="1" ht="13" x14ac:dyDescent="0.3">
      <c r="A40" s="209"/>
      <c r="B40" s="143"/>
      <c r="C40" s="144"/>
      <c r="D40" s="35"/>
      <c r="E40" s="136"/>
      <c r="F40" s="136"/>
      <c r="G40" s="137"/>
      <c r="H40" s="136"/>
      <c r="I40" s="136"/>
      <c r="J40" s="137"/>
      <c r="K40" s="137"/>
      <c r="L40" s="137"/>
      <c r="M40" s="137"/>
      <c r="N40" s="137"/>
      <c r="O40" s="137"/>
      <c r="P40" s="276"/>
      <c r="Q40" s="24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15" customFormat="1" ht="13" x14ac:dyDescent="0.3">
      <c r="A41" s="209"/>
      <c r="B41" s="143"/>
      <c r="C41" s="144"/>
      <c r="D41" s="35"/>
      <c r="E41" s="136"/>
      <c r="F41" s="136"/>
      <c r="G41" s="137"/>
      <c r="H41" s="136"/>
      <c r="I41" s="136"/>
      <c r="J41" s="137"/>
      <c r="K41" s="137"/>
      <c r="L41" s="137"/>
      <c r="M41" s="137"/>
      <c r="N41" s="137"/>
      <c r="O41" s="137"/>
      <c r="P41" s="276"/>
      <c r="Q41" s="24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15" customFormat="1" ht="13.5" thickBot="1" x14ac:dyDescent="0.35">
      <c r="A42" s="209"/>
      <c r="B42" s="145"/>
      <c r="C42" s="146"/>
      <c r="D42" s="36"/>
      <c r="E42" s="37"/>
      <c r="F42" s="37"/>
      <c r="G42" s="139"/>
      <c r="H42" s="37"/>
      <c r="I42" s="37"/>
      <c r="J42" s="139"/>
      <c r="K42" s="139"/>
      <c r="L42" s="139"/>
      <c r="M42" s="139"/>
      <c r="N42" s="139"/>
      <c r="O42" s="139"/>
      <c r="P42" s="277"/>
      <c r="Q42" s="250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15" customFormat="1" ht="13" thickBo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15" customFormat="1" ht="13.5" thickBot="1" x14ac:dyDescent="0.3">
      <c r="D44" s="310" t="s">
        <v>73</v>
      </c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2"/>
      <c r="R44" s="23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15" customFormat="1" ht="26.5" thickBot="1" x14ac:dyDescent="0.3">
      <c r="D45" s="184" t="str">
        <f>"Last
"&amp;TEXT(DATE(D$28,D$29,1),"mmm")</f>
        <v>Last
Jan</v>
      </c>
      <c r="E45" s="147" t="str">
        <f>TEXT(DATE(E$28,E$29,1),"mmm")</f>
        <v>Feb</v>
      </c>
      <c r="F45" s="147" t="str">
        <f t="shared" ref="F45:P45" si="1">TEXT(DATE(F$28,F$29,1),"mmm")</f>
        <v>Mar</v>
      </c>
      <c r="G45" s="147" t="str">
        <f t="shared" si="1"/>
        <v>Apr</v>
      </c>
      <c r="H45" s="147" t="str">
        <f t="shared" si="1"/>
        <v>May</v>
      </c>
      <c r="I45" s="147" t="str">
        <f t="shared" si="1"/>
        <v>Jun</v>
      </c>
      <c r="J45" s="147" t="str">
        <f t="shared" si="1"/>
        <v>Jul</v>
      </c>
      <c r="K45" s="147" t="str">
        <f t="shared" si="1"/>
        <v>Aug</v>
      </c>
      <c r="L45" s="147" t="str">
        <f t="shared" si="1"/>
        <v>Sept</v>
      </c>
      <c r="M45" s="147" t="str">
        <f t="shared" si="1"/>
        <v>Oct</v>
      </c>
      <c r="N45" s="147" t="str">
        <f t="shared" si="1"/>
        <v>Nov</v>
      </c>
      <c r="O45" s="147" t="str">
        <f t="shared" si="1"/>
        <v>Dec</v>
      </c>
      <c r="P45" s="148" t="str">
        <f t="shared" si="1"/>
        <v>Jan</v>
      </c>
      <c r="Q45" s="229" t="str">
        <f>P45&amp;" Days"</f>
        <v>Jan Days</v>
      </c>
      <c r="R45" s="23"/>
      <c r="S45"/>
      <c r="T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15" customFormat="1" ht="13" x14ac:dyDescent="0.3">
      <c r="A46" s="195"/>
      <c r="B46" s="141" cm="1">
        <f t="array" ref="B46:Q62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_xlpm.padded_pivoted_tbl, IF(COLUMNS(_xlpm.pivoted_tbl) &lt; _xlpm.num_months+1, _xlfn.HSTACK(IF(_xlfn.SEQUENCE(ROWS(_xlpm.pivoted_tbl), _xlpm.num_months-COLUMNS(_xlpm.pivoted_tbl)+1), ""),_xlfn.DROP(_xlpm.pivoted_tbl,0,1)),_xlfn.DROP(_xlpm.pivoted_tbl,0,1)),
_xlpm.totals,_xlfn.BYROW(_xlpm.padded_pivoted_tbl,_xlfn.LAMBDA(_xlpm.r, SUM(_xlfn.CHOOSECOLS(_xlpm.r, _xlfn.SEQUENCE(_xlpm.num_months,,1,1))))),
_xlpm.raw_results_tbl,_xlfn.HSTACK(_xlfn.CHOOSECOLS(_xlpm.pivoted_tbl,1),_xlpm.names,_xlpm.padded_pivoted_tbl,_xlpm.days),
_xlpm.filtered_results_tbl,_xlfn._xlws.FILTER(_xlpm.raw_results_tbl,
NOT(ISNUMBER(MATCH(_xlfn.CHOOSECOLS(_xlpm.raw_results_tbl,1),_xlfn._xlws.FILTER(tbl_ref_sales[ID],tbl_ref_sales[Store] = location),0))) *
NOT(ISNUMBER(MATCH(_xlfn.CHOOSECOLS(_xlpm.raw_results_tbl,1),_xlfn._xlws.FILTER(tbl_ref_sales[ID],NOT(tbl_ref_sales[IsActive])),0))) *
NOT(_xlfn.CHOOSECOLS(_xlpm.raw_results_tbl,1)=0) *
(_xlpm.totals &lt;&gt; 0)),
_xlpm.clean_results_tbl,IF(_xlpm.filtered_results_tbl="",0,_xlpm.filtered_results_tbl),
_xlfn._xlws.SORT(_xlpm.clean_results_tbl,_xlfn.SEQUENCE(COLUMNS(_xlpm.clean_results_tbl)-2,,COLUMNS(_xlpm.clean_results_tbl),-1),-1)
)</f>
        <v>863</v>
      </c>
      <c r="C46" s="142" t="str">
        <v>Collan C</v>
      </c>
      <c r="D46" s="33">
        <v>0</v>
      </c>
      <c r="E46" s="34">
        <v>0</v>
      </c>
      <c r="F46" s="34">
        <v>0</v>
      </c>
      <c r="G46" s="134">
        <v>0</v>
      </c>
      <c r="H46" s="34">
        <v>0</v>
      </c>
      <c r="I46" s="34">
        <v>2525.6756756756758</v>
      </c>
      <c r="J46" s="134">
        <v>0</v>
      </c>
      <c r="K46" s="134">
        <v>0</v>
      </c>
      <c r="L46" s="134">
        <v>0</v>
      </c>
      <c r="M46" s="134">
        <v>730.1034518078111</v>
      </c>
      <c r="N46" s="134">
        <v>2551.3638856842308</v>
      </c>
      <c r="O46" s="134">
        <v>2360.7875765767576</v>
      </c>
      <c r="P46" s="224">
        <v>1473.4301258906514</v>
      </c>
      <c r="Q46" s="218">
        <v>3.2739930555471801</v>
      </c>
      <c r="R46" s="23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15" customFormat="1" ht="13" x14ac:dyDescent="0.3">
      <c r="A47" s="195"/>
      <c r="B47" s="143">
        <v>569</v>
      </c>
      <c r="C47" s="144" t="str">
        <v>Cheryl C</v>
      </c>
      <c r="D47" s="35">
        <v>0</v>
      </c>
      <c r="E47" s="136">
        <v>0</v>
      </c>
      <c r="F47" s="136">
        <v>0</v>
      </c>
      <c r="G47" s="137">
        <v>0</v>
      </c>
      <c r="H47" s="136">
        <v>0</v>
      </c>
      <c r="I47" s="136">
        <v>6447.8395898522031</v>
      </c>
      <c r="J47" s="137">
        <v>6372.9656464906238</v>
      </c>
      <c r="K47" s="137">
        <v>5115.8810227609938</v>
      </c>
      <c r="L47" s="137">
        <v>4923.000219952768</v>
      </c>
      <c r="M47" s="137">
        <v>0</v>
      </c>
      <c r="N47" s="137">
        <v>0</v>
      </c>
      <c r="O47" s="137">
        <v>0</v>
      </c>
      <c r="P47" s="225">
        <v>5588.5842116863369</v>
      </c>
      <c r="Q47" s="219">
        <v>1.024409722238488</v>
      </c>
      <c r="R47" s="23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15" customFormat="1" ht="13" x14ac:dyDescent="0.3">
      <c r="A48" s="195"/>
      <c r="B48" s="143">
        <v>582</v>
      </c>
      <c r="C48" s="144" t="str">
        <v>Ann K</v>
      </c>
      <c r="D48" s="35">
        <v>0</v>
      </c>
      <c r="E48" s="136">
        <v>0</v>
      </c>
      <c r="F48" s="136">
        <v>0</v>
      </c>
      <c r="G48" s="137">
        <v>0</v>
      </c>
      <c r="H48" s="136">
        <v>0</v>
      </c>
      <c r="I48" s="136">
        <v>0</v>
      </c>
      <c r="J48" s="137">
        <v>0</v>
      </c>
      <c r="K48" s="137">
        <v>0</v>
      </c>
      <c r="L48" s="137">
        <v>3655.0904807618476</v>
      </c>
      <c r="M48" s="137">
        <v>4880.4748438453662</v>
      </c>
      <c r="N48" s="137">
        <v>5530.4114889692337</v>
      </c>
      <c r="O48" s="137">
        <v>0</v>
      </c>
      <c r="P48" s="225">
        <v>0</v>
      </c>
      <c r="Q48" s="219">
        <v>1</v>
      </c>
      <c r="R48" s="23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15" customFormat="1" ht="13" x14ac:dyDescent="0.3">
      <c r="A49" s="195"/>
      <c r="B49" s="143">
        <v>557</v>
      </c>
      <c r="C49" s="144" t="str">
        <v>Salina W</v>
      </c>
      <c r="D49" s="35">
        <v>0</v>
      </c>
      <c r="E49" s="136">
        <v>715.11330049261085</v>
      </c>
      <c r="F49" s="136">
        <v>4047.7725599695418</v>
      </c>
      <c r="G49" s="137">
        <v>3890.8419107904169</v>
      </c>
      <c r="H49" s="136">
        <v>2245.3122625740771</v>
      </c>
      <c r="I49" s="136">
        <v>2431.0059307822453</v>
      </c>
      <c r="J49" s="137">
        <v>2800.1780943900262</v>
      </c>
      <c r="K49" s="137">
        <v>2143.6293436293436</v>
      </c>
      <c r="L49" s="137">
        <v>2352.3629489603022</v>
      </c>
      <c r="M49" s="137">
        <v>2294.7406163882861</v>
      </c>
      <c r="N49" s="137">
        <v>4225.6095481670918</v>
      </c>
      <c r="O49" s="137">
        <v>2621.6763130237891</v>
      </c>
      <c r="P49" s="225">
        <v>0</v>
      </c>
      <c r="Q49" s="219">
        <v>0</v>
      </c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15" customFormat="1" ht="13" x14ac:dyDescent="0.3">
      <c r="A50" s="195"/>
      <c r="B50" s="143">
        <v>896</v>
      </c>
      <c r="C50" s="144" t="str">
        <v>Agnes L</v>
      </c>
      <c r="D50" s="35">
        <v>0</v>
      </c>
      <c r="E50" s="136">
        <v>0</v>
      </c>
      <c r="F50" s="136">
        <v>0</v>
      </c>
      <c r="G50" s="137">
        <v>0</v>
      </c>
      <c r="H50" s="136">
        <v>0</v>
      </c>
      <c r="I50" s="136">
        <v>0</v>
      </c>
      <c r="J50" s="137">
        <v>0</v>
      </c>
      <c r="K50" s="137">
        <v>0</v>
      </c>
      <c r="L50" s="137">
        <v>0</v>
      </c>
      <c r="M50" s="137">
        <v>0</v>
      </c>
      <c r="N50" s="137">
        <v>1931.511696454882</v>
      </c>
      <c r="O50" s="137">
        <v>0</v>
      </c>
      <c r="P50" s="225">
        <v>0</v>
      </c>
      <c r="Q50" s="219">
        <v>0</v>
      </c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15" customFormat="1" ht="13" x14ac:dyDescent="0.3">
      <c r="A51" s="195"/>
      <c r="B51" s="143">
        <v>587</v>
      </c>
      <c r="C51" s="144" t="str">
        <v>Barbara W</v>
      </c>
      <c r="D51" s="35">
        <v>0</v>
      </c>
      <c r="E51" s="136">
        <v>0</v>
      </c>
      <c r="F51" s="136">
        <v>0</v>
      </c>
      <c r="G51" s="137">
        <v>0</v>
      </c>
      <c r="H51" s="136">
        <v>0</v>
      </c>
      <c r="I51" s="136">
        <v>0</v>
      </c>
      <c r="J51" s="137">
        <v>0</v>
      </c>
      <c r="K51" s="137">
        <v>0</v>
      </c>
      <c r="L51" s="137">
        <v>0</v>
      </c>
      <c r="M51" s="137">
        <v>0</v>
      </c>
      <c r="N51" s="137">
        <v>1498.4615384615383</v>
      </c>
      <c r="O51" s="137">
        <v>0</v>
      </c>
      <c r="P51" s="225">
        <v>0</v>
      </c>
      <c r="Q51" s="219">
        <v>0</v>
      </c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15" customFormat="1" ht="13" x14ac:dyDescent="0.3">
      <c r="A52" s="195"/>
      <c r="B52" s="143">
        <v>803</v>
      </c>
      <c r="C52" s="144" t="str">
        <v>Acssy L</v>
      </c>
      <c r="D52" s="35">
        <v>1240.0069780137333</v>
      </c>
      <c r="E52" s="136">
        <v>741.80465272883748</v>
      </c>
      <c r="F52" s="136">
        <v>3784.0972336432778</v>
      </c>
      <c r="G52" s="137">
        <v>2966.8952810012483</v>
      </c>
      <c r="H52" s="136">
        <v>1970.3974801320494</v>
      </c>
      <c r="I52" s="136">
        <v>0</v>
      </c>
      <c r="J52" s="137">
        <v>0</v>
      </c>
      <c r="K52" s="137">
        <v>0</v>
      </c>
      <c r="L52" s="137">
        <v>0</v>
      </c>
      <c r="M52" s="137">
        <v>0</v>
      </c>
      <c r="N52" s="137">
        <v>1362.2508129514645</v>
      </c>
      <c r="O52" s="137">
        <v>0</v>
      </c>
      <c r="P52" s="225">
        <v>0</v>
      </c>
      <c r="Q52" s="219">
        <v>0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15" customFormat="1" ht="13" x14ac:dyDescent="0.3">
      <c r="A53" s="195"/>
      <c r="B53" s="143">
        <v>572</v>
      </c>
      <c r="C53" s="144" t="str">
        <v>June T</v>
      </c>
      <c r="D53" s="35">
        <v>0</v>
      </c>
      <c r="E53" s="136">
        <v>0</v>
      </c>
      <c r="F53" s="136">
        <v>0</v>
      </c>
      <c r="G53" s="137">
        <v>0</v>
      </c>
      <c r="H53" s="136">
        <v>0</v>
      </c>
      <c r="I53" s="136">
        <v>0</v>
      </c>
      <c r="J53" s="137">
        <v>46900</v>
      </c>
      <c r="K53" s="137">
        <v>8402.5430461956639</v>
      </c>
      <c r="L53" s="137">
        <v>0</v>
      </c>
      <c r="M53" s="137">
        <v>0</v>
      </c>
      <c r="N53" s="137">
        <v>153.953738567947</v>
      </c>
      <c r="O53" s="137">
        <v>0</v>
      </c>
      <c r="P53" s="225">
        <v>0</v>
      </c>
      <c r="Q53" s="221">
        <v>0</v>
      </c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15" customFormat="1" ht="13" x14ac:dyDescent="0.3">
      <c r="A54" s="195"/>
      <c r="B54" s="143">
        <v>810</v>
      </c>
      <c r="C54" s="144" t="str">
        <v>Kinki C</v>
      </c>
      <c r="D54" s="35">
        <v>12120.885257900431</v>
      </c>
      <c r="E54" s="136">
        <v>11980.852794871731</v>
      </c>
      <c r="F54" s="136">
        <v>10852.908224285409</v>
      </c>
      <c r="G54" s="137">
        <v>15660.208299398664</v>
      </c>
      <c r="H54" s="136">
        <v>10403.81184368255</v>
      </c>
      <c r="I54" s="136">
        <v>11623.340320643654</v>
      </c>
      <c r="J54" s="137">
        <v>11624.759989758431</v>
      </c>
      <c r="K54" s="137">
        <v>11156.560339665826</v>
      </c>
      <c r="L54" s="137">
        <v>11033.898716269643</v>
      </c>
      <c r="M54" s="137">
        <v>7254.7842846624471</v>
      </c>
      <c r="N54" s="137">
        <v>0</v>
      </c>
      <c r="O54" s="137">
        <v>0</v>
      </c>
      <c r="P54" s="225">
        <v>0</v>
      </c>
      <c r="Q54" s="221">
        <v>0</v>
      </c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15" customFormat="1" ht="13" x14ac:dyDescent="0.3">
      <c r="A55" s="195"/>
      <c r="B55" s="143">
        <v>547</v>
      </c>
      <c r="C55" s="144" t="str">
        <v>Cass C</v>
      </c>
      <c r="D55" s="35">
        <v>0</v>
      </c>
      <c r="E55" s="136">
        <v>0</v>
      </c>
      <c r="F55" s="136">
        <v>0</v>
      </c>
      <c r="G55" s="137">
        <v>0</v>
      </c>
      <c r="H55" s="136">
        <v>0</v>
      </c>
      <c r="I55" s="136">
        <v>0</v>
      </c>
      <c r="J55" s="137">
        <v>0</v>
      </c>
      <c r="K55" s="137">
        <v>2764.102564102564</v>
      </c>
      <c r="L55" s="137">
        <v>0</v>
      </c>
      <c r="M55" s="137">
        <v>0</v>
      </c>
      <c r="N55" s="137">
        <v>0</v>
      </c>
      <c r="O55" s="137">
        <v>0</v>
      </c>
      <c r="P55" s="225">
        <v>0</v>
      </c>
      <c r="Q55" s="221">
        <v>0</v>
      </c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15" customFormat="1" ht="13" x14ac:dyDescent="0.3">
      <c r="A56" s="195"/>
      <c r="B56" s="143">
        <v>544</v>
      </c>
      <c r="C56" s="144" t="str">
        <v>Jovi C</v>
      </c>
      <c r="D56" s="35">
        <v>0</v>
      </c>
      <c r="E56" s="136">
        <v>0</v>
      </c>
      <c r="F56" s="136">
        <v>0</v>
      </c>
      <c r="G56" s="137">
        <v>0</v>
      </c>
      <c r="H56" s="136">
        <v>0</v>
      </c>
      <c r="I56" s="136">
        <v>0</v>
      </c>
      <c r="J56" s="137">
        <v>3616.9959782698829</v>
      </c>
      <c r="K56" s="137">
        <v>0</v>
      </c>
      <c r="L56" s="137">
        <v>0</v>
      </c>
      <c r="M56" s="137">
        <v>0</v>
      </c>
      <c r="N56" s="137">
        <v>0</v>
      </c>
      <c r="O56" s="137">
        <v>0</v>
      </c>
      <c r="P56" s="225">
        <v>0</v>
      </c>
      <c r="Q56" s="221">
        <v>0</v>
      </c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15" customFormat="1" ht="13" x14ac:dyDescent="0.3">
      <c r="A57" s="195"/>
      <c r="B57" s="143">
        <v>543</v>
      </c>
      <c r="C57" s="144" t="str">
        <v>Suki C</v>
      </c>
      <c r="D57" s="35">
        <v>0</v>
      </c>
      <c r="E57" s="136">
        <v>0</v>
      </c>
      <c r="F57" s="136">
        <v>0</v>
      </c>
      <c r="G57" s="137">
        <v>0</v>
      </c>
      <c r="H57" s="136">
        <v>0</v>
      </c>
      <c r="I57" s="136">
        <v>0</v>
      </c>
      <c r="J57" s="137">
        <v>2746.2055587144237</v>
      </c>
      <c r="K57" s="137">
        <v>0</v>
      </c>
      <c r="L57" s="137">
        <v>0</v>
      </c>
      <c r="M57" s="137">
        <v>0</v>
      </c>
      <c r="N57" s="137">
        <v>0</v>
      </c>
      <c r="O57" s="137">
        <v>0</v>
      </c>
      <c r="P57" s="225">
        <v>0</v>
      </c>
      <c r="Q57" s="221">
        <v>0</v>
      </c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15" customFormat="1" ht="13" x14ac:dyDescent="0.3">
      <c r="A58" s="195"/>
      <c r="B58" s="143">
        <v>339</v>
      </c>
      <c r="C58" s="144" t="str">
        <v>Kaia L</v>
      </c>
      <c r="D58" s="35">
        <v>0</v>
      </c>
      <c r="E58" s="136">
        <v>0</v>
      </c>
      <c r="F58" s="136">
        <v>0</v>
      </c>
      <c r="G58" s="137">
        <v>0</v>
      </c>
      <c r="H58" s="136">
        <v>0</v>
      </c>
      <c r="I58" s="136">
        <v>0</v>
      </c>
      <c r="J58" s="137">
        <v>1906</v>
      </c>
      <c r="K58" s="137">
        <v>0</v>
      </c>
      <c r="L58" s="137">
        <v>0</v>
      </c>
      <c r="M58" s="137">
        <v>0</v>
      </c>
      <c r="N58" s="137">
        <v>0</v>
      </c>
      <c r="O58" s="137">
        <v>0</v>
      </c>
      <c r="P58" s="225">
        <v>0</v>
      </c>
      <c r="Q58" s="221">
        <v>0</v>
      </c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15" customFormat="1" ht="13" x14ac:dyDescent="0.3">
      <c r="A59" s="195"/>
      <c r="B59" s="143">
        <v>835</v>
      </c>
      <c r="C59" s="144" t="str">
        <v>Alien T</v>
      </c>
      <c r="D59" s="35">
        <v>0</v>
      </c>
      <c r="E59" s="136">
        <v>0</v>
      </c>
      <c r="F59" s="136">
        <v>0</v>
      </c>
      <c r="G59" s="137">
        <v>4367.2332163716401</v>
      </c>
      <c r="H59" s="136">
        <v>0</v>
      </c>
      <c r="I59" s="136">
        <v>0</v>
      </c>
      <c r="J59" s="137">
        <v>0</v>
      </c>
      <c r="K59" s="137">
        <v>0</v>
      </c>
      <c r="L59" s="137">
        <v>0</v>
      </c>
      <c r="M59" s="137">
        <v>0</v>
      </c>
      <c r="N59" s="137">
        <v>0</v>
      </c>
      <c r="O59" s="137">
        <v>0</v>
      </c>
      <c r="P59" s="225">
        <v>0</v>
      </c>
      <c r="Q59" s="221">
        <v>0</v>
      </c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15" customFormat="1" ht="13" x14ac:dyDescent="0.3">
      <c r="A60" s="195"/>
      <c r="B60" s="143">
        <v>807</v>
      </c>
      <c r="C60" s="144" t="str">
        <v>Bowie L</v>
      </c>
      <c r="D60" s="35">
        <v>0</v>
      </c>
      <c r="E60" s="136">
        <v>4050.6204044351152</v>
      </c>
      <c r="F60" s="136">
        <v>3139.6665241412443</v>
      </c>
      <c r="G60" s="137">
        <v>0</v>
      </c>
      <c r="H60" s="136">
        <v>0</v>
      </c>
      <c r="I60" s="136">
        <v>0</v>
      </c>
      <c r="J60" s="137">
        <v>0</v>
      </c>
      <c r="K60" s="137">
        <v>0</v>
      </c>
      <c r="L60" s="137">
        <v>0</v>
      </c>
      <c r="M60" s="137">
        <v>0</v>
      </c>
      <c r="N60" s="137">
        <v>0</v>
      </c>
      <c r="O60" s="137">
        <v>0</v>
      </c>
      <c r="P60" s="225">
        <v>0</v>
      </c>
      <c r="Q60" s="221">
        <v>0</v>
      </c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15" customFormat="1" ht="13" x14ac:dyDescent="0.3">
      <c r="A61" s="195"/>
      <c r="B61" s="143">
        <v>550</v>
      </c>
      <c r="C61" s="144" t="str">
        <v>Steve Y</v>
      </c>
      <c r="D61" s="35">
        <v>0</v>
      </c>
      <c r="E61" s="136">
        <v>0</v>
      </c>
      <c r="F61" s="136">
        <v>2299.3954050785974</v>
      </c>
      <c r="G61" s="137">
        <v>0</v>
      </c>
      <c r="H61" s="136">
        <v>0</v>
      </c>
      <c r="I61" s="136">
        <v>0</v>
      </c>
      <c r="J61" s="137">
        <v>0</v>
      </c>
      <c r="K61" s="137">
        <v>0</v>
      </c>
      <c r="L61" s="137">
        <v>0</v>
      </c>
      <c r="M61" s="137">
        <v>0</v>
      </c>
      <c r="N61" s="137">
        <v>0</v>
      </c>
      <c r="O61" s="137">
        <v>0</v>
      </c>
      <c r="P61" s="225">
        <v>0</v>
      </c>
      <c r="Q61" s="221">
        <v>0</v>
      </c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15" customFormat="1" ht="13.5" customHeight="1" x14ac:dyDescent="0.3">
      <c r="A62" s="195"/>
      <c r="B62" s="143">
        <v>805</v>
      </c>
      <c r="C62" s="144" t="str">
        <v>Milk K</v>
      </c>
      <c r="D62" s="35">
        <v>1961.0228527596471</v>
      </c>
      <c r="E62" s="136">
        <v>390.81061778597996</v>
      </c>
      <c r="F62" s="136">
        <v>129.42146075682538</v>
      </c>
      <c r="G62" s="137">
        <v>0</v>
      </c>
      <c r="H62" s="136">
        <v>0</v>
      </c>
      <c r="I62" s="136">
        <v>0</v>
      </c>
      <c r="J62" s="137">
        <v>0</v>
      </c>
      <c r="K62" s="137">
        <v>0</v>
      </c>
      <c r="L62" s="137">
        <v>0</v>
      </c>
      <c r="M62" s="137">
        <v>0</v>
      </c>
      <c r="N62" s="137">
        <v>0</v>
      </c>
      <c r="O62" s="137">
        <v>0</v>
      </c>
      <c r="P62" s="225">
        <v>0</v>
      </c>
      <c r="Q62" s="221">
        <v>0</v>
      </c>
      <c r="R62" s="23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15" customFormat="1" ht="13.5" thickBot="1" x14ac:dyDescent="0.35">
      <c r="A63" s="195"/>
      <c r="B63" s="145"/>
      <c r="C63" s="146"/>
      <c r="D63" s="36"/>
      <c r="E63" s="37"/>
      <c r="F63" s="37"/>
      <c r="G63" s="139"/>
      <c r="H63" s="37"/>
      <c r="I63" s="37"/>
      <c r="J63" s="139"/>
      <c r="K63" s="139"/>
      <c r="L63" s="139"/>
      <c r="M63" s="139"/>
      <c r="N63" s="139"/>
      <c r="O63" s="139"/>
      <c r="P63" s="226"/>
      <c r="Q63" s="230"/>
      <c r="R63" s="2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15" customFormat="1" ht="13" thickBot="1" x14ac:dyDescent="0.3">
      <c r="R64" s="23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15" customFormat="1" ht="13.5" thickBot="1" x14ac:dyDescent="0.3">
      <c r="D65" s="307" t="s">
        <v>74</v>
      </c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9"/>
      <c r="R65" s="23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15" customFormat="1" ht="26.5" thickBot="1" x14ac:dyDescent="0.3">
      <c r="D66" s="213" t="str">
        <f>"Last
"&amp;TEXT(DATE(D$28,D$29,1),"mmm")</f>
        <v>Last
Jan</v>
      </c>
      <c r="E66" s="216" t="str">
        <f>TEXT(DATE(E$28,E$29,1),"mmm")</f>
        <v>Feb</v>
      </c>
      <c r="F66" s="216" t="str">
        <f t="shared" ref="F66:P66" si="2">TEXT(DATE(F$28,F$29,1),"mmm")</f>
        <v>Mar</v>
      </c>
      <c r="G66" s="216" t="str">
        <f t="shared" si="2"/>
        <v>Apr</v>
      </c>
      <c r="H66" s="216" t="str">
        <f t="shared" si="2"/>
        <v>May</v>
      </c>
      <c r="I66" s="216" t="str">
        <f t="shared" si="2"/>
        <v>Jun</v>
      </c>
      <c r="J66" s="216" t="str">
        <f t="shared" si="2"/>
        <v>Jul</v>
      </c>
      <c r="K66" s="216" t="str">
        <f t="shared" si="2"/>
        <v>Aug</v>
      </c>
      <c r="L66" s="216" t="str">
        <f t="shared" si="2"/>
        <v>Sept</v>
      </c>
      <c r="M66" s="216" t="str">
        <f t="shared" si="2"/>
        <v>Oct</v>
      </c>
      <c r="N66" s="216" t="str">
        <f t="shared" si="2"/>
        <v>Nov</v>
      </c>
      <c r="O66" s="216" t="str">
        <f t="shared" si="2"/>
        <v>Dec</v>
      </c>
      <c r="P66" s="216" t="str">
        <f t="shared" si="2"/>
        <v>Jan</v>
      </c>
      <c r="Q66" s="217" t="str">
        <f>P66&amp;" Days"</f>
        <v>Jan Days</v>
      </c>
      <c r="R66" s="23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15" customFormat="1" ht="13" x14ac:dyDescent="0.3">
      <c r="A67" s="195"/>
      <c r="B67" s="141" cm="1">
        <f t="array" ref="B67:Q77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_xlpm.padded_pivoted_tbl, IF(COLUMNS(_xlpm.pivoted_tbl) &lt; _xlpm.num_months+1, _xlfn.HSTACK(IF(_xlfn.SEQUENCE(ROWS(_xlpm.pivoted_tbl), _xlpm.num_months-COLUMNS(_xlpm.pivoted_tbl)+1), ""),_xlfn.DROP(_xlpm.pivoted_tbl,0,1)),_xlfn.DROP(_xlpm.pivoted_tbl,0,1)),
_xlpm.totals,_xlfn.BYROW(_xlpm.padded_pivoted_tbl,_xlfn.LAMBDA(_xlpm.r, SUM(_xlfn.CHOOSECOLS(_xlpm.r, _xlfn.SEQUENCE(_xlpm.num_months,,1,1))))),
_xlpm.raw_results_tbl,_xlfn.HSTACK(_xlfn.CHOOSECOLS(_xlpm.pivoted_tbl,1),_xlpm.names,_xlpm.padded_pivoted_tbl,_xlpm.days),
_xlpm.filtered_results_tbl,_xlfn._xlws.FILTER(_xlpm.raw_results_tbl, ISNUMBER(MATCH(_xlfn.CHOOSECOLS(_xlpm.raw_results_tbl,1),_xlfn._xlws.FILTER(tbl_ref_sales[ID],NOT(tbl_ref_sales[IsActive])),0)) * (_xlpm.totals &lt;&gt; 0)),
_xlpm.clean_results_tbl,IF(_xlpm.filtered_results_tbl="",0,_xlpm.filtered_results_tbl),
_xlfn._xlws.SORT(_xlpm.clean_results_tbl,_xlfn.SEQUENCE(COLUMNS(_xlpm.clean_results_tbl)-2,,COLUMNS(_xlpm.clean_results_tbl),-1),-1)
)</f>
        <v>586</v>
      </c>
      <c r="C67" s="142" t="str">
        <v>Ken C</v>
      </c>
      <c r="D67" s="35">
        <v>0</v>
      </c>
      <c r="E67" s="136">
        <v>0</v>
      </c>
      <c r="F67" s="136">
        <v>0</v>
      </c>
      <c r="G67" s="137">
        <v>0</v>
      </c>
      <c r="H67" s="136">
        <v>0</v>
      </c>
      <c r="I67" s="136">
        <v>0</v>
      </c>
      <c r="J67" s="137">
        <v>0</v>
      </c>
      <c r="K67" s="137">
        <v>0</v>
      </c>
      <c r="L67" s="137">
        <v>0</v>
      </c>
      <c r="M67" s="137">
        <v>3165.3576034599037</v>
      </c>
      <c r="N67" s="137">
        <v>6406.0731973323291</v>
      </c>
      <c r="O67" s="137">
        <v>0</v>
      </c>
      <c r="P67" s="227">
        <v>0</v>
      </c>
      <c r="Q67" s="221">
        <v>0</v>
      </c>
      <c r="R67" s="23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15" customFormat="1" ht="13" x14ac:dyDescent="0.3">
      <c r="A68" s="195"/>
      <c r="B68" s="143">
        <v>581</v>
      </c>
      <c r="C68" s="144" t="str">
        <v>Eliza W</v>
      </c>
      <c r="D68" s="35">
        <v>0</v>
      </c>
      <c r="E68" s="136">
        <v>0</v>
      </c>
      <c r="F68" s="136">
        <v>0</v>
      </c>
      <c r="G68" s="137">
        <v>0</v>
      </c>
      <c r="H68" s="136">
        <v>0</v>
      </c>
      <c r="I68" s="136">
        <v>0</v>
      </c>
      <c r="J68" s="137">
        <v>0</v>
      </c>
      <c r="K68" s="137">
        <v>0</v>
      </c>
      <c r="L68" s="137">
        <v>5064.9214825630825</v>
      </c>
      <c r="M68" s="137">
        <v>4484.0389745446519</v>
      </c>
      <c r="N68" s="137">
        <v>0</v>
      </c>
      <c r="O68" s="137">
        <v>0</v>
      </c>
      <c r="P68" s="227">
        <v>0</v>
      </c>
      <c r="Q68" s="222">
        <v>0</v>
      </c>
      <c r="R68" s="23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15" customFormat="1" ht="13" x14ac:dyDescent="0.3">
      <c r="A69" s="195"/>
      <c r="B69" s="143">
        <v>559</v>
      </c>
      <c r="C69" s="144" t="str">
        <v>Serina T</v>
      </c>
      <c r="D69" s="35">
        <v>0</v>
      </c>
      <c r="E69" s="136">
        <v>0</v>
      </c>
      <c r="F69" s="136">
        <v>5471.4635117521721</v>
      </c>
      <c r="G69" s="137">
        <v>5857.2355617474532</v>
      </c>
      <c r="H69" s="136">
        <v>5612.3372919298608</v>
      </c>
      <c r="I69" s="136">
        <v>6630.0983724108219</v>
      </c>
      <c r="J69" s="137">
        <v>8512.6896182679648</v>
      </c>
      <c r="K69" s="137">
        <v>5820.6382518356568</v>
      </c>
      <c r="L69" s="137">
        <v>2863.6482864038726</v>
      </c>
      <c r="M69" s="137">
        <v>3787.5847954422043</v>
      </c>
      <c r="N69" s="137">
        <v>0</v>
      </c>
      <c r="O69" s="137">
        <v>0</v>
      </c>
      <c r="P69" s="227">
        <v>0</v>
      </c>
      <c r="Q69" s="222">
        <v>0</v>
      </c>
      <c r="R69" s="23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15" customFormat="1" ht="13" x14ac:dyDescent="0.3">
      <c r="A70" s="195"/>
      <c r="B70" s="143">
        <v>571</v>
      </c>
      <c r="C70" s="144" t="str">
        <v>Joey C</v>
      </c>
      <c r="D70" s="35">
        <v>0</v>
      </c>
      <c r="E70" s="136">
        <v>0</v>
      </c>
      <c r="F70" s="136">
        <v>0</v>
      </c>
      <c r="G70" s="137">
        <v>0</v>
      </c>
      <c r="H70" s="136">
        <v>0</v>
      </c>
      <c r="I70" s="136">
        <v>0</v>
      </c>
      <c r="J70" s="137">
        <v>1729.8860768146378</v>
      </c>
      <c r="K70" s="137">
        <v>247.73434628062935</v>
      </c>
      <c r="L70" s="137">
        <v>0</v>
      </c>
      <c r="M70" s="137">
        <v>0</v>
      </c>
      <c r="N70" s="137">
        <v>0</v>
      </c>
      <c r="O70" s="137">
        <v>0</v>
      </c>
      <c r="P70" s="227">
        <v>0</v>
      </c>
      <c r="Q70" s="222">
        <v>0</v>
      </c>
      <c r="R70" s="23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15" customFormat="1" ht="13" x14ac:dyDescent="0.3">
      <c r="A71" s="195"/>
      <c r="B71" s="143">
        <v>563</v>
      </c>
      <c r="C71" s="144" t="str">
        <v>Karena W</v>
      </c>
      <c r="D71" s="35">
        <v>0</v>
      </c>
      <c r="E71" s="136">
        <v>0</v>
      </c>
      <c r="F71" s="136">
        <v>0</v>
      </c>
      <c r="G71" s="137">
        <v>6346.8137508274913</v>
      </c>
      <c r="H71" s="136">
        <v>5921.4235541909866</v>
      </c>
      <c r="I71" s="136">
        <v>4827.4036832569755</v>
      </c>
      <c r="J71" s="137">
        <v>0</v>
      </c>
      <c r="K71" s="137">
        <v>0</v>
      </c>
      <c r="L71" s="137">
        <v>0</v>
      </c>
      <c r="M71" s="137">
        <v>0</v>
      </c>
      <c r="N71" s="137">
        <v>0</v>
      </c>
      <c r="O71" s="137">
        <v>0</v>
      </c>
      <c r="P71" s="227">
        <v>0</v>
      </c>
      <c r="Q71" s="222">
        <v>0</v>
      </c>
      <c r="R71" s="23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15" customFormat="1" ht="13" x14ac:dyDescent="0.3">
      <c r="A72" s="209"/>
      <c r="B72" s="143">
        <v>562</v>
      </c>
      <c r="C72" s="144" t="str">
        <v>Red L</v>
      </c>
      <c r="D72" s="35">
        <v>0</v>
      </c>
      <c r="E72" s="136">
        <v>0</v>
      </c>
      <c r="F72" s="136">
        <v>0</v>
      </c>
      <c r="G72" s="137">
        <v>3386.7642274956111</v>
      </c>
      <c r="H72" s="136">
        <v>2912.1773571440003</v>
      </c>
      <c r="I72" s="136">
        <v>0</v>
      </c>
      <c r="J72" s="137">
        <v>0</v>
      </c>
      <c r="K72" s="137">
        <v>0</v>
      </c>
      <c r="L72" s="137">
        <v>0</v>
      </c>
      <c r="M72" s="137">
        <v>0</v>
      </c>
      <c r="N72" s="137">
        <v>0</v>
      </c>
      <c r="O72" s="137">
        <v>0</v>
      </c>
      <c r="P72" s="227">
        <v>0</v>
      </c>
      <c r="Q72" s="222">
        <v>0</v>
      </c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15" customFormat="1" ht="13" x14ac:dyDescent="0.3">
      <c r="A73" s="209"/>
      <c r="B73" s="143">
        <v>848</v>
      </c>
      <c r="C73" s="144" t="str">
        <v>Jessie I</v>
      </c>
      <c r="D73" s="35">
        <v>8649.6300769346963</v>
      </c>
      <c r="E73" s="136">
        <v>8020.8827070597026</v>
      </c>
      <c r="F73" s="136">
        <v>11281.983839479621</v>
      </c>
      <c r="G73" s="137">
        <v>8460.8057419031047</v>
      </c>
      <c r="H73" s="136">
        <v>0</v>
      </c>
      <c r="I73" s="136">
        <v>0</v>
      </c>
      <c r="J73" s="137">
        <v>0</v>
      </c>
      <c r="K73" s="137">
        <v>0</v>
      </c>
      <c r="L73" s="137">
        <v>0</v>
      </c>
      <c r="M73" s="137">
        <v>0</v>
      </c>
      <c r="N73" s="137">
        <v>0</v>
      </c>
      <c r="O73" s="137">
        <v>0</v>
      </c>
      <c r="P73" s="227">
        <v>0</v>
      </c>
      <c r="Q73" s="222">
        <v>0</v>
      </c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15" customFormat="1" ht="13" x14ac:dyDescent="0.3">
      <c r="A74" s="209"/>
      <c r="B74" s="143">
        <v>561</v>
      </c>
      <c r="C74" s="144" t="str">
        <v>Vanessa C</v>
      </c>
      <c r="D74" s="35">
        <v>0</v>
      </c>
      <c r="E74" s="136">
        <v>0</v>
      </c>
      <c r="F74" s="136">
        <v>3882.2721506703797</v>
      </c>
      <c r="G74" s="137">
        <v>7354.9823975918271</v>
      </c>
      <c r="H74" s="136">
        <v>0</v>
      </c>
      <c r="I74" s="136">
        <v>0</v>
      </c>
      <c r="J74" s="137">
        <v>0</v>
      </c>
      <c r="K74" s="137">
        <v>0</v>
      </c>
      <c r="L74" s="137">
        <v>0</v>
      </c>
      <c r="M74" s="137">
        <v>0</v>
      </c>
      <c r="N74" s="137">
        <v>0</v>
      </c>
      <c r="O74" s="137">
        <v>0</v>
      </c>
      <c r="P74" s="227">
        <v>0</v>
      </c>
      <c r="Q74" s="222">
        <v>0</v>
      </c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15" customFormat="1" ht="13" x14ac:dyDescent="0.3">
      <c r="A75" s="209"/>
      <c r="B75" s="143">
        <v>840</v>
      </c>
      <c r="C75" s="144" t="str">
        <v>Wing S</v>
      </c>
      <c r="D75" s="35">
        <v>9163.9613320696899</v>
      </c>
      <c r="E75" s="136">
        <v>11844.017864552956</v>
      </c>
      <c r="F75" s="136">
        <v>7695.4623228872861</v>
      </c>
      <c r="G75" s="137">
        <v>0</v>
      </c>
      <c r="H75" s="136">
        <v>0</v>
      </c>
      <c r="I75" s="136">
        <v>0</v>
      </c>
      <c r="J75" s="137">
        <v>0</v>
      </c>
      <c r="K75" s="137">
        <v>0</v>
      </c>
      <c r="L75" s="137">
        <v>0</v>
      </c>
      <c r="M75" s="137">
        <v>0</v>
      </c>
      <c r="N75" s="137">
        <v>0</v>
      </c>
      <c r="O75" s="137">
        <v>0</v>
      </c>
      <c r="P75" s="227">
        <v>0</v>
      </c>
      <c r="Q75" s="222">
        <v>0</v>
      </c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15" customFormat="1" ht="13" x14ac:dyDescent="0.3">
      <c r="A76" s="209"/>
      <c r="B76" s="143">
        <v>539</v>
      </c>
      <c r="C76" s="144" t="str">
        <v>Violet Y</v>
      </c>
      <c r="D76" s="35">
        <v>6550.3688752006819</v>
      </c>
      <c r="E76" s="136">
        <v>4839.1767883760049</v>
      </c>
      <c r="F76" s="136">
        <v>0</v>
      </c>
      <c r="G76" s="137">
        <v>0</v>
      </c>
      <c r="H76" s="136">
        <v>0</v>
      </c>
      <c r="I76" s="136">
        <v>0</v>
      </c>
      <c r="J76" s="137">
        <v>0</v>
      </c>
      <c r="K76" s="137">
        <v>0</v>
      </c>
      <c r="L76" s="137">
        <v>0</v>
      </c>
      <c r="M76" s="137">
        <v>0</v>
      </c>
      <c r="N76" s="137">
        <v>0</v>
      </c>
      <c r="O76" s="137">
        <v>0</v>
      </c>
      <c r="P76" s="227">
        <v>0</v>
      </c>
      <c r="Q76" s="222">
        <v>0</v>
      </c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15" customFormat="1" ht="13.5" thickBot="1" x14ac:dyDescent="0.35">
      <c r="A77" s="209"/>
      <c r="B77" s="145">
        <v>546</v>
      </c>
      <c r="C77" s="146" t="str">
        <v>Jenny F</v>
      </c>
      <c r="D77" s="36">
        <v>2693.4868255630117</v>
      </c>
      <c r="E77" s="37">
        <v>0</v>
      </c>
      <c r="F77" s="37">
        <v>0</v>
      </c>
      <c r="G77" s="139">
        <v>0</v>
      </c>
      <c r="H77" s="37">
        <v>0</v>
      </c>
      <c r="I77" s="37">
        <v>0</v>
      </c>
      <c r="J77" s="139">
        <v>0</v>
      </c>
      <c r="K77" s="139">
        <v>0</v>
      </c>
      <c r="L77" s="139">
        <v>0</v>
      </c>
      <c r="M77" s="139">
        <v>0</v>
      </c>
      <c r="N77" s="139">
        <v>0</v>
      </c>
      <c r="O77" s="139">
        <v>0</v>
      </c>
      <c r="P77" s="228">
        <v>0</v>
      </c>
      <c r="Q77" s="223">
        <v>0</v>
      </c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15" customFormat="1" ht="12.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15" customFormat="1" ht="12.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15" customFormat="1" ht="12.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15" customFormat="1" ht="12.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15" customFormat="1" ht="12.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15" customFormat="1" ht="12.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15" customFormat="1" ht="12.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15" customFormat="1" ht="12.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15" customFormat="1" ht="12.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15" customFormat="1" ht="12.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s="15" customFormat="1" ht="12.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90" spans="1:51" ht="12.75" customHeight="1" x14ac:dyDescent="0.2"/>
    <row r="106" ht="12.75" customHeight="1" x14ac:dyDescent="0.2"/>
    <row r="122" ht="12.75" customHeight="1" x14ac:dyDescent="0.2"/>
    <row r="138" ht="12.75" customHeight="1" x14ac:dyDescent="0.2"/>
    <row r="154" ht="12.75" customHeight="1" x14ac:dyDescent="0.2"/>
  </sheetData>
  <mergeCells count="5">
    <mergeCell ref="D65:Q65"/>
    <mergeCell ref="D44:Q44"/>
    <mergeCell ref="D2:E2"/>
    <mergeCell ref="D30:Q30"/>
    <mergeCell ref="B32:C3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DFE9-09EC-4A4F-8990-C2976763955E}">
  <sheetPr codeName="Sheet17">
    <tabColor rgb="FFFFC000"/>
  </sheetPr>
  <dimension ref="A2:AY152"/>
  <sheetViews>
    <sheetView showGridLines="0" showZeros="0" zoomScaleNormal="100" workbookViewId="0">
      <selection activeCell="I36" sqref="I36"/>
    </sheetView>
  </sheetViews>
  <sheetFormatPr defaultRowHeight="10" outlineLevelCol="1" x14ac:dyDescent="0.2"/>
  <cols>
    <col min="1" max="1" width="2.33203125" customWidth="1"/>
    <col min="2" max="2" width="10.33203125" hidden="1" customWidth="1" outlineLevel="1"/>
    <col min="3" max="3" width="14.33203125" customWidth="1" collapsed="1"/>
    <col min="4" max="16" width="11" customWidth="1"/>
    <col min="17" max="17" width="9.6640625" customWidth="1"/>
    <col min="18" max="18" width="10.33203125" customWidth="1"/>
    <col min="19" max="19" width="13.6640625" customWidth="1"/>
    <col min="33" max="33" width="2" customWidth="1"/>
  </cols>
  <sheetData>
    <row r="2" spans="3:16" ht="13" x14ac:dyDescent="0.3">
      <c r="C2" s="16" t="s">
        <v>61</v>
      </c>
      <c r="D2" s="313">
        <f>MAX(tbl_pbi_last_txn_date['[LastTxnDate']])</f>
        <v>46042</v>
      </c>
      <c r="E2" s="313"/>
      <c r="G2" s="202" t="s">
        <v>42</v>
      </c>
      <c r="H2" s="133" t="s">
        <v>37</v>
      </c>
    </row>
    <row r="3" spans="3:16" ht="13" x14ac:dyDescent="0.3">
      <c r="J3" s="16"/>
      <c r="K3" s="16"/>
      <c r="L3" s="16"/>
      <c r="M3" s="16"/>
      <c r="N3" s="16"/>
      <c r="O3" s="16"/>
      <c r="P3" s="16"/>
    </row>
    <row r="4" spans="3:16" ht="13" x14ac:dyDescent="0.3">
      <c r="J4" s="16"/>
      <c r="K4" s="16"/>
      <c r="L4" s="16"/>
      <c r="M4" s="16"/>
      <c r="N4" s="16"/>
      <c r="O4" s="16"/>
      <c r="P4" s="16"/>
    </row>
    <row r="5" spans="3:16" ht="13" x14ac:dyDescent="0.3">
      <c r="J5" s="16"/>
      <c r="K5" s="16"/>
      <c r="L5" s="16"/>
      <c r="M5" s="16"/>
      <c r="N5" s="16"/>
      <c r="O5" s="16"/>
      <c r="P5" s="16"/>
    </row>
    <row r="6" spans="3:16" ht="13" x14ac:dyDescent="0.3">
      <c r="J6" s="16"/>
      <c r="K6" s="16"/>
      <c r="L6" s="16"/>
      <c r="M6" s="16"/>
      <c r="N6" s="16"/>
      <c r="O6" s="16"/>
      <c r="P6" s="16"/>
    </row>
    <row r="7" spans="3:16" ht="13" x14ac:dyDescent="0.3">
      <c r="J7" s="16"/>
      <c r="K7" s="16"/>
      <c r="L7" s="16"/>
      <c r="M7" s="16"/>
      <c r="N7" s="16"/>
      <c r="O7" s="16"/>
      <c r="P7" s="16"/>
    </row>
    <row r="8" spans="3:16" ht="13" x14ac:dyDescent="0.3">
      <c r="J8" s="16"/>
      <c r="K8" s="16"/>
      <c r="L8" s="16"/>
      <c r="M8" s="16"/>
      <c r="N8" s="16"/>
      <c r="O8" s="16"/>
      <c r="P8" s="16"/>
    </row>
    <row r="9" spans="3:16" ht="13" x14ac:dyDescent="0.3">
      <c r="J9" s="16"/>
      <c r="K9" s="16"/>
      <c r="L9" s="16"/>
      <c r="M9" s="16"/>
      <c r="N9" s="16"/>
      <c r="O9" s="16"/>
      <c r="P9" s="16"/>
    </row>
    <row r="10" spans="3:16" ht="13" x14ac:dyDescent="0.3">
      <c r="J10" s="16"/>
      <c r="K10" s="16"/>
      <c r="L10" s="16"/>
      <c r="M10" s="16"/>
      <c r="N10" s="16"/>
      <c r="O10" s="16"/>
      <c r="P10" s="16"/>
    </row>
    <row r="11" spans="3:16" ht="13" x14ac:dyDescent="0.3">
      <c r="J11" s="16"/>
      <c r="K11" s="16"/>
      <c r="L11" s="16"/>
      <c r="M11" s="16"/>
      <c r="N11" s="16"/>
      <c r="O11" s="16"/>
      <c r="P11" s="16"/>
    </row>
    <row r="12" spans="3:16" ht="13" x14ac:dyDescent="0.3">
      <c r="J12" s="16"/>
      <c r="K12" s="16"/>
      <c r="L12" s="16"/>
      <c r="M12" s="16"/>
      <c r="N12" s="16"/>
      <c r="O12" s="16"/>
      <c r="P12" s="16"/>
    </row>
    <row r="13" spans="3:16" ht="13" x14ac:dyDescent="0.3">
      <c r="J13" s="16"/>
      <c r="K13" s="16"/>
      <c r="L13" s="16"/>
      <c r="M13" s="16"/>
      <c r="N13" s="16"/>
      <c r="O13" s="16"/>
      <c r="P13" s="16"/>
    </row>
    <row r="14" spans="3:16" ht="13" x14ac:dyDescent="0.3">
      <c r="J14" s="16"/>
      <c r="K14" s="16"/>
      <c r="L14" s="16"/>
      <c r="M14" s="16"/>
      <c r="N14" s="16"/>
      <c r="O14" s="16"/>
      <c r="P14" s="16"/>
    </row>
    <row r="15" spans="3:16" ht="13" x14ac:dyDescent="0.3">
      <c r="J15" s="16"/>
      <c r="K15" s="16"/>
      <c r="L15" s="16"/>
      <c r="M15" s="16"/>
      <c r="N15" s="16"/>
      <c r="O15" s="16"/>
      <c r="P15" s="16"/>
    </row>
    <row r="16" spans="3:16" ht="13" x14ac:dyDescent="0.3">
      <c r="J16" s="16"/>
      <c r="K16" s="16"/>
      <c r="L16" s="16"/>
      <c r="M16" s="16"/>
      <c r="N16" s="16"/>
      <c r="O16" s="16"/>
      <c r="P16" s="16"/>
    </row>
    <row r="17" spans="1:51" ht="13" x14ac:dyDescent="0.3">
      <c r="J17" s="16"/>
      <c r="K17" s="16"/>
      <c r="L17" s="16"/>
      <c r="M17" s="16"/>
      <c r="N17" s="16"/>
      <c r="O17" s="16"/>
      <c r="P17" s="16"/>
    </row>
    <row r="18" spans="1:51" ht="13" x14ac:dyDescent="0.3">
      <c r="J18" s="16"/>
      <c r="K18" s="16"/>
      <c r="L18" s="16"/>
      <c r="M18" s="16"/>
      <c r="N18" s="16"/>
      <c r="O18" s="16"/>
      <c r="P18" s="16"/>
    </row>
    <row r="19" spans="1:51" ht="13" x14ac:dyDescent="0.3">
      <c r="J19" s="16"/>
      <c r="K19" s="16"/>
      <c r="L19" s="16"/>
      <c r="M19" s="16"/>
      <c r="N19" s="16"/>
      <c r="O19" s="16"/>
      <c r="P19" s="16"/>
    </row>
    <row r="20" spans="1:51" ht="13" x14ac:dyDescent="0.3">
      <c r="J20" s="16"/>
      <c r="K20" s="16"/>
      <c r="L20" s="16"/>
      <c r="M20" s="16"/>
      <c r="N20" s="16"/>
      <c r="O20" s="16"/>
      <c r="P20" s="16"/>
    </row>
    <row r="21" spans="1:51" ht="13" x14ac:dyDescent="0.3">
      <c r="J21" s="16"/>
      <c r="K21" s="16"/>
      <c r="L21" s="16"/>
      <c r="M21" s="16"/>
      <c r="N21" s="16"/>
      <c r="O21" s="16"/>
      <c r="P21" s="16"/>
    </row>
    <row r="22" spans="1:51" ht="13" x14ac:dyDescent="0.3">
      <c r="J22" s="16"/>
      <c r="K22" s="16"/>
      <c r="L22" s="16"/>
      <c r="M22" s="16"/>
      <c r="N22" s="16"/>
      <c r="O22" s="16"/>
      <c r="P22" s="16"/>
    </row>
    <row r="23" spans="1:51" ht="13" x14ac:dyDescent="0.3">
      <c r="J23" s="16"/>
      <c r="K23" s="16"/>
      <c r="L23" s="16"/>
      <c r="M23" t="str">
        <f>D30&amp;" @ "&amp;location</f>
        <v>Sales $ Per 9H (Excluding Furniture) @ GLOW</v>
      </c>
      <c r="N23" s="16"/>
      <c r="O23" s="16"/>
      <c r="P23" s="16"/>
    </row>
    <row r="24" spans="1:51" ht="13" x14ac:dyDescent="0.3">
      <c r="J24" s="16"/>
      <c r="K24" s="16"/>
      <c r="L24" s="16"/>
      <c r="M24" s="16"/>
      <c r="N24" s="16"/>
      <c r="O24" s="16"/>
      <c r="P24" s="16"/>
    </row>
    <row r="25" spans="1:51" ht="10.5" thickBot="1" x14ac:dyDescent="0.25"/>
    <row r="26" spans="1:51" ht="12.5" hidden="1" x14ac:dyDescent="0.25">
      <c r="B26" s="15"/>
      <c r="D26" s="206" cm="1">
        <f t="array" ref="D26:K26">MATCH(D27:K27,tbl_pbi_sales_performance_mm[#Headers],0)</f>
        <v>1</v>
      </c>
      <c r="E26" s="206">
        <v>2</v>
      </c>
      <c r="F26" s="206">
        <v>13</v>
      </c>
      <c r="G26" s="206">
        <v>4</v>
      </c>
      <c r="H26" s="206">
        <v>7</v>
      </c>
      <c r="I26" s="206">
        <v>10</v>
      </c>
      <c r="J26" s="206">
        <v>3</v>
      </c>
      <c r="K26" s="206">
        <v>6</v>
      </c>
      <c r="L26" s="19"/>
      <c r="M26" s="19"/>
      <c r="N26" s="19"/>
      <c r="O26" s="19"/>
      <c r="P26" s="18"/>
    </row>
    <row r="27" spans="1:51" s="15" customFormat="1" ht="38" hidden="1" thickBot="1" x14ac:dyDescent="0.3">
      <c r="D27" s="73" t="s">
        <v>62</v>
      </c>
      <c r="E27" s="73" t="s">
        <v>63</v>
      </c>
      <c r="F27" s="73" t="s">
        <v>75</v>
      </c>
      <c r="G27" s="73" t="s">
        <v>64</v>
      </c>
      <c r="H27" s="73" t="s">
        <v>65</v>
      </c>
      <c r="I27" s="73" t="s">
        <v>66</v>
      </c>
      <c r="J27" s="73" t="s">
        <v>67</v>
      </c>
      <c r="K27" s="23" t="s">
        <v>68</v>
      </c>
      <c r="L27" s="208" t="s">
        <v>57</v>
      </c>
      <c r="M27" s="23" t="s">
        <v>69</v>
      </c>
      <c r="N27" s="207"/>
      <c r="O27" s="22"/>
      <c r="P27" s="18"/>
      <c r="R27" s="23"/>
    </row>
    <row r="28" spans="1:51" s="15" customFormat="1" ht="13" hidden="1" x14ac:dyDescent="0.3">
      <c r="B28" s="17"/>
      <c r="C28" s="24" t="s">
        <v>70</v>
      </c>
      <c r="D28" s="149" cm="1">
        <f t="array" ref="D28:P29">_xlfn.REDUCE(_xlfn.VSTACK(YEAR($D$2),MONTH($D$2)),_xlfn.SEQUENCE(1,12,1,1),_xlfn.LAMBDA(_xlpm.a,_xlpm.b,_xlfn.HSTACK(
_xlfn.VSTACK(
IF(INDEX(_xlpm.a,2,1)=1,INDEX(_xlpm.a,1,1)-1,INDEX(_xlpm.a,1,1)),
IF(INDEX(_xlpm.a,2,1)=1,12,INDEX(_xlpm.a,2,1)-1)),
_xlpm.a)))</f>
        <v>2025</v>
      </c>
      <c r="E28" s="150">
        <v>2025</v>
      </c>
      <c r="F28" s="150">
        <v>2025</v>
      </c>
      <c r="G28" s="150">
        <v>2025</v>
      </c>
      <c r="H28" s="150">
        <v>2025</v>
      </c>
      <c r="I28" s="151">
        <v>2025</v>
      </c>
      <c r="J28" s="150">
        <v>2025</v>
      </c>
      <c r="K28" s="150">
        <v>2025</v>
      </c>
      <c r="L28" s="151">
        <v>2025</v>
      </c>
      <c r="M28" s="151">
        <v>2025</v>
      </c>
      <c r="N28" s="151">
        <v>2025</v>
      </c>
      <c r="O28" s="151">
        <v>2025</v>
      </c>
      <c r="P28" s="152">
        <v>2026</v>
      </c>
      <c r="Q28" s="24"/>
      <c r="R28" s="23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15" customFormat="1" ht="13.5" hidden="1" thickBot="1" x14ac:dyDescent="0.35">
      <c r="B29" s="18"/>
      <c r="C29" s="24" t="s">
        <v>71</v>
      </c>
      <c r="D29" s="210">
        <v>1</v>
      </c>
      <c r="E29" s="211">
        <v>2</v>
      </c>
      <c r="F29" s="211">
        <v>3</v>
      </c>
      <c r="G29" s="211">
        <v>4</v>
      </c>
      <c r="H29" s="211">
        <v>5</v>
      </c>
      <c r="I29" s="205">
        <v>6</v>
      </c>
      <c r="J29" s="211">
        <v>7</v>
      </c>
      <c r="K29" s="211">
        <v>8</v>
      </c>
      <c r="L29" s="205">
        <v>9</v>
      </c>
      <c r="M29" s="205">
        <v>10</v>
      </c>
      <c r="N29" s="205">
        <v>11</v>
      </c>
      <c r="O29" s="205">
        <v>12</v>
      </c>
      <c r="P29" s="212">
        <v>1</v>
      </c>
      <c r="Q29" s="24"/>
      <c r="R29" s="22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ht="12.75" customHeight="1" x14ac:dyDescent="0.25">
      <c r="A30" s="15"/>
      <c r="B30" s="18"/>
      <c r="C30" s="15"/>
      <c r="D30" s="314" t="s">
        <v>76</v>
      </c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6"/>
      <c r="R30" s="23"/>
    </row>
    <row r="31" spans="1:51" ht="26.5" thickBot="1" x14ac:dyDescent="0.35">
      <c r="A31" s="15"/>
      <c r="B31" s="18"/>
      <c r="C31" s="24"/>
      <c r="D31" s="213" t="str">
        <f>"Last
"&amp;TEXT(DATE(D$28,D$29,1),"mmm")</f>
        <v>Last
Jan</v>
      </c>
      <c r="E31" s="214" t="str">
        <f>TEXT(DATE(E$28,E$29,1),"mmm")</f>
        <v>Feb</v>
      </c>
      <c r="F31" s="214" t="str">
        <f t="shared" ref="F31:P31" si="0">TEXT(DATE(F$28,F$29,1),"mmm")</f>
        <v>Mar</v>
      </c>
      <c r="G31" s="214" t="str">
        <f t="shared" si="0"/>
        <v>Apr</v>
      </c>
      <c r="H31" s="214" t="str">
        <f t="shared" si="0"/>
        <v>May</v>
      </c>
      <c r="I31" s="214" t="str">
        <f t="shared" si="0"/>
        <v>Jun</v>
      </c>
      <c r="J31" s="214" t="str">
        <f t="shared" si="0"/>
        <v>Jul</v>
      </c>
      <c r="K31" s="214" t="str">
        <f t="shared" si="0"/>
        <v>Aug</v>
      </c>
      <c r="L31" s="214" t="str">
        <f t="shared" si="0"/>
        <v>Sept</v>
      </c>
      <c r="M31" s="214" t="str">
        <f t="shared" si="0"/>
        <v>Oct</v>
      </c>
      <c r="N31" s="214" t="str">
        <f t="shared" si="0"/>
        <v>Nov</v>
      </c>
      <c r="O31" s="214" t="str">
        <f t="shared" si="0"/>
        <v>Dec</v>
      </c>
      <c r="P31" s="245" t="str">
        <f t="shared" si="0"/>
        <v>Jan</v>
      </c>
      <c r="Q31" s="246" t="str">
        <f>P31&amp;" Days"</f>
        <v>Jan Days</v>
      </c>
      <c r="R31" s="22"/>
    </row>
    <row r="32" spans="1:51" ht="13" x14ac:dyDescent="0.3">
      <c r="A32" s="195"/>
      <c r="B32" s="317" t="str">
        <f>location</f>
        <v>GLOW</v>
      </c>
      <c r="C32" s="318"/>
      <c r="D32" s="284" cm="1">
        <f t="array" ref="D32:Q32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_xlpm.filtered_tbl,_xlfn._xlws.FILTER(_xlpm.raw_tbl,_xlfn.CHOOSECOLS(_xlpm.raw_tbl,9) * ((_xlfn.CHOOSECOLS(_xlpm.raw_tbl,8) = location))),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_xlpm.padded_pivoted_tbl, IF(COLUMNS(_xlpm.pivoted_tbl) &lt; _xlpm.num_months+1, _xlfn.HSTACK(IF(_xlfn.SEQUENCE(ROWS(_xlpm.pivoted_tbl), _xlpm.num_months-COLUMNS(_xlpm.pivoted_tbl)+1), ""),_xlfn.DROP(_xlpm.pivoted_tbl,0,1)),_xlfn.DROP(_xlpm.pivoted_tbl,0,1)),
_xlpm.raw_results_tbl,_xlfn.HSTACK(_xlfn.CHOOSECOLS(_xlpm.pivoted_tbl,1),_xlpm.padded_pivoted_tbl,_xlpm.days),
_xlfn.DROP(IF(_xlpm.raw_results_tbl="",0,_xlpm.raw_results_tbl),0,1)
)</f>
        <v>8840.3955140625949</v>
      </c>
      <c r="E32" s="285">
        <v>9256.1746943844155</v>
      </c>
      <c r="F32" s="285">
        <v>6700.4967080128417</v>
      </c>
      <c r="G32" s="286">
        <v>14275.856468269107</v>
      </c>
      <c r="H32" s="285">
        <v>12429.976827026479</v>
      </c>
      <c r="I32" s="285">
        <v>13780.497301489821</v>
      </c>
      <c r="J32" s="286">
        <v>10890.089021016116</v>
      </c>
      <c r="K32" s="286">
        <v>8617.0628258448032</v>
      </c>
      <c r="L32" s="286">
        <v>4204.0818571930022</v>
      </c>
      <c r="M32" s="286">
        <v>6010.7444228041186</v>
      </c>
      <c r="N32" s="286">
        <v>5236.0049889403226</v>
      </c>
      <c r="O32" s="286">
        <v>7779.6364950726056</v>
      </c>
      <c r="P32" s="287">
        <v>5349.643716412781</v>
      </c>
      <c r="Q32" s="255">
        <v>35.804618055656029</v>
      </c>
      <c r="R32" s="22"/>
    </row>
    <row r="33" spans="1:51" s="15" customFormat="1" ht="13" x14ac:dyDescent="0.3">
      <c r="A33" s="195"/>
      <c r="B33" s="270" cm="1">
        <f t="array" ref="B33:Q34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_xlpm.padded_pivoted_tbl, IF(COLUMNS(_xlpm.pivoted_tbl) &lt; _xlpm.num_months+1, _xlfn.HSTACK(IF(_xlfn.SEQUENCE(ROWS(_xlpm.pivoted_tbl), _xlpm.num_months-COLUMNS(_xlpm.pivoted_tbl)+1), ""),_xlfn.DROP(_xlpm.pivoted_tbl,0,1)),_xlfn.DROP(_xlpm.pivoted_tbl,0,1)),
_xlpm.raw_results_tbl,_xlfn.HSTACK(_xlfn.CHOOSECOLS(_xlpm.pivoted_tbl,1),_xlpm.names,_xlpm.padded_pivoted_tbl,_xlpm.days),
_xlpm.filtered_results_tbl,_xlfn._xlws.FILTER(_xlpm.raw_results_tbl, ISNUMBER(MATCH(_xlfn.CHOOSECOLS(_xlpm.raw_results_tbl,1),_xlfn._xlws.FILTER(tbl_ref_sales[ID],tbl_ref_sales[Store] = location),0))),
_xlpm.clean_results_tbl,IF(_xlpm.filtered_results_tbl="",0,_xlpm.filtered_results_tbl),
_xlfn._xlws.SORT(_xlpm.clean_results_tbl,_xlfn.SEQUENCE(COLUMNS(_xlpm.clean_results_tbl)-3,,COLUMNS(_xlpm.clean_results_tbl)-1,-1),-1)
)</f>
        <v>543</v>
      </c>
      <c r="C33" s="271" t="str">
        <v>Suki C</v>
      </c>
      <c r="D33" s="278">
        <v>5417.1634236868749</v>
      </c>
      <c r="E33" s="279">
        <v>6908.490653008962</v>
      </c>
      <c r="F33" s="279">
        <v>10510.987442078787</v>
      </c>
      <c r="G33" s="280">
        <v>15440.912178554107</v>
      </c>
      <c r="H33" s="279">
        <v>17452.19515885026</v>
      </c>
      <c r="I33" s="279">
        <v>23748.043371118816</v>
      </c>
      <c r="J33" s="280">
        <v>10748.210790773845</v>
      </c>
      <c r="K33" s="280">
        <v>7465.6830838223977</v>
      </c>
      <c r="L33" s="280">
        <v>4715.999641191569</v>
      </c>
      <c r="M33" s="280">
        <v>5797.573667159133</v>
      </c>
      <c r="N33" s="280">
        <v>5871.4107950841108</v>
      </c>
      <c r="O33" s="280">
        <v>8784.405399385445</v>
      </c>
      <c r="P33" s="281">
        <v>6325.6704298167087</v>
      </c>
      <c r="Q33" s="260">
        <v>13.640451388881484</v>
      </c>
      <c r="R33" s="22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15" customFormat="1" ht="13" x14ac:dyDescent="0.3">
      <c r="A34" s="195"/>
      <c r="B34" s="143">
        <v>565</v>
      </c>
      <c r="C34" s="144" t="str">
        <v>Angel C</v>
      </c>
      <c r="D34" s="35">
        <v>0</v>
      </c>
      <c r="E34" s="136">
        <v>0</v>
      </c>
      <c r="F34" s="136">
        <v>0</v>
      </c>
      <c r="G34" s="137">
        <v>0</v>
      </c>
      <c r="H34" s="136">
        <v>25894.238341968918</v>
      </c>
      <c r="I34" s="136">
        <v>4724.5</v>
      </c>
      <c r="J34" s="137">
        <v>49640.481927780449</v>
      </c>
      <c r="K34" s="137">
        <v>9092.9151399548482</v>
      </c>
      <c r="L34" s="137">
        <v>2811.0321869311424</v>
      </c>
      <c r="M34" s="137">
        <v>4973.1005280607733</v>
      </c>
      <c r="N34" s="137">
        <v>3567.0206870517591</v>
      </c>
      <c r="O34" s="137">
        <v>6234.8143035579415</v>
      </c>
      <c r="P34" s="276">
        <v>3647.519649047731</v>
      </c>
      <c r="Q34" s="248">
        <v>13.677500000041036</v>
      </c>
      <c r="R34" s="22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15" customFormat="1" ht="13" x14ac:dyDescent="0.3">
      <c r="A35" s="195"/>
      <c r="B35" s="143"/>
      <c r="C35" s="144"/>
      <c r="D35" s="35"/>
      <c r="E35" s="136"/>
      <c r="F35" s="136"/>
      <c r="G35" s="137"/>
      <c r="H35" s="136"/>
      <c r="I35" s="136"/>
      <c r="J35" s="137"/>
      <c r="K35" s="137"/>
      <c r="L35" s="137"/>
      <c r="M35" s="137"/>
      <c r="N35" s="137"/>
      <c r="O35" s="137"/>
      <c r="P35" s="276"/>
      <c r="Q35" s="248"/>
      <c r="R35" s="23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15" customFormat="1" ht="13" x14ac:dyDescent="0.3">
      <c r="A36" s="195"/>
      <c r="B36" s="143"/>
      <c r="C36" s="144"/>
      <c r="D36" s="35"/>
      <c r="E36" s="136"/>
      <c r="F36" s="136"/>
      <c r="G36" s="137"/>
      <c r="H36" s="136"/>
      <c r="I36" s="136"/>
      <c r="J36" s="137"/>
      <c r="K36" s="137"/>
      <c r="L36" s="137"/>
      <c r="M36" s="137"/>
      <c r="N36" s="137"/>
      <c r="O36" s="137"/>
      <c r="P36" s="276"/>
      <c r="Q36" s="248"/>
      <c r="R36" s="23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15" customFormat="1" ht="13" x14ac:dyDescent="0.3">
      <c r="A37" s="195"/>
      <c r="B37" s="143"/>
      <c r="C37" s="144"/>
      <c r="D37" s="35"/>
      <c r="E37" s="136"/>
      <c r="F37" s="136"/>
      <c r="G37" s="137"/>
      <c r="H37" s="136"/>
      <c r="I37" s="136"/>
      <c r="J37" s="137"/>
      <c r="K37" s="137"/>
      <c r="L37" s="137"/>
      <c r="M37" s="137"/>
      <c r="N37" s="137"/>
      <c r="O37" s="137"/>
      <c r="P37" s="276"/>
      <c r="Q37" s="248"/>
      <c r="R37" s="23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15" customFormat="1" ht="13" x14ac:dyDescent="0.3">
      <c r="A38" s="195"/>
      <c r="B38" s="143"/>
      <c r="C38" s="144"/>
      <c r="D38" s="35"/>
      <c r="E38" s="136"/>
      <c r="F38" s="136"/>
      <c r="G38" s="137"/>
      <c r="H38" s="136"/>
      <c r="I38" s="136"/>
      <c r="J38" s="137"/>
      <c r="K38" s="137"/>
      <c r="L38" s="137"/>
      <c r="M38" s="137"/>
      <c r="N38" s="137"/>
      <c r="O38" s="137"/>
      <c r="P38" s="276"/>
      <c r="Q38" s="248"/>
      <c r="R38" s="23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15" customFormat="1" ht="13" x14ac:dyDescent="0.3">
      <c r="A39" s="195"/>
      <c r="B39" s="143"/>
      <c r="C39" s="144"/>
      <c r="D39" s="35"/>
      <c r="E39" s="136"/>
      <c r="F39" s="136"/>
      <c r="G39" s="137"/>
      <c r="H39" s="136"/>
      <c r="I39" s="136"/>
      <c r="J39" s="137"/>
      <c r="K39" s="137"/>
      <c r="L39" s="137"/>
      <c r="M39" s="137"/>
      <c r="N39" s="137"/>
      <c r="O39" s="137"/>
      <c r="P39" s="276"/>
      <c r="Q39" s="248"/>
      <c r="R39" s="23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15" customFormat="1" ht="13" x14ac:dyDescent="0.3">
      <c r="A40" s="209"/>
      <c r="B40" s="143"/>
      <c r="C40" s="144"/>
      <c r="D40" s="35"/>
      <c r="E40" s="136"/>
      <c r="F40" s="136"/>
      <c r="G40" s="137"/>
      <c r="H40" s="136"/>
      <c r="I40" s="136"/>
      <c r="J40" s="137"/>
      <c r="K40" s="137"/>
      <c r="L40" s="137"/>
      <c r="M40" s="137"/>
      <c r="N40" s="137"/>
      <c r="O40" s="137"/>
      <c r="P40" s="276"/>
      <c r="Q40" s="24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15" customFormat="1" ht="13" x14ac:dyDescent="0.3">
      <c r="A41" s="209"/>
      <c r="B41" s="143"/>
      <c r="C41" s="144"/>
      <c r="D41" s="35"/>
      <c r="E41" s="136"/>
      <c r="F41" s="136"/>
      <c r="G41" s="137"/>
      <c r="H41" s="136"/>
      <c r="I41" s="136"/>
      <c r="J41" s="137"/>
      <c r="K41" s="137"/>
      <c r="L41" s="137"/>
      <c r="M41" s="137"/>
      <c r="N41" s="137"/>
      <c r="O41" s="137"/>
      <c r="P41" s="276"/>
      <c r="Q41" s="24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15" customFormat="1" ht="13.5" thickBot="1" x14ac:dyDescent="0.35">
      <c r="A42" s="209"/>
      <c r="B42" s="145"/>
      <c r="C42" s="146"/>
      <c r="D42" s="36"/>
      <c r="E42" s="37"/>
      <c r="F42" s="37"/>
      <c r="G42" s="139"/>
      <c r="H42" s="37"/>
      <c r="I42" s="37"/>
      <c r="J42" s="139"/>
      <c r="K42" s="139"/>
      <c r="L42" s="139"/>
      <c r="M42" s="139"/>
      <c r="N42" s="139"/>
      <c r="O42" s="139"/>
      <c r="P42" s="277"/>
      <c r="Q42" s="250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15" customFormat="1" ht="13" thickBo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15" customFormat="1" ht="13.5" thickBot="1" x14ac:dyDescent="0.3">
      <c r="D44" s="310" t="s">
        <v>73</v>
      </c>
      <c r="E44" s="311"/>
      <c r="F44" s="311"/>
      <c r="G44" s="311"/>
      <c r="H44" s="311"/>
      <c r="I44" s="311"/>
      <c r="J44" s="311"/>
      <c r="K44" s="311"/>
      <c r="L44" s="311"/>
      <c r="M44" s="311"/>
      <c r="N44" s="311"/>
      <c r="O44" s="311"/>
      <c r="P44" s="311"/>
      <c r="Q44" s="312"/>
      <c r="R44" s="23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15" customFormat="1" ht="26.5" thickBot="1" x14ac:dyDescent="0.3">
      <c r="D45" s="184" t="str">
        <f>"Last
"&amp;TEXT(DATE(D$28,D$29,1),"mmm")</f>
        <v>Last
Jan</v>
      </c>
      <c r="E45" s="147" t="str">
        <f>TEXT(DATE(E$28,E$29,1),"mmm")</f>
        <v>Feb</v>
      </c>
      <c r="F45" s="147" t="str">
        <f t="shared" ref="F45:P45" si="1">TEXT(DATE(F$28,F$29,1),"mmm")</f>
        <v>Mar</v>
      </c>
      <c r="G45" s="147" t="str">
        <f t="shared" si="1"/>
        <v>Apr</v>
      </c>
      <c r="H45" s="147" t="str">
        <f t="shared" si="1"/>
        <v>May</v>
      </c>
      <c r="I45" s="147" t="str">
        <f t="shared" si="1"/>
        <v>Jun</v>
      </c>
      <c r="J45" s="147" t="str">
        <f t="shared" si="1"/>
        <v>Jul</v>
      </c>
      <c r="K45" s="147" t="str">
        <f t="shared" si="1"/>
        <v>Aug</v>
      </c>
      <c r="L45" s="147" t="str">
        <f t="shared" si="1"/>
        <v>Sept</v>
      </c>
      <c r="M45" s="147" t="str">
        <f t="shared" si="1"/>
        <v>Oct</v>
      </c>
      <c r="N45" s="147" t="str">
        <f t="shared" si="1"/>
        <v>Nov</v>
      </c>
      <c r="O45" s="147" t="str">
        <f t="shared" si="1"/>
        <v>Dec</v>
      </c>
      <c r="P45" s="148" t="str">
        <f t="shared" si="1"/>
        <v>Jan</v>
      </c>
      <c r="Q45" s="229" t="str">
        <f>P45&amp;" Days"</f>
        <v>Jan Days</v>
      </c>
      <c r="R45" s="23"/>
      <c r="S45"/>
      <c r="T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15" customFormat="1" ht="13" x14ac:dyDescent="0.3">
      <c r="A46" s="195"/>
      <c r="B46" s="141" cm="1">
        <f t="array" ref="B46:Q55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_xlpm.padded_pivoted_tbl, IF(COLUMNS(_xlpm.pivoted_tbl) &lt; _xlpm.num_months+1, _xlfn.HSTACK(IF(_xlfn.SEQUENCE(ROWS(_xlpm.pivoted_tbl), _xlpm.num_months-COLUMNS(_xlpm.pivoted_tbl)+1), ""),_xlfn.DROP(_xlpm.pivoted_tbl,0,1)),_xlfn.DROP(_xlpm.pivoted_tbl,0,1)),
_xlpm.totals,_xlfn.BYROW(_xlpm.padded_pivoted_tbl,_xlfn.LAMBDA(_xlpm.r, SUM(_xlfn.CHOOSECOLS(_xlpm.r, _xlfn.SEQUENCE(_xlpm.num_months,,1,1))))),
_xlpm.raw_results_tbl,_xlfn.HSTACK(_xlfn.CHOOSECOLS(_xlpm.pivoted_tbl,1),_xlpm.names,_xlpm.padded_pivoted_tbl,_xlpm.days),
_xlpm.filtered_results_tbl,_xlfn._xlws.FILTER(_xlpm.raw_results_tbl,
NOT(ISNUMBER(MATCH(_xlfn.CHOOSECOLS(_xlpm.raw_results_tbl,1),_xlfn._xlws.FILTER(tbl_ref_sales[ID],tbl_ref_sales[Store] = location),0))) *
NOT(ISNUMBER(MATCH(_xlfn.CHOOSECOLS(_xlpm.raw_results_tbl,1),_xlfn._xlws.FILTER(tbl_ref_sales[ID],NOT(tbl_ref_sales[IsActive])),0))) *
NOT(_xlfn.CHOOSECOLS(_xlpm.raw_results_tbl,1)=0) *
(_xlpm.totals &lt;&gt; 0)),
_xlpm.clean_results_tbl,IF(_xlpm.filtered_results_tbl="",0,_xlpm.filtered_results_tbl),
_xlfn._xlws.SORT(_xlpm.clean_results_tbl,_xlfn.SEQUENCE(COLUMNS(_xlpm.clean_results_tbl)-2,,COLUMNS(_xlpm.clean_results_tbl),-1),-1)
)</f>
        <v>580</v>
      </c>
      <c r="C46" s="142" t="str">
        <v>Cici T</v>
      </c>
      <c r="D46" s="33">
        <v>0</v>
      </c>
      <c r="E46" s="34">
        <v>0</v>
      </c>
      <c r="F46" s="34">
        <v>0</v>
      </c>
      <c r="G46" s="134">
        <v>0</v>
      </c>
      <c r="H46" s="34">
        <v>0</v>
      </c>
      <c r="I46" s="34">
        <v>0</v>
      </c>
      <c r="J46" s="134">
        <v>0</v>
      </c>
      <c r="K46" s="134">
        <v>0</v>
      </c>
      <c r="L46" s="134">
        <v>2504.3478260823908</v>
      </c>
      <c r="M46" s="134">
        <v>11063.281361984882</v>
      </c>
      <c r="N46" s="134">
        <v>2385.6447435748014</v>
      </c>
      <c r="O46" s="134">
        <v>10517.692212671489</v>
      </c>
      <c r="P46" s="224">
        <v>5548.8894981789508</v>
      </c>
      <c r="Q46" s="218">
        <v>5.3185416667038226</v>
      </c>
      <c r="R46" s="23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15" customFormat="1" ht="13" x14ac:dyDescent="0.3">
      <c r="A47" s="195"/>
      <c r="B47" s="143">
        <v>517</v>
      </c>
      <c r="C47" s="144" t="str">
        <v>Aya C</v>
      </c>
      <c r="D47" s="35">
        <v>0</v>
      </c>
      <c r="E47" s="136">
        <v>0</v>
      </c>
      <c r="F47" s="136">
        <v>5728.1326768399367</v>
      </c>
      <c r="G47" s="137">
        <v>0</v>
      </c>
      <c r="H47" s="136">
        <v>0</v>
      </c>
      <c r="I47" s="136">
        <v>25304.999999999996</v>
      </c>
      <c r="J47" s="137">
        <v>7191.8160357094139</v>
      </c>
      <c r="K47" s="137">
        <v>21067.732936514225</v>
      </c>
      <c r="L47" s="137">
        <v>5760.1644645223787</v>
      </c>
      <c r="M47" s="137">
        <v>5570.9564702180405</v>
      </c>
      <c r="N47" s="137">
        <v>5675.896580052422</v>
      </c>
      <c r="O47" s="137">
        <v>7457.8048148830612</v>
      </c>
      <c r="P47" s="225">
        <v>8191.3007626491335</v>
      </c>
      <c r="Q47" s="219">
        <v>3.0318750000296859</v>
      </c>
      <c r="R47" s="23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15" customFormat="1" ht="13" x14ac:dyDescent="0.3">
      <c r="A48" s="195"/>
      <c r="B48" s="143">
        <v>544</v>
      </c>
      <c r="C48" s="144" t="str">
        <v>Jovi C</v>
      </c>
      <c r="D48" s="35">
        <v>10655.409174311933</v>
      </c>
      <c r="E48" s="136">
        <v>8802.6960714958041</v>
      </c>
      <c r="F48" s="136">
        <v>8161.427586825831</v>
      </c>
      <c r="G48" s="137">
        <v>10077.280055314795</v>
      </c>
      <c r="H48" s="136">
        <v>8717.4430529949441</v>
      </c>
      <c r="I48" s="136">
        <v>11524.146089108062</v>
      </c>
      <c r="J48" s="137">
        <v>7538.3464063064921</v>
      </c>
      <c r="K48" s="137">
        <v>8420.8337801213765</v>
      </c>
      <c r="L48" s="137">
        <v>5328.1033246162697</v>
      </c>
      <c r="M48" s="137">
        <v>5753.7407176296238</v>
      </c>
      <c r="N48" s="137">
        <v>7564.7584275396475</v>
      </c>
      <c r="O48" s="137">
        <v>5413.1323484612558</v>
      </c>
      <c r="P48" s="225">
        <v>4161.4678899082564</v>
      </c>
      <c r="Q48" s="219">
        <v>0.13625000000000001</v>
      </c>
      <c r="R48" s="23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15" customFormat="1" ht="13" x14ac:dyDescent="0.3">
      <c r="A49" s="195"/>
      <c r="B49" s="143">
        <v>835</v>
      </c>
      <c r="C49" s="144" t="str">
        <v>Alien T</v>
      </c>
      <c r="D49" s="35">
        <v>0</v>
      </c>
      <c r="E49" s="136">
        <v>0</v>
      </c>
      <c r="F49" s="136">
        <v>0</v>
      </c>
      <c r="G49" s="137">
        <v>0</v>
      </c>
      <c r="H49" s="136">
        <v>18171.312676056343</v>
      </c>
      <c r="I49" s="136">
        <v>11263.351749539595</v>
      </c>
      <c r="J49" s="137">
        <v>0</v>
      </c>
      <c r="K49" s="137">
        <v>7433.2103321033228</v>
      </c>
      <c r="L49" s="137">
        <v>5937.4320845910088</v>
      </c>
      <c r="M49" s="137">
        <v>6518.0815166031698</v>
      </c>
      <c r="N49" s="137">
        <v>5566.6255351605687</v>
      </c>
      <c r="O49" s="137">
        <v>0</v>
      </c>
      <c r="P49" s="225">
        <v>0</v>
      </c>
      <c r="Q49" s="219">
        <v>0</v>
      </c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15" customFormat="1" ht="13" x14ac:dyDescent="0.3">
      <c r="A50" s="195"/>
      <c r="B50" s="143">
        <v>862</v>
      </c>
      <c r="C50" s="144" t="str">
        <v>Maggie L</v>
      </c>
      <c r="D50" s="35">
        <v>0</v>
      </c>
      <c r="E50" s="136">
        <v>0</v>
      </c>
      <c r="F50" s="136">
        <v>0</v>
      </c>
      <c r="G50" s="137">
        <v>0</v>
      </c>
      <c r="H50" s="136">
        <v>0</v>
      </c>
      <c r="I50" s="136">
        <v>0</v>
      </c>
      <c r="J50" s="137">
        <v>0</v>
      </c>
      <c r="K50" s="137">
        <v>7944.4199289292546</v>
      </c>
      <c r="L50" s="137">
        <v>0</v>
      </c>
      <c r="M50" s="137">
        <v>0</v>
      </c>
      <c r="N50" s="137">
        <v>0</v>
      </c>
      <c r="O50" s="137">
        <v>0</v>
      </c>
      <c r="P50" s="225">
        <v>0</v>
      </c>
      <c r="Q50" s="219">
        <v>0</v>
      </c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15" customFormat="1" ht="13" x14ac:dyDescent="0.3">
      <c r="A51" s="195"/>
      <c r="B51" s="143">
        <v>520</v>
      </c>
      <c r="C51" s="144" t="str">
        <v>Kayi H</v>
      </c>
      <c r="D51" s="35">
        <v>7218.5</v>
      </c>
      <c r="E51" s="136">
        <v>8815.0600000000031</v>
      </c>
      <c r="F51" s="136">
        <v>915.26936917416572</v>
      </c>
      <c r="G51" s="137">
        <v>0</v>
      </c>
      <c r="H51" s="136">
        <v>0</v>
      </c>
      <c r="I51" s="136">
        <v>0</v>
      </c>
      <c r="J51" s="137">
        <v>46840.975609756111</v>
      </c>
      <c r="K51" s="137">
        <v>0</v>
      </c>
      <c r="L51" s="137">
        <v>0</v>
      </c>
      <c r="M51" s="137">
        <v>0</v>
      </c>
      <c r="N51" s="137">
        <v>0</v>
      </c>
      <c r="O51" s="137">
        <v>0</v>
      </c>
      <c r="P51" s="225">
        <v>0</v>
      </c>
      <c r="Q51" s="219">
        <v>0</v>
      </c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15" customFormat="1" ht="13" x14ac:dyDescent="0.3">
      <c r="A52" s="195"/>
      <c r="B52" s="143">
        <v>886</v>
      </c>
      <c r="C52" s="144" t="str">
        <v>Gigi C</v>
      </c>
      <c r="D52" s="35">
        <v>0</v>
      </c>
      <c r="E52" s="136">
        <v>0</v>
      </c>
      <c r="F52" s="136">
        <v>0</v>
      </c>
      <c r="G52" s="137">
        <v>0</v>
      </c>
      <c r="H52" s="136">
        <v>0</v>
      </c>
      <c r="I52" s="136">
        <v>0</v>
      </c>
      <c r="J52" s="137">
        <v>1682.7586206896551</v>
      </c>
      <c r="K52" s="137">
        <v>0</v>
      </c>
      <c r="L52" s="137">
        <v>0</v>
      </c>
      <c r="M52" s="137">
        <v>0</v>
      </c>
      <c r="N52" s="137">
        <v>0</v>
      </c>
      <c r="O52" s="137">
        <v>0</v>
      </c>
      <c r="P52" s="225">
        <v>0</v>
      </c>
      <c r="Q52" s="219">
        <v>0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15" customFormat="1" ht="13" x14ac:dyDescent="0.3">
      <c r="A53" s="195"/>
      <c r="B53" s="143">
        <v>817</v>
      </c>
      <c r="C53" s="144" t="str">
        <v>Candy K</v>
      </c>
      <c r="D53" s="35">
        <v>0</v>
      </c>
      <c r="E53" s="136">
        <v>0</v>
      </c>
      <c r="F53" s="136">
        <v>595.86651880459249</v>
      </c>
      <c r="G53" s="137">
        <v>8351</v>
      </c>
      <c r="H53" s="136">
        <v>0</v>
      </c>
      <c r="I53" s="136">
        <v>516</v>
      </c>
      <c r="J53" s="137">
        <v>0</v>
      </c>
      <c r="K53" s="137">
        <v>0</v>
      </c>
      <c r="L53" s="137">
        <v>0</v>
      </c>
      <c r="M53" s="137">
        <v>0</v>
      </c>
      <c r="N53" s="137">
        <v>0</v>
      </c>
      <c r="O53" s="137">
        <v>0</v>
      </c>
      <c r="P53" s="225">
        <v>0</v>
      </c>
      <c r="Q53" s="221">
        <v>0</v>
      </c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15" customFormat="1" ht="13" x14ac:dyDescent="0.3">
      <c r="A54" s="195"/>
      <c r="B54" s="143">
        <v>863</v>
      </c>
      <c r="C54" s="144" t="str">
        <v>Collan C</v>
      </c>
      <c r="D54" s="35">
        <v>0</v>
      </c>
      <c r="E54" s="136">
        <v>0</v>
      </c>
      <c r="F54" s="136">
        <v>0</v>
      </c>
      <c r="G54" s="137">
        <v>0</v>
      </c>
      <c r="H54" s="136">
        <v>0</v>
      </c>
      <c r="I54" s="136">
        <v>202</v>
      </c>
      <c r="J54" s="137">
        <v>0</v>
      </c>
      <c r="K54" s="137">
        <v>0</v>
      </c>
      <c r="L54" s="137">
        <v>0</v>
      </c>
      <c r="M54" s="137">
        <v>0</v>
      </c>
      <c r="N54" s="137">
        <v>0</v>
      </c>
      <c r="O54" s="137">
        <v>0</v>
      </c>
      <c r="P54" s="225">
        <v>0</v>
      </c>
      <c r="Q54" s="221">
        <v>0</v>
      </c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15" customFormat="1" ht="13" x14ac:dyDescent="0.3">
      <c r="A55" s="195"/>
      <c r="B55" s="143">
        <v>838</v>
      </c>
      <c r="C55" s="144" t="str">
        <v>Joan N</v>
      </c>
      <c r="D55" s="35">
        <v>0</v>
      </c>
      <c r="E55" s="136">
        <v>0</v>
      </c>
      <c r="F55" s="136">
        <v>6171.1714378133302</v>
      </c>
      <c r="G55" s="137">
        <v>0</v>
      </c>
      <c r="H55" s="136">
        <v>0</v>
      </c>
      <c r="I55" s="136">
        <v>0</v>
      </c>
      <c r="J55" s="137">
        <v>0</v>
      </c>
      <c r="K55" s="137">
        <v>0</v>
      </c>
      <c r="L55" s="137">
        <v>0</v>
      </c>
      <c r="M55" s="137">
        <v>0</v>
      </c>
      <c r="N55" s="137">
        <v>0</v>
      </c>
      <c r="O55" s="137">
        <v>0</v>
      </c>
      <c r="P55" s="225">
        <v>0</v>
      </c>
      <c r="Q55" s="221">
        <v>0</v>
      </c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15" customFormat="1" ht="13" x14ac:dyDescent="0.3">
      <c r="A56" s="195"/>
      <c r="B56" s="143"/>
      <c r="C56" s="144"/>
      <c r="D56" s="35"/>
      <c r="E56" s="136"/>
      <c r="F56" s="136"/>
      <c r="G56" s="137"/>
      <c r="H56" s="136"/>
      <c r="I56" s="136"/>
      <c r="J56" s="137"/>
      <c r="K56" s="137"/>
      <c r="L56" s="137"/>
      <c r="M56" s="137"/>
      <c r="N56" s="137"/>
      <c r="O56" s="137"/>
      <c r="P56" s="225"/>
      <c r="Q56" s="221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15" customFormat="1" ht="13" x14ac:dyDescent="0.3">
      <c r="A57" s="195"/>
      <c r="B57" s="143"/>
      <c r="C57" s="144"/>
      <c r="D57" s="35"/>
      <c r="E57" s="136"/>
      <c r="F57" s="136"/>
      <c r="G57" s="137"/>
      <c r="H57" s="136"/>
      <c r="I57" s="136"/>
      <c r="J57" s="137"/>
      <c r="K57" s="137"/>
      <c r="L57" s="137"/>
      <c r="M57" s="137"/>
      <c r="N57" s="137"/>
      <c r="O57" s="137"/>
      <c r="P57" s="225"/>
      <c r="Q57" s="221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15" customFormat="1" ht="13" x14ac:dyDescent="0.3">
      <c r="A58" s="195"/>
      <c r="B58" s="143"/>
      <c r="C58" s="144"/>
      <c r="D58" s="35"/>
      <c r="E58" s="136"/>
      <c r="F58" s="136"/>
      <c r="G58" s="137"/>
      <c r="H58" s="136"/>
      <c r="I58" s="136"/>
      <c r="J58" s="137"/>
      <c r="K58" s="137"/>
      <c r="L58" s="137"/>
      <c r="M58" s="137"/>
      <c r="N58" s="137"/>
      <c r="O58" s="137"/>
      <c r="P58" s="225"/>
      <c r="Q58" s="221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15" customFormat="1" ht="13" x14ac:dyDescent="0.3">
      <c r="A59" s="195"/>
      <c r="B59" s="143"/>
      <c r="C59" s="144"/>
      <c r="D59" s="35"/>
      <c r="E59" s="136"/>
      <c r="F59" s="136"/>
      <c r="G59" s="137"/>
      <c r="H59" s="136"/>
      <c r="I59" s="136"/>
      <c r="J59" s="137"/>
      <c r="K59" s="137"/>
      <c r="L59" s="137"/>
      <c r="M59" s="137"/>
      <c r="N59" s="137"/>
      <c r="O59" s="137"/>
      <c r="P59" s="225"/>
      <c r="Q59" s="221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15" customFormat="1" ht="13" x14ac:dyDescent="0.3">
      <c r="A60" s="195"/>
      <c r="B60" s="143"/>
      <c r="C60" s="144"/>
      <c r="D60" s="35"/>
      <c r="E60" s="136"/>
      <c r="F60" s="136"/>
      <c r="G60" s="137"/>
      <c r="H60" s="136"/>
      <c r="I60" s="136"/>
      <c r="J60" s="137"/>
      <c r="K60" s="137"/>
      <c r="L60" s="137"/>
      <c r="M60" s="137"/>
      <c r="N60" s="137"/>
      <c r="O60" s="137"/>
      <c r="P60" s="225"/>
      <c r="Q60" s="221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15" customFormat="1" ht="13" x14ac:dyDescent="0.3">
      <c r="A61" s="195"/>
      <c r="B61" s="143"/>
      <c r="C61" s="144"/>
      <c r="D61" s="35"/>
      <c r="E61" s="136"/>
      <c r="F61" s="136"/>
      <c r="G61" s="137"/>
      <c r="H61" s="136"/>
      <c r="I61" s="136"/>
      <c r="J61" s="137"/>
      <c r="K61" s="137"/>
      <c r="L61" s="137"/>
      <c r="M61" s="137"/>
      <c r="N61" s="137"/>
      <c r="O61" s="137"/>
      <c r="P61" s="225"/>
      <c r="Q61" s="22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15" customFormat="1" ht="13.5" customHeight="1" x14ac:dyDescent="0.3">
      <c r="A62" s="195"/>
      <c r="B62" s="143"/>
      <c r="C62" s="144"/>
      <c r="D62" s="35"/>
      <c r="E62" s="136"/>
      <c r="F62" s="136"/>
      <c r="G62" s="137"/>
      <c r="H62" s="136"/>
      <c r="I62" s="136"/>
      <c r="J62" s="137"/>
      <c r="K62" s="137"/>
      <c r="L62" s="137"/>
      <c r="M62" s="137"/>
      <c r="N62" s="137"/>
      <c r="O62" s="137"/>
      <c r="P62" s="225"/>
      <c r="Q62" s="221"/>
      <c r="R62" s="23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15" customFormat="1" ht="13.5" thickBot="1" x14ac:dyDescent="0.35">
      <c r="A63" s="195"/>
      <c r="B63" s="145"/>
      <c r="C63" s="146"/>
      <c r="D63" s="36"/>
      <c r="E63" s="37"/>
      <c r="F63" s="37"/>
      <c r="G63" s="139"/>
      <c r="H63" s="37"/>
      <c r="I63" s="37"/>
      <c r="J63" s="139"/>
      <c r="K63" s="139"/>
      <c r="L63" s="139"/>
      <c r="M63" s="139"/>
      <c r="N63" s="139"/>
      <c r="O63" s="139"/>
      <c r="P63" s="226"/>
      <c r="Q63" s="230"/>
      <c r="R63" s="2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15" customFormat="1" ht="13" thickBot="1" x14ac:dyDescent="0.3">
      <c r="R64" s="23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15" customFormat="1" ht="13.5" thickBot="1" x14ac:dyDescent="0.3">
      <c r="D65" s="307" t="s">
        <v>74</v>
      </c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9"/>
      <c r="R65" s="23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15" customFormat="1" ht="26.5" thickBot="1" x14ac:dyDescent="0.3">
      <c r="D66" s="213" t="str">
        <f>"Last
"&amp;TEXT(DATE(D$28,D$29,1),"mmm")</f>
        <v>Last
Jan</v>
      </c>
      <c r="E66" s="216" t="str">
        <f>TEXT(DATE(E$28,E$29,1),"mmm")</f>
        <v>Feb</v>
      </c>
      <c r="F66" s="216" t="str">
        <f t="shared" ref="F66:P66" si="2">TEXT(DATE(F$28,F$29,1),"mmm")</f>
        <v>Mar</v>
      </c>
      <c r="G66" s="216" t="str">
        <f t="shared" si="2"/>
        <v>Apr</v>
      </c>
      <c r="H66" s="216" t="str">
        <f t="shared" si="2"/>
        <v>May</v>
      </c>
      <c r="I66" s="216" t="str">
        <f t="shared" si="2"/>
        <v>Jun</v>
      </c>
      <c r="J66" s="216" t="str">
        <f t="shared" si="2"/>
        <v>Jul</v>
      </c>
      <c r="K66" s="216" t="str">
        <f t="shared" si="2"/>
        <v>Aug</v>
      </c>
      <c r="L66" s="216" t="str">
        <f t="shared" si="2"/>
        <v>Sept</v>
      </c>
      <c r="M66" s="216" t="str">
        <f t="shared" si="2"/>
        <v>Oct</v>
      </c>
      <c r="N66" s="216" t="str">
        <f t="shared" si="2"/>
        <v>Nov</v>
      </c>
      <c r="O66" s="216" t="str">
        <f t="shared" si="2"/>
        <v>Dec</v>
      </c>
      <c r="P66" s="216" t="str">
        <f t="shared" si="2"/>
        <v>Jan</v>
      </c>
      <c r="Q66" s="217" t="str">
        <f>P66&amp;" Days"</f>
        <v>Jan Days</v>
      </c>
      <c r="R66" s="23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15" customFormat="1" ht="13" x14ac:dyDescent="0.3">
      <c r="A67" s="195"/>
      <c r="B67" s="141" cm="1">
        <f t="array" ref="B67:Q67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_xlpm.padded_pivoted_tbl, IF(COLUMNS(_xlpm.pivoted_tbl) &lt; _xlpm.num_months+1, _xlfn.HSTACK(IF(_xlfn.SEQUENCE(ROWS(_xlpm.pivoted_tbl), _xlpm.num_months-COLUMNS(_xlpm.pivoted_tbl)+1), ""),_xlfn.DROP(_xlpm.pivoted_tbl,0,1)),_xlfn.DROP(_xlpm.pivoted_tbl,0,1)),
_xlpm.totals,_xlfn.BYROW(_xlpm.padded_pivoted_tbl,_xlfn.LAMBDA(_xlpm.r, SUM(_xlfn.CHOOSECOLS(_xlpm.r, _xlfn.SEQUENCE(_xlpm.num_months,,1,1))))),
_xlpm.raw_results_tbl,_xlfn.HSTACK(_xlfn.CHOOSECOLS(_xlpm.pivoted_tbl,1),_xlpm.names,_xlpm.padded_pivoted_tbl,_xlpm.days),
_xlpm.filtered_results_tbl,_xlfn._xlws.FILTER(_xlpm.raw_results_tbl, ISNUMBER(MATCH(_xlfn.CHOOSECOLS(_xlpm.raw_results_tbl,1),_xlfn._xlws.FILTER(tbl_ref_sales[ID],NOT(tbl_ref_sales[IsActive])),0)) * (_xlpm.totals &lt;&gt; 0)),
_xlpm.clean_results_tbl,IF(_xlpm.filtered_results_tbl="",0,_xlpm.filtered_results_tbl),
_xlfn._xlws.SORT(_xlpm.clean_results_tbl,_xlfn.SEQUENCE(COLUMNS(_xlpm.clean_results_tbl)-2,,COLUMNS(_xlpm.clean_results_tbl),-1),-1)
)</f>
        <v>552</v>
      </c>
      <c r="C67" s="142" t="str">
        <v>Vicky L</v>
      </c>
      <c r="D67" s="35">
        <v>0</v>
      </c>
      <c r="E67" s="136">
        <v>0</v>
      </c>
      <c r="F67" s="136">
        <v>4850.6655909640995</v>
      </c>
      <c r="G67" s="137">
        <v>0</v>
      </c>
      <c r="H67" s="136">
        <v>18931.804008908675</v>
      </c>
      <c r="I67" s="136">
        <v>0</v>
      </c>
      <c r="J67" s="137">
        <v>0</v>
      </c>
      <c r="K67" s="137">
        <v>0</v>
      </c>
      <c r="L67" s="137">
        <v>0</v>
      </c>
      <c r="M67" s="137">
        <v>0</v>
      </c>
      <c r="N67" s="137">
        <v>0</v>
      </c>
      <c r="O67" s="137">
        <v>0</v>
      </c>
      <c r="P67" s="227">
        <v>0</v>
      </c>
      <c r="Q67" s="221">
        <v>0</v>
      </c>
      <c r="R67" s="23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15" customFormat="1" ht="13" x14ac:dyDescent="0.3">
      <c r="A68" s="195"/>
      <c r="B68" s="143"/>
      <c r="C68" s="144"/>
      <c r="D68" s="35"/>
      <c r="E68" s="136"/>
      <c r="F68" s="136"/>
      <c r="G68" s="137"/>
      <c r="H68" s="136"/>
      <c r="I68" s="136"/>
      <c r="J68" s="137"/>
      <c r="K68" s="137"/>
      <c r="L68" s="137"/>
      <c r="M68" s="137"/>
      <c r="N68" s="137"/>
      <c r="O68" s="137"/>
      <c r="P68" s="227"/>
      <c r="Q68" s="222"/>
      <c r="R68" s="23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15" customFormat="1" ht="13" x14ac:dyDescent="0.3">
      <c r="A69" s="195"/>
      <c r="B69" s="143"/>
      <c r="C69" s="144"/>
      <c r="D69" s="35"/>
      <c r="E69" s="136"/>
      <c r="F69" s="136"/>
      <c r="G69" s="137"/>
      <c r="H69" s="136"/>
      <c r="I69" s="136"/>
      <c r="J69" s="137"/>
      <c r="K69" s="137"/>
      <c r="L69" s="137"/>
      <c r="M69" s="137"/>
      <c r="N69" s="137"/>
      <c r="O69" s="137"/>
      <c r="P69" s="227"/>
      <c r="Q69" s="222"/>
      <c r="R69" s="23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15" customFormat="1" ht="13" x14ac:dyDescent="0.3">
      <c r="A70" s="195"/>
      <c r="B70" s="143"/>
      <c r="C70" s="144"/>
      <c r="D70" s="35"/>
      <c r="E70" s="136"/>
      <c r="F70" s="136"/>
      <c r="G70" s="137"/>
      <c r="H70" s="136"/>
      <c r="I70" s="136"/>
      <c r="J70" s="137"/>
      <c r="K70" s="137"/>
      <c r="L70" s="137"/>
      <c r="M70" s="137"/>
      <c r="N70" s="137"/>
      <c r="O70" s="137"/>
      <c r="P70" s="227"/>
      <c r="Q70" s="222"/>
      <c r="R70" s="23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15" customFormat="1" ht="13" x14ac:dyDescent="0.3">
      <c r="A71" s="195"/>
      <c r="B71" s="143"/>
      <c r="C71" s="144"/>
      <c r="D71" s="35"/>
      <c r="E71" s="136"/>
      <c r="F71" s="136"/>
      <c r="G71" s="137"/>
      <c r="H71" s="136"/>
      <c r="I71" s="136"/>
      <c r="J71" s="137"/>
      <c r="K71" s="137"/>
      <c r="L71" s="137"/>
      <c r="M71" s="137"/>
      <c r="N71" s="137"/>
      <c r="O71" s="137"/>
      <c r="P71" s="227"/>
      <c r="Q71" s="222"/>
      <c r="R71" s="23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15" customFormat="1" ht="13" x14ac:dyDescent="0.3">
      <c r="A72" s="209"/>
      <c r="B72" s="143"/>
      <c r="C72" s="144"/>
      <c r="D72" s="35"/>
      <c r="E72" s="136"/>
      <c r="F72" s="136"/>
      <c r="G72" s="137"/>
      <c r="H72" s="136"/>
      <c r="I72" s="136"/>
      <c r="J72" s="137"/>
      <c r="K72" s="137"/>
      <c r="L72" s="137"/>
      <c r="M72" s="137"/>
      <c r="N72" s="137"/>
      <c r="O72" s="137"/>
      <c r="P72" s="227"/>
      <c r="Q72" s="22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15" customFormat="1" ht="13" x14ac:dyDescent="0.3">
      <c r="A73" s="209"/>
      <c r="B73" s="143"/>
      <c r="C73" s="144"/>
      <c r="D73" s="35"/>
      <c r="E73" s="136"/>
      <c r="F73" s="136"/>
      <c r="G73" s="137"/>
      <c r="H73" s="136"/>
      <c r="I73" s="136"/>
      <c r="J73" s="137"/>
      <c r="K73" s="137"/>
      <c r="L73" s="137"/>
      <c r="M73" s="137"/>
      <c r="N73" s="137"/>
      <c r="O73" s="137"/>
      <c r="P73" s="227"/>
      <c r="Q73" s="222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15" customFormat="1" ht="13" x14ac:dyDescent="0.3">
      <c r="A74" s="209"/>
      <c r="B74" s="143"/>
      <c r="C74" s="144"/>
      <c r="D74" s="35"/>
      <c r="E74" s="136"/>
      <c r="F74" s="136"/>
      <c r="G74" s="137"/>
      <c r="H74" s="136"/>
      <c r="I74" s="136"/>
      <c r="J74" s="137"/>
      <c r="K74" s="137"/>
      <c r="L74" s="137"/>
      <c r="M74" s="137"/>
      <c r="N74" s="137"/>
      <c r="O74" s="137"/>
      <c r="P74" s="227"/>
      <c r="Q74" s="222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15" customFormat="1" ht="13" x14ac:dyDescent="0.3">
      <c r="A75" s="209"/>
      <c r="B75" s="143"/>
      <c r="C75" s="144"/>
      <c r="D75" s="35"/>
      <c r="E75" s="136"/>
      <c r="F75" s="136"/>
      <c r="G75" s="137"/>
      <c r="H75" s="136"/>
      <c r="I75" s="136"/>
      <c r="J75" s="137"/>
      <c r="K75" s="137"/>
      <c r="L75" s="137"/>
      <c r="M75" s="137"/>
      <c r="N75" s="137"/>
      <c r="O75" s="137"/>
      <c r="P75" s="227"/>
      <c r="Q75" s="222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15" customFormat="1" ht="13" x14ac:dyDescent="0.3">
      <c r="A76" s="209"/>
      <c r="B76" s="143"/>
      <c r="C76" s="144"/>
      <c r="D76" s="35"/>
      <c r="E76" s="136"/>
      <c r="F76" s="136"/>
      <c r="G76" s="137"/>
      <c r="H76" s="136"/>
      <c r="I76" s="136"/>
      <c r="J76" s="137"/>
      <c r="K76" s="137"/>
      <c r="L76" s="137"/>
      <c r="M76" s="137"/>
      <c r="N76" s="137"/>
      <c r="O76" s="137"/>
      <c r="P76" s="227"/>
      <c r="Q76" s="222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15" customFormat="1" ht="13.5" thickBot="1" x14ac:dyDescent="0.35">
      <c r="A77" s="209"/>
      <c r="B77" s="145"/>
      <c r="C77" s="146"/>
      <c r="D77" s="36"/>
      <c r="E77" s="37"/>
      <c r="F77" s="37"/>
      <c r="G77" s="139"/>
      <c r="H77" s="37"/>
      <c r="I77" s="37"/>
      <c r="J77" s="139"/>
      <c r="K77" s="139"/>
      <c r="L77" s="139"/>
      <c r="M77" s="139"/>
      <c r="N77" s="139"/>
      <c r="O77" s="139"/>
      <c r="P77" s="228"/>
      <c r="Q77" s="223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15" customFormat="1" ht="12.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15" customFormat="1" ht="12.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15" customFormat="1" ht="12.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15" customFormat="1" ht="12.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15" customFormat="1" ht="12.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15" customFormat="1" ht="12.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15" customFormat="1" ht="12.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15" customFormat="1" ht="12.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15" customFormat="1" ht="12.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8" spans="1:51" ht="12.75" customHeight="1" x14ac:dyDescent="0.2"/>
    <row r="104" ht="12.75" customHeight="1" x14ac:dyDescent="0.2"/>
    <row r="120" ht="12.75" customHeight="1" x14ac:dyDescent="0.2"/>
    <row r="136" ht="12.75" customHeight="1" x14ac:dyDescent="0.2"/>
    <row r="152" ht="12.75" customHeight="1" x14ac:dyDescent="0.2"/>
  </sheetData>
  <mergeCells count="5">
    <mergeCell ref="D2:E2"/>
    <mergeCell ref="D30:Q30"/>
    <mergeCell ref="D44:Q44"/>
    <mergeCell ref="D65:Q65"/>
    <mergeCell ref="B32:C3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B2946-7690-46DE-9336-0EAAA84F3ED5}">
  <sheetPr codeName="Sheet26">
    <tabColor theme="9" tint="0.39997558519241921"/>
  </sheetPr>
  <dimension ref="A2:AY153"/>
  <sheetViews>
    <sheetView showGridLines="0" showZeros="0" zoomScaleNormal="100" workbookViewId="0">
      <selection activeCell="P37" sqref="A37:XFD37"/>
    </sheetView>
  </sheetViews>
  <sheetFormatPr defaultRowHeight="10" outlineLevelCol="1" x14ac:dyDescent="0.2"/>
  <cols>
    <col min="1" max="1" width="2.33203125" customWidth="1"/>
    <col min="2" max="2" width="10.33203125" hidden="1" customWidth="1" outlineLevel="1"/>
    <col min="3" max="3" width="14.33203125" customWidth="1" collapsed="1"/>
    <col min="4" max="16" width="11" customWidth="1"/>
    <col min="17" max="17" width="9.6640625" customWidth="1"/>
    <col min="18" max="18" width="10.33203125" customWidth="1"/>
    <col min="19" max="19" width="13.6640625" customWidth="1"/>
    <col min="33" max="33" width="2" customWidth="1"/>
  </cols>
  <sheetData>
    <row r="2" spans="3:16" ht="13" x14ac:dyDescent="0.3">
      <c r="C2" s="16" t="s">
        <v>61</v>
      </c>
      <c r="D2" s="313">
        <f>MAX(tbl_pbi_last_txn_date['[LastTxnDate']])</f>
        <v>46042</v>
      </c>
      <c r="E2" s="313"/>
      <c r="G2" s="202" t="s">
        <v>42</v>
      </c>
      <c r="H2" s="133" t="s">
        <v>33</v>
      </c>
    </row>
    <row r="3" spans="3:16" ht="13" x14ac:dyDescent="0.3">
      <c r="J3" s="16"/>
      <c r="K3" s="16"/>
      <c r="L3" s="16"/>
      <c r="M3" s="16"/>
      <c r="N3" s="16"/>
      <c r="O3" s="16"/>
      <c r="P3" s="16"/>
    </row>
    <row r="4" spans="3:16" ht="13" x14ac:dyDescent="0.3">
      <c r="J4" s="16"/>
      <c r="K4" s="16"/>
      <c r="L4" s="16"/>
      <c r="M4" s="16"/>
      <c r="N4" s="16"/>
      <c r="O4" s="16"/>
      <c r="P4" s="16"/>
    </row>
    <row r="5" spans="3:16" ht="13" x14ac:dyDescent="0.3">
      <c r="J5" s="16"/>
      <c r="K5" s="16"/>
      <c r="L5" s="16"/>
      <c r="M5" s="16"/>
      <c r="N5" s="16"/>
      <c r="O5" s="16"/>
      <c r="P5" s="16"/>
    </row>
    <row r="6" spans="3:16" ht="13" x14ac:dyDescent="0.3">
      <c r="J6" s="16"/>
      <c r="K6" s="16"/>
      <c r="L6" s="16"/>
      <c r="M6" s="16"/>
      <c r="N6" s="16"/>
      <c r="O6" s="16"/>
      <c r="P6" s="16"/>
    </row>
    <row r="7" spans="3:16" ht="13" x14ac:dyDescent="0.3">
      <c r="J7" s="16"/>
      <c r="K7" s="16"/>
      <c r="L7" s="16"/>
      <c r="M7" s="16"/>
      <c r="N7" s="16"/>
      <c r="O7" s="16"/>
      <c r="P7" s="16"/>
    </row>
    <row r="8" spans="3:16" ht="13" x14ac:dyDescent="0.3">
      <c r="J8" s="16"/>
      <c r="K8" s="16"/>
      <c r="L8" s="16"/>
      <c r="M8" s="16"/>
      <c r="N8" s="16"/>
      <c r="O8" s="16"/>
      <c r="P8" s="16"/>
    </row>
    <row r="9" spans="3:16" ht="13" x14ac:dyDescent="0.3">
      <c r="J9" s="16"/>
      <c r="K9" s="16"/>
      <c r="L9" s="16"/>
      <c r="M9" s="16"/>
      <c r="N9" s="16"/>
      <c r="O9" s="16"/>
      <c r="P9" s="16"/>
    </row>
    <row r="10" spans="3:16" ht="13" x14ac:dyDescent="0.3">
      <c r="J10" s="16"/>
      <c r="K10" s="16"/>
      <c r="L10" s="16"/>
      <c r="M10" s="16"/>
      <c r="N10" s="16"/>
      <c r="O10" s="16"/>
      <c r="P10" s="16"/>
    </row>
    <row r="11" spans="3:16" ht="13" x14ac:dyDescent="0.3">
      <c r="J11" s="16"/>
      <c r="K11" s="16"/>
      <c r="L11" s="16"/>
      <c r="M11" s="16"/>
      <c r="N11" s="16"/>
      <c r="O11" s="16"/>
      <c r="P11" s="16"/>
    </row>
    <row r="12" spans="3:16" ht="13" x14ac:dyDescent="0.3">
      <c r="J12" s="16"/>
      <c r="K12" s="16"/>
      <c r="L12" s="16"/>
      <c r="M12" s="16"/>
      <c r="N12" s="16"/>
      <c r="O12" s="16"/>
      <c r="P12" s="16"/>
    </row>
    <row r="13" spans="3:16" ht="13" x14ac:dyDescent="0.3">
      <c r="J13" s="16"/>
      <c r="K13" s="16"/>
      <c r="L13" s="16"/>
      <c r="M13" s="16"/>
      <c r="N13" s="16"/>
      <c r="O13" s="16"/>
      <c r="P13" s="16"/>
    </row>
    <row r="14" spans="3:16" ht="13" x14ac:dyDescent="0.3">
      <c r="J14" s="16"/>
      <c r="K14" s="16"/>
      <c r="L14" s="16"/>
      <c r="M14" s="16"/>
      <c r="N14" s="16"/>
      <c r="O14" s="16"/>
      <c r="P14" s="16"/>
    </row>
    <row r="15" spans="3:16" ht="13" x14ac:dyDescent="0.3">
      <c r="J15" s="16"/>
      <c r="K15" s="16"/>
      <c r="L15" s="16"/>
      <c r="M15" s="16"/>
      <c r="N15" s="16"/>
      <c r="O15" s="16"/>
      <c r="P15" s="16"/>
    </row>
    <row r="16" spans="3:16" ht="13" x14ac:dyDescent="0.3">
      <c r="J16" s="16"/>
      <c r="K16" s="16"/>
      <c r="L16" s="16"/>
      <c r="M16" s="16"/>
      <c r="N16" s="16"/>
      <c r="O16" s="16"/>
      <c r="P16" s="16"/>
    </row>
    <row r="17" spans="1:51" ht="13" x14ac:dyDescent="0.3">
      <c r="J17" s="16"/>
      <c r="K17" s="16"/>
      <c r="L17" s="16"/>
      <c r="M17" s="16"/>
      <c r="N17" s="16"/>
      <c r="O17" s="16"/>
      <c r="P17" s="16"/>
    </row>
    <row r="18" spans="1:51" ht="13" x14ac:dyDescent="0.3">
      <c r="J18" s="16"/>
      <c r="K18" s="16"/>
      <c r="L18" s="16"/>
      <c r="M18" s="16"/>
      <c r="N18" s="16"/>
      <c r="O18" s="16"/>
      <c r="P18" s="16"/>
    </row>
    <row r="19" spans="1:51" ht="13" x14ac:dyDescent="0.3">
      <c r="J19" s="16"/>
      <c r="K19" s="16"/>
      <c r="L19" s="16"/>
      <c r="M19" s="16"/>
      <c r="N19" s="16"/>
      <c r="O19" s="16"/>
      <c r="P19" s="16"/>
    </row>
    <row r="20" spans="1:51" ht="13" x14ac:dyDescent="0.3">
      <c r="J20" s="16"/>
      <c r="K20" s="16"/>
      <c r="L20" s="16"/>
      <c r="M20" s="16"/>
      <c r="N20" s="16"/>
      <c r="O20" s="16"/>
      <c r="P20" s="16"/>
    </row>
    <row r="21" spans="1:51" ht="13" x14ac:dyDescent="0.3">
      <c r="J21" s="16"/>
      <c r="K21" s="16"/>
      <c r="L21" s="16"/>
      <c r="M21" s="16"/>
      <c r="N21" s="16"/>
      <c r="O21" s="16"/>
      <c r="P21" s="16"/>
    </row>
    <row r="22" spans="1:51" ht="13" x14ac:dyDescent="0.3">
      <c r="J22" s="16"/>
      <c r="K22" s="16"/>
      <c r="L22" s="16"/>
      <c r="M22" s="16"/>
      <c r="N22" s="16"/>
      <c r="O22" s="16"/>
      <c r="P22" s="16"/>
    </row>
    <row r="23" spans="1:51" ht="13" x14ac:dyDescent="0.3">
      <c r="J23" s="16"/>
      <c r="K23" s="16"/>
      <c r="L23" s="16"/>
      <c r="M23" t="str">
        <f>D30&amp;" @ "&amp;location</f>
        <v>Transaction Count Per 9H @ HC</v>
      </c>
      <c r="N23" s="16"/>
      <c r="O23" s="16"/>
      <c r="P23" s="16"/>
    </row>
    <row r="24" spans="1:51" ht="13" x14ac:dyDescent="0.3">
      <c r="J24" s="16"/>
      <c r="K24" s="16"/>
      <c r="L24" s="16"/>
      <c r="M24" s="16"/>
      <c r="N24" s="16"/>
      <c r="O24" s="16"/>
      <c r="P24" s="16"/>
    </row>
    <row r="25" spans="1:51" ht="10.5" thickBot="1" x14ac:dyDescent="0.25"/>
    <row r="26" spans="1:51" ht="12.5" hidden="1" x14ac:dyDescent="0.25">
      <c r="B26" s="15"/>
      <c r="D26" s="206" cm="1">
        <f t="array" ref="D26:K26">MATCH(D27:K27,tbl_pbi_sales_performance_mm[#Headers],0)</f>
        <v>1</v>
      </c>
      <c r="E26" s="206">
        <v>2</v>
      </c>
      <c r="F26" s="206">
        <v>17</v>
      </c>
      <c r="G26" s="206">
        <v>4</v>
      </c>
      <c r="H26" s="206">
        <v>7</v>
      </c>
      <c r="I26" s="206">
        <v>10</v>
      </c>
      <c r="J26" s="206">
        <v>3</v>
      </c>
      <c r="K26" s="19">
        <v>6</v>
      </c>
      <c r="L26" s="19"/>
      <c r="M26" s="19"/>
      <c r="N26" s="19"/>
      <c r="O26" s="19"/>
      <c r="P26" s="18"/>
    </row>
    <row r="27" spans="1:51" s="15" customFormat="1" ht="30.5" hidden="1" thickBot="1" x14ac:dyDescent="0.3">
      <c r="D27" s="73" t="s">
        <v>62</v>
      </c>
      <c r="E27" s="73" t="s">
        <v>63</v>
      </c>
      <c r="F27" s="73" t="s">
        <v>69</v>
      </c>
      <c r="G27" s="73" t="s">
        <v>64</v>
      </c>
      <c r="H27" s="73" t="s">
        <v>65</v>
      </c>
      <c r="I27" s="73" t="s">
        <v>66</v>
      </c>
      <c r="J27" s="73" t="s">
        <v>67</v>
      </c>
      <c r="K27" s="23" t="s">
        <v>68</v>
      </c>
      <c r="L27" s="208"/>
      <c r="M27" s="23"/>
      <c r="N27" s="207"/>
      <c r="O27" s="22"/>
      <c r="P27" s="18"/>
      <c r="R27" s="23"/>
    </row>
    <row r="28" spans="1:51" s="15" customFormat="1" ht="13" hidden="1" x14ac:dyDescent="0.3">
      <c r="B28" s="17"/>
      <c r="C28" s="24" t="s">
        <v>70</v>
      </c>
      <c r="D28" s="149" cm="1">
        <f t="array" ref="D28:P29">_xlfn.REDUCE(_xlfn.VSTACK(YEAR($D$2),MONTH($D$2)),_xlfn.SEQUENCE(1,12,1,1),_xlfn.LAMBDA(_xlpm.a,_xlpm.b,_xlfn.HSTACK(
_xlfn.VSTACK(
IF(INDEX(_xlpm.a,2,1)=1,INDEX(_xlpm.a,1,1)-1,INDEX(_xlpm.a,1,1)),
IF(INDEX(_xlpm.a,2,1)=1,12,INDEX(_xlpm.a,2,1)-1)),
_xlpm.a)))</f>
        <v>2025</v>
      </c>
      <c r="E28" s="150">
        <v>2025</v>
      </c>
      <c r="F28" s="150">
        <v>2025</v>
      </c>
      <c r="G28" s="150">
        <v>2025</v>
      </c>
      <c r="H28" s="150">
        <v>2025</v>
      </c>
      <c r="I28" s="151">
        <v>2025</v>
      </c>
      <c r="J28" s="150">
        <v>2025</v>
      </c>
      <c r="K28" s="150">
        <v>2025</v>
      </c>
      <c r="L28" s="151">
        <v>2025</v>
      </c>
      <c r="M28" s="151">
        <v>2025</v>
      </c>
      <c r="N28" s="151">
        <v>2025</v>
      </c>
      <c r="O28" s="151">
        <v>2025</v>
      </c>
      <c r="P28" s="152">
        <v>2026</v>
      </c>
      <c r="Q28" s="24"/>
      <c r="R28" s="23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15" customFormat="1" ht="13.5" hidden="1" thickBot="1" x14ac:dyDescent="0.35">
      <c r="B29" s="18"/>
      <c r="C29" s="24" t="s">
        <v>71</v>
      </c>
      <c r="D29" s="210">
        <v>1</v>
      </c>
      <c r="E29" s="211">
        <v>2</v>
      </c>
      <c r="F29" s="211">
        <v>3</v>
      </c>
      <c r="G29" s="211">
        <v>4</v>
      </c>
      <c r="H29" s="211">
        <v>5</v>
      </c>
      <c r="I29" s="205">
        <v>6</v>
      </c>
      <c r="J29" s="211">
        <v>7</v>
      </c>
      <c r="K29" s="211">
        <v>8</v>
      </c>
      <c r="L29" s="205">
        <v>9</v>
      </c>
      <c r="M29" s="205">
        <v>10</v>
      </c>
      <c r="N29" s="205">
        <v>11</v>
      </c>
      <c r="O29" s="205">
        <v>12</v>
      </c>
      <c r="P29" s="212">
        <v>1</v>
      </c>
      <c r="Q29" s="24"/>
      <c r="R29" s="22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ht="12.75" customHeight="1" x14ac:dyDescent="0.25">
      <c r="A30" s="15"/>
      <c r="B30" s="18"/>
      <c r="C30" s="15"/>
      <c r="D30" s="314" t="s">
        <v>77</v>
      </c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6"/>
      <c r="R30" s="23"/>
    </row>
    <row r="31" spans="1:51" ht="26.5" thickBot="1" x14ac:dyDescent="0.35">
      <c r="A31" s="15"/>
      <c r="B31" s="18"/>
      <c r="C31" s="24"/>
      <c r="D31" s="213" t="str">
        <f>"Last
"&amp;TEXT(DATE(D$28,D$29,1),"mmm")</f>
        <v>Last
Jan</v>
      </c>
      <c r="E31" s="214" t="str">
        <f>TEXT(DATE(E$28,E$29,1),"mmm")</f>
        <v>Feb</v>
      </c>
      <c r="F31" s="214" t="str">
        <f t="shared" ref="F31:P31" si="0">TEXT(DATE(F$28,F$29,1),"mmm")</f>
        <v>Mar</v>
      </c>
      <c r="G31" s="214" t="str">
        <f t="shared" si="0"/>
        <v>Apr</v>
      </c>
      <c r="H31" s="214" t="str">
        <f t="shared" si="0"/>
        <v>May</v>
      </c>
      <c r="I31" s="214" t="str">
        <f t="shared" si="0"/>
        <v>Jun</v>
      </c>
      <c r="J31" s="214" t="str">
        <f t="shared" si="0"/>
        <v>Jul</v>
      </c>
      <c r="K31" s="214" t="str">
        <f t="shared" si="0"/>
        <v>Aug</v>
      </c>
      <c r="L31" s="214" t="str">
        <f t="shared" si="0"/>
        <v>Sept</v>
      </c>
      <c r="M31" s="214" t="str">
        <f t="shared" si="0"/>
        <v>Oct</v>
      </c>
      <c r="N31" s="214" t="str">
        <f t="shared" si="0"/>
        <v>Nov</v>
      </c>
      <c r="O31" s="214" t="str">
        <f t="shared" si="0"/>
        <v>Dec</v>
      </c>
      <c r="P31" s="215" t="str">
        <f t="shared" si="0"/>
        <v>Jan</v>
      </c>
      <c r="Q31" s="217" t="str">
        <f>P31&amp;" Days"</f>
        <v>Jan Days</v>
      </c>
      <c r="R31" s="22"/>
    </row>
    <row r="32" spans="1:51" ht="13" x14ac:dyDescent="0.3">
      <c r="A32" s="195"/>
      <c r="B32" s="317" t="str">
        <f>location</f>
        <v>HC</v>
      </c>
      <c r="C32" s="318"/>
      <c r="D32" s="251" cm="1">
        <f t="array" ref="D32:Q32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_xlpm.filtered_tbl,_xlfn._xlws.FILTER(_xlpm.raw_tbl,_xlfn.CHOOSECOLS(_xlpm.raw_tbl,9) * ((_xlfn.CHOOSECOLS(_xlpm.raw_tbl,8) = location))),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_xlpm.raw_results_tbl,_xlfn.HSTACK(_xlfn.CHOOSECOLS(_xlpm.pivoted_tbl,1),_xlfn.DROP(_xlpm.pivoted_tbl,0,1),_xlpm.days),
_xlfn.DROP(IF(_xlpm.raw_results_tbl="",0,_xlpm.raw_results_tbl),0,1)
)</f>
        <v>11.75057343655245</v>
      </c>
      <c r="E32" s="252">
        <v>10.286464027987444</v>
      </c>
      <c r="F32" s="252">
        <v>11.475607518274211</v>
      </c>
      <c r="G32" s="253">
        <v>11.564332427934788</v>
      </c>
      <c r="H32" s="252">
        <v>9.5723778535860564</v>
      </c>
      <c r="I32" s="252">
        <v>11.030347702466962</v>
      </c>
      <c r="J32" s="253">
        <v>10.282034317492961</v>
      </c>
      <c r="K32" s="253">
        <v>12.234592421721102</v>
      </c>
      <c r="L32" s="253">
        <v>8.8149982145528796</v>
      </c>
      <c r="M32" s="253">
        <v>10.5438146505938</v>
      </c>
      <c r="N32" s="253">
        <v>10.528746999969925</v>
      </c>
      <c r="O32" s="253">
        <v>13.652884203405607</v>
      </c>
      <c r="P32" s="254">
        <v>10.796942062097914</v>
      </c>
      <c r="Q32" s="255">
        <v>83.634791666608365</v>
      </c>
      <c r="R32" s="22"/>
    </row>
    <row r="33" spans="1:51" s="15" customFormat="1" ht="13" x14ac:dyDescent="0.3">
      <c r="A33" s="195"/>
      <c r="B33" s="270" cm="1">
        <f t="array" ref="B33:Q38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ISNUMBER(MATCH(_xlfn.CHOOSECOLS(_xlpm.raw_results_tbl,1),_xlfn._xlws.FILTER(tbl_ref_sales[ID],tbl_ref_sales[Store] = location),0))),
_xlpm.clean_results_tbl,IF(_xlpm.filtered_results_tbl="",0,_xlpm.filtered_results_tbl),
_xlfn._xlws.SORT(_xlpm.clean_results_tbl,_xlfn.SEQUENCE(COLUMNS(_xlpm.clean_results_tbl)-3,,COLUMNS(_xlpm.clean_results_tbl)-1,-1),-1)
)</f>
        <v>832</v>
      </c>
      <c r="C33" s="271" t="str">
        <v>Yura C</v>
      </c>
      <c r="D33" s="256">
        <v>14.333622820525566</v>
      </c>
      <c r="E33" s="257">
        <v>12.72519253428487</v>
      </c>
      <c r="F33" s="257">
        <v>12.237531290122629</v>
      </c>
      <c r="G33" s="258">
        <v>14.196422347541693</v>
      </c>
      <c r="H33" s="257">
        <v>11.46815006091915</v>
      </c>
      <c r="I33" s="257">
        <v>14.016399367190937</v>
      </c>
      <c r="J33" s="258">
        <v>12.539761251017822</v>
      </c>
      <c r="K33" s="258">
        <v>13.709532618171936</v>
      </c>
      <c r="L33" s="258">
        <v>10.522638644379615</v>
      </c>
      <c r="M33" s="258">
        <v>11.989058765521026</v>
      </c>
      <c r="N33" s="258">
        <v>11.174865421771626</v>
      </c>
      <c r="O33" s="258">
        <v>16.540952132951322</v>
      </c>
      <c r="P33" s="259">
        <v>14.063530043718124</v>
      </c>
      <c r="Q33" s="260">
        <v>11.37694444443332</v>
      </c>
      <c r="R33" s="22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15" customFormat="1" ht="13" x14ac:dyDescent="0.3">
      <c r="A34" s="195"/>
      <c r="B34" s="143">
        <v>828</v>
      </c>
      <c r="C34" s="144" t="str">
        <v>Kenny L</v>
      </c>
      <c r="D34" s="235">
        <v>14.925297671725414</v>
      </c>
      <c r="E34" s="236">
        <v>14.123544690109963</v>
      </c>
      <c r="F34" s="236">
        <v>15.715201276872238</v>
      </c>
      <c r="G34" s="237">
        <v>14.412878604442957</v>
      </c>
      <c r="H34" s="236">
        <v>13.015549467450896</v>
      </c>
      <c r="I34" s="236">
        <v>14.089989856783859</v>
      </c>
      <c r="J34" s="237">
        <v>13.835569363727149</v>
      </c>
      <c r="K34" s="237">
        <v>17.980467646816805</v>
      </c>
      <c r="L34" s="237">
        <v>13.124184949864517</v>
      </c>
      <c r="M34" s="237">
        <v>15.10791693182933</v>
      </c>
      <c r="N34" s="237">
        <v>15.783912278970963</v>
      </c>
      <c r="O34" s="237">
        <v>19.808410635290347</v>
      </c>
      <c r="P34" s="247">
        <v>12.99955579122148</v>
      </c>
      <c r="Q34" s="248">
        <v>14.538958333301707</v>
      </c>
      <c r="R34" s="22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15" customFormat="1" ht="13" x14ac:dyDescent="0.3">
      <c r="A35" s="195"/>
      <c r="B35" s="143">
        <v>889</v>
      </c>
      <c r="C35" s="144" t="str">
        <v>Milk L</v>
      </c>
      <c r="D35" s="235">
        <v>10.200557843058963</v>
      </c>
      <c r="E35" s="236">
        <v>8.0856548538273412</v>
      </c>
      <c r="F35" s="236">
        <v>9.6647329874129131</v>
      </c>
      <c r="G35" s="237">
        <v>10.211266934439598</v>
      </c>
      <c r="H35" s="236">
        <v>10.452761782410906</v>
      </c>
      <c r="I35" s="236">
        <v>9.6470458674649411</v>
      </c>
      <c r="J35" s="237">
        <v>7.7245499534575535</v>
      </c>
      <c r="K35" s="237">
        <v>8.5753986634747665</v>
      </c>
      <c r="L35" s="237">
        <v>0</v>
      </c>
      <c r="M35" s="237">
        <v>0</v>
      </c>
      <c r="N35" s="237">
        <v>11.63128513456533</v>
      </c>
      <c r="O35" s="237">
        <v>14.955201408712437</v>
      </c>
      <c r="P35" s="247">
        <v>12.677706331083073</v>
      </c>
      <c r="Q35" s="248">
        <v>14.671423611064967</v>
      </c>
      <c r="R35" s="23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15" customFormat="1" ht="13" x14ac:dyDescent="0.3">
      <c r="A36" s="195"/>
      <c r="B36" s="143">
        <v>886</v>
      </c>
      <c r="C36" s="144" t="str">
        <v>Gigi C</v>
      </c>
      <c r="D36" s="235">
        <v>14.139239789287357</v>
      </c>
      <c r="E36" s="236">
        <v>11.812035516280286</v>
      </c>
      <c r="F36" s="236">
        <v>12.618720122490945</v>
      </c>
      <c r="G36" s="237">
        <v>10.039785406103446</v>
      </c>
      <c r="H36" s="236">
        <v>9.4856358090512725</v>
      </c>
      <c r="I36" s="236">
        <v>11.339861061714306</v>
      </c>
      <c r="J36" s="237">
        <v>10.395353441957401</v>
      </c>
      <c r="K36" s="237">
        <v>11.099023082324312</v>
      </c>
      <c r="L36" s="237">
        <v>5.808614879515047</v>
      </c>
      <c r="M36" s="237">
        <v>9.7786632931057618</v>
      </c>
      <c r="N36" s="237">
        <v>9.8613499434506373</v>
      </c>
      <c r="O36" s="237">
        <v>11.005399420820089</v>
      </c>
      <c r="P36" s="247">
        <v>11.630436759862357</v>
      </c>
      <c r="Q36" s="248">
        <v>9.5439236111124046</v>
      </c>
      <c r="R36" s="23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15" customFormat="1" ht="13" x14ac:dyDescent="0.3">
      <c r="A37" s="195"/>
      <c r="B37" s="143">
        <v>523</v>
      </c>
      <c r="C37" s="144" t="str">
        <v>Vi T</v>
      </c>
      <c r="D37" s="235">
        <v>12.958150915595555</v>
      </c>
      <c r="E37" s="236">
        <v>9.1168564282000357</v>
      </c>
      <c r="F37" s="236">
        <v>10.881926042256337</v>
      </c>
      <c r="G37" s="237">
        <v>13.048287858670466</v>
      </c>
      <c r="H37" s="236">
        <v>11.442428227915498</v>
      </c>
      <c r="I37" s="236">
        <v>13.072514943883204</v>
      </c>
      <c r="J37" s="237">
        <v>11.904254399855112</v>
      </c>
      <c r="K37" s="237">
        <v>12.914735709560825</v>
      </c>
      <c r="L37" s="237">
        <v>10.983800347330856</v>
      </c>
      <c r="M37" s="237">
        <v>10.48412328294325</v>
      </c>
      <c r="N37" s="237">
        <v>10.518979197952499</v>
      </c>
      <c r="O37" s="237">
        <v>15.308661080880645</v>
      </c>
      <c r="P37" s="247">
        <v>9.3501663874655829</v>
      </c>
      <c r="Q37" s="248">
        <v>9.4115972222664279</v>
      </c>
      <c r="R37" s="23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15" customFormat="1" ht="13" x14ac:dyDescent="0.3">
      <c r="A38" s="195"/>
      <c r="B38" s="143">
        <v>537</v>
      </c>
      <c r="C38" s="144" t="str">
        <v>Yoyo M</v>
      </c>
      <c r="D38" s="235">
        <v>0</v>
      </c>
      <c r="E38" s="236">
        <v>0</v>
      </c>
      <c r="F38" s="236">
        <v>0</v>
      </c>
      <c r="G38" s="237">
        <v>0</v>
      </c>
      <c r="H38" s="236">
        <v>0</v>
      </c>
      <c r="I38" s="236">
        <v>0</v>
      </c>
      <c r="J38" s="237">
        <v>0</v>
      </c>
      <c r="K38" s="237">
        <v>0</v>
      </c>
      <c r="L38" s="237">
        <v>0</v>
      </c>
      <c r="M38" s="237">
        <v>0</v>
      </c>
      <c r="N38" s="237">
        <v>0</v>
      </c>
      <c r="O38" s="237">
        <v>0</v>
      </c>
      <c r="P38" s="247">
        <v>0</v>
      </c>
      <c r="Q38" s="248">
        <v>5.8062847222169509</v>
      </c>
      <c r="R38" s="23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15" customFormat="1" ht="13" x14ac:dyDescent="0.3">
      <c r="A39" s="195"/>
      <c r="B39" s="143"/>
      <c r="C39" s="144"/>
      <c r="D39" s="235"/>
      <c r="E39" s="236"/>
      <c r="F39" s="236"/>
      <c r="G39" s="237"/>
      <c r="H39" s="236"/>
      <c r="I39" s="236"/>
      <c r="J39" s="237"/>
      <c r="K39" s="237"/>
      <c r="L39" s="237"/>
      <c r="M39" s="237"/>
      <c r="N39" s="237"/>
      <c r="O39" s="237"/>
      <c r="P39" s="247"/>
      <c r="Q39" s="248"/>
      <c r="R39" s="23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15" customFormat="1" ht="13" x14ac:dyDescent="0.3">
      <c r="A40" s="209"/>
      <c r="B40" s="143"/>
      <c r="C40" s="144"/>
      <c r="D40" s="235"/>
      <c r="E40" s="236"/>
      <c r="F40" s="236"/>
      <c r="G40" s="237"/>
      <c r="H40" s="236"/>
      <c r="I40" s="236"/>
      <c r="J40" s="237"/>
      <c r="K40" s="237"/>
      <c r="L40" s="237"/>
      <c r="M40" s="237"/>
      <c r="N40" s="237"/>
      <c r="O40" s="237"/>
      <c r="P40" s="247"/>
      <c r="Q40" s="24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15" customFormat="1" ht="13" x14ac:dyDescent="0.3">
      <c r="A41" s="209"/>
      <c r="B41" s="143"/>
      <c r="C41" s="144"/>
      <c r="D41" s="235"/>
      <c r="E41" s="236"/>
      <c r="F41" s="236"/>
      <c r="G41" s="237"/>
      <c r="H41" s="236"/>
      <c r="I41" s="236"/>
      <c r="J41" s="237"/>
      <c r="K41" s="237"/>
      <c r="L41" s="237"/>
      <c r="M41" s="237"/>
      <c r="N41" s="237"/>
      <c r="O41" s="237"/>
      <c r="P41" s="247"/>
      <c r="Q41" s="24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15" customFormat="1" ht="13" x14ac:dyDescent="0.3">
      <c r="A42" s="209"/>
      <c r="B42" s="143"/>
      <c r="C42" s="144"/>
      <c r="D42" s="235"/>
      <c r="E42" s="236"/>
      <c r="F42" s="236"/>
      <c r="G42" s="237"/>
      <c r="H42" s="236"/>
      <c r="I42" s="236"/>
      <c r="J42" s="237"/>
      <c r="K42" s="237"/>
      <c r="L42" s="237"/>
      <c r="M42" s="237"/>
      <c r="N42" s="237"/>
      <c r="O42" s="237"/>
      <c r="P42" s="247"/>
      <c r="Q42" s="24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15" customFormat="1" ht="13" x14ac:dyDescent="0.3">
      <c r="A43" s="209"/>
      <c r="B43" s="143"/>
      <c r="C43" s="144"/>
      <c r="D43" s="235"/>
      <c r="E43" s="236"/>
      <c r="F43" s="236"/>
      <c r="G43" s="237"/>
      <c r="H43" s="236"/>
      <c r="I43" s="236"/>
      <c r="J43" s="237"/>
      <c r="K43" s="237"/>
      <c r="L43" s="237"/>
      <c r="M43" s="237"/>
      <c r="N43" s="237"/>
      <c r="O43" s="237"/>
      <c r="P43" s="247"/>
      <c r="Q43" s="24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15" customFormat="1" ht="13.5" customHeight="1" thickBot="1" x14ac:dyDescent="0.35">
      <c r="A44" s="195"/>
      <c r="B44" s="145"/>
      <c r="C44" s="146"/>
      <c r="D44" s="239"/>
      <c r="E44" s="240"/>
      <c r="F44" s="240"/>
      <c r="G44" s="241"/>
      <c r="H44" s="240"/>
      <c r="I44" s="240"/>
      <c r="J44" s="241"/>
      <c r="K44" s="241"/>
      <c r="L44" s="241"/>
      <c r="M44" s="241"/>
      <c r="N44" s="241"/>
      <c r="O44" s="241"/>
      <c r="P44" s="249"/>
      <c r="Q44" s="250"/>
      <c r="R44" s="23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15" customFormat="1" ht="13" thickBot="1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 s="23"/>
      <c r="S45"/>
      <c r="T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15" customFormat="1" ht="13.5" thickBot="1" x14ac:dyDescent="0.3">
      <c r="D46" s="310" t="s">
        <v>73</v>
      </c>
      <c r="E46" s="311"/>
      <c r="F46" s="311"/>
      <c r="G46" s="311"/>
      <c r="H46" s="311"/>
      <c r="I46" s="311"/>
      <c r="J46" s="311"/>
      <c r="K46" s="311"/>
      <c r="L46" s="311"/>
      <c r="M46" s="311"/>
      <c r="N46" s="311"/>
      <c r="O46" s="311"/>
      <c r="P46" s="311"/>
      <c r="Q46" s="312"/>
      <c r="R46" s="23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15" customFormat="1" ht="26.5" thickBot="1" x14ac:dyDescent="0.3">
      <c r="D47" s="184" t="str">
        <f>"Last
"&amp;TEXT(DATE(D$28,D$29,1),"mmm")</f>
        <v>Last
Jan</v>
      </c>
      <c r="E47" s="147" t="str">
        <f>TEXT(DATE(E$28,E$29,1),"mmm")</f>
        <v>Feb</v>
      </c>
      <c r="F47" s="147" t="str">
        <f t="shared" ref="F47:P47" si="1">TEXT(DATE(F$28,F$29,1),"mmm")</f>
        <v>Mar</v>
      </c>
      <c r="G47" s="147" t="str">
        <f t="shared" si="1"/>
        <v>Apr</v>
      </c>
      <c r="H47" s="147" t="str">
        <f t="shared" si="1"/>
        <v>May</v>
      </c>
      <c r="I47" s="147" t="str">
        <f t="shared" si="1"/>
        <v>Jun</v>
      </c>
      <c r="J47" s="147" t="str">
        <f t="shared" si="1"/>
        <v>Jul</v>
      </c>
      <c r="K47" s="147" t="str">
        <f t="shared" si="1"/>
        <v>Aug</v>
      </c>
      <c r="L47" s="147" t="str">
        <f t="shared" si="1"/>
        <v>Sept</v>
      </c>
      <c r="M47" s="147" t="str">
        <f t="shared" si="1"/>
        <v>Oct</v>
      </c>
      <c r="N47" s="147" t="str">
        <f t="shared" si="1"/>
        <v>Nov</v>
      </c>
      <c r="O47" s="147" t="str">
        <f t="shared" si="1"/>
        <v>Dec</v>
      </c>
      <c r="P47" s="148" t="str">
        <f t="shared" si="1"/>
        <v>Jan</v>
      </c>
      <c r="Q47" s="229" t="str">
        <f>P47&amp;" Days"</f>
        <v>Jan Days</v>
      </c>
      <c r="R47" s="23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15" customFormat="1" ht="13" x14ac:dyDescent="0.3">
      <c r="A48" s="195"/>
      <c r="B48" s="141" cm="1">
        <f t="array" ref="B48:Q63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
NOT(ISNUMBER(MATCH(_xlfn.CHOOSECOLS(_xlpm.raw_results_tbl,1),_xlfn._xlws.FILTER(tbl_ref_sales[ID],tbl_ref_sales[Store] = location),0))) *
NOT(ISNUMBER(MATCH(_xlfn.CHOOSECOLS(_xlpm.raw_results_tbl,1),_xlfn._xlws.FILTER(tbl_ref_sales[ID],NOT(tbl_ref_sales[IsActive])),0))) *
NOT(_xlfn.CHOOSECOLS(_xlpm.raw_results_tbl,1)=0) *
(_xlpm.totals &lt;&gt; 0)),
_xlpm.clean_results_tbl,IF(_xlpm.filtered_results_tbl="",0,_xlpm.filtered_results_tbl),
_xlfn._xlws.SORT(_xlpm.clean_results_tbl,_xlfn.SEQUENCE(COLUMNS(_xlpm.clean_results_tbl)-2,,COLUMNS(_xlpm.clean_results_tbl),-1),-1)
)</f>
        <v>544</v>
      </c>
      <c r="C48" s="142" t="str">
        <v>Jovi C</v>
      </c>
      <c r="D48" s="231">
        <v>0</v>
      </c>
      <c r="E48" s="232">
        <v>0</v>
      </c>
      <c r="F48" s="232">
        <v>0</v>
      </c>
      <c r="G48" s="233">
        <v>0</v>
      </c>
      <c r="H48" s="232">
        <v>0</v>
      </c>
      <c r="I48" s="232">
        <v>0</v>
      </c>
      <c r="J48" s="233">
        <v>0</v>
      </c>
      <c r="K48" s="233">
        <v>0</v>
      </c>
      <c r="L48" s="233">
        <v>14.039441613181399</v>
      </c>
      <c r="M48" s="233">
        <v>13.7236215115236</v>
      </c>
      <c r="N48" s="233">
        <v>14.128035319892241</v>
      </c>
      <c r="O48" s="233">
        <v>1.9002375296912115</v>
      </c>
      <c r="P48" s="234">
        <v>11.81822276268824</v>
      </c>
      <c r="Q48" s="218">
        <v>6.9384375000008731</v>
      </c>
      <c r="R48" s="23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15" customFormat="1" ht="13" x14ac:dyDescent="0.3">
      <c r="A49" s="195"/>
      <c r="B49" s="143">
        <v>863</v>
      </c>
      <c r="C49" s="144" t="str">
        <v>Collan C</v>
      </c>
      <c r="D49" s="235">
        <v>9.1520429355253903</v>
      </c>
      <c r="E49" s="236">
        <v>7.8791257882734032</v>
      </c>
      <c r="F49" s="236">
        <v>7.1937445699102254</v>
      </c>
      <c r="G49" s="237">
        <v>5.9679439244022445</v>
      </c>
      <c r="H49" s="236">
        <v>5.5577337776891902</v>
      </c>
      <c r="I49" s="236">
        <v>5.8856533483779909</v>
      </c>
      <c r="J49" s="237">
        <v>7.5886521544104415</v>
      </c>
      <c r="K49" s="237">
        <v>6.7651604129224578</v>
      </c>
      <c r="L49" s="237">
        <v>3.9669421487510861</v>
      </c>
      <c r="M49" s="237">
        <v>7.5908909308845294</v>
      </c>
      <c r="N49" s="237">
        <v>8.9733179749339893</v>
      </c>
      <c r="O49" s="237">
        <v>12.622167682026724</v>
      </c>
      <c r="P49" s="238">
        <v>6.3565245113768647</v>
      </c>
      <c r="Q49" s="219">
        <v>5.6634722222131675</v>
      </c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15" customFormat="1" ht="13" x14ac:dyDescent="0.3">
      <c r="A50" s="195"/>
      <c r="B50" s="143">
        <v>580</v>
      </c>
      <c r="C50" s="144" t="str">
        <v>Cici T</v>
      </c>
      <c r="D50" s="235">
        <v>0</v>
      </c>
      <c r="E50" s="236">
        <v>0</v>
      </c>
      <c r="F50" s="236">
        <v>0</v>
      </c>
      <c r="G50" s="237">
        <v>0</v>
      </c>
      <c r="H50" s="236">
        <v>0</v>
      </c>
      <c r="I50" s="236">
        <v>0</v>
      </c>
      <c r="J50" s="237">
        <v>0</v>
      </c>
      <c r="K50" s="237">
        <v>0</v>
      </c>
      <c r="L50" s="237">
        <v>0</v>
      </c>
      <c r="M50" s="237">
        <v>0</v>
      </c>
      <c r="N50" s="237">
        <v>0</v>
      </c>
      <c r="O50" s="237">
        <v>9.2029114148340163</v>
      </c>
      <c r="P50" s="238">
        <v>9.6645916877801472</v>
      </c>
      <c r="Q50" s="219">
        <v>2.0694097222221899</v>
      </c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15" customFormat="1" ht="13" x14ac:dyDescent="0.3">
      <c r="A51" s="195"/>
      <c r="B51" s="143">
        <v>517</v>
      </c>
      <c r="C51" s="144" t="str">
        <v>Aya C</v>
      </c>
      <c r="D51" s="235">
        <v>0</v>
      </c>
      <c r="E51" s="236">
        <v>6.9331560304303546</v>
      </c>
      <c r="F51" s="236">
        <v>0</v>
      </c>
      <c r="G51" s="237">
        <v>0</v>
      </c>
      <c r="H51" s="236">
        <v>6.8125719926741688</v>
      </c>
      <c r="I51" s="236">
        <v>0</v>
      </c>
      <c r="J51" s="237">
        <v>0</v>
      </c>
      <c r="K51" s="237">
        <v>0</v>
      </c>
      <c r="L51" s="237">
        <v>0</v>
      </c>
      <c r="M51" s="237">
        <v>0</v>
      </c>
      <c r="N51" s="237">
        <v>10.877341094334779</v>
      </c>
      <c r="O51" s="237">
        <v>11.285519156109171</v>
      </c>
      <c r="P51" s="238">
        <v>12.614130251693572</v>
      </c>
      <c r="Q51" s="219">
        <v>1.0305902777763549</v>
      </c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15" customFormat="1" ht="13" x14ac:dyDescent="0.3">
      <c r="A52" s="195"/>
      <c r="B52" s="143">
        <v>807</v>
      </c>
      <c r="C52" s="144" t="str">
        <v>Bowie L</v>
      </c>
      <c r="D52" s="235">
        <v>0</v>
      </c>
      <c r="E52" s="236">
        <v>0</v>
      </c>
      <c r="F52" s="236">
        <v>0</v>
      </c>
      <c r="G52" s="237">
        <v>0</v>
      </c>
      <c r="H52" s="236">
        <v>0</v>
      </c>
      <c r="I52" s="236">
        <v>0</v>
      </c>
      <c r="J52" s="237">
        <v>0</v>
      </c>
      <c r="K52" s="237">
        <v>11.459281505683785</v>
      </c>
      <c r="L52" s="237">
        <v>9.9093308327718024</v>
      </c>
      <c r="M52" s="237">
        <v>14.177902469603719</v>
      </c>
      <c r="N52" s="237">
        <v>9.7982989064842059</v>
      </c>
      <c r="O52" s="237">
        <v>14.869143338730945</v>
      </c>
      <c r="P52" s="238">
        <v>12.996389891696751</v>
      </c>
      <c r="Q52" s="219">
        <v>0.6925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15" customFormat="1" ht="13" x14ac:dyDescent="0.3">
      <c r="A53" s="195"/>
      <c r="B53" s="143">
        <v>817</v>
      </c>
      <c r="C53" s="144" t="str">
        <v>Candy K</v>
      </c>
      <c r="D53" s="235">
        <v>0</v>
      </c>
      <c r="E53" s="236">
        <v>0</v>
      </c>
      <c r="F53" s="236">
        <v>0</v>
      </c>
      <c r="G53" s="237">
        <v>0</v>
      </c>
      <c r="H53" s="236">
        <v>0</v>
      </c>
      <c r="I53" s="236">
        <v>0</v>
      </c>
      <c r="J53" s="237">
        <v>0</v>
      </c>
      <c r="K53" s="237">
        <v>0</v>
      </c>
      <c r="L53" s="237">
        <v>0</v>
      </c>
      <c r="M53" s="237">
        <v>0</v>
      </c>
      <c r="N53" s="237">
        <v>0</v>
      </c>
      <c r="O53" s="237">
        <v>0</v>
      </c>
      <c r="P53" s="238">
        <v>10.95890410958904</v>
      </c>
      <c r="Q53" s="219">
        <v>0.45624999999999999</v>
      </c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15" customFormat="1" ht="13" x14ac:dyDescent="0.3">
      <c r="A54" s="195"/>
      <c r="B54" s="143">
        <v>557</v>
      </c>
      <c r="C54" s="144" t="str">
        <v>Salina W</v>
      </c>
      <c r="D54" s="235">
        <v>0</v>
      </c>
      <c r="E54" s="236">
        <v>0</v>
      </c>
      <c r="F54" s="236">
        <v>0</v>
      </c>
      <c r="G54" s="237">
        <v>0</v>
      </c>
      <c r="H54" s="236">
        <v>0</v>
      </c>
      <c r="I54" s="236">
        <v>0</v>
      </c>
      <c r="J54" s="237">
        <v>0</v>
      </c>
      <c r="K54" s="237">
        <v>0</v>
      </c>
      <c r="L54" s="237">
        <v>7.4897600936220012</v>
      </c>
      <c r="M54" s="237">
        <v>0</v>
      </c>
      <c r="N54" s="237">
        <v>0</v>
      </c>
      <c r="O54" s="237">
        <v>0</v>
      </c>
      <c r="P54" s="238">
        <v>0</v>
      </c>
      <c r="Q54" s="219">
        <v>0.375</v>
      </c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15" customFormat="1" ht="13" x14ac:dyDescent="0.3">
      <c r="A55" s="195"/>
      <c r="B55" s="143">
        <v>805</v>
      </c>
      <c r="C55" s="144" t="str">
        <v>Milk K</v>
      </c>
      <c r="D55" s="235">
        <v>0</v>
      </c>
      <c r="E55" s="236">
        <v>0.5524861878453039</v>
      </c>
      <c r="F55" s="236">
        <v>0</v>
      </c>
      <c r="G55" s="237">
        <v>0</v>
      </c>
      <c r="H55" s="236">
        <v>0</v>
      </c>
      <c r="I55" s="236">
        <v>0</v>
      </c>
      <c r="J55" s="237">
        <v>0</v>
      </c>
      <c r="K55" s="237">
        <v>0</v>
      </c>
      <c r="L55" s="237">
        <v>0</v>
      </c>
      <c r="M55" s="237">
        <v>0</v>
      </c>
      <c r="N55" s="237">
        <v>0</v>
      </c>
      <c r="O55" s="237">
        <v>0</v>
      </c>
      <c r="P55" s="238">
        <v>0</v>
      </c>
      <c r="Q55" s="219">
        <v>0.35875000000000001</v>
      </c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15" customFormat="1" ht="13" x14ac:dyDescent="0.3">
      <c r="A56" s="195"/>
      <c r="B56" s="143">
        <v>574</v>
      </c>
      <c r="C56" s="144" t="str">
        <v>Kathy L</v>
      </c>
      <c r="D56" s="235">
        <v>0</v>
      </c>
      <c r="E56" s="236">
        <v>0</v>
      </c>
      <c r="F56" s="236">
        <v>0</v>
      </c>
      <c r="G56" s="237">
        <v>0</v>
      </c>
      <c r="H56" s="236">
        <v>0</v>
      </c>
      <c r="I56" s="236">
        <v>0</v>
      </c>
      <c r="J56" s="237">
        <v>0</v>
      </c>
      <c r="K56" s="237">
        <v>0</v>
      </c>
      <c r="L56" s="237">
        <v>0</v>
      </c>
      <c r="M56" s="237">
        <v>0</v>
      </c>
      <c r="N56" s="237">
        <v>0</v>
      </c>
      <c r="O56" s="237">
        <v>67.611982342366048</v>
      </c>
      <c r="P56" s="238">
        <v>0</v>
      </c>
      <c r="Q56" s="219">
        <v>0</v>
      </c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15" customFormat="1" ht="13" x14ac:dyDescent="0.3">
      <c r="A57" s="195"/>
      <c r="B57" s="143">
        <v>835</v>
      </c>
      <c r="C57" s="144" t="str">
        <v>Alien T</v>
      </c>
      <c r="D57" s="235">
        <v>0</v>
      </c>
      <c r="E57" s="236">
        <v>22.614840989399294</v>
      </c>
      <c r="F57" s="236">
        <v>0</v>
      </c>
      <c r="G57" s="237">
        <v>0</v>
      </c>
      <c r="H57" s="236">
        <v>0</v>
      </c>
      <c r="I57" s="236">
        <v>0</v>
      </c>
      <c r="J57" s="237">
        <v>0</v>
      </c>
      <c r="K57" s="237">
        <v>0</v>
      </c>
      <c r="L57" s="237">
        <v>0</v>
      </c>
      <c r="M57" s="237">
        <v>16.672342164478671</v>
      </c>
      <c r="N57" s="237">
        <v>16.886658666939123</v>
      </c>
      <c r="O57" s="237">
        <v>0</v>
      </c>
      <c r="P57" s="238">
        <v>0</v>
      </c>
      <c r="Q57" s="219">
        <v>0</v>
      </c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15" customFormat="1" ht="13.5" customHeight="1" x14ac:dyDescent="0.3">
      <c r="A58" s="195"/>
      <c r="B58" s="143">
        <v>565</v>
      </c>
      <c r="C58" s="144" t="str">
        <v>Angel C</v>
      </c>
      <c r="D58" s="235">
        <v>0</v>
      </c>
      <c r="E58" s="236">
        <v>0</v>
      </c>
      <c r="F58" s="236">
        <v>0</v>
      </c>
      <c r="G58" s="237">
        <v>0</v>
      </c>
      <c r="H58" s="236">
        <v>0</v>
      </c>
      <c r="I58" s="236">
        <v>0</v>
      </c>
      <c r="J58" s="237">
        <v>0</v>
      </c>
      <c r="K58" s="237">
        <v>0</v>
      </c>
      <c r="L58" s="237">
        <v>0</v>
      </c>
      <c r="M58" s="237">
        <v>0</v>
      </c>
      <c r="N58" s="237">
        <v>16.75736728602639</v>
      </c>
      <c r="O58" s="237">
        <v>0</v>
      </c>
      <c r="P58" s="238">
        <v>0</v>
      </c>
      <c r="Q58" s="219">
        <v>0</v>
      </c>
      <c r="R58" s="23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15" customFormat="1" ht="13" x14ac:dyDescent="0.3">
      <c r="A59" s="195"/>
      <c r="B59" s="143">
        <v>812</v>
      </c>
      <c r="C59" s="144" t="str">
        <v>Jeremy L</v>
      </c>
      <c r="D59" s="235">
        <v>15.263596012427369</v>
      </c>
      <c r="E59" s="236">
        <v>14.737806027565235</v>
      </c>
      <c r="F59" s="236">
        <v>16.862153961613583</v>
      </c>
      <c r="G59" s="237">
        <v>13.506379629741298</v>
      </c>
      <c r="H59" s="236">
        <v>14.578252266300131</v>
      </c>
      <c r="I59" s="236">
        <v>14.192172986171517</v>
      </c>
      <c r="J59" s="237">
        <v>14.294882079236819</v>
      </c>
      <c r="K59" s="237">
        <v>15.36886196803459</v>
      </c>
      <c r="L59" s="237">
        <v>13.425327724417121</v>
      </c>
      <c r="M59" s="237">
        <v>13.066337701781103</v>
      </c>
      <c r="N59" s="237">
        <v>12.897683133087115</v>
      </c>
      <c r="O59" s="237">
        <v>0</v>
      </c>
      <c r="P59" s="238">
        <v>0</v>
      </c>
      <c r="Q59" s="219">
        <v>0</v>
      </c>
      <c r="R59" s="23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15" customFormat="1" ht="13" x14ac:dyDescent="0.3">
      <c r="A60" s="195"/>
      <c r="B60" s="143">
        <v>543</v>
      </c>
      <c r="C60" s="144" t="str">
        <v>Suki C</v>
      </c>
      <c r="D60" s="235">
        <v>0</v>
      </c>
      <c r="E60" s="236">
        <v>0</v>
      </c>
      <c r="F60" s="236">
        <v>0</v>
      </c>
      <c r="G60" s="237">
        <v>0</v>
      </c>
      <c r="H60" s="236">
        <v>0</v>
      </c>
      <c r="I60" s="236">
        <v>0</v>
      </c>
      <c r="J60" s="237">
        <v>0</v>
      </c>
      <c r="K60" s="237">
        <v>0</v>
      </c>
      <c r="L60" s="237">
        <v>0</v>
      </c>
      <c r="M60" s="237">
        <v>0</v>
      </c>
      <c r="N60" s="237">
        <v>3.5398230088495577</v>
      </c>
      <c r="O60" s="237">
        <v>0</v>
      </c>
      <c r="P60" s="238">
        <v>0</v>
      </c>
      <c r="Q60" s="219">
        <v>0</v>
      </c>
      <c r="R60" s="23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15" customFormat="1" ht="13" x14ac:dyDescent="0.3">
      <c r="A61" s="195"/>
      <c r="B61" s="143">
        <v>803</v>
      </c>
      <c r="C61" s="144" t="str">
        <v>Acssy L</v>
      </c>
      <c r="D61" s="235">
        <v>0</v>
      </c>
      <c r="E61" s="236">
        <v>0</v>
      </c>
      <c r="F61" s="236">
        <v>0</v>
      </c>
      <c r="G61" s="237">
        <v>0</v>
      </c>
      <c r="H61" s="236">
        <v>0</v>
      </c>
      <c r="I61" s="236">
        <v>0</v>
      </c>
      <c r="J61" s="237">
        <v>0</v>
      </c>
      <c r="K61" s="237">
        <v>0</v>
      </c>
      <c r="L61" s="237">
        <v>0</v>
      </c>
      <c r="M61" s="237">
        <v>1.7316017316017316</v>
      </c>
      <c r="N61" s="237">
        <v>2.326458075282801</v>
      </c>
      <c r="O61" s="237">
        <v>0</v>
      </c>
      <c r="P61" s="238">
        <v>0</v>
      </c>
      <c r="Q61" s="219">
        <v>0</v>
      </c>
      <c r="R61" s="23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15" customFormat="1" ht="13" x14ac:dyDescent="0.3">
      <c r="A62" s="195"/>
      <c r="B62" s="143">
        <v>558</v>
      </c>
      <c r="C62" s="144" t="str">
        <v>Bowie Liu</v>
      </c>
      <c r="D62" s="235">
        <v>0</v>
      </c>
      <c r="E62" s="236">
        <v>0</v>
      </c>
      <c r="F62" s="236">
        <v>0</v>
      </c>
      <c r="G62" s="237">
        <v>0</v>
      </c>
      <c r="H62" s="236">
        <v>0</v>
      </c>
      <c r="I62" s="236">
        <v>0</v>
      </c>
      <c r="J62" s="237">
        <v>0</v>
      </c>
      <c r="K62" s="237">
        <v>0</v>
      </c>
      <c r="L62" s="237">
        <v>0</v>
      </c>
      <c r="M62" s="237">
        <v>10.730253353306056</v>
      </c>
      <c r="N62" s="237">
        <v>0</v>
      </c>
      <c r="O62" s="237">
        <v>0</v>
      </c>
      <c r="P62" s="238">
        <v>0</v>
      </c>
      <c r="Q62" s="219">
        <v>0</v>
      </c>
      <c r="R62" s="23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15" customFormat="1" ht="13" x14ac:dyDescent="0.3">
      <c r="A63" s="195"/>
      <c r="B63" s="143">
        <v>568</v>
      </c>
      <c r="C63" s="144" t="str">
        <v>Aki T</v>
      </c>
      <c r="D63" s="235">
        <v>0</v>
      </c>
      <c r="E63" s="236">
        <v>0</v>
      </c>
      <c r="F63" s="236">
        <v>0</v>
      </c>
      <c r="G63" s="237">
        <v>0</v>
      </c>
      <c r="H63" s="236">
        <v>0</v>
      </c>
      <c r="I63" s="236">
        <v>0</v>
      </c>
      <c r="J63" s="237">
        <v>0</v>
      </c>
      <c r="K63" s="237">
        <v>5.5551983540350953</v>
      </c>
      <c r="L63" s="237">
        <v>0</v>
      </c>
      <c r="M63" s="237">
        <v>0</v>
      </c>
      <c r="N63" s="237">
        <v>0</v>
      </c>
      <c r="O63" s="237">
        <v>0</v>
      </c>
      <c r="P63" s="238">
        <v>0</v>
      </c>
      <c r="Q63" s="219">
        <v>0</v>
      </c>
      <c r="R63" s="2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15" customFormat="1" ht="13" x14ac:dyDescent="0.3">
      <c r="A64" s="195"/>
      <c r="B64" s="143"/>
      <c r="C64" s="144"/>
      <c r="D64" s="235"/>
      <c r="E64" s="236"/>
      <c r="F64" s="236"/>
      <c r="G64" s="237"/>
      <c r="H64" s="236"/>
      <c r="I64" s="236"/>
      <c r="J64" s="237"/>
      <c r="K64" s="237"/>
      <c r="L64" s="237"/>
      <c r="M64" s="237"/>
      <c r="N64" s="237"/>
      <c r="O64" s="237"/>
      <c r="P64" s="238"/>
      <c r="Q64" s="219"/>
      <c r="R64" s="23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15" customFormat="1" ht="13" x14ac:dyDescent="0.3">
      <c r="A65" s="195"/>
      <c r="B65" s="143"/>
      <c r="C65" s="144"/>
      <c r="D65" s="235"/>
      <c r="E65" s="236"/>
      <c r="F65" s="236"/>
      <c r="G65" s="237"/>
      <c r="H65" s="236"/>
      <c r="I65" s="236"/>
      <c r="J65" s="237"/>
      <c r="K65" s="237"/>
      <c r="L65" s="237"/>
      <c r="M65" s="237"/>
      <c r="N65" s="237"/>
      <c r="O65" s="237"/>
      <c r="P65" s="238"/>
      <c r="Q65" s="219"/>
      <c r="R65" s="23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15" customFormat="1" ht="13.5" thickBot="1" x14ac:dyDescent="0.35">
      <c r="A66" s="195"/>
      <c r="B66" s="145"/>
      <c r="C66" s="146"/>
      <c r="D66" s="239"/>
      <c r="E66" s="240"/>
      <c r="F66" s="240"/>
      <c r="G66" s="241"/>
      <c r="H66" s="240"/>
      <c r="I66" s="240"/>
      <c r="J66" s="241"/>
      <c r="K66" s="241"/>
      <c r="L66" s="241"/>
      <c r="M66" s="241"/>
      <c r="N66" s="241"/>
      <c r="O66" s="241"/>
      <c r="P66" s="242"/>
      <c r="Q66" s="220"/>
      <c r="R66" s="23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15" customFormat="1" ht="13" thickBot="1" x14ac:dyDescent="0.3">
      <c r="R67" s="23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15" customFormat="1" ht="13.5" thickBot="1" x14ac:dyDescent="0.3">
      <c r="D68" s="307" t="s">
        <v>74</v>
      </c>
      <c r="E68" s="308"/>
      <c r="F68" s="308"/>
      <c r="G68" s="308"/>
      <c r="H68" s="308"/>
      <c r="I68" s="308"/>
      <c r="J68" s="308"/>
      <c r="K68" s="308"/>
      <c r="L68" s="308"/>
      <c r="M68" s="308"/>
      <c r="N68" s="308"/>
      <c r="O68" s="308"/>
      <c r="P68" s="308"/>
      <c r="Q68" s="309"/>
      <c r="R68" s="23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15" customFormat="1" ht="26.5" thickBot="1" x14ac:dyDescent="0.3">
      <c r="D69" s="213" t="str">
        <f>"Last
"&amp;TEXT(DATE(D$28,D$29,1),"mmm")</f>
        <v>Last
Jan</v>
      </c>
      <c r="E69" s="216" t="str">
        <f>TEXT(DATE(E$28,E$29,1),"mmm")</f>
        <v>Feb</v>
      </c>
      <c r="F69" s="216" t="str">
        <f t="shared" ref="F69:P69" si="2">TEXT(DATE(F$28,F$29,1),"mmm")</f>
        <v>Mar</v>
      </c>
      <c r="G69" s="216" t="str">
        <f t="shared" si="2"/>
        <v>Apr</v>
      </c>
      <c r="H69" s="216" t="str">
        <f t="shared" si="2"/>
        <v>May</v>
      </c>
      <c r="I69" s="216" t="str">
        <f t="shared" si="2"/>
        <v>Jun</v>
      </c>
      <c r="J69" s="216" t="str">
        <f t="shared" si="2"/>
        <v>Jul</v>
      </c>
      <c r="K69" s="216" t="str">
        <f t="shared" si="2"/>
        <v>Aug</v>
      </c>
      <c r="L69" s="216" t="str">
        <f t="shared" si="2"/>
        <v>Sept</v>
      </c>
      <c r="M69" s="216" t="str">
        <f t="shared" si="2"/>
        <v>Oct</v>
      </c>
      <c r="N69" s="216" t="str">
        <f t="shared" si="2"/>
        <v>Nov</v>
      </c>
      <c r="O69" s="216" t="str">
        <f t="shared" si="2"/>
        <v>Dec</v>
      </c>
      <c r="P69" s="216" t="str">
        <f t="shared" si="2"/>
        <v>Jan</v>
      </c>
      <c r="Q69" s="217" t="str">
        <f>P69&amp;" Days"</f>
        <v>Jan Days</v>
      </c>
      <c r="R69" s="23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15" customFormat="1" ht="13" x14ac:dyDescent="0.3">
      <c r="A70" s="195"/>
      <c r="B70" s="141" cm="1">
        <f t="array" ref="B70:Q73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ISNUMBER(MATCH(_xlfn.CHOOSECOLS(_xlpm.raw_results_tbl,1),_xlfn._xlws.FILTER(tbl_ref_sales[ID],NOT(tbl_ref_sales[IsActive])),0)) * (_xlpm.totals &lt;&gt; 0)),
_xlpm.clean_results_tbl,IF(_xlpm.filtered_results_tbl="",0,_xlpm.filtered_results_tbl),
_xlfn._xlws.SORT(_xlpm.clean_results_tbl,_xlfn.SEQUENCE(COLUMNS(_xlpm.clean_results_tbl)-2,,COLUMNS(_xlpm.clean_results_tbl),-1),-1)
)</f>
        <v>581</v>
      </c>
      <c r="C70" s="142" t="str">
        <v>Eliza W</v>
      </c>
      <c r="D70" s="235">
        <v>0</v>
      </c>
      <c r="E70" s="236">
        <v>0</v>
      </c>
      <c r="F70" s="236">
        <v>0</v>
      </c>
      <c r="G70" s="237">
        <v>0</v>
      </c>
      <c r="H70" s="236">
        <v>0</v>
      </c>
      <c r="I70" s="236">
        <v>0</v>
      </c>
      <c r="J70" s="237">
        <v>0</v>
      </c>
      <c r="K70" s="237">
        <v>0</v>
      </c>
      <c r="L70" s="237">
        <v>0</v>
      </c>
      <c r="M70" s="237">
        <v>10.71573535371113</v>
      </c>
      <c r="N70" s="237">
        <v>7.8696587765635542</v>
      </c>
      <c r="O70" s="237">
        <v>0</v>
      </c>
      <c r="P70" s="243">
        <v>0</v>
      </c>
      <c r="Q70" s="221">
        <v>0</v>
      </c>
      <c r="R70" s="23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15" customFormat="1" ht="13" x14ac:dyDescent="0.3">
      <c r="A71" s="209"/>
      <c r="B71" s="143">
        <v>559</v>
      </c>
      <c r="C71" s="144" t="str">
        <v>Serina T</v>
      </c>
      <c r="D71" s="235">
        <v>0</v>
      </c>
      <c r="E71" s="236">
        <v>0</v>
      </c>
      <c r="F71" s="236">
        <v>0</v>
      </c>
      <c r="G71" s="237">
        <v>0</v>
      </c>
      <c r="H71" s="236">
        <v>0</v>
      </c>
      <c r="I71" s="236">
        <v>0</v>
      </c>
      <c r="J71" s="237">
        <v>0</v>
      </c>
      <c r="K71" s="237">
        <v>0</v>
      </c>
      <c r="L71" s="237">
        <v>7.1462837671801989</v>
      </c>
      <c r="M71" s="237">
        <v>0</v>
      </c>
      <c r="N71" s="237">
        <v>0</v>
      </c>
      <c r="O71" s="237">
        <v>0</v>
      </c>
      <c r="P71" s="243">
        <v>0</v>
      </c>
      <c r="Q71" s="221">
        <v>0</v>
      </c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15" customFormat="1" ht="13" x14ac:dyDescent="0.3">
      <c r="A72" s="209"/>
      <c r="B72" s="143">
        <v>578</v>
      </c>
      <c r="C72" s="144" t="str">
        <v>Coco K</v>
      </c>
      <c r="D72" s="235">
        <v>0</v>
      </c>
      <c r="E72" s="236">
        <v>0</v>
      </c>
      <c r="F72" s="236">
        <v>0</v>
      </c>
      <c r="G72" s="237">
        <v>0</v>
      </c>
      <c r="H72" s="236">
        <v>0</v>
      </c>
      <c r="I72" s="236">
        <v>0</v>
      </c>
      <c r="J72" s="237">
        <v>0</v>
      </c>
      <c r="K72" s="237">
        <v>0</v>
      </c>
      <c r="L72" s="237">
        <v>6.5645086712745835</v>
      </c>
      <c r="M72" s="237">
        <v>0</v>
      </c>
      <c r="N72" s="237">
        <v>0</v>
      </c>
      <c r="O72" s="237">
        <v>0</v>
      </c>
      <c r="P72" s="243">
        <v>0</v>
      </c>
      <c r="Q72" s="221">
        <v>0</v>
      </c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15" customFormat="1" ht="13" x14ac:dyDescent="0.3">
      <c r="A73" s="209"/>
      <c r="B73" s="143">
        <v>570</v>
      </c>
      <c r="C73" s="144" t="str">
        <v>Queenie N</v>
      </c>
      <c r="D73" s="235">
        <v>0</v>
      </c>
      <c r="E73" s="236">
        <v>0</v>
      </c>
      <c r="F73" s="236">
        <v>0</v>
      </c>
      <c r="G73" s="237">
        <v>0</v>
      </c>
      <c r="H73" s="236">
        <v>3.9049696398100258</v>
      </c>
      <c r="I73" s="236">
        <v>14.417781931109689</v>
      </c>
      <c r="J73" s="237">
        <v>0</v>
      </c>
      <c r="K73" s="237">
        <v>0</v>
      </c>
      <c r="L73" s="237">
        <v>0</v>
      </c>
      <c r="M73" s="237">
        <v>0</v>
      </c>
      <c r="N73" s="237">
        <v>0</v>
      </c>
      <c r="O73" s="237">
        <v>0</v>
      </c>
      <c r="P73" s="243">
        <v>0</v>
      </c>
      <c r="Q73" s="221">
        <v>0</v>
      </c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15" customFormat="1" ht="13" x14ac:dyDescent="0.3">
      <c r="A74" s="209"/>
      <c r="B74" s="143"/>
      <c r="C74" s="144"/>
      <c r="D74" s="235"/>
      <c r="E74" s="236"/>
      <c r="F74" s="236"/>
      <c r="G74" s="237"/>
      <c r="H74" s="236"/>
      <c r="I74" s="236"/>
      <c r="J74" s="237"/>
      <c r="K74" s="237"/>
      <c r="L74" s="237"/>
      <c r="M74" s="237"/>
      <c r="N74" s="237"/>
      <c r="O74" s="237"/>
      <c r="P74" s="243"/>
      <c r="Q74" s="221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15" customFormat="1" ht="13" x14ac:dyDescent="0.3">
      <c r="A75" s="209"/>
      <c r="B75" s="143"/>
      <c r="C75" s="144"/>
      <c r="D75" s="235"/>
      <c r="E75" s="236"/>
      <c r="F75" s="236"/>
      <c r="G75" s="237"/>
      <c r="H75" s="236"/>
      <c r="I75" s="236"/>
      <c r="J75" s="237"/>
      <c r="K75" s="237"/>
      <c r="L75" s="237"/>
      <c r="M75" s="237"/>
      <c r="N75" s="237"/>
      <c r="O75" s="237"/>
      <c r="P75" s="243"/>
      <c r="Q75" s="221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15" customFormat="1" ht="13" x14ac:dyDescent="0.3">
      <c r="A76" s="209"/>
      <c r="B76" s="143"/>
      <c r="C76" s="144"/>
      <c r="D76" s="235"/>
      <c r="E76" s="236"/>
      <c r="F76" s="236"/>
      <c r="G76" s="237"/>
      <c r="H76" s="236"/>
      <c r="I76" s="236"/>
      <c r="J76" s="237"/>
      <c r="K76" s="237"/>
      <c r="L76" s="237"/>
      <c r="M76" s="237"/>
      <c r="N76" s="237"/>
      <c r="O76" s="237"/>
      <c r="P76" s="243"/>
      <c r="Q76" s="221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15" customFormat="1" ht="13" x14ac:dyDescent="0.3">
      <c r="A77" s="209"/>
      <c r="B77" s="143"/>
      <c r="C77" s="144"/>
      <c r="D77" s="235"/>
      <c r="E77" s="236"/>
      <c r="F77" s="236"/>
      <c r="G77" s="237"/>
      <c r="H77" s="236"/>
      <c r="I77" s="236"/>
      <c r="J77" s="237"/>
      <c r="K77" s="237"/>
      <c r="L77" s="237"/>
      <c r="M77" s="237"/>
      <c r="N77" s="237"/>
      <c r="O77" s="237"/>
      <c r="P77" s="243"/>
      <c r="Q77" s="221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15" customFormat="1" ht="13" x14ac:dyDescent="0.3">
      <c r="A78" s="209"/>
      <c r="B78" s="143"/>
      <c r="C78" s="144"/>
      <c r="D78" s="235"/>
      <c r="E78" s="236"/>
      <c r="F78" s="236"/>
      <c r="G78" s="237"/>
      <c r="H78" s="236"/>
      <c r="I78" s="236"/>
      <c r="J78" s="237"/>
      <c r="K78" s="237"/>
      <c r="L78" s="237"/>
      <c r="M78" s="237"/>
      <c r="N78" s="237"/>
      <c r="O78" s="237"/>
      <c r="P78" s="243"/>
      <c r="Q78" s="221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15" customFormat="1" ht="13" x14ac:dyDescent="0.3">
      <c r="A79" s="209"/>
      <c r="B79" s="143"/>
      <c r="C79" s="144"/>
      <c r="D79" s="235"/>
      <c r="E79" s="236"/>
      <c r="F79" s="236"/>
      <c r="G79" s="237"/>
      <c r="H79" s="236"/>
      <c r="I79" s="236"/>
      <c r="J79" s="237"/>
      <c r="K79" s="237"/>
      <c r="L79" s="237"/>
      <c r="M79" s="237"/>
      <c r="N79" s="237"/>
      <c r="O79" s="237"/>
      <c r="P79" s="243"/>
      <c r="Q79" s="221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15" customFormat="1" ht="13.5" thickBot="1" x14ac:dyDescent="0.35">
      <c r="A80" s="209"/>
      <c r="B80" s="145"/>
      <c r="C80" s="146"/>
      <c r="D80" s="239"/>
      <c r="E80" s="240"/>
      <c r="F80" s="240"/>
      <c r="G80" s="241"/>
      <c r="H80" s="240"/>
      <c r="I80" s="240"/>
      <c r="J80" s="241"/>
      <c r="K80" s="241"/>
      <c r="L80" s="241"/>
      <c r="M80" s="241"/>
      <c r="N80" s="241"/>
      <c r="O80" s="241"/>
      <c r="P80" s="244"/>
      <c r="Q80" s="23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15" customFormat="1" ht="12.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15" customFormat="1" ht="12.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15" customFormat="1" ht="12.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15" customFormat="1" ht="12.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15" customFormat="1" ht="12.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15" customFormat="1" ht="12.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15" customFormat="1" ht="12.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9" spans="1:51" ht="12.75" customHeight="1" x14ac:dyDescent="0.2"/>
    <row r="105" ht="12.75" customHeight="1" x14ac:dyDescent="0.2"/>
    <row r="121" ht="12.75" customHeight="1" x14ac:dyDescent="0.2"/>
    <row r="137" ht="12.75" customHeight="1" x14ac:dyDescent="0.2"/>
    <row r="153" ht="12.75" customHeight="1" x14ac:dyDescent="0.2"/>
  </sheetData>
  <mergeCells count="5">
    <mergeCell ref="B32:C32"/>
    <mergeCell ref="D2:E2"/>
    <mergeCell ref="D30:Q30"/>
    <mergeCell ref="D46:Q46"/>
    <mergeCell ref="D68:Q6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15E57-FBB0-4D93-BFE8-279EF83EE88D}">
  <sheetPr codeName="Sheet15">
    <tabColor theme="8" tint="0.39997558519241921"/>
  </sheetPr>
  <dimension ref="A2:CP133"/>
  <sheetViews>
    <sheetView showGridLines="0" showZeros="0" topLeftCell="BS1" zoomScaleNormal="100" workbookViewId="0">
      <selection activeCell="BB3" sqref="BB3"/>
    </sheetView>
  </sheetViews>
  <sheetFormatPr defaultRowHeight="10" outlineLevelCol="1" x14ac:dyDescent="0.2"/>
  <cols>
    <col min="1" max="1" width="2.33203125" customWidth="1"/>
    <col min="2" max="2" width="8.6640625" hidden="1" customWidth="1"/>
    <col min="3" max="3" width="14.33203125" hidden="1" customWidth="1"/>
    <col min="4" max="16" width="7.33203125" hidden="1" customWidth="1"/>
    <col min="17" max="17" width="2.33203125" hidden="1" customWidth="1"/>
    <col min="18" max="18" width="13.33203125" hidden="1" customWidth="1"/>
    <col min="19" max="19" width="9" hidden="1" customWidth="1"/>
    <col min="20" max="20" width="9" hidden="1" customWidth="1" collapsed="1"/>
    <col min="21" max="31" width="9" hidden="1" customWidth="1"/>
    <col min="32" max="32" width="11" hidden="1" customWidth="1"/>
    <col min="33" max="33" width="7" hidden="1" customWidth="1"/>
    <col min="34" max="34" width="14.33203125" hidden="1" customWidth="1" outlineLevel="1"/>
    <col min="35" max="47" width="6.6640625" hidden="1" customWidth="1" outlineLevel="1"/>
    <col min="48" max="48" width="1.6640625" hidden="1" customWidth="1" outlineLevel="1"/>
    <col min="49" max="49" width="13.6640625" customWidth="1" collapsed="1"/>
    <col min="63" max="63" width="2" customWidth="1"/>
    <col min="64" max="64" width="15" customWidth="1"/>
    <col min="78" max="78" width="2.6640625" customWidth="1"/>
    <col min="79" max="79" width="0" hidden="1" customWidth="1"/>
    <col min="80" max="80" width="15.6640625" customWidth="1"/>
  </cols>
  <sheetData>
    <row r="2" spans="2:54" ht="13" x14ac:dyDescent="0.3">
      <c r="B2" s="15"/>
      <c r="J2" s="19"/>
      <c r="K2" s="19"/>
      <c r="L2" s="19"/>
      <c r="M2" s="19"/>
      <c r="N2" s="19"/>
      <c r="O2" s="19"/>
      <c r="P2" s="19"/>
      <c r="AW2" s="16" t="s">
        <v>61</v>
      </c>
      <c r="AX2" s="313">
        <f>MAX(tbl_pbi_last_txn_date['[LastTxnDate']])</f>
        <v>46042</v>
      </c>
      <c r="AY2" s="313"/>
      <c r="BA2" s="202" t="s">
        <v>42</v>
      </c>
      <c r="BB2" s="133" t="s">
        <v>33</v>
      </c>
    </row>
    <row r="3" spans="2:54" s="15" customFormat="1" ht="13" thickBot="1" x14ac:dyDescent="0.3">
      <c r="E3" s="32"/>
      <c r="F3" s="18"/>
      <c r="G3" s="21"/>
      <c r="H3" s="18"/>
      <c r="I3" s="18"/>
      <c r="J3" s="23"/>
      <c r="K3" s="23"/>
      <c r="L3" s="23"/>
      <c r="M3" s="23"/>
      <c r="N3" s="23"/>
      <c r="O3" s="23"/>
      <c r="P3" s="23"/>
      <c r="Q3" s="23"/>
      <c r="R3" s="23"/>
      <c r="S3" s="23"/>
      <c r="T3"/>
    </row>
    <row r="4" spans="2:54" s="15" customFormat="1" ht="13" hidden="1" x14ac:dyDescent="0.3">
      <c r="B4" s="17" t="s">
        <v>78</v>
      </c>
      <c r="C4" s="24" t="s">
        <v>70</v>
      </c>
      <c r="D4" s="149" cm="1">
        <f t="array" ref="D4:P5">_xlfn.REDUCE(_xlfn.VSTACK($R$4,$R$5),_xlfn.SEQUENCE(1,12,1,1),_xlfn.LAMBDA(_xlpm.a,_xlpm.b,_xlfn.HSTACK(
_xlfn.VSTACK(
IF(INDEX(_xlpm.a,2,1)=1,INDEX(_xlpm.a,1,1)-1,INDEX(_xlpm.a,1,1)),
IF(INDEX(_xlpm.a,2,1)=1,12,INDEX(_xlpm.a,2,1)-1)),
_xlpm.a)))</f>
        <v>2025</v>
      </c>
      <c r="E4" s="150">
        <v>2025</v>
      </c>
      <c r="F4" s="150">
        <v>2025</v>
      </c>
      <c r="G4" s="150">
        <v>2025</v>
      </c>
      <c r="H4" s="150">
        <v>2025</v>
      </c>
      <c r="I4" s="151">
        <v>2025</v>
      </c>
      <c r="J4" s="150">
        <v>2025</v>
      </c>
      <c r="K4" s="150">
        <v>2025</v>
      </c>
      <c r="L4" s="151">
        <v>2025</v>
      </c>
      <c r="M4" s="151">
        <v>2025</v>
      </c>
      <c r="N4" s="151">
        <v>2025</v>
      </c>
      <c r="O4" s="151">
        <v>2025</v>
      </c>
      <c r="P4" s="152">
        <v>2026</v>
      </c>
      <c r="Q4" s="23"/>
      <c r="R4" s="18">
        <f>YEAR(AX2)</f>
        <v>2026</v>
      </c>
      <c r="S4" s="23"/>
      <c r="T4"/>
      <c r="V4" s="10"/>
    </row>
    <row r="5" spans="2:54" s="15" customFormat="1" ht="13.5" hidden="1" thickBot="1" x14ac:dyDescent="0.35">
      <c r="B5" s="18">
        <f>MATCH(B4,tbl_pbi_sales_txn_size_ym[#Headers],0)</f>
        <v>6</v>
      </c>
      <c r="C5" s="24" t="s">
        <v>71</v>
      </c>
      <c r="D5" s="153">
        <v>1</v>
      </c>
      <c r="E5" s="154">
        <v>2</v>
      </c>
      <c r="F5" s="154">
        <v>3</v>
      </c>
      <c r="G5" s="154">
        <v>4</v>
      </c>
      <c r="H5" s="154">
        <v>5</v>
      </c>
      <c r="I5" s="155">
        <v>6</v>
      </c>
      <c r="J5" s="154">
        <v>7</v>
      </c>
      <c r="K5" s="154">
        <v>8</v>
      </c>
      <c r="L5" s="155">
        <v>9</v>
      </c>
      <c r="M5" s="155">
        <v>10</v>
      </c>
      <c r="N5" s="155">
        <v>11</v>
      </c>
      <c r="O5" s="155">
        <v>12</v>
      </c>
      <c r="P5" s="156">
        <v>1</v>
      </c>
      <c r="Q5" s="22"/>
      <c r="R5" s="18">
        <f>MONTH(AX2)</f>
        <v>1</v>
      </c>
      <c r="S5" s="22"/>
      <c r="T5" s="22"/>
      <c r="U5" s="22"/>
      <c r="V5" s="13"/>
    </row>
    <row r="6" spans="2:54" s="15" customFormat="1" ht="12.75" hidden="1" customHeight="1" x14ac:dyDescent="0.3">
      <c r="B6" s="25">
        <v>1</v>
      </c>
      <c r="D6" s="314" t="s">
        <v>79</v>
      </c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6"/>
      <c r="Q6" s="23"/>
      <c r="R6" s="23"/>
      <c r="S6" s="23"/>
      <c r="T6"/>
    </row>
    <row r="7" spans="2:54" s="15" customFormat="1" ht="13.5" hidden="1" thickBot="1" x14ac:dyDescent="0.3">
      <c r="B7" s="32" t="str">
        <f>"[CountTransactionsPerDay"&amp;B6&amp;"]"</f>
        <v>[CountTransactionsPerDay1]</v>
      </c>
      <c r="D7" s="319" t="str">
        <f>"$"&amp;TEXT(B6,"#,##0")&amp;" or higher"</f>
        <v>$1 or higher</v>
      </c>
      <c r="E7" s="320"/>
      <c r="F7" s="320"/>
      <c r="G7" s="320"/>
      <c r="H7" s="320"/>
      <c r="I7" s="320"/>
      <c r="J7" s="320"/>
      <c r="K7" s="320"/>
      <c r="L7" s="320"/>
      <c r="M7" s="320"/>
      <c r="N7" s="320"/>
      <c r="O7" s="320"/>
      <c r="P7" s="321"/>
      <c r="Q7" s="23"/>
      <c r="R7" s="23"/>
      <c r="S7" s="23"/>
      <c r="T7"/>
    </row>
    <row r="8" spans="2:54" s="15" customFormat="1" ht="26.5" hidden="1" thickBot="1" x14ac:dyDescent="0.35">
      <c r="B8" s="18">
        <f>MATCH(B7,tbl_pbi_sales_txn_size_ym[#Headers],0)</f>
        <v>65</v>
      </c>
      <c r="C8" s="24"/>
      <c r="D8" s="184" t="str">
        <f>"Last "&amp;TEXT(DATE(D$4,D$5,1),"mmm")</f>
        <v>Last Jan</v>
      </c>
      <c r="E8" s="147" t="str">
        <f>TEXT(DATE(E$4,E$5,1),"mmm")</f>
        <v>Feb</v>
      </c>
      <c r="F8" s="147" t="str">
        <f t="shared" ref="F8:P8" si="0">TEXT(DATE(F$4,F$5,1),"mmm")</f>
        <v>Mar</v>
      </c>
      <c r="G8" s="147" t="str">
        <f t="shared" si="0"/>
        <v>Apr</v>
      </c>
      <c r="H8" s="147" t="str">
        <f t="shared" si="0"/>
        <v>May</v>
      </c>
      <c r="I8" s="147" t="str">
        <f t="shared" si="0"/>
        <v>Jun</v>
      </c>
      <c r="J8" s="147" t="str">
        <f t="shared" si="0"/>
        <v>Jul</v>
      </c>
      <c r="K8" s="147" t="str">
        <f t="shared" si="0"/>
        <v>Aug</v>
      </c>
      <c r="L8" s="147" t="str">
        <f t="shared" si="0"/>
        <v>Sept</v>
      </c>
      <c r="M8" s="147" t="str">
        <f t="shared" si="0"/>
        <v>Oct</v>
      </c>
      <c r="N8" s="147" t="str">
        <f t="shared" si="0"/>
        <v>Nov</v>
      </c>
      <c r="O8" s="147" t="str">
        <f t="shared" si="0"/>
        <v>Dec</v>
      </c>
      <c r="P8" s="148" t="str">
        <f t="shared" si="0"/>
        <v>Jan</v>
      </c>
      <c r="Q8" s="22"/>
      <c r="R8" s="22"/>
      <c r="S8" s="22"/>
      <c r="T8" s="22"/>
      <c r="U8" s="22"/>
      <c r="V8" s="13"/>
    </row>
    <row r="9" spans="2:54" s="15" customFormat="1" ht="13" hidden="1" x14ac:dyDescent="0.3">
      <c r="B9" s="141" cm="1">
        <f t="array" ref="B9:B18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9" s="142" t="str" cm="1">
        <f t="array" ref="C9:C18">_xlfn.XLOOKUP(_xlfn.ANCHORARRAY(B9),tbl_pbi_sales_txn_size_ym[Staff'[StaffID']],tbl_pbi_sales_txn_size_ym[Staff'[StaffName']])</f>
        <v>Aya C</v>
      </c>
      <c r="D9" s="33" cm="1">
        <f t="array" aca="1" ref="D9:P18" ca="1">_xlfn.LET(
_xlpm.dates,_xlfn.ANCHORARRAY(D$4),
_xlpm.staff,_xlfn.ANCHORARRAY(B9),
_xlpm.value_col,B8,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9" s="34">
        <f ca="1"/>
        <v>0.75</v>
      </c>
      <c r="F9" s="34">
        <f ca="1"/>
        <v>0</v>
      </c>
      <c r="G9" s="134">
        <f ca="1"/>
        <v>0</v>
      </c>
      <c r="H9" s="34">
        <f ca="1"/>
        <v>0.74193548387096775</v>
      </c>
      <c r="I9" s="34">
        <f ca="1"/>
        <v>0</v>
      </c>
      <c r="J9" s="134">
        <f ca="1"/>
        <v>0</v>
      </c>
      <c r="K9" s="134">
        <f ca="1"/>
        <v>0</v>
      </c>
      <c r="L9" s="134">
        <f ca="1"/>
        <v>0</v>
      </c>
      <c r="M9" s="134">
        <f ca="1"/>
        <v>0</v>
      </c>
      <c r="N9" s="134">
        <f ca="1"/>
        <v>0.56666666666666665</v>
      </c>
      <c r="O9" s="134">
        <f ca="1"/>
        <v>0.967741935483871</v>
      </c>
      <c r="P9" s="135">
        <f ca="1"/>
        <v>0.55000000000000004</v>
      </c>
      <c r="Q9" s="23"/>
      <c r="R9" s="23"/>
      <c r="S9" s="23"/>
      <c r="T9"/>
    </row>
    <row r="10" spans="2:54" s="15" customFormat="1" ht="13" hidden="1" x14ac:dyDescent="0.3">
      <c r="B10" s="143">
        <v>523</v>
      </c>
      <c r="C10" s="144" t="str">
        <v>Vi T</v>
      </c>
      <c r="D10" s="35">
        <f ca="1"/>
        <v>8.1612903225806459</v>
      </c>
      <c r="E10" s="136">
        <f ca="1"/>
        <v>6.25</v>
      </c>
      <c r="F10" s="136">
        <f ca="1"/>
        <v>7.032258064516129</v>
      </c>
      <c r="G10" s="137">
        <f ca="1"/>
        <v>8.7333333333333325</v>
      </c>
      <c r="H10" s="136">
        <f ca="1"/>
        <v>6.870967741935484</v>
      </c>
      <c r="I10" s="136">
        <f ca="1"/>
        <v>8.4666666666666668</v>
      </c>
      <c r="J10" s="137">
        <f ca="1"/>
        <v>8.67741935483871</v>
      </c>
      <c r="K10" s="137">
        <f ca="1"/>
        <v>8.4516129032258061</v>
      </c>
      <c r="L10" s="137">
        <f ca="1"/>
        <v>7.2</v>
      </c>
      <c r="M10" s="137">
        <f ca="1"/>
        <v>5.580645161290323</v>
      </c>
      <c r="N10" s="137">
        <f ca="1"/>
        <v>3.6</v>
      </c>
      <c r="O10" s="137">
        <f ca="1"/>
        <v>9.5806451612903221</v>
      </c>
      <c r="P10" s="138">
        <f ca="1"/>
        <v>4.05</v>
      </c>
      <c r="Q10" s="23"/>
      <c r="R10" s="23"/>
      <c r="S10" s="23"/>
      <c r="T10"/>
    </row>
    <row r="11" spans="2:54" s="15" customFormat="1" ht="13" hidden="1" x14ac:dyDescent="0.3">
      <c r="B11" s="143">
        <v>537</v>
      </c>
      <c r="C11" s="144" t="str">
        <v>Yoyo M</v>
      </c>
      <c r="D11" s="35">
        <f ca="1"/>
        <v>0</v>
      </c>
      <c r="E11" s="136">
        <f ca="1"/>
        <v>0</v>
      </c>
      <c r="F11" s="136">
        <f ca="1"/>
        <v>0</v>
      </c>
      <c r="G11" s="137">
        <f ca="1"/>
        <v>0</v>
      </c>
      <c r="H11" s="136">
        <f ca="1"/>
        <v>0</v>
      </c>
      <c r="I11" s="136">
        <f ca="1"/>
        <v>0</v>
      </c>
      <c r="J11" s="137">
        <f ca="1"/>
        <v>0</v>
      </c>
      <c r="K11" s="137">
        <f ca="1"/>
        <v>0</v>
      </c>
      <c r="L11" s="137">
        <f ca="1"/>
        <v>0</v>
      </c>
      <c r="M11" s="137">
        <f ca="1"/>
        <v>0</v>
      </c>
      <c r="N11" s="137">
        <f ca="1"/>
        <v>0</v>
      </c>
      <c r="O11" s="137">
        <f ca="1"/>
        <v>0</v>
      </c>
      <c r="P11" s="138">
        <f ca="1"/>
        <v>0</v>
      </c>
      <c r="Q11" s="23"/>
      <c r="R11" s="23"/>
      <c r="S11" s="23"/>
      <c r="T11"/>
    </row>
    <row r="12" spans="2:54" s="15" customFormat="1" ht="13" hidden="1" x14ac:dyDescent="0.3">
      <c r="B12" s="143">
        <v>544</v>
      </c>
      <c r="C12" s="144" t="str">
        <v>Jovi C</v>
      </c>
      <c r="D12" s="35">
        <f ca="1"/>
        <v>0</v>
      </c>
      <c r="E12" s="136">
        <f ca="1"/>
        <v>3.5714285714285712E-2</v>
      </c>
      <c r="F12" s="136">
        <f ca="1"/>
        <v>3.2258064516129031E-2</v>
      </c>
      <c r="G12" s="137">
        <f ca="1"/>
        <v>0</v>
      </c>
      <c r="H12" s="136">
        <f ca="1"/>
        <v>0</v>
      </c>
      <c r="I12" s="136">
        <f ca="1"/>
        <v>0</v>
      </c>
      <c r="J12" s="137">
        <f ca="1"/>
        <v>0</v>
      </c>
      <c r="K12" s="137">
        <f ca="1"/>
        <v>0</v>
      </c>
      <c r="L12" s="137">
        <f ca="1"/>
        <v>0.36666666666666664</v>
      </c>
      <c r="M12" s="137">
        <f ca="1"/>
        <v>0.38709677419354838</v>
      </c>
      <c r="N12" s="137">
        <f ca="1"/>
        <v>0.66666666666666663</v>
      </c>
      <c r="O12" s="137">
        <f ca="1"/>
        <v>3.2258064516129031E-2</v>
      </c>
      <c r="P12" s="138">
        <f ca="1"/>
        <v>3.65</v>
      </c>
      <c r="Q12" s="23"/>
      <c r="R12" s="23"/>
      <c r="S12" s="23"/>
      <c r="T12"/>
    </row>
    <row r="13" spans="2:54" s="15" customFormat="1" ht="13" hidden="1" x14ac:dyDescent="0.3">
      <c r="B13" s="143">
        <v>807</v>
      </c>
      <c r="C13" s="144" t="str">
        <v>Bowie L</v>
      </c>
      <c r="D13" s="35">
        <f ca="1"/>
        <v>0</v>
      </c>
      <c r="E13" s="136">
        <f ca="1"/>
        <v>0</v>
      </c>
      <c r="F13" s="136">
        <f ca="1"/>
        <v>0</v>
      </c>
      <c r="G13" s="137">
        <f ca="1"/>
        <v>0</v>
      </c>
      <c r="H13" s="136">
        <f ca="1"/>
        <v>0</v>
      </c>
      <c r="I13" s="136">
        <f ca="1"/>
        <v>0</v>
      </c>
      <c r="J13" s="137">
        <f ca="1"/>
        <v>0</v>
      </c>
      <c r="K13" s="137">
        <f ca="1"/>
        <v>2.064516129032258</v>
      </c>
      <c r="L13" s="137">
        <f ca="1"/>
        <v>2.8</v>
      </c>
      <c r="M13" s="137">
        <f ca="1"/>
        <v>3.064516129032258</v>
      </c>
      <c r="N13" s="137">
        <f ca="1"/>
        <v>0.7</v>
      </c>
      <c r="O13" s="137">
        <f ca="1"/>
        <v>6.096774193548387</v>
      </c>
      <c r="P13" s="138">
        <f ca="1"/>
        <v>0.35</v>
      </c>
      <c r="Q13" s="23"/>
      <c r="R13" s="23"/>
      <c r="S13" s="23"/>
      <c r="T13"/>
    </row>
    <row r="14" spans="2:54" s="15" customFormat="1" ht="13" hidden="1" x14ac:dyDescent="0.3">
      <c r="B14" s="143">
        <v>828</v>
      </c>
      <c r="C14" s="144" t="str">
        <v>Kenny L</v>
      </c>
      <c r="D14" s="35">
        <f ca="1"/>
        <v>9.9677419354838701</v>
      </c>
      <c r="E14" s="136">
        <f ca="1"/>
        <v>6.3928571428571432</v>
      </c>
      <c r="F14" s="136">
        <f ca="1"/>
        <v>10.838709677419354</v>
      </c>
      <c r="G14" s="137">
        <f ca="1"/>
        <v>9.4333333333333336</v>
      </c>
      <c r="H14" s="136">
        <f ca="1"/>
        <v>8.387096774193548</v>
      </c>
      <c r="I14" s="136">
        <f ca="1"/>
        <v>7.0666666666666664</v>
      </c>
      <c r="J14" s="137">
        <f ca="1"/>
        <v>7.903225806451613</v>
      </c>
      <c r="K14" s="137">
        <f ca="1"/>
        <v>12.290322580645162</v>
      </c>
      <c r="L14" s="137">
        <f ca="1"/>
        <v>8.4333333333333336</v>
      </c>
      <c r="M14" s="137">
        <f ca="1"/>
        <v>10.419354838709678</v>
      </c>
      <c r="N14" s="137">
        <f ca="1"/>
        <v>12.1</v>
      </c>
      <c r="O14" s="137">
        <f ca="1"/>
        <v>14.741935483870968</v>
      </c>
      <c r="P14" s="138">
        <f ca="1"/>
        <v>8.5</v>
      </c>
      <c r="Q14" s="23"/>
      <c r="R14" s="23"/>
      <c r="S14" s="23"/>
      <c r="T14"/>
    </row>
    <row r="15" spans="2:54" s="15" customFormat="1" ht="13" hidden="1" x14ac:dyDescent="0.3">
      <c r="B15" s="143">
        <v>832</v>
      </c>
      <c r="C15" s="144" t="str">
        <v>Yura C</v>
      </c>
      <c r="D15" s="35">
        <f ca="1"/>
        <v>8.9032258064516121</v>
      </c>
      <c r="E15" s="136">
        <f ca="1"/>
        <v>6.8928571428571432</v>
      </c>
      <c r="F15" s="136">
        <f ca="1"/>
        <v>6.096774193548387</v>
      </c>
      <c r="G15" s="137">
        <f ca="1"/>
        <v>8.7666666666666675</v>
      </c>
      <c r="H15" s="136">
        <f ca="1"/>
        <v>5.741935483870968</v>
      </c>
      <c r="I15" s="136">
        <f ca="1"/>
        <v>8.9333333333333336</v>
      </c>
      <c r="J15" s="137">
        <f ca="1"/>
        <v>6.387096774193548</v>
      </c>
      <c r="K15" s="137">
        <f ca="1"/>
        <v>6.741935483870968</v>
      </c>
      <c r="L15" s="137">
        <f ca="1"/>
        <v>6.2666666666666666</v>
      </c>
      <c r="M15" s="137">
        <f ca="1"/>
        <v>6.032258064516129</v>
      </c>
      <c r="N15" s="137">
        <f ca="1"/>
        <v>7.7333333333333334</v>
      </c>
      <c r="O15" s="137">
        <f ca="1"/>
        <v>10.580645161290322</v>
      </c>
      <c r="P15" s="138">
        <f ca="1"/>
        <v>7.5</v>
      </c>
      <c r="Q15" s="23"/>
      <c r="R15" s="23"/>
      <c r="S15" s="23"/>
      <c r="T15"/>
    </row>
    <row r="16" spans="2:54" s="15" customFormat="1" ht="13" hidden="1" x14ac:dyDescent="0.3">
      <c r="B16" s="143">
        <v>863</v>
      </c>
      <c r="C16" s="144" t="str">
        <v>Collan C</v>
      </c>
      <c r="D16" s="35">
        <f ca="1"/>
        <v>2.967741935483871</v>
      </c>
      <c r="E16" s="136">
        <f ca="1"/>
        <v>2.4642857142857144</v>
      </c>
      <c r="F16" s="136">
        <f ca="1"/>
        <v>2.161290322580645</v>
      </c>
      <c r="G16" s="137">
        <f ca="1"/>
        <v>1.3333333333333333</v>
      </c>
      <c r="H16" s="136">
        <f ca="1"/>
        <v>1.8387096774193548</v>
      </c>
      <c r="I16" s="136">
        <f ca="1"/>
        <v>1.4</v>
      </c>
      <c r="J16" s="137">
        <f ca="1"/>
        <v>1.6129032258064515</v>
      </c>
      <c r="K16" s="137">
        <f ca="1"/>
        <v>1.967741935483871</v>
      </c>
      <c r="L16" s="137">
        <f ca="1"/>
        <v>1.6333333333333333</v>
      </c>
      <c r="M16" s="137">
        <f ca="1"/>
        <v>2.6129032258064515</v>
      </c>
      <c r="N16" s="137">
        <f ca="1"/>
        <v>1.9333333333333333</v>
      </c>
      <c r="O16" s="137">
        <f ca="1"/>
        <v>2.193548387096774</v>
      </c>
      <c r="P16" s="138">
        <f ca="1"/>
        <v>1.7</v>
      </c>
      <c r="Q16" s="23"/>
      <c r="R16" s="23"/>
      <c r="S16" s="23"/>
      <c r="T16"/>
    </row>
    <row r="17" spans="2:24" s="15" customFormat="1" ht="13" hidden="1" x14ac:dyDescent="0.3">
      <c r="B17" s="143">
        <v>886</v>
      </c>
      <c r="C17" s="144" t="str">
        <v>Gigi C</v>
      </c>
      <c r="D17" s="35">
        <f ca="1"/>
        <v>5.354838709677419</v>
      </c>
      <c r="E17" s="136">
        <f ca="1"/>
        <v>7.5</v>
      </c>
      <c r="F17" s="136">
        <f ca="1"/>
        <v>5.935483870967742</v>
      </c>
      <c r="G17" s="137">
        <f ca="1"/>
        <v>5.2</v>
      </c>
      <c r="H17" s="136">
        <f ca="1"/>
        <v>4.870967741935484</v>
      </c>
      <c r="I17" s="136">
        <f ca="1"/>
        <v>6.9666666666666668</v>
      </c>
      <c r="J17" s="137">
        <f ca="1"/>
        <v>5.129032258064516</v>
      </c>
      <c r="K17" s="137">
        <f ca="1"/>
        <v>5.903225806451613</v>
      </c>
      <c r="L17" s="137">
        <f ca="1"/>
        <v>2.0666666666666669</v>
      </c>
      <c r="M17" s="137">
        <f ca="1"/>
        <v>5.967741935483871</v>
      </c>
      <c r="N17" s="137">
        <f ca="1"/>
        <v>4.0333333333333332</v>
      </c>
      <c r="O17" s="137">
        <f ca="1"/>
        <v>5.5483870967741939</v>
      </c>
      <c r="P17" s="138">
        <f ca="1"/>
        <v>4.8</v>
      </c>
    </row>
    <row r="18" spans="2:24" s="15" customFormat="1" ht="13" hidden="1" x14ac:dyDescent="0.3">
      <c r="B18" s="143">
        <v>889</v>
      </c>
      <c r="C18" s="144" t="str">
        <v>Milk L</v>
      </c>
      <c r="D18" s="35">
        <f ca="1"/>
        <v>4.741935483870968</v>
      </c>
      <c r="E18" s="136">
        <f ca="1"/>
        <v>4.1785714285714288</v>
      </c>
      <c r="F18" s="136">
        <f ca="1"/>
        <v>4.967741935483871</v>
      </c>
      <c r="G18" s="137">
        <f ca="1"/>
        <v>5.333333333333333</v>
      </c>
      <c r="H18" s="136">
        <f ca="1"/>
        <v>5.354838709677419</v>
      </c>
      <c r="I18" s="136">
        <f ca="1"/>
        <v>4.333333333333333</v>
      </c>
      <c r="J18" s="137">
        <f ca="1"/>
        <v>2.806451612903226</v>
      </c>
      <c r="K18" s="137">
        <f ca="1"/>
        <v>0.29032258064516131</v>
      </c>
      <c r="L18" s="137">
        <f ca="1"/>
        <v>0</v>
      </c>
      <c r="M18" s="137">
        <f ca="1"/>
        <v>0</v>
      </c>
      <c r="N18" s="137">
        <f ca="1"/>
        <v>1.9</v>
      </c>
      <c r="O18" s="137">
        <f ca="1"/>
        <v>10.32258064516129</v>
      </c>
      <c r="P18" s="138">
        <f ca="1"/>
        <v>8.35</v>
      </c>
    </row>
    <row r="19" spans="2:24" s="15" customFormat="1" ht="13" hidden="1" x14ac:dyDescent="0.3">
      <c r="B19" s="143"/>
      <c r="C19" s="144"/>
      <c r="D19" s="35"/>
      <c r="E19" s="136"/>
      <c r="F19" s="136"/>
      <c r="G19" s="137"/>
      <c r="H19" s="136"/>
      <c r="I19" s="136"/>
      <c r="J19" s="137"/>
      <c r="K19" s="137"/>
      <c r="L19" s="137"/>
      <c r="M19" s="137"/>
      <c r="N19" s="137"/>
      <c r="O19" s="137"/>
      <c r="P19" s="138"/>
    </row>
    <row r="20" spans="2:24" s="15" customFormat="1" ht="13.5" hidden="1" thickBot="1" x14ac:dyDescent="0.35">
      <c r="B20" s="145"/>
      <c r="C20" s="146"/>
      <c r="D20" s="36"/>
      <c r="E20" s="37"/>
      <c r="F20" s="37"/>
      <c r="G20" s="139"/>
      <c r="H20" s="37"/>
      <c r="I20" s="37"/>
      <c r="J20" s="139"/>
      <c r="K20" s="139"/>
      <c r="L20" s="139"/>
      <c r="M20" s="139"/>
      <c r="N20" s="139"/>
      <c r="O20" s="139"/>
      <c r="P20" s="140"/>
    </row>
    <row r="21" spans="2:24" s="15" customFormat="1" ht="13" hidden="1" thickBot="1" x14ac:dyDescent="0.3"/>
    <row r="22" spans="2:24" s="15" customFormat="1" ht="12.75" hidden="1" customHeight="1" x14ac:dyDescent="0.3">
      <c r="B22" s="25">
        <v>1</v>
      </c>
      <c r="D22" s="314" t="s">
        <v>79</v>
      </c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6"/>
      <c r="Q22" s="23"/>
      <c r="R22" s="23"/>
      <c r="S22" s="23"/>
      <c r="T22"/>
    </row>
    <row r="23" spans="2:24" s="15" customFormat="1" ht="13.5" hidden="1" thickBot="1" x14ac:dyDescent="0.3">
      <c r="B23" s="32" t="str">
        <f>"[CountTransactions"&amp;B22&amp;"]"</f>
        <v>[CountTransactions1]</v>
      </c>
      <c r="D23" s="319" t="str">
        <f>"$"&amp;TEXT(B22,"#,##0")&amp;" or higher"</f>
        <v>$1 or higher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1"/>
      <c r="Q23" s="23"/>
      <c r="R23" s="23"/>
      <c r="S23" s="23"/>
      <c r="T23"/>
    </row>
    <row r="24" spans="2:24" s="15" customFormat="1" ht="26.5" hidden="1" thickBot="1" x14ac:dyDescent="0.35">
      <c r="B24" s="18">
        <f>MATCH(B23,tbl_pbi_sales_txn_size_ym[#Headers],0)</f>
        <v>46</v>
      </c>
      <c r="C24" s="24"/>
      <c r="D24" s="184" t="str">
        <f>"Last "&amp;TEXT(DATE(D$4,D$5,1),"mmm")</f>
        <v>Last Jan</v>
      </c>
      <c r="E24" s="147" t="str">
        <f>TEXT(DATE(E$4,E$5,1),"mmm")</f>
        <v>Feb</v>
      </c>
      <c r="F24" s="147" t="str">
        <f t="shared" ref="F24:P24" si="1">TEXT(DATE(F$4,F$5,1),"mmm")</f>
        <v>Mar</v>
      </c>
      <c r="G24" s="147" t="str">
        <f t="shared" si="1"/>
        <v>Apr</v>
      </c>
      <c r="H24" s="147" t="str">
        <f t="shared" si="1"/>
        <v>May</v>
      </c>
      <c r="I24" s="147" t="str">
        <f t="shared" si="1"/>
        <v>Jun</v>
      </c>
      <c r="J24" s="147" t="str">
        <f t="shared" si="1"/>
        <v>Jul</v>
      </c>
      <c r="K24" s="147" t="str">
        <f t="shared" si="1"/>
        <v>Aug</v>
      </c>
      <c r="L24" s="147" t="str">
        <f t="shared" si="1"/>
        <v>Sept</v>
      </c>
      <c r="M24" s="147" t="str">
        <f t="shared" si="1"/>
        <v>Oct</v>
      </c>
      <c r="N24" s="147" t="str">
        <f t="shared" si="1"/>
        <v>Nov</v>
      </c>
      <c r="O24" s="147" t="str">
        <f t="shared" si="1"/>
        <v>Dec</v>
      </c>
      <c r="P24" s="148" t="str">
        <f t="shared" si="1"/>
        <v>Jan</v>
      </c>
      <c r="Q24" s="22"/>
      <c r="R24" s="22"/>
      <c r="S24" s="22"/>
      <c r="T24" s="22"/>
      <c r="U24" s="22"/>
      <c r="V24" s="13"/>
      <c r="W24" s="20"/>
      <c r="X24" s="20"/>
    </row>
    <row r="25" spans="2:24" s="15" customFormat="1" ht="13" hidden="1" x14ac:dyDescent="0.3">
      <c r="B25" s="141" cm="1">
        <f t="array" ref="B25:B34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25" s="142" t="str" cm="1">
        <f t="array" ref="C25:C34">_xlfn.XLOOKUP(_xlfn.ANCHORARRAY(B25),tbl_pbi_sales_txn_size_ym[Staff'[StaffID']],tbl_pbi_sales_txn_size_ym[Staff'[StaffName']])</f>
        <v>Aya C</v>
      </c>
      <c r="D25" s="33" cm="1">
        <f t="array" aca="1" ref="D25:P34" ca="1">_xlfn.LET(
_xlpm.dates,_xlfn.ANCHORARRAY(D$4),
_xlpm.staff,_xlfn.ANCHORARRAY(B25),
_xlpm.value_col,B24,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25" s="34">
        <f ca="1"/>
        <v>21</v>
      </c>
      <c r="F25" s="34">
        <f ca="1"/>
        <v>0</v>
      </c>
      <c r="G25" s="134">
        <f ca="1"/>
        <v>0</v>
      </c>
      <c r="H25" s="34">
        <f ca="1"/>
        <v>23</v>
      </c>
      <c r="I25" s="34">
        <f ca="1"/>
        <v>0</v>
      </c>
      <c r="J25" s="134">
        <f ca="1"/>
        <v>0</v>
      </c>
      <c r="K25" s="134">
        <f ca="1"/>
        <v>0</v>
      </c>
      <c r="L25" s="134">
        <f ca="1"/>
        <v>0</v>
      </c>
      <c r="M25" s="134">
        <f ca="1"/>
        <v>0</v>
      </c>
      <c r="N25" s="134">
        <f ca="1"/>
        <v>17</v>
      </c>
      <c r="O25" s="134">
        <f ca="1"/>
        <v>30</v>
      </c>
      <c r="P25" s="135">
        <f ca="1"/>
        <v>11</v>
      </c>
      <c r="Q25" s="23"/>
      <c r="R25" s="23"/>
      <c r="S25" s="23"/>
      <c r="T25"/>
    </row>
    <row r="26" spans="2:24" s="15" customFormat="1" ht="13" hidden="1" x14ac:dyDescent="0.3">
      <c r="B26" s="143">
        <v>523</v>
      </c>
      <c r="C26" s="144" t="str">
        <v>Vi T</v>
      </c>
      <c r="D26" s="35">
        <f ca="1"/>
        <v>253</v>
      </c>
      <c r="E26" s="136">
        <f ca="1"/>
        <v>175</v>
      </c>
      <c r="F26" s="136">
        <f ca="1"/>
        <v>218</v>
      </c>
      <c r="G26" s="137">
        <f ca="1"/>
        <v>262</v>
      </c>
      <c r="H26" s="136">
        <f ca="1"/>
        <v>213</v>
      </c>
      <c r="I26" s="136">
        <f ca="1"/>
        <v>254</v>
      </c>
      <c r="J26" s="137">
        <f ca="1"/>
        <v>269</v>
      </c>
      <c r="K26" s="137">
        <f ca="1"/>
        <v>262</v>
      </c>
      <c r="L26" s="137">
        <f ca="1"/>
        <v>216</v>
      </c>
      <c r="M26" s="137">
        <f ca="1"/>
        <v>173</v>
      </c>
      <c r="N26" s="137">
        <f ca="1"/>
        <v>108</v>
      </c>
      <c r="O26" s="137">
        <f ca="1"/>
        <v>297</v>
      </c>
      <c r="P26" s="138">
        <f ca="1"/>
        <v>81</v>
      </c>
      <c r="Q26" s="23"/>
      <c r="R26" s="23"/>
      <c r="S26" s="23"/>
      <c r="T26"/>
    </row>
    <row r="27" spans="2:24" s="15" customFormat="1" ht="13" hidden="1" x14ac:dyDescent="0.3">
      <c r="B27" s="143">
        <v>537</v>
      </c>
      <c r="C27" s="144" t="str">
        <v>Yoyo M</v>
      </c>
      <c r="D27" s="35">
        <f ca="1"/>
        <v>0</v>
      </c>
      <c r="E27" s="136">
        <f ca="1"/>
        <v>0</v>
      </c>
      <c r="F27" s="136">
        <f ca="1"/>
        <v>0</v>
      </c>
      <c r="G27" s="137">
        <f ca="1"/>
        <v>0</v>
      </c>
      <c r="H27" s="136">
        <f ca="1"/>
        <v>0</v>
      </c>
      <c r="I27" s="136">
        <f ca="1"/>
        <v>0</v>
      </c>
      <c r="J27" s="137">
        <f ca="1"/>
        <v>0</v>
      </c>
      <c r="K27" s="137">
        <f ca="1"/>
        <v>0</v>
      </c>
      <c r="L27" s="137">
        <f ca="1"/>
        <v>0</v>
      </c>
      <c r="M27" s="137">
        <f ca="1"/>
        <v>0</v>
      </c>
      <c r="N27" s="137">
        <f ca="1"/>
        <v>0</v>
      </c>
      <c r="O27" s="137">
        <f ca="1"/>
        <v>0</v>
      </c>
      <c r="P27" s="138">
        <f ca="1"/>
        <v>0</v>
      </c>
      <c r="Q27" s="23"/>
      <c r="R27" s="23"/>
      <c r="S27" s="23"/>
      <c r="T27"/>
    </row>
    <row r="28" spans="2:24" s="15" customFormat="1" ht="13" hidden="1" x14ac:dyDescent="0.3">
      <c r="B28" s="143">
        <v>544</v>
      </c>
      <c r="C28" s="144" t="str">
        <v>Jovi C</v>
      </c>
      <c r="D28" s="35">
        <f ca="1"/>
        <v>0</v>
      </c>
      <c r="E28" s="136">
        <f ca="1"/>
        <v>1</v>
      </c>
      <c r="F28" s="136">
        <f ca="1"/>
        <v>1</v>
      </c>
      <c r="G28" s="137">
        <f ca="1"/>
        <v>0</v>
      </c>
      <c r="H28" s="136">
        <f ca="1"/>
        <v>0</v>
      </c>
      <c r="I28" s="136">
        <f ca="1"/>
        <v>0</v>
      </c>
      <c r="J28" s="137">
        <f ca="1"/>
        <v>0</v>
      </c>
      <c r="K28" s="137">
        <f ca="1"/>
        <v>0</v>
      </c>
      <c r="L28" s="137">
        <f ca="1"/>
        <v>11</v>
      </c>
      <c r="M28" s="137">
        <f ca="1"/>
        <v>12</v>
      </c>
      <c r="N28" s="137">
        <f ca="1"/>
        <v>20</v>
      </c>
      <c r="O28" s="137">
        <f ca="1"/>
        <v>1</v>
      </c>
      <c r="P28" s="138">
        <f ca="1"/>
        <v>73</v>
      </c>
      <c r="Q28" s="23"/>
      <c r="R28" s="23"/>
      <c r="S28" s="23"/>
      <c r="T28"/>
    </row>
    <row r="29" spans="2:24" s="15" customFormat="1" ht="13" hidden="1" x14ac:dyDescent="0.3">
      <c r="B29" s="143">
        <v>807</v>
      </c>
      <c r="C29" s="144" t="str">
        <v>Bowie L</v>
      </c>
      <c r="D29" s="35">
        <f ca="1"/>
        <v>0</v>
      </c>
      <c r="E29" s="136">
        <f ca="1"/>
        <v>0</v>
      </c>
      <c r="F29" s="136">
        <f ca="1"/>
        <v>0</v>
      </c>
      <c r="G29" s="137">
        <f ca="1"/>
        <v>0</v>
      </c>
      <c r="H29" s="136">
        <f ca="1"/>
        <v>0</v>
      </c>
      <c r="I29" s="136">
        <f ca="1"/>
        <v>0</v>
      </c>
      <c r="J29" s="137">
        <f ca="1"/>
        <v>0</v>
      </c>
      <c r="K29" s="137">
        <f ca="1"/>
        <v>64</v>
      </c>
      <c r="L29" s="137">
        <f ca="1"/>
        <v>84</v>
      </c>
      <c r="M29" s="137">
        <f ca="1"/>
        <v>95</v>
      </c>
      <c r="N29" s="137">
        <f ca="1"/>
        <v>21</v>
      </c>
      <c r="O29" s="137">
        <f ca="1"/>
        <v>189</v>
      </c>
      <c r="P29" s="138">
        <f ca="1"/>
        <v>7</v>
      </c>
      <c r="Q29" s="23"/>
      <c r="R29" s="23"/>
      <c r="S29" s="23"/>
      <c r="T29"/>
    </row>
    <row r="30" spans="2:24" s="15" customFormat="1" ht="13" hidden="1" x14ac:dyDescent="0.3">
      <c r="B30" s="143">
        <v>828</v>
      </c>
      <c r="C30" s="144" t="str">
        <v>Kenny L</v>
      </c>
      <c r="D30" s="35">
        <f ca="1"/>
        <v>309</v>
      </c>
      <c r="E30" s="136">
        <f ca="1"/>
        <v>179</v>
      </c>
      <c r="F30" s="136">
        <f ca="1"/>
        <v>336</v>
      </c>
      <c r="G30" s="137">
        <f ca="1"/>
        <v>283</v>
      </c>
      <c r="H30" s="136">
        <f ca="1"/>
        <v>260</v>
      </c>
      <c r="I30" s="136">
        <f ca="1"/>
        <v>212</v>
      </c>
      <c r="J30" s="137">
        <f ca="1"/>
        <v>245</v>
      </c>
      <c r="K30" s="137">
        <f ca="1"/>
        <v>381</v>
      </c>
      <c r="L30" s="137">
        <f ca="1"/>
        <v>253</v>
      </c>
      <c r="M30" s="137">
        <f ca="1"/>
        <v>323</v>
      </c>
      <c r="N30" s="137">
        <f ca="1"/>
        <v>363</v>
      </c>
      <c r="O30" s="137">
        <f ca="1"/>
        <v>457</v>
      </c>
      <c r="P30" s="138">
        <f ca="1"/>
        <v>170</v>
      </c>
      <c r="Q30" s="23"/>
      <c r="R30" s="23"/>
      <c r="S30" s="23"/>
      <c r="T30"/>
    </row>
    <row r="31" spans="2:24" s="15" customFormat="1" ht="13" hidden="1" x14ac:dyDescent="0.3">
      <c r="B31" s="143">
        <v>832</v>
      </c>
      <c r="C31" s="144" t="str">
        <v>Yura C</v>
      </c>
      <c r="D31" s="35">
        <f ca="1"/>
        <v>276</v>
      </c>
      <c r="E31" s="136">
        <f ca="1"/>
        <v>193</v>
      </c>
      <c r="F31" s="136">
        <f ca="1"/>
        <v>189</v>
      </c>
      <c r="G31" s="137">
        <f ca="1"/>
        <v>263</v>
      </c>
      <c r="H31" s="136">
        <f ca="1"/>
        <v>178</v>
      </c>
      <c r="I31" s="136">
        <f ca="1"/>
        <v>268</v>
      </c>
      <c r="J31" s="137">
        <f ca="1"/>
        <v>198</v>
      </c>
      <c r="K31" s="137">
        <f ca="1"/>
        <v>209</v>
      </c>
      <c r="L31" s="137">
        <f ca="1"/>
        <v>188</v>
      </c>
      <c r="M31" s="137">
        <f ca="1"/>
        <v>187</v>
      </c>
      <c r="N31" s="137">
        <f ca="1"/>
        <v>232</v>
      </c>
      <c r="O31" s="137">
        <f ca="1"/>
        <v>328</v>
      </c>
      <c r="P31" s="138">
        <f ca="1"/>
        <v>150</v>
      </c>
      <c r="Q31" s="23"/>
      <c r="R31" s="23"/>
      <c r="S31" s="23"/>
      <c r="T31"/>
    </row>
    <row r="32" spans="2:24" s="15" customFormat="1" ht="13" hidden="1" x14ac:dyDescent="0.3">
      <c r="B32" s="143">
        <v>863</v>
      </c>
      <c r="C32" s="144" t="str">
        <v>Collan C</v>
      </c>
      <c r="D32" s="35">
        <f ca="1"/>
        <v>92</v>
      </c>
      <c r="E32" s="136">
        <f ca="1"/>
        <v>69</v>
      </c>
      <c r="F32" s="136">
        <f ca="1"/>
        <v>67</v>
      </c>
      <c r="G32" s="137">
        <f ca="1"/>
        <v>40</v>
      </c>
      <c r="H32" s="136">
        <f ca="1"/>
        <v>57</v>
      </c>
      <c r="I32" s="136">
        <f ca="1"/>
        <v>42</v>
      </c>
      <c r="J32" s="137">
        <f ca="1"/>
        <v>50</v>
      </c>
      <c r="K32" s="137">
        <f ca="1"/>
        <v>61</v>
      </c>
      <c r="L32" s="137">
        <f ca="1"/>
        <v>49</v>
      </c>
      <c r="M32" s="137">
        <f ca="1"/>
        <v>81</v>
      </c>
      <c r="N32" s="137">
        <f ca="1"/>
        <v>58</v>
      </c>
      <c r="O32" s="137">
        <f ca="1"/>
        <v>68</v>
      </c>
      <c r="P32" s="138">
        <f ca="1"/>
        <v>34</v>
      </c>
      <c r="Q32" s="23"/>
      <c r="R32" s="23"/>
      <c r="S32" s="23"/>
      <c r="T32"/>
    </row>
    <row r="33" spans="1:93" s="15" customFormat="1" ht="13" hidden="1" x14ac:dyDescent="0.3">
      <c r="B33" s="143">
        <v>886</v>
      </c>
      <c r="C33" s="144" t="str">
        <v>Gigi C</v>
      </c>
      <c r="D33" s="35">
        <f ca="1"/>
        <v>166</v>
      </c>
      <c r="E33" s="136">
        <f ca="1"/>
        <v>210</v>
      </c>
      <c r="F33" s="136">
        <f ca="1"/>
        <v>184</v>
      </c>
      <c r="G33" s="137">
        <f ca="1"/>
        <v>156</v>
      </c>
      <c r="H33" s="136">
        <f ca="1"/>
        <v>151</v>
      </c>
      <c r="I33" s="136">
        <f ca="1"/>
        <v>209</v>
      </c>
      <c r="J33" s="137">
        <f ca="1"/>
        <v>159</v>
      </c>
      <c r="K33" s="137">
        <f ca="1"/>
        <v>183</v>
      </c>
      <c r="L33" s="137">
        <f ca="1"/>
        <v>62</v>
      </c>
      <c r="M33" s="137">
        <f ca="1"/>
        <v>185</v>
      </c>
      <c r="N33" s="137">
        <f ca="1"/>
        <v>121</v>
      </c>
      <c r="O33" s="137">
        <f ca="1"/>
        <v>172</v>
      </c>
      <c r="P33" s="138">
        <f ca="1"/>
        <v>96</v>
      </c>
      <c r="Q33" s="23"/>
      <c r="R33" s="23"/>
      <c r="S33" s="23"/>
      <c r="T33"/>
    </row>
    <row r="34" spans="1:93" s="15" customFormat="1" ht="13" hidden="1" x14ac:dyDescent="0.3">
      <c r="B34" s="143">
        <v>889</v>
      </c>
      <c r="C34" s="144" t="str">
        <v>Milk L</v>
      </c>
      <c r="D34" s="35">
        <f ca="1"/>
        <v>147</v>
      </c>
      <c r="E34" s="136">
        <f ca="1"/>
        <v>117</v>
      </c>
      <c r="F34" s="136">
        <f ca="1"/>
        <v>154</v>
      </c>
      <c r="G34" s="137">
        <f ca="1"/>
        <v>160</v>
      </c>
      <c r="H34" s="136">
        <f ca="1"/>
        <v>166</v>
      </c>
      <c r="I34" s="136">
        <f ca="1"/>
        <v>130</v>
      </c>
      <c r="J34" s="137">
        <f ca="1"/>
        <v>87</v>
      </c>
      <c r="K34" s="137">
        <f ca="1"/>
        <v>9</v>
      </c>
      <c r="L34" s="137">
        <f ca="1"/>
        <v>0</v>
      </c>
      <c r="M34" s="137">
        <f ca="1"/>
        <v>0</v>
      </c>
      <c r="N34" s="137">
        <f ca="1"/>
        <v>57</v>
      </c>
      <c r="O34" s="137">
        <f ca="1"/>
        <v>320</v>
      </c>
      <c r="P34" s="138">
        <f ca="1"/>
        <v>167</v>
      </c>
      <c r="Q34" s="23"/>
      <c r="R34" s="23"/>
      <c r="S34" s="23"/>
      <c r="T34"/>
    </row>
    <row r="35" spans="1:93" s="15" customFormat="1" ht="13" hidden="1" x14ac:dyDescent="0.3">
      <c r="B35" s="143"/>
      <c r="C35" s="144"/>
      <c r="D35" s="35"/>
      <c r="E35" s="136"/>
      <c r="F35" s="136"/>
      <c r="G35" s="137"/>
      <c r="H35" s="136"/>
      <c r="I35" s="136"/>
      <c r="J35" s="137"/>
      <c r="K35" s="137"/>
      <c r="L35" s="137"/>
      <c r="M35" s="137"/>
      <c r="N35" s="137"/>
      <c r="O35" s="137"/>
      <c r="P35" s="138"/>
      <c r="Q35" s="23"/>
      <c r="R35" s="23"/>
      <c r="S35" s="23"/>
      <c r="T35"/>
    </row>
    <row r="36" spans="1:93" s="15" customFormat="1" ht="13.5" hidden="1" thickBot="1" x14ac:dyDescent="0.35">
      <c r="B36" s="145"/>
      <c r="C36" s="146"/>
      <c r="D36" s="36"/>
      <c r="E36" s="37"/>
      <c r="F36" s="37"/>
      <c r="G36" s="139"/>
      <c r="H36" s="37"/>
      <c r="I36" s="37"/>
      <c r="J36" s="139"/>
      <c r="K36" s="139"/>
      <c r="L36" s="139"/>
      <c r="M36" s="139"/>
      <c r="N36" s="139"/>
      <c r="O36" s="139"/>
      <c r="P36" s="140"/>
      <c r="Q36" s="23"/>
      <c r="R36" s="23"/>
      <c r="S36" s="23"/>
      <c r="T36"/>
    </row>
    <row r="37" spans="1:93" s="15" customFormat="1" ht="13" hidden="1" thickBot="1" x14ac:dyDescent="0.3">
      <c r="F37" s="18"/>
      <c r="G37" s="21"/>
      <c r="H37" s="18"/>
      <c r="I37" s="18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/>
    </row>
    <row r="38" spans="1:93" ht="12.75" customHeight="1" x14ac:dyDescent="0.3">
      <c r="A38" s="15"/>
      <c r="B38" s="25">
        <v>200</v>
      </c>
      <c r="C38" s="15"/>
      <c r="D38" s="314" t="s">
        <v>79</v>
      </c>
      <c r="E38" s="315"/>
      <c r="F38" s="315"/>
      <c r="G38" s="315"/>
      <c r="H38" s="315"/>
      <c r="I38" s="315"/>
      <c r="J38" s="315"/>
      <c r="K38" s="315"/>
      <c r="L38" s="315"/>
      <c r="M38" s="315"/>
      <c r="N38" s="315"/>
      <c r="O38" s="315"/>
      <c r="P38" s="316"/>
      <c r="Q38" s="23"/>
      <c r="R38" s="15"/>
      <c r="S38" s="314" t="s">
        <v>80</v>
      </c>
      <c r="T38" s="315"/>
      <c r="U38" s="315"/>
      <c r="V38" s="315"/>
      <c r="W38" s="315"/>
      <c r="X38" s="315"/>
      <c r="Y38" s="315"/>
      <c r="Z38" s="315"/>
      <c r="AA38" s="315"/>
      <c r="AB38" s="315"/>
      <c r="AC38" s="315"/>
      <c r="AD38" s="315"/>
      <c r="AE38" s="316"/>
      <c r="AF38" s="15"/>
      <c r="AG38" s="25" cm="1">
        <f t="array" ref="AG38:BJ40">B38:AE40</f>
        <v>200</v>
      </c>
      <c r="AH38" s="15">
        <v>0</v>
      </c>
      <c r="AI38" s="314" t="str">
        <v># of Transactions</v>
      </c>
      <c r="AJ38" s="315">
        <v>0</v>
      </c>
      <c r="AK38" s="315">
        <v>0</v>
      </c>
      <c r="AL38" s="315">
        <v>0</v>
      </c>
      <c r="AM38" s="315">
        <v>0</v>
      </c>
      <c r="AN38" s="315">
        <v>0</v>
      </c>
      <c r="AO38" s="315">
        <v>0</v>
      </c>
      <c r="AP38" s="315">
        <v>0</v>
      </c>
      <c r="AQ38" s="315">
        <v>0</v>
      </c>
      <c r="AR38" s="315">
        <v>0</v>
      </c>
      <c r="AS38" s="315">
        <v>0</v>
      </c>
      <c r="AT38" s="315">
        <v>0</v>
      </c>
      <c r="AU38" s="316">
        <v>0</v>
      </c>
      <c r="AV38" s="23">
        <v>0</v>
      </c>
      <c r="AW38" s="15">
        <v>0</v>
      </c>
      <c r="AX38" s="325" t="str">
        <v>% of Transactions</v>
      </c>
      <c r="AY38" s="326">
        <v>0</v>
      </c>
      <c r="AZ38" s="326">
        <v>0</v>
      </c>
      <c r="BA38" s="326">
        <v>0</v>
      </c>
      <c r="BB38" s="326">
        <v>0</v>
      </c>
      <c r="BC38" s="326">
        <v>0</v>
      </c>
      <c r="BD38" s="326">
        <v>0</v>
      </c>
      <c r="BE38" s="326">
        <v>0</v>
      </c>
      <c r="BF38" s="326">
        <v>0</v>
      </c>
      <c r="BG38" s="326">
        <v>0</v>
      </c>
      <c r="BH38" s="326">
        <v>0</v>
      </c>
      <c r="BI38" s="326">
        <v>0</v>
      </c>
      <c r="BJ38" s="327">
        <v>0</v>
      </c>
      <c r="BK38" s="15"/>
      <c r="BL38" s="15"/>
      <c r="BM38" s="314" t="str">
        <f>AX38</f>
        <v>% of Transactions</v>
      </c>
      <c r="BN38" s="315"/>
      <c r="BO38" s="315"/>
      <c r="BP38" s="315"/>
      <c r="BQ38" s="315"/>
      <c r="BR38" s="315"/>
      <c r="BS38" s="315"/>
      <c r="BT38" s="315"/>
      <c r="BU38" s="315"/>
      <c r="BV38" s="315"/>
      <c r="BW38" s="315"/>
      <c r="BX38" s="315"/>
      <c r="BY38" s="316"/>
      <c r="CC38" s="322" t="str">
        <f>AI38</f>
        <v># of Transactions</v>
      </c>
      <c r="CD38" s="323"/>
      <c r="CE38" s="323"/>
      <c r="CF38" s="323"/>
      <c r="CG38" s="323"/>
      <c r="CH38" s="323"/>
      <c r="CI38" s="323"/>
      <c r="CJ38" s="323"/>
      <c r="CK38" s="323"/>
      <c r="CL38" s="323"/>
      <c r="CM38" s="323"/>
      <c r="CN38" s="323"/>
      <c r="CO38" s="324"/>
    </row>
    <row r="39" spans="1:93" ht="13.5" thickBot="1" x14ac:dyDescent="0.3">
      <c r="A39" s="15"/>
      <c r="B39" s="32" t="str">
        <f>"[CountTransactionsPerDay"&amp;B38&amp;"]"</f>
        <v>[CountTransactionsPerDay200]</v>
      </c>
      <c r="C39" s="15"/>
      <c r="D39" s="319" t="str">
        <f>"$"&amp;TEXT(B38,"#,##0")&amp;" or higher"</f>
        <v>$200 or higher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1"/>
      <c r="Q39" s="23"/>
      <c r="R39" s="15"/>
      <c r="S39" s="319" t="str">
        <f>D39</f>
        <v>$200 or higher</v>
      </c>
      <c r="T39" s="320"/>
      <c r="U39" s="320"/>
      <c r="V39" s="320"/>
      <c r="W39" s="320"/>
      <c r="X39" s="320"/>
      <c r="Y39" s="320"/>
      <c r="Z39" s="320"/>
      <c r="AA39" s="320"/>
      <c r="AB39" s="320"/>
      <c r="AC39" s="320"/>
      <c r="AD39" s="320"/>
      <c r="AE39" s="321"/>
      <c r="AF39" s="15"/>
      <c r="AG39" s="32" t="str">
        <v>[CountTransactionsPerDay200]</v>
      </c>
      <c r="AH39" s="15">
        <v>0</v>
      </c>
      <c r="AI39" s="319" t="str">
        <v>$200 or higher</v>
      </c>
      <c r="AJ39" s="320">
        <v>0</v>
      </c>
      <c r="AK39" s="320">
        <v>0</v>
      </c>
      <c r="AL39" s="320">
        <v>0</v>
      </c>
      <c r="AM39" s="320">
        <v>0</v>
      </c>
      <c r="AN39" s="320">
        <v>0</v>
      </c>
      <c r="AO39" s="320">
        <v>0</v>
      </c>
      <c r="AP39" s="320">
        <v>0</v>
      </c>
      <c r="AQ39" s="320">
        <v>0</v>
      </c>
      <c r="AR39" s="320">
        <v>0</v>
      </c>
      <c r="AS39" s="320">
        <v>0</v>
      </c>
      <c r="AT39" s="320">
        <v>0</v>
      </c>
      <c r="AU39" s="321">
        <v>0</v>
      </c>
      <c r="AV39" s="23">
        <v>0</v>
      </c>
      <c r="AW39" s="15">
        <v>0</v>
      </c>
      <c r="AX39" s="319" t="str">
        <v>$200 or higher</v>
      </c>
      <c r="AY39" s="320">
        <v>0</v>
      </c>
      <c r="AZ39" s="320">
        <v>0</v>
      </c>
      <c r="BA39" s="320">
        <v>0</v>
      </c>
      <c r="BB39" s="320">
        <v>0</v>
      </c>
      <c r="BC39" s="320">
        <v>0</v>
      </c>
      <c r="BD39" s="320">
        <v>0</v>
      </c>
      <c r="BE39" s="320">
        <v>0</v>
      </c>
      <c r="BF39" s="320">
        <v>0</v>
      </c>
      <c r="BG39" s="320">
        <v>0</v>
      </c>
      <c r="BH39" s="320">
        <v>0</v>
      </c>
      <c r="BI39" s="320">
        <v>0</v>
      </c>
      <c r="BJ39" s="321">
        <v>0</v>
      </c>
      <c r="BK39" s="15"/>
      <c r="BL39" s="15"/>
      <c r="BM39" s="319" t="str">
        <f>D87</f>
        <v>$3,000 or higher</v>
      </c>
      <c r="BN39" s="320"/>
      <c r="BO39" s="320"/>
      <c r="BP39" s="320"/>
      <c r="BQ39" s="320"/>
      <c r="BR39" s="320"/>
      <c r="BS39" s="320"/>
      <c r="BT39" s="320"/>
      <c r="BU39" s="320"/>
      <c r="BV39" s="320"/>
      <c r="BW39" s="320"/>
      <c r="BX39" s="320"/>
      <c r="BY39" s="321"/>
      <c r="CC39" s="319" t="str">
        <f>BM39</f>
        <v>$3,000 or higher</v>
      </c>
      <c r="CD39" s="320"/>
      <c r="CE39" s="320"/>
      <c r="CF39" s="320"/>
      <c r="CG39" s="320"/>
      <c r="CH39" s="320"/>
      <c r="CI39" s="320"/>
      <c r="CJ39" s="320"/>
      <c r="CK39" s="320"/>
      <c r="CL39" s="320"/>
      <c r="CM39" s="320"/>
      <c r="CN39" s="320"/>
      <c r="CO39" s="321"/>
    </row>
    <row r="40" spans="1:93" ht="26.5" thickBot="1" x14ac:dyDescent="0.35">
      <c r="A40" s="15"/>
      <c r="B40" s="18">
        <f>MATCH(B39,tbl_pbi_sales_txn_size_ym[#Headers],0)</f>
        <v>66</v>
      </c>
      <c r="C40" s="24"/>
      <c r="D40" s="184" t="str">
        <f>"Last "&amp;TEXT(DATE(D$4,D$5,1),"mmm")</f>
        <v>Last Jan</v>
      </c>
      <c r="E40" s="147" t="str">
        <f>TEXT(DATE(E$4,E$5,1),"mmm")</f>
        <v>Feb</v>
      </c>
      <c r="F40" s="147" t="str">
        <f t="shared" ref="F40:P40" si="2">TEXT(DATE(F$4,F$5,1),"mmm")</f>
        <v>Mar</v>
      </c>
      <c r="G40" s="147" t="str">
        <f t="shared" si="2"/>
        <v>Apr</v>
      </c>
      <c r="H40" s="147" t="str">
        <f t="shared" si="2"/>
        <v>May</v>
      </c>
      <c r="I40" s="147" t="str">
        <f t="shared" si="2"/>
        <v>Jun</v>
      </c>
      <c r="J40" s="147" t="str">
        <f t="shared" si="2"/>
        <v>Jul</v>
      </c>
      <c r="K40" s="147" t="str">
        <f t="shared" si="2"/>
        <v>Aug</v>
      </c>
      <c r="L40" s="147" t="str">
        <f t="shared" si="2"/>
        <v>Sept</v>
      </c>
      <c r="M40" s="147" t="str">
        <f t="shared" si="2"/>
        <v>Oct</v>
      </c>
      <c r="N40" s="147" t="str">
        <f t="shared" si="2"/>
        <v>Nov</v>
      </c>
      <c r="O40" s="147" t="str">
        <f t="shared" si="2"/>
        <v>Dec</v>
      </c>
      <c r="P40" s="148" t="str">
        <f t="shared" si="2"/>
        <v>Jan</v>
      </c>
      <c r="Q40" s="22"/>
      <c r="R40" s="24"/>
      <c r="S40" s="184" t="str" cm="1">
        <f t="array" ref="S40:AE40">D40:P40</f>
        <v>Last Jan</v>
      </c>
      <c r="T40" s="147" t="str">
        <v>Feb</v>
      </c>
      <c r="U40" s="147" t="str">
        <v>Mar</v>
      </c>
      <c r="V40" s="147" t="str">
        <v>Apr</v>
      </c>
      <c r="W40" s="147" t="str">
        <v>May</v>
      </c>
      <c r="X40" s="147" t="str">
        <v>Jun</v>
      </c>
      <c r="Y40" s="147" t="str">
        <v>Jul</v>
      </c>
      <c r="Z40" s="147" t="str">
        <v>Aug</v>
      </c>
      <c r="AA40" s="147" t="str">
        <v>Sept</v>
      </c>
      <c r="AB40" s="147" t="str">
        <v>Oct</v>
      </c>
      <c r="AC40" s="147" t="str">
        <v>Nov</v>
      </c>
      <c r="AD40" s="147" t="str">
        <v>Dec</v>
      </c>
      <c r="AE40" s="148" t="str">
        <v>Jan</v>
      </c>
      <c r="AF40" s="15"/>
      <c r="AG40" s="18">
        <v>66</v>
      </c>
      <c r="AH40" s="24">
        <v>0</v>
      </c>
      <c r="AI40" s="184" t="str">
        <v>Last Jan</v>
      </c>
      <c r="AJ40" s="147" t="str">
        <v>Feb</v>
      </c>
      <c r="AK40" s="147" t="str">
        <v>Mar</v>
      </c>
      <c r="AL40" s="147" t="str">
        <v>Apr</v>
      </c>
      <c r="AM40" s="147" t="str">
        <v>May</v>
      </c>
      <c r="AN40" s="147" t="str">
        <v>Jun</v>
      </c>
      <c r="AO40" s="147" t="str">
        <v>Jul</v>
      </c>
      <c r="AP40" s="147" t="str">
        <v>Aug</v>
      </c>
      <c r="AQ40" s="147" t="str">
        <v>Sept</v>
      </c>
      <c r="AR40" s="147" t="str">
        <v>Oct</v>
      </c>
      <c r="AS40" s="147" t="str">
        <v>Nov</v>
      </c>
      <c r="AT40" s="147" t="str">
        <v>Dec</v>
      </c>
      <c r="AU40" s="148" t="str">
        <v>Jan</v>
      </c>
      <c r="AV40" s="22">
        <v>0</v>
      </c>
      <c r="AW40" s="24">
        <v>0</v>
      </c>
      <c r="AX40" s="184" t="str">
        <v>Last Jan</v>
      </c>
      <c r="AY40" s="147" t="str">
        <v>Feb</v>
      </c>
      <c r="AZ40" s="147" t="str">
        <v>Mar</v>
      </c>
      <c r="BA40" s="147" t="str">
        <v>Apr</v>
      </c>
      <c r="BB40" s="147" t="str">
        <v>May</v>
      </c>
      <c r="BC40" s="147" t="str">
        <v>Jun</v>
      </c>
      <c r="BD40" s="147" t="str">
        <v>Jul</v>
      </c>
      <c r="BE40" s="147" t="str">
        <v>Aug</v>
      </c>
      <c r="BF40" s="147" t="str">
        <v>Sept</v>
      </c>
      <c r="BG40" s="147" t="str">
        <v>Oct</v>
      </c>
      <c r="BH40" s="147" t="str">
        <v>Nov</v>
      </c>
      <c r="BI40" s="147" t="str">
        <v>Dec</v>
      </c>
      <c r="BJ40" s="148" t="str">
        <v>Jan</v>
      </c>
      <c r="BK40" s="15"/>
      <c r="BL40" s="24"/>
      <c r="BM40" s="184" t="str" cm="1">
        <f t="array" ref="BM40:BY40">AX40:BJ40</f>
        <v>Last Jan</v>
      </c>
      <c r="BN40" s="147" t="str">
        <v>Feb</v>
      </c>
      <c r="BO40" s="147" t="str">
        <v>Mar</v>
      </c>
      <c r="BP40" s="147" t="str">
        <v>Apr</v>
      </c>
      <c r="BQ40" s="147" t="str">
        <v>May</v>
      </c>
      <c r="BR40" s="147" t="str">
        <v>Jun</v>
      </c>
      <c r="BS40" s="147" t="str">
        <v>Jul</v>
      </c>
      <c r="BT40" s="147" t="str">
        <v>Aug</v>
      </c>
      <c r="BU40" s="147" t="str">
        <v>Sept</v>
      </c>
      <c r="BV40" s="147" t="str">
        <v>Oct</v>
      </c>
      <c r="BW40" s="147" t="str">
        <v>Nov</v>
      </c>
      <c r="BX40" s="147" t="str">
        <v>Dec</v>
      </c>
      <c r="BY40" s="148" t="str">
        <v>Jan</v>
      </c>
      <c r="CC40" s="184" t="str" cm="1">
        <f t="array" ref="CC40:CO40">_xlfn.ANCHORARRAY(BM40)</f>
        <v>Last Jan</v>
      </c>
      <c r="CD40" s="147" t="str">
        <v>Feb</v>
      </c>
      <c r="CE40" s="147" t="str">
        <v>Mar</v>
      </c>
      <c r="CF40" s="147" t="str">
        <v>Apr</v>
      </c>
      <c r="CG40" s="147" t="str">
        <v>May</v>
      </c>
      <c r="CH40" s="147" t="str">
        <v>Jun</v>
      </c>
      <c r="CI40" s="147" t="str">
        <v>Jul</v>
      </c>
      <c r="CJ40" s="147" t="str">
        <v>Aug</v>
      </c>
      <c r="CK40" s="147" t="str">
        <v>Sept</v>
      </c>
      <c r="CL40" s="147" t="str">
        <v>Oct</v>
      </c>
      <c r="CM40" s="147" t="str">
        <v>Nov</v>
      </c>
      <c r="CN40" s="147" t="str">
        <v>Dec</v>
      </c>
      <c r="CO40" s="148" t="str">
        <v>Jan</v>
      </c>
    </row>
    <row r="41" spans="1:93" s="15" customFormat="1" ht="13" x14ac:dyDescent="0.3">
      <c r="A41" s="195"/>
      <c r="B41" s="141" cm="1">
        <f t="array" ref="B41:B50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41" s="142" t="str" cm="1">
        <f t="array" ref="C41:C50">_xlfn.XLOOKUP(_xlfn.ANCHORARRAY(B41),tbl_pbi_sales_txn_size_ym[Staff'[StaffID']],tbl_pbi_sales_txn_size_ym[Staff'[StaffName']])</f>
        <v>Aya C</v>
      </c>
      <c r="D41" s="33" cm="1">
        <f t="array" aca="1" ref="D41:P50" ca="1">_xlfn.LET(
_xlpm.dates,_xlfn.ANCHORARRAY(D$4),
_xlpm.staff,_xlfn.ANCHORARRAY(B41),
_xlpm.value_col,B40,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41" s="34">
        <f ca="1"/>
        <v>0.6785714285714286</v>
      </c>
      <c r="F41" s="34">
        <f ca="1"/>
        <v>0</v>
      </c>
      <c r="G41" s="134">
        <f ca="1"/>
        <v>0</v>
      </c>
      <c r="H41" s="34">
        <f ca="1"/>
        <v>0.64516129032258063</v>
      </c>
      <c r="I41" s="34">
        <f ca="1"/>
        <v>0</v>
      </c>
      <c r="J41" s="134">
        <f ca="1"/>
        <v>0</v>
      </c>
      <c r="K41" s="134">
        <f ca="1"/>
        <v>0</v>
      </c>
      <c r="L41" s="134">
        <f ca="1"/>
        <v>0</v>
      </c>
      <c r="M41" s="134">
        <f ca="1"/>
        <v>0</v>
      </c>
      <c r="N41" s="134">
        <f ca="1"/>
        <v>0.43333333333333335</v>
      </c>
      <c r="O41" s="134">
        <f ca="1"/>
        <v>0.87096774193548387</v>
      </c>
      <c r="P41" s="135">
        <f ca="1"/>
        <v>0.5</v>
      </c>
      <c r="Q41" s="175"/>
      <c r="R41" s="162" t="str" cm="1">
        <f t="array" ref="R41:R50">_xlfn.ANCHORARRAY(C41)</f>
        <v>Aya C</v>
      </c>
      <c r="S41" s="26" t="str" cm="1">
        <f t="array" aca="1" ref="S41:AE50" ca="1">_xlfn.MAP(_xlfn.ANCHORARRAY(D$9),_xlfn.ANCHORARRAY(D41),_xlfn.LAMBDA(_xlpm.a,_xlpm.b,IF(_xlpm.a=0,"",_xlpm.b/_xlpm.a)))</f>
        <v/>
      </c>
      <c r="T41" s="27">
        <f ca="1"/>
        <v>0.90476190476190477</v>
      </c>
      <c r="U41" s="27" t="str">
        <f ca="1"/>
        <v/>
      </c>
      <c r="V41" s="157" t="str">
        <f ca="1"/>
        <v/>
      </c>
      <c r="W41" s="27">
        <f ca="1"/>
        <v>0.86956521739130432</v>
      </c>
      <c r="X41" s="27" t="str">
        <f ca="1"/>
        <v/>
      </c>
      <c r="Y41" s="157" t="str">
        <f ca="1"/>
        <v/>
      </c>
      <c r="Z41" s="157" t="str">
        <f ca="1"/>
        <v/>
      </c>
      <c r="AA41" s="157" t="str">
        <f ca="1"/>
        <v/>
      </c>
      <c r="AB41" s="157" t="str">
        <f ca="1"/>
        <v/>
      </c>
      <c r="AC41" s="157">
        <f ca="1"/>
        <v>0.76470588235294124</v>
      </c>
      <c r="AD41" s="157">
        <f ca="1"/>
        <v>0.9</v>
      </c>
      <c r="AE41" s="158">
        <f ca="1"/>
        <v>0.90909090909090906</v>
      </c>
      <c r="AG41" s="141" cm="1">
        <f t="array" aca="1" ref="AG41:BJ52" ca="1">_xlfn.LET(_xlpm.tbl,B41:AE52,
_xlpm.sort_col,_xlfn.CHOOSECOLS(_xlpm.tbl,COLUMNS(_xlpm.tbl)),
_xlpm.blank_rows,_xlfn._xlws.FILTER(_xlpm.tbl,(_xlpm.sort_col=0)+(_xlpm.sort_col=""),""),
_xlpm.non_blank_rows,_xlfn._xlws.FILTER(_xlpm.tbl,(_xlpm.sort_col&lt;&gt;0)*(_xlpm.sort_col&lt;&gt;""),""),
_xlfn.VSTACK(_xlfn._xlws.SORT(_xlpm.non_blank_rows, COLUMNS(_xlpm.tbl), -1), _xlpm.blank_rows))</f>
        <v>544</v>
      </c>
      <c r="AH41" s="142" t="str">
        <f ca="1"/>
        <v>Jovi C</v>
      </c>
      <c r="AI41" s="33">
        <f ca="1"/>
        <v>0</v>
      </c>
      <c r="AJ41" s="34">
        <f ca="1"/>
        <v>3.5714285714285712E-2</v>
      </c>
      <c r="AK41" s="34">
        <f ca="1"/>
        <v>3.2258064516129031E-2</v>
      </c>
      <c r="AL41" s="134">
        <f ca="1"/>
        <v>0</v>
      </c>
      <c r="AM41" s="34">
        <f ca="1"/>
        <v>0</v>
      </c>
      <c r="AN41" s="34">
        <f ca="1"/>
        <v>0</v>
      </c>
      <c r="AO41" s="134">
        <f ca="1"/>
        <v>0</v>
      </c>
      <c r="AP41" s="134">
        <f ca="1"/>
        <v>0</v>
      </c>
      <c r="AQ41" s="134">
        <f ca="1"/>
        <v>0.33333333333333331</v>
      </c>
      <c r="AR41" s="134">
        <f ca="1"/>
        <v>0.38709677419354838</v>
      </c>
      <c r="AS41" s="134">
        <f ca="1"/>
        <v>0.5</v>
      </c>
      <c r="AT41" s="134">
        <f ca="1"/>
        <v>0</v>
      </c>
      <c r="AU41" s="135">
        <f ca="1"/>
        <v>3.35</v>
      </c>
      <c r="AV41" s="175">
        <f ca="1"/>
        <v>0</v>
      </c>
      <c r="AW41" s="162" t="str">
        <f ca="1"/>
        <v>Jovi C</v>
      </c>
      <c r="AX41" s="26" t="str">
        <f ca="1"/>
        <v/>
      </c>
      <c r="AY41" s="27">
        <f ca="1"/>
        <v>1</v>
      </c>
      <c r="AZ41" s="27">
        <f ca="1"/>
        <v>1</v>
      </c>
      <c r="BA41" s="157" t="str">
        <f ca="1"/>
        <v/>
      </c>
      <c r="BB41" s="27" t="str">
        <f ca="1"/>
        <v/>
      </c>
      <c r="BC41" s="27" t="str">
        <f ca="1"/>
        <v/>
      </c>
      <c r="BD41" s="157" t="str">
        <f ca="1"/>
        <v/>
      </c>
      <c r="BE41" s="157" t="str">
        <f ca="1"/>
        <v/>
      </c>
      <c r="BF41" s="157">
        <f ca="1"/>
        <v>0.90909090909090906</v>
      </c>
      <c r="BG41" s="157">
        <f ca="1"/>
        <v>1</v>
      </c>
      <c r="BH41" s="157">
        <f ca="1"/>
        <v>0.75</v>
      </c>
      <c r="BI41" s="157">
        <f ca="1"/>
        <v>0</v>
      </c>
      <c r="BJ41" s="158">
        <f ca="1"/>
        <v>0.9178082191780822</v>
      </c>
      <c r="BL41" s="162" t="str" cm="1">
        <f t="array" aca="1" ref="BL41:CO52" ca="1">_xlfn.LET(_xlpm.tbl,B89:AE100,
_xlpm.sort_col,_xlfn.CHOOSECOLS(_xlpm.tbl,COLUMNS(_xlpm.tbl)),
_xlpm.blank_rows,_xlfn._xlws.FILTER(_xlpm.tbl,(_xlpm.sort_col=0)+(_xlpm.sort_col=""),""),
_xlpm.non_blank_rows,_xlfn._xlws.FILTER(_xlpm.tbl,(_xlpm.sort_col&lt;&gt;0)*(_xlpm.sort_col&lt;&gt;""),""),
_xlfn.CHOOSECOLS(_xlfn.VSTACK(_xlfn._xlws.SORT(_xlpm.non_blank_rows, COLUMNS(_xlpm.tbl), -1), _xlpm.blank_rows),_xlfn.SEQUENCE(14,,17,1),16,_xlfn.SEQUENCE(15,,1,1)))</f>
        <v>Bowie L</v>
      </c>
      <c r="BM41" s="26" t="str">
        <f ca="1"/>
        <v/>
      </c>
      <c r="BN41" s="27" t="str">
        <f ca="1"/>
        <v/>
      </c>
      <c r="BO41" s="27" t="str">
        <f ca="1"/>
        <v/>
      </c>
      <c r="BP41" s="157" t="str">
        <f ca="1"/>
        <v/>
      </c>
      <c r="BQ41" s="27" t="str">
        <f ca="1"/>
        <v/>
      </c>
      <c r="BR41" s="27" t="str">
        <f ca="1"/>
        <v/>
      </c>
      <c r="BS41" s="157" t="str">
        <f ca="1"/>
        <v/>
      </c>
      <c r="BT41" s="157">
        <f ca="1"/>
        <v>3.125E-2</v>
      </c>
      <c r="BU41" s="157">
        <f ca="1"/>
        <v>7.1428571428571425E-2</v>
      </c>
      <c r="BV41" s="157">
        <f ca="1"/>
        <v>7.3684210526315783E-2</v>
      </c>
      <c r="BW41" s="157">
        <f ca="1"/>
        <v>9.5238095238095233E-2</v>
      </c>
      <c r="BX41" s="157">
        <f ca="1"/>
        <v>5.8201058201058198E-2</v>
      </c>
      <c r="BY41" s="158">
        <f ca="1"/>
        <v>0.14285714285714285</v>
      </c>
      <c r="BZ41" s="203">
        <f ca="1"/>
        <v>0</v>
      </c>
      <c r="CA41" s="141">
        <f ca="1"/>
        <v>807</v>
      </c>
      <c r="CB41" s="142" t="str">
        <f ca="1"/>
        <v>Bowie L</v>
      </c>
      <c r="CC41" s="33">
        <f ca="1"/>
        <v>0</v>
      </c>
      <c r="CD41" s="34">
        <f ca="1"/>
        <v>0</v>
      </c>
      <c r="CE41" s="34">
        <f ca="1"/>
        <v>0</v>
      </c>
      <c r="CF41" s="134">
        <f ca="1"/>
        <v>0</v>
      </c>
      <c r="CG41" s="34">
        <f ca="1"/>
        <v>0</v>
      </c>
      <c r="CH41" s="34">
        <f ca="1"/>
        <v>0</v>
      </c>
      <c r="CI41" s="134">
        <f ca="1"/>
        <v>0</v>
      </c>
      <c r="CJ41" s="134">
        <f ca="1"/>
        <v>2</v>
      </c>
      <c r="CK41" s="134">
        <f ca="1"/>
        <v>6</v>
      </c>
      <c r="CL41" s="134">
        <f ca="1"/>
        <v>7</v>
      </c>
      <c r="CM41" s="134">
        <f ca="1"/>
        <v>2</v>
      </c>
      <c r="CN41" s="134">
        <f ca="1"/>
        <v>11</v>
      </c>
      <c r="CO41" s="135">
        <f ca="1"/>
        <v>1</v>
      </c>
    </row>
    <row r="42" spans="1:93" s="15" customFormat="1" ht="13" x14ac:dyDescent="0.3">
      <c r="A42" s="195"/>
      <c r="B42" s="143">
        <v>523</v>
      </c>
      <c r="C42" s="144" t="str">
        <v>Vi T</v>
      </c>
      <c r="D42" s="35">
        <f ca="1"/>
        <v>7.064516129032258</v>
      </c>
      <c r="E42" s="136">
        <f ca="1"/>
        <v>4.9285714285714288</v>
      </c>
      <c r="F42" s="136">
        <f ca="1"/>
        <v>6.129032258064516</v>
      </c>
      <c r="G42" s="137">
        <f ca="1"/>
        <v>7.2666666666666666</v>
      </c>
      <c r="H42" s="136">
        <f ca="1"/>
        <v>5.806451612903226</v>
      </c>
      <c r="I42" s="136">
        <f ca="1"/>
        <v>6.9333333333333336</v>
      </c>
      <c r="J42" s="137">
        <f ca="1"/>
        <v>7</v>
      </c>
      <c r="K42" s="137">
        <f ca="1"/>
        <v>7.129032258064516</v>
      </c>
      <c r="L42" s="137">
        <f ca="1"/>
        <v>6.1</v>
      </c>
      <c r="M42" s="137">
        <f ca="1"/>
        <v>4.741935483870968</v>
      </c>
      <c r="N42" s="137">
        <f ca="1"/>
        <v>2.8333333333333335</v>
      </c>
      <c r="O42" s="137">
        <f ca="1"/>
        <v>8.0967741935483879</v>
      </c>
      <c r="P42" s="138">
        <f ca="1"/>
        <v>3.25</v>
      </c>
      <c r="Q42" s="23"/>
      <c r="R42" s="163" t="str">
        <v>Vi T</v>
      </c>
      <c r="S42" s="28">
        <f ca="1"/>
        <v>0.86561264822134376</v>
      </c>
      <c r="T42" s="193">
        <f ca="1"/>
        <v>0.78857142857142859</v>
      </c>
      <c r="U42" s="193">
        <f ca="1"/>
        <v>0.87155963302752293</v>
      </c>
      <c r="V42" s="194">
        <f ca="1"/>
        <v>0.83206106870229013</v>
      </c>
      <c r="W42" s="193">
        <f ca="1"/>
        <v>0.84507042253521125</v>
      </c>
      <c r="X42" s="193">
        <f ca="1"/>
        <v>0.81889763779527558</v>
      </c>
      <c r="Y42" s="194">
        <f ca="1"/>
        <v>0.80669144981412633</v>
      </c>
      <c r="Z42" s="194">
        <f ca="1"/>
        <v>0.84351145038167941</v>
      </c>
      <c r="AA42" s="194">
        <f ca="1"/>
        <v>0.8472222222222221</v>
      </c>
      <c r="AB42" s="194">
        <f ca="1"/>
        <v>0.8497109826589595</v>
      </c>
      <c r="AC42" s="194">
        <f ca="1"/>
        <v>0.78703703703703709</v>
      </c>
      <c r="AD42" s="194">
        <f ca="1"/>
        <v>0.84511784511784527</v>
      </c>
      <c r="AE42" s="159">
        <f ca="1"/>
        <v>0.80246913580246915</v>
      </c>
      <c r="AG42" s="143">
        <f ca="1"/>
        <v>517</v>
      </c>
      <c r="AH42" s="144" t="str">
        <f ca="1"/>
        <v>Aya C</v>
      </c>
      <c r="AI42" s="35">
        <f ca="1"/>
        <v>0</v>
      </c>
      <c r="AJ42" s="136">
        <f ca="1"/>
        <v>0.6785714285714286</v>
      </c>
      <c r="AK42" s="136">
        <f ca="1"/>
        <v>0</v>
      </c>
      <c r="AL42" s="137">
        <f ca="1"/>
        <v>0</v>
      </c>
      <c r="AM42" s="136">
        <f ca="1"/>
        <v>0.64516129032258063</v>
      </c>
      <c r="AN42" s="136">
        <f ca="1"/>
        <v>0</v>
      </c>
      <c r="AO42" s="137">
        <f ca="1"/>
        <v>0</v>
      </c>
      <c r="AP42" s="137">
        <f ca="1"/>
        <v>0</v>
      </c>
      <c r="AQ42" s="137">
        <f ca="1"/>
        <v>0</v>
      </c>
      <c r="AR42" s="137">
        <f ca="1"/>
        <v>0</v>
      </c>
      <c r="AS42" s="137">
        <f ca="1"/>
        <v>0.43333333333333335</v>
      </c>
      <c r="AT42" s="137">
        <f ca="1"/>
        <v>0.87096774193548387</v>
      </c>
      <c r="AU42" s="138">
        <f ca="1"/>
        <v>0.5</v>
      </c>
      <c r="AV42" s="23">
        <f ca="1"/>
        <v>0</v>
      </c>
      <c r="AW42" s="163" t="str">
        <f ca="1"/>
        <v>Aya C</v>
      </c>
      <c r="AX42" s="28" t="str">
        <f ca="1"/>
        <v/>
      </c>
      <c r="AY42" s="193">
        <f ca="1"/>
        <v>0.90476190476190477</v>
      </c>
      <c r="AZ42" s="193" t="str">
        <f ca="1"/>
        <v/>
      </c>
      <c r="BA42" s="194" t="str">
        <f ca="1"/>
        <v/>
      </c>
      <c r="BB42" s="193">
        <f ca="1"/>
        <v>0.86956521739130432</v>
      </c>
      <c r="BC42" s="193" t="str">
        <f ca="1"/>
        <v/>
      </c>
      <c r="BD42" s="194" t="str">
        <f ca="1"/>
        <v/>
      </c>
      <c r="BE42" s="194" t="str">
        <f ca="1"/>
        <v/>
      </c>
      <c r="BF42" s="194" t="str">
        <f ca="1"/>
        <v/>
      </c>
      <c r="BG42" s="194" t="str">
        <f ca="1"/>
        <v/>
      </c>
      <c r="BH42" s="194">
        <f ca="1"/>
        <v>0.76470588235294124</v>
      </c>
      <c r="BI42" s="194">
        <f ca="1"/>
        <v>0.9</v>
      </c>
      <c r="BJ42" s="159">
        <f ca="1"/>
        <v>0.90909090909090906</v>
      </c>
      <c r="BL42" s="163" t="str">
        <f ca="1"/>
        <v>Aya C</v>
      </c>
      <c r="BM42" s="28" t="str">
        <f ca="1"/>
        <v/>
      </c>
      <c r="BN42" s="193">
        <f ca="1"/>
        <v>4.7619047619047616E-2</v>
      </c>
      <c r="BO42" s="193" t="str">
        <f ca="1"/>
        <v/>
      </c>
      <c r="BP42" s="194" t="str">
        <f ca="1"/>
        <v/>
      </c>
      <c r="BQ42" s="193">
        <f ca="1"/>
        <v>4.3478260869565216E-2</v>
      </c>
      <c r="BR42" s="193" t="str">
        <f ca="1"/>
        <v/>
      </c>
      <c r="BS42" s="194" t="str">
        <f ca="1"/>
        <v/>
      </c>
      <c r="BT42" s="194" t="str">
        <f ca="1"/>
        <v/>
      </c>
      <c r="BU42" s="194" t="str">
        <f ca="1"/>
        <v/>
      </c>
      <c r="BV42" s="194" t="str">
        <f ca="1"/>
        <v/>
      </c>
      <c r="BW42" s="194">
        <f ca="1"/>
        <v>5.8823529411764705E-2</v>
      </c>
      <c r="BX42" s="194">
        <f ca="1"/>
        <v>3.3333333333333333E-2</v>
      </c>
      <c r="BY42" s="159">
        <f ca="1"/>
        <v>9.0909090909090912E-2</v>
      </c>
      <c r="BZ42" s="203">
        <f ca="1"/>
        <v>0</v>
      </c>
      <c r="CA42" s="143">
        <f ca="1"/>
        <v>517</v>
      </c>
      <c r="CB42" s="144" t="str">
        <f ca="1"/>
        <v>Aya C</v>
      </c>
      <c r="CC42" s="35">
        <f ca="1"/>
        <v>0</v>
      </c>
      <c r="CD42" s="136">
        <f ca="1"/>
        <v>1</v>
      </c>
      <c r="CE42" s="136">
        <f ca="1"/>
        <v>0</v>
      </c>
      <c r="CF42" s="137">
        <f ca="1"/>
        <v>0</v>
      </c>
      <c r="CG42" s="136">
        <f ca="1"/>
        <v>1</v>
      </c>
      <c r="CH42" s="136">
        <f ca="1"/>
        <v>0</v>
      </c>
      <c r="CI42" s="137">
        <f ca="1"/>
        <v>0</v>
      </c>
      <c r="CJ42" s="137">
        <f ca="1"/>
        <v>0</v>
      </c>
      <c r="CK42" s="137">
        <f ca="1"/>
        <v>0</v>
      </c>
      <c r="CL42" s="137">
        <f ca="1"/>
        <v>0</v>
      </c>
      <c r="CM42" s="137">
        <f ca="1"/>
        <v>1</v>
      </c>
      <c r="CN42" s="137">
        <f ca="1"/>
        <v>1</v>
      </c>
      <c r="CO42" s="138">
        <f ca="1"/>
        <v>1</v>
      </c>
    </row>
    <row r="43" spans="1:93" s="15" customFormat="1" ht="13" x14ac:dyDescent="0.3">
      <c r="A43" s="195"/>
      <c r="B43" s="143">
        <v>537</v>
      </c>
      <c r="C43" s="144" t="str">
        <v>Yoyo M</v>
      </c>
      <c r="D43" s="35">
        <f ca="1"/>
        <v>0</v>
      </c>
      <c r="E43" s="136">
        <f ca="1"/>
        <v>0</v>
      </c>
      <c r="F43" s="136">
        <f ca="1"/>
        <v>0</v>
      </c>
      <c r="G43" s="137">
        <f ca="1"/>
        <v>0</v>
      </c>
      <c r="H43" s="136">
        <f ca="1"/>
        <v>0</v>
      </c>
      <c r="I43" s="136">
        <f ca="1"/>
        <v>0</v>
      </c>
      <c r="J43" s="137">
        <f ca="1"/>
        <v>0</v>
      </c>
      <c r="K43" s="137">
        <f ca="1"/>
        <v>0</v>
      </c>
      <c r="L43" s="137">
        <f ca="1"/>
        <v>0</v>
      </c>
      <c r="M43" s="137">
        <f ca="1"/>
        <v>0</v>
      </c>
      <c r="N43" s="137">
        <f ca="1"/>
        <v>0</v>
      </c>
      <c r="O43" s="137">
        <f ca="1"/>
        <v>0</v>
      </c>
      <c r="P43" s="138">
        <f ca="1"/>
        <v>0</v>
      </c>
      <c r="Q43" s="23"/>
      <c r="R43" s="163" t="str">
        <v>Yoyo M</v>
      </c>
      <c r="S43" s="28" t="str">
        <f ca="1"/>
        <v/>
      </c>
      <c r="T43" s="193" t="str">
        <f ca="1"/>
        <v/>
      </c>
      <c r="U43" s="193" t="str">
        <f ca="1"/>
        <v/>
      </c>
      <c r="V43" s="194" t="str">
        <f ca="1"/>
        <v/>
      </c>
      <c r="W43" s="193" t="str">
        <f ca="1"/>
        <v/>
      </c>
      <c r="X43" s="193" t="str">
        <f ca="1"/>
        <v/>
      </c>
      <c r="Y43" s="194" t="str">
        <f ca="1"/>
        <v/>
      </c>
      <c r="Z43" s="194" t="str">
        <f ca="1"/>
        <v/>
      </c>
      <c r="AA43" s="194" t="str">
        <f ca="1"/>
        <v/>
      </c>
      <c r="AB43" s="194" t="str">
        <f ca="1"/>
        <v/>
      </c>
      <c r="AC43" s="194" t="str">
        <f ca="1"/>
        <v/>
      </c>
      <c r="AD43" s="194" t="str">
        <f ca="1"/>
        <v/>
      </c>
      <c r="AE43" s="159" t="str">
        <f ca="1"/>
        <v/>
      </c>
      <c r="AG43" s="143">
        <f ca="1"/>
        <v>832</v>
      </c>
      <c r="AH43" s="144" t="str">
        <f ca="1"/>
        <v>Yura C</v>
      </c>
      <c r="AI43" s="35">
        <f ca="1"/>
        <v>7.4838709677419351</v>
      </c>
      <c r="AJ43" s="136">
        <f ca="1"/>
        <v>5.6785714285714288</v>
      </c>
      <c r="AK43" s="136">
        <f ca="1"/>
        <v>5.258064516129032</v>
      </c>
      <c r="AL43" s="137">
        <f ca="1"/>
        <v>7.4666666666666668</v>
      </c>
      <c r="AM43" s="136">
        <f ca="1"/>
        <v>4.5161290322580649</v>
      </c>
      <c r="AN43" s="136">
        <f ca="1"/>
        <v>7.2</v>
      </c>
      <c r="AO43" s="137">
        <f ca="1"/>
        <v>5.5161290322580649</v>
      </c>
      <c r="AP43" s="137">
        <f ca="1"/>
        <v>5.838709677419355</v>
      </c>
      <c r="AQ43" s="137">
        <f ca="1"/>
        <v>5.333333333333333</v>
      </c>
      <c r="AR43" s="137">
        <f ca="1"/>
        <v>5.064516129032258</v>
      </c>
      <c r="AS43" s="137">
        <f ca="1"/>
        <v>6.2</v>
      </c>
      <c r="AT43" s="137">
        <f ca="1"/>
        <v>9.1612903225806459</v>
      </c>
      <c r="AU43" s="138">
        <f ca="1"/>
        <v>6.6</v>
      </c>
      <c r="AV43" s="23">
        <f ca="1"/>
        <v>0</v>
      </c>
      <c r="AW43" s="163" t="str">
        <f ca="1"/>
        <v>Yura C</v>
      </c>
      <c r="AX43" s="28">
        <f ca="1"/>
        <v>0.84057971014492761</v>
      </c>
      <c r="AY43" s="193">
        <f ca="1"/>
        <v>0.82383419689119175</v>
      </c>
      <c r="AZ43" s="193">
        <f ca="1"/>
        <v>0.86243386243386244</v>
      </c>
      <c r="BA43" s="194">
        <f ca="1"/>
        <v>0.85171102661596954</v>
      </c>
      <c r="BB43" s="193">
        <f ca="1"/>
        <v>0.7865168539325843</v>
      </c>
      <c r="BC43" s="193">
        <f ca="1"/>
        <v>0.80597014925373134</v>
      </c>
      <c r="BD43" s="194">
        <f ca="1"/>
        <v>0.86363636363636376</v>
      </c>
      <c r="BE43" s="194">
        <f ca="1"/>
        <v>0.86602870813397126</v>
      </c>
      <c r="BF43" s="194">
        <f ca="1"/>
        <v>0.85106382978723405</v>
      </c>
      <c r="BG43" s="194">
        <f ca="1"/>
        <v>0.83957219251336901</v>
      </c>
      <c r="BH43" s="194">
        <f ca="1"/>
        <v>0.80172413793103448</v>
      </c>
      <c r="BI43" s="194">
        <f ca="1"/>
        <v>0.86585365853658547</v>
      </c>
      <c r="BJ43" s="159">
        <f ca="1"/>
        <v>0.88</v>
      </c>
      <c r="BL43" s="163" t="str">
        <f ca="1"/>
        <v>Vi T</v>
      </c>
      <c r="BM43" s="28">
        <f ca="1"/>
        <v>5.9288537549407112E-2</v>
      </c>
      <c r="BN43" s="193">
        <f ca="1"/>
        <v>4.5714285714285714E-2</v>
      </c>
      <c r="BO43" s="193">
        <f ca="1"/>
        <v>7.3394495412844041E-2</v>
      </c>
      <c r="BP43" s="194">
        <f ca="1"/>
        <v>4.9618320610687022E-2</v>
      </c>
      <c r="BQ43" s="193">
        <f ca="1"/>
        <v>7.5117370892018781E-2</v>
      </c>
      <c r="BR43" s="193">
        <f ca="1"/>
        <v>5.905511811023622E-2</v>
      </c>
      <c r="BS43" s="194">
        <f ca="1"/>
        <v>8.1784386617100371E-2</v>
      </c>
      <c r="BT43" s="194">
        <f ca="1"/>
        <v>6.8702290076335881E-2</v>
      </c>
      <c r="BU43" s="194">
        <f ca="1"/>
        <v>9.2592592592592587E-2</v>
      </c>
      <c r="BV43" s="194">
        <f ca="1"/>
        <v>6.358381502890173E-2</v>
      </c>
      <c r="BW43" s="194">
        <f ca="1"/>
        <v>3.7037037037037035E-2</v>
      </c>
      <c r="BX43" s="194">
        <f ca="1"/>
        <v>5.0505050505050504E-2</v>
      </c>
      <c r="BY43" s="159">
        <f ca="1"/>
        <v>8.6419753086419748E-2</v>
      </c>
      <c r="BZ43" s="203">
        <f ca="1"/>
        <v>0</v>
      </c>
      <c r="CA43" s="143">
        <f ca="1"/>
        <v>523</v>
      </c>
      <c r="CB43" s="144" t="str">
        <f ca="1"/>
        <v>Vi T</v>
      </c>
      <c r="CC43" s="35">
        <f ca="1"/>
        <v>15</v>
      </c>
      <c r="CD43" s="136">
        <f ca="1"/>
        <v>8</v>
      </c>
      <c r="CE43" s="136">
        <f ca="1"/>
        <v>16</v>
      </c>
      <c r="CF43" s="137">
        <f ca="1"/>
        <v>13</v>
      </c>
      <c r="CG43" s="136">
        <f ca="1"/>
        <v>16</v>
      </c>
      <c r="CH43" s="136">
        <f ca="1"/>
        <v>15</v>
      </c>
      <c r="CI43" s="137">
        <f ca="1"/>
        <v>22</v>
      </c>
      <c r="CJ43" s="137">
        <f ca="1"/>
        <v>18</v>
      </c>
      <c r="CK43" s="137">
        <f ca="1"/>
        <v>20</v>
      </c>
      <c r="CL43" s="137">
        <f ca="1"/>
        <v>11</v>
      </c>
      <c r="CM43" s="137">
        <f ca="1"/>
        <v>4</v>
      </c>
      <c r="CN43" s="137">
        <f ca="1"/>
        <v>15</v>
      </c>
      <c r="CO43" s="138">
        <f ca="1"/>
        <v>7</v>
      </c>
    </row>
    <row r="44" spans="1:93" s="15" customFormat="1" ht="13" x14ac:dyDescent="0.3">
      <c r="A44" s="195"/>
      <c r="B44" s="143">
        <v>544</v>
      </c>
      <c r="C44" s="144" t="str">
        <v>Jovi C</v>
      </c>
      <c r="D44" s="35">
        <f ca="1"/>
        <v>0</v>
      </c>
      <c r="E44" s="136">
        <f ca="1"/>
        <v>3.5714285714285712E-2</v>
      </c>
      <c r="F44" s="136">
        <f ca="1"/>
        <v>3.2258064516129031E-2</v>
      </c>
      <c r="G44" s="137">
        <f ca="1"/>
        <v>0</v>
      </c>
      <c r="H44" s="136">
        <f ca="1"/>
        <v>0</v>
      </c>
      <c r="I44" s="136">
        <f ca="1"/>
        <v>0</v>
      </c>
      <c r="J44" s="137">
        <f ca="1"/>
        <v>0</v>
      </c>
      <c r="K44" s="137">
        <f ca="1"/>
        <v>0</v>
      </c>
      <c r="L44" s="137">
        <f ca="1"/>
        <v>0.33333333333333331</v>
      </c>
      <c r="M44" s="137">
        <f ca="1"/>
        <v>0.38709677419354838</v>
      </c>
      <c r="N44" s="137">
        <f ca="1"/>
        <v>0.5</v>
      </c>
      <c r="O44" s="137">
        <f ca="1"/>
        <v>0</v>
      </c>
      <c r="P44" s="138">
        <f ca="1"/>
        <v>3.35</v>
      </c>
      <c r="Q44" s="23"/>
      <c r="R44" s="163" t="str">
        <v>Jovi C</v>
      </c>
      <c r="S44" s="28" t="str">
        <f ca="1"/>
        <v/>
      </c>
      <c r="T44" s="193">
        <f ca="1"/>
        <v>1</v>
      </c>
      <c r="U44" s="193">
        <f ca="1"/>
        <v>1</v>
      </c>
      <c r="V44" s="194" t="str">
        <f ca="1"/>
        <v/>
      </c>
      <c r="W44" s="193" t="str">
        <f ca="1"/>
        <v/>
      </c>
      <c r="X44" s="193" t="str">
        <f ca="1"/>
        <v/>
      </c>
      <c r="Y44" s="194" t="str">
        <f ca="1"/>
        <v/>
      </c>
      <c r="Z44" s="194" t="str">
        <f ca="1"/>
        <v/>
      </c>
      <c r="AA44" s="194">
        <f ca="1"/>
        <v>0.90909090909090906</v>
      </c>
      <c r="AB44" s="194">
        <f ca="1"/>
        <v>1</v>
      </c>
      <c r="AC44" s="194">
        <f ca="1"/>
        <v>0.75</v>
      </c>
      <c r="AD44" s="194">
        <f ca="1"/>
        <v>0</v>
      </c>
      <c r="AE44" s="159">
        <f ca="1"/>
        <v>0.9178082191780822</v>
      </c>
      <c r="AG44" s="143">
        <f ca="1"/>
        <v>807</v>
      </c>
      <c r="AH44" s="144" t="str">
        <f ca="1"/>
        <v>Bowie L</v>
      </c>
      <c r="AI44" s="35">
        <f ca="1"/>
        <v>0</v>
      </c>
      <c r="AJ44" s="136">
        <f ca="1"/>
        <v>0</v>
      </c>
      <c r="AK44" s="136">
        <f ca="1"/>
        <v>0</v>
      </c>
      <c r="AL44" s="137">
        <f ca="1"/>
        <v>0</v>
      </c>
      <c r="AM44" s="136">
        <f ca="1"/>
        <v>0</v>
      </c>
      <c r="AN44" s="136">
        <f ca="1"/>
        <v>0</v>
      </c>
      <c r="AO44" s="137">
        <f ca="1"/>
        <v>0</v>
      </c>
      <c r="AP44" s="137">
        <f ca="1"/>
        <v>1.6129032258064515</v>
      </c>
      <c r="AQ44" s="137">
        <f ca="1"/>
        <v>2.1333333333333333</v>
      </c>
      <c r="AR44" s="137">
        <f ca="1"/>
        <v>2.4838709677419355</v>
      </c>
      <c r="AS44" s="137">
        <f ca="1"/>
        <v>0.6</v>
      </c>
      <c r="AT44" s="137">
        <f ca="1"/>
        <v>4.870967741935484</v>
      </c>
      <c r="AU44" s="138">
        <f ca="1"/>
        <v>0.3</v>
      </c>
      <c r="AV44" s="23">
        <f ca="1"/>
        <v>0</v>
      </c>
      <c r="AW44" s="163" t="str">
        <f ca="1"/>
        <v>Bowie L</v>
      </c>
      <c r="AX44" s="28" t="str">
        <f ca="1"/>
        <v/>
      </c>
      <c r="AY44" s="193" t="str">
        <f ca="1"/>
        <v/>
      </c>
      <c r="AZ44" s="193" t="str">
        <f ca="1"/>
        <v/>
      </c>
      <c r="BA44" s="194" t="str">
        <f ca="1"/>
        <v/>
      </c>
      <c r="BB44" s="193" t="str">
        <f ca="1"/>
        <v/>
      </c>
      <c r="BC44" s="193" t="str">
        <f ca="1"/>
        <v/>
      </c>
      <c r="BD44" s="194" t="str">
        <f ca="1"/>
        <v/>
      </c>
      <c r="BE44" s="194">
        <f ca="1"/>
        <v>0.78125</v>
      </c>
      <c r="BF44" s="194">
        <f ca="1"/>
        <v>0.76190476190476197</v>
      </c>
      <c r="BG44" s="194">
        <f ca="1"/>
        <v>0.81052631578947365</v>
      </c>
      <c r="BH44" s="194">
        <f ca="1"/>
        <v>0.85714285714285721</v>
      </c>
      <c r="BI44" s="194">
        <f ca="1"/>
        <v>0.79894179894179895</v>
      </c>
      <c r="BJ44" s="159">
        <f ca="1"/>
        <v>0.85714285714285721</v>
      </c>
      <c r="BL44" s="163" t="str">
        <f ca="1"/>
        <v>Kenny L</v>
      </c>
      <c r="BM44" s="28">
        <f ca="1"/>
        <v>5.5016181229773461E-2</v>
      </c>
      <c r="BN44" s="193">
        <f ca="1"/>
        <v>0.10614525139664804</v>
      </c>
      <c r="BO44" s="193">
        <f ca="1"/>
        <v>8.0357142857142863E-2</v>
      </c>
      <c r="BP44" s="194">
        <f ca="1"/>
        <v>8.4805653710247356E-2</v>
      </c>
      <c r="BQ44" s="193">
        <f ca="1"/>
        <v>0.1</v>
      </c>
      <c r="BR44" s="193">
        <f ca="1"/>
        <v>0.10377358490566038</v>
      </c>
      <c r="BS44" s="194">
        <f ca="1"/>
        <v>0.11020408163265306</v>
      </c>
      <c r="BT44" s="194">
        <f ca="1"/>
        <v>4.9868766404199474E-2</v>
      </c>
      <c r="BU44" s="194">
        <f ca="1"/>
        <v>8.3003952569169967E-2</v>
      </c>
      <c r="BV44" s="194">
        <f ca="1"/>
        <v>8.6687306501547989E-2</v>
      </c>
      <c r="BW44" s="194">
        <f ca="1"/>
        <v>7.1625344352617082E-2</v>
      </c>
      <c r="BX44" s="194">
        <f ca="1"/>
        <v>8.0962800875273522E-2</v>
      </c>
      <c r="BY44" s="159">
        <f ca="1"/>
        <v>8.2352941176470587E-2</v>
      </c>
      <c r="BZ44" s="203">
        <f ca="1"/>
        <v>0</v>
      </c>
      <c r="CA44" s="143">
        <f ca="1"/>
        <v>828</v>
      </c>
      <c r="CB44" s="144" t="str">
        <f ca="1"/>
        <v>Kenny L</v>
      </c>
      <c r="CC44" s="35">
        <f ca="1"/>
        <v>17</v>
      </c>
      <c r="CD44" s="136">
        <f ca="1"/>
        <v>19</v>
      </c>
      <c r="CE44" s="136">
        <f ca="1"/>
        <v>27</v>
      </c>
      <c r="CF44" s="137">
        <f ca="1"/>
        <v>24</v>
      </c>
      <c r="CG44" s="136">
        <f ca="1"/>
        <v>26</v>
      </c>
      <c r="CH44" s="136">
        <f ca="1"/>
        <v>22</v>
      </c>
      <c r="CI44" s="137">
        <f ca="1"/>
        <v>27</v>
      </c>
      <c r="CJ44" s="137">
        <f ca="1"/>
        <v>19</v>
      </c>
      <c r="CK44" s="137">
        <f ca="1"/>
        <v>21</v>
      </c>
      <c r="CL44" s="137">
        <f ca="1"/>
        <v>28</v>
      </c>
      <c r="CM44" s="137">
        <f ca="1"/>
        <v>26</v>
      </c>
      <c r="CN44" s="137">
        <f ca="1"/>
        <v>37</v>
      </c>
      <c r="CO44" s="138">
        <f ca="1"/>
        <v>14</v>
      </c>
    </row>
    <row r="45" spans="1:93" s="15" customFormat="1" ht="13" x14ac:dyDescent="0.3">
      <c r="A45" s="195"/>
      <c r="B45" s="143">
        <v>807</v>
      </c>
      <c r="C45" s="144" t="str">
        <v>Bowie L</v>
      </c>
      <c r="D45" s="35">
        <f ca="1"/>
        <v>0</v>
      </c>
      <c r="E45" s="136">
        <f ca="1"/>
        <v>0</v>
      </c>
      <c r="F45" s="136">
        <f ca="1"/>
        <v>0</v>
      </c>
      <c r="G45" s="137">
        <f ca="1"/>
        <v>0</v>
      </c>
      <c r="H45" s="136">
        <f ca="1"/>
        <v>0</v>
      </c>
      <c r="I45" s="136">
        <f ca="1"/>
        <v>0</v>
      </c>
      <c r="J45" s="137">
        <f ca="1"/>
        <v>0</v>
      </c>
      <c r="K45" s="137">
        <f ca="1"/>
        <v>1.6129032258064515</v>
      </c>
      <c r="L45" s="137">
        <f ca="1"/>
        <v>2.1333333333333333</v>
      </c>
      <c r="M45" s="137">
        <f ca="1"/>
        <v>2.4838709677419355</v>
      </c>
      <c r="N45" s="137">
        <f ca="1"/>
        <v>0.6</v>
      </c>
      <c r="O45" s="137">
        <f ca="1"/>
        <v>4.870967741935484</v>
      </c>
      <c r="P45" s="138">
        <f ca="1"/>
        <v>0.3</v>
      </c>
      <c r="Q45" s="23"/>
      <c r="R45" s="163" t="str">
        <v>Bowie L</v>
      </c>
      <c r="S45" s="28" t="str">
        <f ca="1"/>
        <v/>
      </c>
      <c r="T45" s="193" t="str">
        <f ca="1"/>
        <v/>
      </c>
      <c r="U45" s="193" t="str">
        <f ca="1"/>
        <v/>
      </c>
      <c r="V45" s="194" t="str">
        <f ca="1"/>
        <v/>
      </c>
      <c r="W45" s="193" t="str">
        <f ca="1"/>
        <v/>
      </c>
      <c r="X45" s="193" t="str">
        <f ca="1"/>
        <v/>
      </c>
      <c r="Y45" s="194" t="str">
        <f ca="1"/>
        <v/>
      </c>
      <c r="Z45" s="194">
        <f ca="1"/>
        <v>0.78125</v>
      </c>
      <c r="AA45" s="194">
        <f ca="1"/>
        <v>0.76190476190476197</v>
      </c>
      <c r="AB45" s="194">
        <f ca="1"/>
        <v>0.81052631578947365</v>
      </c>
      <c r="AC45" s="194">
        <f ca="1"/>
        <v>0.85714285714285721</v>
      </c>
      <c r="AD45" s="194">
        <f ca="1"/>
        <v>0.79894179894179895</v>
      </c>
      <c r="AE45" s="159">
        <f ca="1"/>
        <v>0.85714285714285721</v>
      </c>
      <c r="AG45" s="143">
        <f ca="1"/>
        <v>886</v>
      </c>
      <c r="AH45" s="144" t="str">
        <f ca="1"/>
        <v>Gigi C</v>
      </c>
      <c r="AI45" s="35">
        <f ca="1"/>
        <v>4.387096774193548</v>
      </c>
      <c r="AJ45" s="136">
        <f ca="1"/>
        <v>6.2857142857142856</v>
      </c>
      <c r="AK45" s="136">
        <f ca="1"/>
        <v>5.225806451612903</v>
      </c>
      <c r="AL45" s="137">
        <f ca="1"/>
        <v>4</v>
      </c>
      <c r="AM45" s="136">
        <f ca="1"/>
        <v>4.064516129032258</v>
      </c>
      <c r="AN45" s="136">
        <f ca="1"/>
        <v>5.4666666666666668</v>
      </c>
      <c r="AO45" s="137">
        <f ca="1"/>
        <v>4.129032258064516</v>
      </c>
      <c r="AP45" s="137">
        <f ca="1"/>
        <v>4.645161290322581</v>
      </c>
      <c r="AQ45" s="137">
        <f ca="1"/>
        <v>1.6666666666666667</v>
      </c>
      <c r="AR45" s="137">
        <f ca="1"/>
        <v>5</v>
      </c>
      <c r="AS45" s="137">
        <f ca="1"/>
        <v>3.2333333333333334</v>
      </c>
      <c r="AT45" s="137">
        <f ca="1"/>
        <v>4.580645161290323</v>
      </c>
      <c r="AU45" s="138">
        <f ca="1"/>
        <v>4.0999999999999996</v>
      </c>
      <c r="AV45" s="23">
        <f ca="1"/>
        <v>0</v>
      </c>
      <c r="AW45" s="163" t="str">
        <f ca="1"/>
        <v>Gigi C</v>
      </c>
      <c r="AX45" s="28">
        <f ca="1"/>
        <v>0.81927710843373491</v>
      </c>
      <c r="AY45" s="193">
        <f ca="1"/>
        <v>0.83809523809523812</v>
      </c>
      <c r="AZ45" s="193">
        <f ca="1"/>
        <v>0.88043478260869557</v>
      </c>
      <c r="BA45" s="194">
        <f ca="1"/>
        <v>0.76923076923076916</v>
      </c>
      <c r="BB45" s="193">
        <f ca="1"/>
        <v>0.83443708609271516</v>
      </c>
      <c r="BC45" s="193">
        <f ca="1"/>
        <v>0.78468899521531099</v>
      </c>
      <c r="BD45" s="194">
        <f ca="1"/>
        <v>0.80503144654088055</v>
      </c>
      <c r="BE45" s="194">
        <f ca="1"/>
        <v>0.78688524590163944</v>
      </c>
      <c r="BF45" s="194">
        <f ca="1"/>
        <v>0.80645161290322576</v>
      </c>
      <c r="BG45" s="194">
        <f ca="1"/>
        <v>0.83783783783783783</v>
      </c>
      <c r="BH45" s="194">
        <f ca="1"/>
        <v>0.80165289256198347</v>
      </c>
      <c r="BI45" s="194">
        <f ca="1"/>
        <v>0.82558139534883723</v>
      </c>
      <c r="BJ45" s="159">
        <f ca="1"/>
        <v>0.85416666666666663</v>
      </c>
      <c r="BL45" s="163" t="str">
        <f ca="1"/>
        <v>Jovi C</v>
      </c>
      <c r="BM45" s="28" t="str">
        <f ca="1"/>
        <v/>
      </c>
      <c r="BN45" s="193">
        <f ca="1"/>
        <v>0</v>
      </c>
      <c r="BO45" s="193">
        <f ca="1"/>
        <v>0</v>
      </c>
      <c r="BP45" s="194" t="str">
        <f ca="1"/>
        <v/>
      </c>
      <c r="BQ45" s="193" t="str">
        <f ca="1"/>
        <v/>
      </c>
      <c r="BR45" s="193" t="str">
        <f ca="1"/>
        <v/>
      </c>
      <c r="BS45" s="194" t="str">
        <f ca="1"/>
        <v/>
      </c>
      <c r="BT45" s="194" t="str">
        <f ca="1"/>
        <v/>
      </c>
      <c r="BU45" s="194">
        <f ca="1"/>
        <v>9.0909090909090912E-2</v>
      </c>
      <c r="BV45" s="194">
        <f ca="1"/>
        <v>0</v>
      </c>
      <c r="BW45" s="194">
        <f ca="1"/>
        <v>0.05</v>
      </c>
      <c r="BX45" s="194">
        <f ca="1"/>
        <v>0</v>
      </c>
      <c r="BY45" s="159">
        <f ca="1"/>
        <v>8.2191780821917804E-2</v>
      </c>
      <c r="BZ45" s="203">
        <f ca="1"/>
        <v>0</v>
      </c>
      <c r="CA45" s="143">
        <f ca="1"/>
        <v>544</v>
      </c>
      <c r="CB45" s="144" t="str">
        <f ca="1"/>
        <v>Jovi C</v>
      </c>
      <c r="CC45" s="35">
        <f ca="1"/>
        <v>0</v>
      </c>
      <c r="CD45" s="136">
        <f ca="1"/>
        <v>0</v>
      </c>
      <c r="CE45" s="136">
        <f ca="1"/>
        <v>0</v>
      </c>
      <c r="CF45" s="137">
        <f ca="1"/>
        <v>0</v>
      </c>
      <c r="CG45" s="136">
        <f ca="1"/>
        <v>0</v>
      </c>
      <c r="CH45" s="136">
        <f ca="1"/>
        <v>0</v>
      </c>
      <c r="CI45" s="137">
        <f ca="1"/>
        <v>0</v>
      </c>
      <c r="CJ45" s="137">
        <f ca="1"/>
        <v>0</v>
      </c>
      <c r="CK45" s="137">
        <f ca="1"/>
        <v>1</v>
      </c>
      <c r="CL45" s="137">
        <f ca="1"/>
        <v>0</v>
      </c>
      <c r="CM45" s="137">
        <f ca="1"/>
        <v>1</v>
      </c>
      <c r="CN45" s="137">
        <f ca="1"/>
        <v>0</v>
      </c>
      <c r="CO45" s="138">
        <f ca="1"/>
        <v>6</v>
      </c>
    </row>
    <row r="46" spans="1:93" s="15" customFormat="1" ht="13" x14ac:dyDescent="0.3">
      <c r="A46" s="195"/>
      <c r="B46" s="143">
        <v>828</v>
      </c>
      <c r="C46" s="144" t="str">
        <v>Kenny L</v>
      </c>
      <c r="D46" s="35">
        <f ca="1"/>
        <v>8.129032258064516</v>
      </c>
      <c r="E46" s="136">
        <f ca="1"/>
        <v>5.25</v>
      </c>
      <c r="F46" s="136">
        <f ca="1"/>
        <v>9.129032258064516</v>
      </c>
      <c r="G46" s="137">
        <f ca="1"/>
        <v>8.1333333333333329</v>
      </c>
      <c r="H46" s="136">
        <f ca="1"/>
        <v>6.903225806451613</v>
      </c>
      <c r="I46" s="136">
        <f ca="1"/>
        <v>5.5333333333333332</v>
      </c>
      <c r="J46" s="137">
        <f ca="1"/>
        <v>6.5483870967741939</v>
      </c>
      <c r="K46" s="137">
        <f ca="1"/>
        <v>9.741935483870968</v>
      </c>
      <c r="L46" s="137">
        <f ca="1"/>
        <v>6.5</v>
      </c>
      <c r="M46" s="137">
        <f ca="1"/>
        <v>8.2258064516129039</v>
      </c>
      <c r="N46" s="137">
        <f ca="1"/>
        <v>9.4</v>
      </c>
      <c r="O46" s="137">
        <f ca="1"/>
        <v>11.709677419354838</v>
      </c>
      <c r="P46" s="138">
        <f ca="1"/>
        <v>7.2</v>
      </c>
      <c r="Q46" s="23"/>
      <c r="R46" s="163" t="str">
        <v>Kenny L</v>
      </c>
      <c r="S46" s="28">
        <f ca="1"/>
        <v>0.81553398058252435</v>
      </c>
      <c r="T46" s="193">
        <f ca="1"/>
        <v>0.82122905027932958</v>
      </c>
      <c r="U46" s="193">
        <f ca="1"/>
        <v>0.84226190476190477</v>
      </c>
      <c r="V46" s="194">
        <f ca="1"/>
        <v>0.86219081272084797</v>
      </c>
      <c r="W46" s="193">
        <f ca="1"/>
        <v>0.82307692307692315</v>
      </c>
      <c r="X46" s="193">
        <f ca="1"/>
        <v>0.78301886792452835</v>
      </c>
      <c r="Y46" s="194">
        <f ca="1"/>
        <v>0.82857142857142863</v>
      </c>
      <c r="Z46" s="194">
        <f ca="1"/>
        <v>0.79265091863517056</v>
      </c>
      <c r="AA46" s="194">
        <f ca="1"/>
        <v>0.77075098814229248</v>
      </c>
      <c r="AB46" s="194">
        <f ca="1"/>
        <v>0.78947368421052633</v>
      </c>
      <c r="AC46" s="194">
        <f ca="1"/>
        <v>0.77685950413223148</v>
      </c>
      <c r="AD46" s="194">
        <f ca="1"/>
        <v>0.79431072210065645</v>
      </c>
      <c r="AE46" s="159">
        <f ca="1"/>
        <v>0.84705882352941175</v>
      </c>
      <c r="AG46" s="143">
        <f ca="1"/>
        <v>828</v>
      </c>
      <c r="AH46" s="144" t="str">
        <f ca="1"/>
        <v>Kenny L</v>
      </c>
      <c r="AI46" s="35">
        <f ca="1"/>
        <v>8.129032258064516</v>
      </c>
      <c r="AJ46" s="136">
        <f ca="1"/>
        <v>5.25</v>
      </c>
      <c r="AK46" s="136">
        <f ca="1"/>
        <v>9.129032258064516</v>
      </c>
      <c r="AL46" s="137">
        <f ca="1"/>
        <v>8.1333333333333329</v>
      </c>
      <c r="AM46" s="136">
        <f ca="1"/>
        <v>6.903225806451613</v>
      </c>
      <c r="AN46" s="136">
        <f ca="1"/>
        <v>5.5333333333333332</v>
      </c>
      <c r="AO46" s="137">
        <f ca="1"/>
        <v>6.5483870967741939</v>
      </c>
      <c r="AP46" s="137">
        <f ca="1"/>
        <v>9.741935483870968</v>
      </c>
      <c r="AQ46" s="137">
        <f ca="1"/>
        <v>6.5</v>
      </c>
      <c r="AR46" s="137">
        <f ca="1"/>
        <v>8.2258064516129039</v>
      </c>
      <c r="AS46" s="137">
        <f ca="1"/>
        <v>9.4</v>
      </c>
      <c r="AT46" s="137">
        <f ca="1"/>
        <v>11.709677419354838</v>
      </c>
      <c r="AU46" s="138">
        <f ca="1"/>
        <v>7.2</v>
      </c>
      <c r="AV46" s="23">
        <f ca="1"/>
        <v>0</v>
      </c>
      <c r="AW46" s="163" t="str">
        <f ca="1"/>
        <v>Kenny L</v>
      </c>
      <c r="AX46" s="28">
        <f ca="1"/>
        <v>0.81553398058252435</v>
      </c>
      <c r="AY46" s="193">
        <f ca="1"/>
        <v>0.82122905027932958</v>
      </c>
      <c r="AZ46" s="193">
        <f ca="1"/>
        <v>0.84226190476190477</v>
      </c>
      <c r="BA46" s="194">
        <f ca="1"/>
        <v>0.86219081272084797</v>
      </c>
      <c r="BB46" s="193">
        <f ca="1"/>
        <v>0.82307692307692315</v>
      </c>
      <c r="BC46" s="193">
        <f ca="1"/>
        <v>0.78301886792452835</v>
      </c>
      <c r="BD46" s="194">
        <f ca="1"/>
        <v>0.82857142857142863</v>
      </c>
      <c r="BE46" s="194">
        <f ca="1"/>
        <v>0.79265091863517056</v>
      </c>
      <c r="BF46" s="194">
        <f ca="1"/>
        <v>0.77075098814229248</v>
      </c>
      <c r="BG46" s="194">
        <f ca="1"/>
        <v>0.78947368421052633</v>
      </c>
      <c r="BH46" s="194">
        <f ca="1"/>
        <v>0.77685950413223148</v>
      </c>
      <c r="BI46" s="194">
        <f ca="1"/>
        <v>0.79431072210065645</v>
      </c>
      <c r="BJ46" s="159">
        <f ca="1"/>
        <v>0.84705882352941175</v>
      </c>
      <c r="BL46" s="163" t="str">
        <f ca="1"/>
        <v>Yura C</v>
      </c>
      <c r="BM46" s="28">
        <f ca="1"/>
        <v>6.8840579710144928E-2</v>
      </c>
      <c r="BN46" s="193">
        <f ca="1"/>
        <v>7.2538860103626937E-2</v>
      </c>
      <c r="BO46" s="193">
        <f ca="1"/>
        <v>0.10582010582010581</v>
      </c>
      <c r="BP46" s="194">
        <f ca="1"/>
        <v>8.7452471482889732E-2</v>
      </c>
      <c r="BQ46" s="193">
        <f ca="1"/>
        <v>7.8651685393258425E-2</v>
      </c>
      <c r="BR46" s="193">
        <f ca="1"/>
        <v>8.5820895522388058E-2</v>
      </c>
      <c r="BS46" s="194">
        <f ca="1"/>
        <v>0.12121212121212122</v>
      </c>
      <c r="BT46" s="194">
        <f ca="1"/>
        <v>6.2200956937799042E-2</v>
      </c>
      <c r="BU46" s="194">
        <f ca="1"/>
        <v>9.0425531914893623E-2</v>
      </c>
      <c r="BV46" s="194">
        <f ca="1"/>
        <v>9.6256684491978606E-2</v>
      </c>
      <c r="BW46" s="194">
        <f ca="1"/>
        <v>0.12931034482758622</v>
      </c>
      <c r="BX46" s="194">
        <f ca="1"/>
        <v>5.4878048780487805E-2</v>
      </c>
      <c r="BY46" s="159">
        <f ca="1"/>
        <v>7.3333333333333334E-2</v>
      </c>
      <c r="BZ46" s="203">
        <f ca="1"/>
        <v>0</v>
      </c>
      <c r="CA46" s="143">
        <f ca="1"/>
        <v>832</v>
      </c>
      <c r="CB46" s="144" t="str">
        <f ca="1"/>
        <v>Yura C</v>
      </c>
      <c r="CC46" s="35">
        <f ca="1"/>
        <v>19</v>
      </c>
      <c r="CD46" s="136">
        <f ca="1"/>
        <v>14</v>
      </c>
      <c r="CE46" s="136">
        <f ca="1"/>
        <v>20</v>
      </c>
      <c r="CF46" s="137">
        <f ca="1"/>
        <v>23</v>
      </c>
      <c r="CG46" s="136">
        <f ca="1"/>
        <v>14</v>
      </c>
      <c r="CH46" s="136">
        <f ca="1"/>
        <v>23</v>
      </c>
      <c r="CI46" s="137">
        <f ca="1"/>
        <v>24</v>
      </c>
      <c r="CJ46" s="137">
        <f ca="1"/>
        <v>13</v>
      </c>
      <c r="CK46" s="137">
        <f ca="1"/>
        <v>17</v>
      </c>
      <c r="CL46" s="137">
        <f ca="1"/>
        <v>18</v>
      </c>
      <c r="CM46" s="137">
        <f ca="1"/>
        <v>30</v>
      </c>
      <c r="CN46" s="137">
        <f ca="1"/>
        <v>18</v>
      </c>
      <c r="CO46" s="138">
        <f ca="1"/>
        <v>11</v>
      </c>
    </row>
    <row r="47" spans="1:93" s="15" customFormat="1" ht="13" x14ac:dyDescent="0.3">
      <c r="A47" s="195"/>
      <c r="B47" s="143">
        <v>832</v>
      </c>
      <c r="C47" s="144" t="str">
        <v>Yura C</v>
      </c>
      <c r="D47" s="35">
        <f ca="1"/>
        <v>7.4838709677419351</v>
      </c>
      <c r="E47" s="136">
        <f ca="1"/>
        <v>5.6785714285714288</v>
      </c>
      <c r="F47" s="136">
        <f ca="1"/>
        <v>5.258064516129032</v>
      </c>
      <c r="G47" s="137">
        <f ca="1"/>
        <v>7.4666666666666668</v>
      </c>
      <c r="H47" s="136">
        <f ca="1"/>
        <v>4.5161290322580649</v>
      </c>
      <c r="I47" s="136">
        <f ca="1"/>
        <v>7.2</v>
      </c>
      <c r="J47" s="137">
        <f ca="1"/>
        <v>5.5161290322580649</v>
      </c>
      <c r="K47" s="137">
        <f ca="1"/>
        <v>5.838709677419355</v>
      </c>
      <c r="L47" s="137">
        <f ca="1"/>
        <v>5.333333333333333</v>
      </c>
      <c r="M47" s="137">
        <f ca="1"/>
        <v>5.064516129032258</v>
      </c>
      <c r="N47" s="137">
        <f ca="1"/>
        <v>6.2</v>
      </c>
      <c r="O47" s="137">
        <f ca="1"/>
        <v>9.1612903225806459</v>
      </c>
      <c r="P47" s="138">
        <f ca="1"/>
        <v>6.6</v>
      </c>
      <c r="Q47" s="23"/>
      <c r="R47" s="163" t="str">
        <v>Yura C</v>
      </c>
      <c r="S47" s="28">
        <f ca="1"/>
        <v>0.84057971014492761</v>
      </c>
      <c r="T47" s="193">
        <f ca="1"/>
        <v>0.82383419689119175</v>
      </c>
      <c r="U47" s="193">
        <f ca="1"/>
        <v>0.86243386243386244</v>
      </c>
      <c r="V47" s="194">
        <f ca="1"/>
        <v>0.85171102661596954</v>
      </c>
      <c r="W47" s="193">
        <f ca="1"/>
        <v>0.7865168539325843</v>
      </c>
      <c r="X47" s="193">
        <f ca="1"/>
        <v>0.80597014925373134</v>
      </c>
      <c r="Y47" s="194">
        <f ca="1"/>
        <v>0.86363636363636376</v>
      </c>
      <c r="Z47" s="194">
        <f ca="1"/>
        <v>0.86602870813397126</v>
      </c>
      <c r="AA47" s="194">
        <f ca="1"/>
        <v>0.85106382978723405</v>
      </c>
      <c r="AB47" s="194">
        <f ca="1"/>
        <v>0.83957219251336901</v>
      </c>
      <c r="AC47" s="194">
        <f ca="1"/>
        <v>0.80172413793103448</v>
      </c>
      <c r="AD47" s="194">
        <f ca="1"/>
        <v>0.86585365853658547</v>
      </c>
      <c r="AE47" s="159">
        <f ca="1"/>
        <v>0.88</v>
      </c>
      <c r="AG47" s="143">
        <f ca="1"/>
        <v>523</v>
      </c>
      <c r="AH47" s="144" t="str">
        <f ca="1"/>
        <v>Vi T</v>
      </c>
      <c r="AI47" s="35">
        <f ca="1"/>
        <v>7.064516129032258</v>
      </c>
      <c r="AJ47" s="136">
        <f ca="1"/>
        <v>4.9285714285714288</v>
      </c>
      <c r="AK47" s="136">
        <f ca="1"/>
        <v>6.129032258064516</v>
      </c>
      <c r="AL47" s="137">
        <f ca="1"/>
        <v>7.2666666666666666</v>
      </c>
      <c r="AM47" s="136">
        <f ca="1"/>
        <v>5.806451612903226</v>
      </c>
      <c r="AN47" s="136">
        <f ca="1"/>
        <v>6.9333333333333336</v>
      </c>
      <c r="AO47" s="137">
        <f ca="1"/>
        <v>7</v>
      </c>
      <c r="AP47" s="137">
        <f ca="1"/>
        <v>7.129032258064516</v>
      </c>
      <c r="AQ47" s="137">
        <f ca="1"/>
        <v>6.1</v>
      </c>
      <c r="AR47" s="137">
        <f ca="1"/>
        <v>4.741935483870968</v>
      </c>
      <c r="AS47" s="137">
        <f ca="1"/>
        <v>2.8333333333333335</v>
      </c>
      <c r="AT47" s="137">
        <f ca="1"/>
        <v>8.0967741935483879</v>
      </c>
      <c r="AU47" s="138">
        <f ca="1"/>
        <v>3.25</v>
      </c>
      <c r="AV47" s="23">
        <f ca="1"/>
        <v>0</v>
      </c>
      <c r="AW47" s="163" t="str">
        <f ca="1"/>
        <v>Vi T</v>
      </c>
      <c r="AX47" s="28">
        <f ca="1"/>
        <v>0.86561264822134376</v>
      </c>
      <c r="AY47" s="193">
        <f ca="1"/>
        <v>0.78857142857142859</v>
      </c>
      <c r="AZ47" s="193">
        <f ca="1"/>
        <v>0.87155963302752293</v>
      </c>
      <c r="BA47" s="194">
        <f ca="1"/>
        <v>0.83206106870229013</v>
      </c>
      <c r="BB47" s="193">
        <f ca="1"/>
        <v>0.84507042253521125</v>
      </c>
      <c r="BC47" s="193">
        <f ca="1"/>
        <v>0.81889763779527558</v>
      </c>
      <c r="BD47" s="194">
        <f ca="1"/>
        <v>0.80669144981412633</v>
      </c>
      <c r="BE47" s="194">
        <f ca="1"/>
        <v>0.84351145038167941</v>
      </c>
      <c r="BF47" s="194">
        <f ca="1"/>
        <v>0.8472222222222221</v>
      </c>
      <c r="BG47" s="194">
        <f ca="1"/>
        <v>0.8497109826589595</v>
      </c>
      <c r="BH47" s="194">
        <f ca="1"/>
        <v>0.78703703703703709</v>
      </c>
      <c r="BI47" s="194">
        <f ca="1"/>
        <v>0.84511784511784527</v>
      </c>
      <c r="BJ47" s="159">
        <f ca="1"/>
        <v>0.80246913580246915</v>
      </c>
      <c r="BL47" s="163" t="str">
        <f ca="1"/>
        <v>Gigi C</v>
      </c>
      <c r="BM47" s="28">
        <f ca="1"/>
        <v>4.2168674698795178E-2</v>
      </c>
      <c r="BN47" s="193">
        <f ca="1"/>
        <v>7.1428571428571425E-2</v>
      </c>
      <c r="BO47" s="193">
        <f ca="1"/>
        <v>6.5217391304347824E-2</v>
      </c>
      <c r="BP47" s="194">
        <f ca="1"/>
        <v>6.4102564102564097E-2</v>
      </c>
      <c r="BQ47" s="193">
        <f ca="1"/>
        <v>6.6225165562913912E-2</v>
      </c>
      <c r="BR47" s="193">
        <f ca="1"/>
        <v>5.2631578947368418E-2</v>
      </c>
      <c r="BS47" s="194">
        <f ca="1"/>
        <v>2.5157232704402517E-2</v>
      </c>
      <c r="BT47" s="194">
        <f ca="1"/>
        <v>7.1038251366120214E-2</v>
      </c>
      <c r="BU47" s="194">
        <f ca="1"/>
        <v>8.0645161290322578E-2</v>
      </c>
      <c r="BV47" s="194">
        <f ca="1"/>
        <v>3.783783783783784E-2</v>
      </c>
      <c r="BW47" s="194">
        <f ca="1"/>
        <v>5.7851239669421489E-2</v>
      </c>
      <c r="BX47" s="194">
        <f ca="1"/>
        <v>4.6511627906976744E-2</v>
      </c>
      <c r="BY47" s="159">
        <f ca="1"/>
        <v>5.2083333333333336E-2</v>
      </c>
      <c r="BZ47" s="203">
        <f ca="1"/>
        <v>0</v>
      </c>
      <c r="CA47" s="143">
        <f ca="1"/>
        <v>886</v>
      </c>
      <c r="CB47" s="144" t="str">
        <f ca="1"/>
        <v>Gigi C</v>
      </c>
      <c r="CC47" s="35">
        <f ca="1"/>
        <v>7</v>
      </c>
      <c r="CD47" s="136">
        <f ca="1"/>
        <v>15</v>
      </c>
      <c r="CE47" s="136">
        <f ca="1"/>
        <v>12</v>
      </c>
      <c r="CF47" s="137">
        <f ca="1"/>
        <v>10</v>
      </c>
      <c r="CG47" s="136">
        <f ca="1"/>
        <v>10</v>
      </c>
      <c r="CH47" s="136">
        <f ca="1"/>
        <v>11</v>
      </c>
      <c r="CI47" s="137">
        <f ca="1"/>
        <v>4</v>
      </c>
      <c r="CJ47" s="137">
        <f ca="1"/>
        <v>13</v>
      </c>
      <c r="CK47" s="137">
        <f ca="1"/>
        <v>5</v>
      </c>
      <c r="CL47" s="137">
        <f ca="1"/>
        <v>7</v>
      </c>
      <c r="CM47" s="137">
        <f ca="1"/>
        <v>7</v>
      </c>
      <c r="CN47" s="137">
        <f ca="1"/>
        <v>8</v>
      </c>
      <c r="CO47" s="138">
        <f ca="1"/>
        <v>5</v>
      </c>
    </row>
    <row r="48" spans="1:93" s="15" customFormat="1" ht="13" x14ac:dyDescent="0.3">
      <c r="A48" s="195"/>
      <c r="B48" s="143">
        <v>863</v>
      </c>
      <c r="C48" s="144" t="str">
        <v>Collan C</v>
      </c>
      <c r="D48" s="35">
        <f ca="1"/>
        <v>2.3225806451612905</v>
      </c>
      <c r="E48" s="136">
        <f ca="1"/>
        <v>1.8928571428571428</v>
      </c>
      <c r="F48" s="136">
        <f ca="1"/>
        <v>1.7096774193548387</v>
      </c>
      <c r="G48" s="137">
        <f ca="1"/>
        <v>1.1000000000000001</v>
      </c>
      <c r="H48" s="136">
        <f ca="1"/>
        <v>1.3225806451612903</v>
      </c>
      <c r="I48" s="136">
        <f ca="1"/>
        <v>1.0333333333333334</v>
      </c>
      <c r="J48" s="137">
        <f ca="1"/>
        <v>1.096774193548387</v>
      </c>
      <c r="K48" s="137">
        <f ca="1"/>
        <v>1.4838709677419355</v>
      </c>
      <c r="L48" s="137">
        <f ca="1"/>
        <v>1.0333333333333334</v>
      </c>
      <c r="M48" s="137">
        <f ca="1"/>
        <v>1.6129032258064515</v>
      </c>
      <c r="N48" s="137">
        <f ca="1"/>
        <v>1.4</v>
      </c>
      <c r="O48" s="137">
        <f ca="1"/>
        <v>1.3225806451612903</v>
      </c>
      <c r="P48" s="138">
        <f ca="1"/>
        <v>1.2</v>
      </c>
      <c r="Q48" s="23"/>
      <c r="R48" s="163" t="str">
        <v>Collan C</v>
      </c>
      <c r="S48" s="28">
        <f ca="1"/>
        <v>0.78260869565217395</v>
      </c>
      <c r="T48" s="193">
        <f ca="1"/>
        <v>0.76811594202898548</v>
      </c>
      <c r="U48" s="193">
        <f ca="1"/>
        <v>0.79104477611940305</v>
      </c>
      <c r="V48" s="194">
        <f ca="1"/>
        <v>0.82500000000000007</v>
      </c>
      <c r="W48" s="193">
        <f ca="1"/>
        <v>0.7192982456140351</v>
      </c>
      <c r="X48" s="193">
        <f ca="1"/>
        <v>0.73809523809523825</v>
      </c>
      <c r="Y48" s="194">
        <f ca="1"/>
        <v>0.67999999999999994</v>
      </c>
      <c r="Z48" s="194">
        <f ca="1"/>
        <v>0.75409836065573765</v>
      </c>
      <c r="AA48" s="194">
        <f ca="1"/>
        <v>0.63265306122448983</v>
      </c>
      <c r="AB48" s="194">
        <f ca="1"/>
        <v>0.61728395061728392</v>
      </c>
      <c r="AC48" s="194">
        <f ca="1"/>
        <v>0.72413793103448276</v>
      </c>
      <c r="AD48" s="194">
        <f ca="1"/>
        <v>0.6029411764705882</v>
      </c>
      <c r="AE48" s="159">
        <f ca="1"/>
        <v>0.70588235294117652</v>
      </c>
      <c r="AG48" s="143">
        <f ca="1"/>
        <v>889</v>
      </c>
      <c r="AH48" s="144" t="str">
        <f ca="1"/>
        <v>Milk L</v>
      </c>
      <c r="AI48" s="35">
        <f ca="1"/>
        <v>3.774193548387097</v>
      </c>
      <c r="AJ48" s="136">
        <f ca="1"/>
        <v>3.4642857142857144</v>
      </c>
      <c r="AK48" s="136">
        <f ca="1"/>
        <v>3.935483870967742</v>
      </c>
      <c r="AL48" s="137">
        <f ca="1"/>
        <v>4.0333333333333332</v>
      </c>
      <c r="AM48" s="136">
        <f ca="1"/>
        <v>4.129032258064516</v>
      </c>
      <c r="AN48" s="136">
        <f ca="1"/>
        <v>3.2333333333333334</v>
      </c>
      <c r="AO48" s="137">
        <f ca="1"/>
        <v>1.903225806451613</v>
      </c>
      <c r="AP48" s="137">
        <f ca="1"/>
        <v>0.19354838709677419</v>
      </c>
      <c r="AQ48" s="137">
        <f ca="1"/>
        <v>0</v>
      </c>
      <c r="AR48" s="137">
        <f ca="1"/>
        <v>0</v>
      </c>
      <c r="AS48" s="137">
        <f ca="1"/>
        <v>1.6333333333333333</v>
      </c>
      <c r="AT48" s="137">
        <f ca="1"/>
        <v>8.2258064516129039</v>
      </c>
      <c r="AU48" s="138">
        <f ca="1"/>
        <v>6.65</v>
      </c>
      <c r="AV48" s="23">
        <f ca="1"/>
        <v>0</v>
      </c>
      <c r="AW48" s="163" t="str">
        <f ca="1"/>
        <v>Milk L</v>
      </c>
      <c r="AX48" s="28">
        <f ca="1"/>
        <v>0.79591836734693877</v>
      </c>
      <c r="AY48" s="193">
        <f ca="1"/>
        <v>0.829059829059829</v>
      </c>
      <c r="AZ48" s="193">
        <f ca="1"/>
        <v>0.79220779220779225</v>
      </c>
      <c r="BA48" s="194">
        <f ca="1"/>
        <v>0.75624999999999998</v>
      </c>
      <c r="BB48" s="193">
        <f ca="1"/>
        <v>0.77108433734939763</v>
      </c>
      <c r="BC48" s="193">
        <f ca="1"/>
        <v>0.74615384615384617</v>
      </c>
      <c r="BD48" s="194">
        <f ca="1"/>
        <v>0.67816091954022983</v>
      </c>
      <c r="BE48" s="194">
        <f ca="1"/>
        <v>0.66666666666666663</v>
      </c>
      <c r="BF48" s="194" t="str">
        <f ca="1"/>
        <v/>
      </c>
      <c r="BG48" s="194" t="str">
        <f ca="1"/>
        <v/>
      </c>
      <c r="BH48" s="194">
        <f ca="1"/>
        <v>0.85964912280701755</v>
      </c>
      <c r="BI48" s="194">
        <f ca="1"/>
        <v>0.79687500000000011</v>
      </c>
      <c r="BJ48" s="159">
        <f ca="1"/>
        <v>0.79640718562874258</v>
      </c>
      <c r="BL48" s="163" t="str">
        <f ca="1"/>
        <v>Milk L</v>
      </c>
      <c r="BM48" s="28">
        <f ca="1"/>
        <v>6.1224489795918366E-2</v>
      </c>
      <c r="BN48" s="193">
        <f ca="1"/>
        <v>4.2735042735042736E-2</v>
      </c>
      <c r="BO48" s="193">
        <f ca="1"/>
        <v>8.4415584415584416E-2</v>
      </c>
      <c r="BP48" s="194">
        <f ca="1"/>
        <v>7.4999999999999997E-2</v>
      </c>
      <c r="BQ48" s="193">
        <f ca="1"/>
        <v>6.0240963855421686E-2</v>
      </c>
      <c r="BR48" s="193">
        <f ca="1"/>
        <v>4.6153846153846156E-2</v>
      </c>
      <c r="BS48" s="194">
        <f ca="1"/>
        <v>2.2988505747126436E-2</v>
      </c>
      <c r="BT48" s="194">
        <f ca="1"/>
        <v>0</v>
      </c>
      <c r="BU48" s="194" t="str">
        <f ca="1"/>
        <v/>
      </c>
      <c r="BV48" s="194" t="str">
        <f ca="1"/>
        <v/>
      </c>
      <c r="BW48" s="194">
        <f ca="1"/>
        <v>8.771929824561403E-2</v>
      </c>
      <c r="BX48" s="194">
        <f ca="1"/>
        <v>4.3749999999999997E-2</v>
      </c>
      <c r="BY48" s="159">
        <f ca="1"/>
        <v>4.790419161676647E-2</v>
      </c>
      <c r="BZ48" s="203">
        <f ca="1"/>
        <v>0</v>
      </c>
      <c r="CA48" s="143">
        <f ca="1"/>
        <v>889</v>
      </c>
      <c r="CB48" s="144" t="str">
        <f ca="1"/>
        <v>Milk L</v>
      </c>
      <c r="CC48" s="35">
        <f ca="1"/>
        <v>9</v>
      </c>
      <c r="CD48" s="136">
        <f ca="1"/>
        <v>5</v>
      </c>
      <c r="CE48" s="136">
        <f ca="1"/>
        <v>13</v>
      </c>
      <c r="CF48" s="137">
        <f ca="1"/>
        <v>12</v>
      </c>
      <c r="CG48" s="136">
        <f ca="1"/>
        <v>10</v>
      </c>
      <c r="CH48" s="136">
        <f ca="1"/>
        <v>6</v>
      </c>
      <c r="CI48" s="137">
        <f ca="1"/>
        <v>2</v>
      </c>
      <c r="CJ48" s="137">
        <f ca="1"/>
        <v>0</v>
      </c>
      <c r="CK48" s="137">
        <f ca="1"/>
        <v>0</v>
      </c>
      <c r="CL48" s="137">
        <f ca="1"/>
        <v>0</v>
      </c>
      <c r="CM48" s="137">
        <f ca="1"/>
        <v>5</v>
      </c>
      <c r="CN48" s="137">
        <f ca="1"/>
        <v>14</v>
      </c>
      <c r="CO48" s="138">
        <f ca="1"/>
        <v>8</v>
      </c>
    </row>
    <row r="49" spans="1:93" s="15" customFormat="1" ht="13" x14ac:dyDescent="0.3">
      <c r="A49" s="195"/>
      <c r="B49" s="143">
        <v>886</v>
      </c>
      <c r="C49" s="144" t="str">
        <v>Gigi C</v>
      </c>
      <c r="D49" s="35">
        <f ca="1"/>
        <v>4.387096774193548</v>
      </c>
      <c r="E49" s="136">
        <f ca="1"/>
        <v>6.2857142857142856</v>
      </c>
      <c r="F49" s="136">
        <f ca="1"/>
        <v>5.225806451612903</v>
      </c>
      <c r="G49" s="137">
        <f ca="1"/>
        <v>4</v>
      </c>
      <c r="H49" s="136">
        <f ca="1"/>
        <v>4.064516129032258</v>
      </c>
      <c r="I49" s="136">
        <f ca="1"/>
        <v>5.4666666666666668</v>
      </c>
      <c r="J49" s="137">
        <f ca="1"/>
        <v>4.129032258064516</v>
      </c>
      <c r="K49" s="137">
        <f ca="1"/>
        <v>4.645161290322581</v>
      </c>
      <c r="L49" s="137">
        <f ca="1"/>
        <v>1.6666666666666667</v>
      </c>
      <c r="M49" s="137">
        <f ca="1"/>
        <v>5</v>
      </c>
      <c r="N49" s="137">
        <f ca="1"/>
        <v>3.2333333333333334</v>
      </c>
      <c r="O49" s="137">
        <f ca="1"/>
        <v>4.580645161290323</v>
      </c>
      <c r="P49" s="138">
        <f ca="1"/>
        <v>4.0999999999999996</v>
      </c>
      <c r="Q49" s="23"/>
      <c r="R49" s="163" t="str">
        <v>Gigi C</v>
      </c>
      <c r="S49" s="28">
        <f ca="1"/>
        <v>0.81927710843373491</v>
      </c>
      <c r="T49" s="193">
        <f ca="1"/>
        <v>0.83809523809523812</v>
      </c>
      <c r="U49" s="193">
        <f ca="1"/>
        <v>0.88043478260869557</v>
      </c>
      <c r="V49" s="194">
        <f ca="1"/>
        <v>0.76923076923076916</v>
      </c>
      <c r="W49" s="193">
        <f ca="1"/>
        <v>0.83443708609271516</v>
      </c>
      <c r="X49" s="193">
        <f ca="1"/>
        <v>0.78468899521531099</v>
      </c>
      <c r="Y49" s="194">
        <f ca="1"/>
        <v>0.80503144654088055</v>
      </c>
      <c r="Z49" s="194">
        <f ca="1"/>
        <v>0.78688524590163944</v>
      </c>
      <c r="AA49" s="194">
        <f ca="1"/>
        <v>0.80645161290322576</v>
      </c>
      <c r="AB49" s="194">
        <f ca="1"/>
        <v>0.83783783783783783</v>
      </c>
      <c r="AC49" s="194">
        <f ca="1"/>
        <v>0.80165289256198347</v>
      </c>
      <c r="AD49" s="194">
        <f ca="1"/>
        <v>0.82558139534883723</v>
      </c>
      <c r="AE49" s="159">
        <f ca="1"/>
        <v>0.85416666666666663</v>
      </c>
      <c r="AG49" s="143">
        <f ca="1"/>
        <v>863</v>
      </c>
      <c r="AH49" s="144" t="str">
        <f ca="1"/>
        <v>Collan C</v>
      </c>
      <c r="AI49" s="35">
        <f ca="1"/>
        <v>2.3225806451612905</v>
      </c>
      <c r="AJ49" s="136">
        <f ca="1"/>
        <v>1.8928571428571428</v>
      </c>
      <c r="AK49" s="136">
        <f ca="1"/>
        <v>1.7096774193548387</v>
      </c>
      <c r="AL49" s="137">
        <f ca="1"/>
        <v>1.1000000000000001</v>
      </c>
      <c r="AM49" s="136">
        <f ca="1"/>
        <v>1.3225806451612903</v>
      </c>
      <c r="AN49" s="136">
        <f ca="1"/>
        <v>1.0333333333333334</v>
      </c>
      <c r="AO49" s="137">
        <f ca="1"/>
        <v>1.096774193548387</v>
      </c>
      <c r="AP49" s="137">
        <f ca="1"/>
        <v>1.4838709677419355</v>
      </c>
      <c r="AQ49" s="137">
        <f ca="1"/>
        <v>1.0333333333333334</v>
      </c>
      <c r="AR49" s="137">
        <f ca="1"/>
        <v>1.6129032258064515</v>
      </c>
      <c r="AS49" s="137">
        <f ca="1"/>
        <v>1.4</v>
      </c>
      <c r="AT49" s="137">
        <f ca="1"/>
        <v>1.3225806451612903</v>
      </c>
      <c r="AU49" s="138">
        <f ca="1"/>
        <v>1.2</v>
      </c>
      <c r="AV49" s="23">
        <f ca="1"/>
        <v>0</v>
      </c>
      <c r="AW49" s="163" t="str">
        <f ca="1"/>
        <v>Collan C</v>
      </c>
      <c r="AX49" s="28">
        <f ca="1"/>
        <v>0.78260869565217395</v>
      </c>
      <c r="AY49" s="193">
        <f ca="1"/>
        <v>0.76811594202898548</v>
      </c>
      <c r="AZ49" s="193">
        <f ca="1"/>
        <v>0.79104477611940305</v>
      </c>
      <c r="BA49" s="194">
        <f ca="1"/>
        <v>0.82500000000000007</v>
      </c>
      <c r="BB49" s="193">
        <f ca="1"/>
        <v>0.7192982456140351</v>
      </c>
      <c r="BC49" s="193">
        <f ca="1"/>
        <v>0.73809523809523825</v>
      </c>
      <c r="BD49" s="194">
        <f ca="1"/>
        <v>0.67999999999999994</v>
      </c>
      <c r="BE49" s="194">
        <f ca="1"/>
        <v>0.75409836065573765</v>
      </c>
      <c r="BF49" s="194">
        <f ca="1"/>
        <v>0.63265306122448983</v>
      </c>
      <c r="BG49" s="194">
        <f ca="1"/>
        <v>0.61728395061728392</v>
      </c>
      <c r="BH49" s="194">
        <f ca="1"/>
        <v>0.72413793103448276</v>
      </c>
      <c r="BI49" s="194">
        <f ca="1"/>
        <v>0.6029411764705882</v>
      </c>
      <c r="BJ49" s="159">
        <f ca="1"/>
        <v>0.70588235294117652</v>
      </c>
      <c r="BL49" s="163" t="str">
        <f ca="1"/>
        <v>Collan C</v>
      </c>
      <c r="BM49" s="28">
        <f ca="1"/>
        <v>4.3478260869565216E-2</v>
      </c>
      <c r="BN49" s="193">
        <f ca="1"/>
        <v>5.7971014492753624E-2</v>
      </c>
      <c r="BO49" s="193">
        <f ca="1"/>
        <v>5.9701492537313432E-2</v>
      </c>
      <c r="BP49" s="194">
        <f ca="1"/>
        <v>7.4999999999999997E-2</v>
      </c>
      <c r="BQ49" s="193">
        <f ca="1"/>
        <v>3.5087719298245612E-2</v>
      </c>
      <c r="BR49" s="193">
        <f ca="1"/>
        <v>2.3809523809523808E-2</v>
      </c>
      <c r="BS49" s="194">
        <f ca="1"/>
        <v>0</v>
      </c>
      <c r="BT49" s="194">
        <f ca="1"/>
        <v>0</v>
      </c>
      <c r="BU49" s="194">
        <f ca="1"/>
        <v>2.0408163265306121E-2</v>
      </c>
      <c r="BV49" s="194">
        <f ca="1"/>
        <v>4.9382716049382713E-2</v>
      </c>
      <c r="BW49" s="194">
        <f ca="1"/>
        <v>1.7241379310344827E-2</v>
      </c>
      <c r="BX49" s="194">
        <f ca="1"/>
        <v>2.9411764705882353E-2</v>
      </c>
      <c r="BY49" s="159">
        <f ca="1"/>
        <v>2.9411764705882353E-2</v>
      </c>
      <c r="BZ49" s="203">
        <f ca="1"/>
        <v>0</v>
      </c>
      <c r="CA49" s="143">
        <f ca="1"/>
        <v>863</v>
      </c>
      <c r="CB49" s="144" t="str">
        <f ca="1"/>
        <v>Collan C</v>
      </c>
      <c r="CC49" s="35">
        <f ca="1"/>
        <v>4</v>
      </c>
      <c r="CD49" s="136">
        <f ca="1"/>
        <v>4</v>
      </c>
      <c r="CE49" s="136">
        <f ca="1"/>
        <v>4</v>
      </c>
      <c r="CF49" s="137">
        <f ca="1"/>
        <v>3</v>
      </c>
      <c r="CG49" s="136">
        <f ca="1"/>
        <v>2</v>
      </c>
      <c r="CH49" s="136">
        <f ca="1"/>
        <v>1</v>
      </c>
      <c r="CI49" s="137">
        <f ca="1"/>
        <v>0</v>
      </c>
      <c r="CJ49" s="137">
        <f ca="1"/>
        <v>0</v>
      </c>
      <c r="CK49" s="137">
        <f ca="1"/>
        <v>1</v>
      </c>
      <c r="CL49" s="137">
        <f ca="1"/>
        <v>4</v>
      </c>
      <c r="CM49" s="137">
        <f ca="1"/>
        <v>1</v>
      </c>
      <c r="CN49" s="137">
        <f ca="1"/>
        <v>2</v>
      </c>
      <c r="CO49" s="138">
        <f ca="1"/>
        <v>1</v>
      </c>
    </row>
    <row r="50" spans="1:93" s="15" customFormat="1" ht="13" x14ac:dyDescent="0.3">
      <c r="A50" s="195"/>
      <c r="B50" s="143">
        <v>889</v>
      </c>
      <c r="C50" s="144" t="str">
        <v>Milk L</v>
      </c>
      <c r="D50" s="35">
        <f ca="1"/>
        <v>3.774193548387097</v>
      </c>
      <c r="E50" s="136">
        <f ca="1"/>
        <v>3.4642857142857144</v>
      </c>
      <c r="F50" s="136">
        <f ca="1"/>
        <v>3.935483870967742</v>
      </c>
      <c r="G50" s="137">
        <f ca="1"/>
        <v>4.0333333333333332</v>
      </c>
      <c r="H50" s="136">
        <f ca="1"/>
        <v>4.129032258064516</v>
      </c>
      <c r="I50" s="136">
        <f ca="1"/>
        <v>3.2333333333333334</v>
      </c>
      <c r="J50" s="137">
        <f ca="1"/>
        <v>1.903225806451613</v>
      </c>
      <c r="K50" s="137">
        <f ca="1"/>
        <v>0.19354838709677419</v>
      </c>
      <c r="L50" s="137">
        <f ca="1"/>
        <v>0</v>
      </c>
      <c r="M50" s="137">
        <f ca="1"/>
        <v>0</v>
      </c>
      <c r="N50" s="137">
        <f ca="1"/>
        <v>1.6333333333333333</v>
      </c>
      <c r="O50" s="137">
        <f ca="1"/>
        <v>8.2258064516129039</v>
      </c>
      <c r="P50" s="138">
        <f ca="1"/>
        <v>6.65</v>
      </c>
      <c r="Q50" s="23"/>
      <c r="R50" s="163" t="str">
        <v>Milk L</v>
      </c>
      <c r="S50" s="28">
        <f ca="1"/>
        <v>0.79591836734693877</v>
      </c>
      <c r="T50" s="193">
        <f ca="1"/>
        <v>0.829059829059829</v>
      </c>
      <c r="U50" s="193">
        <f ca="1"/>
        <v>0.79220779220779225</v>
      </c>
      <c r="V50" s="194">
        <f ca="1"/>
        <v>0.75624999999999998</v>
      </c>
      <c r="W50" s="193">
        <f ca="1"/>
        <v>0.77108433734939763</v>
      </c>
      <c r="X50" s="193">
        <f ca="1"/>
        <v>0.74615384615384617</v>
      </c>
      <c r="Y50" s="194">
        <f ca="1"/>
        <v>0.67816091954022983</v>
      </c>
      <c r="Z50" s="194">
        <f ca="1"/>
        <v>0.66666666666666663</v>
      </c>
      <c r="AA50" s="194" t="str">
        <f ca="1"/>
        <v/>
      </c>
      <c r="AB50" s="194" t="str">
        <f ca="1"/>
        <v/>
      </c>
      <c r="AC50" s="194">
        <f ca="1"/>
        <v>0.85964912280701755</v>
      </c>
      <c r="AD50" s="194">
        <f ca="1"/>
        <v>0.79687500000000011</v>
      </c>
      <c r="AE50" s="159">
        <f ca="1"/>
        <v>0.79640718562874258</v>
      </c>
      <c r="AG50" s="143">
        <f ca="1"/>
        <v>537</v>
      </c>
      <c r="AH50" s="144" t="str">
        <f ca="1"/>
        <v>Yoyo M</v>
      </c>
      <c r="AI50" s="35">
        <f ca="1"/>
        <v>0</v>
      </c>
      <c r="AJ50" s="136">
        <f ca="1"/>
        <v>0</v>
      </c>
      <c r="AK50" s="136">
        <f ca="1"/>
        <v>0</v>
      </c>
      <c r="AL50" s="137">
        <f ca="1"/>
        <v>0</v>
      </c>
      <c r="AM50" s="136">
        <f ca="1"/>
        <v>0</v>
      </c>
      <c r="AN50" s="136">
        <f ca="1"/>
        <v>0</v>
      </c>
      <c r="AO50" s="137">
        <f ca="1"/>
        <v>0</v>
      </c>
      <c r="AP50" s="137">
        <f ca="1"/>
        <v>0</v>
      </c>
      <c r="AQ50" s="137">
        <f ca="1"/>
        <v>0</v>
      </c>
      <c r="AR50" s="137">
        <f ca="1"/>
        <v>0</v>
      </c>
      <c r="AS50" s="137">
        <f ca="1"/>
        <v>0</v>
      </c>
      <c r="AT50" s="137">
        <f ca="1"/>
        <v>0</v>
      </c>
      <c r="AU50" s="138">
        <f ca="1"/>
        <v>0</v>
      </c>
      <c r="AV50" s="23">
        <f ca="1"/>
        <v>0</v>
      </c>
      <c r="AW50" s="163" t="str">
        <f ca="1"/>
        <v>Yoyo M</v>
      </c>
      <c r="AX50" s="28" t="str">
        <f ca="1"/>
        <v/>
      </c>
      <c r="AY50" s="193" t="str">
        <f ca="1"/>
        <v/>
      </c>
      <c r="AZ50" s="193" t="str">
        <f ca="1"/>
        <v/>
      </c>
      <c r="BA50" s="194" t="str">
        <f ca="1"/>
        <v/>
      </c>
      <c r="BB50" s="193" t="str">
        <f ca="1"/>
        <v/>
      </c>
      <c r="BC50" s="193" t="str">
        <f ca="1"/>
        <v/>
      </c>
      <c r="BD50" s="194" t="str">
        <f ca="1"/>
        <v/>
      </c>
      <c r="BE50" s="194" t="str">
        <f ca="1"/>
        <v/>
      </c>
      <c r="BF50" s="194" t="str">
        <f ca="1"/>
        <v/>
      </c>
      <c r="BG50" s="194" t="str">
        <f ca="1"/>
        <v/>
      </c>
      <c r="BH50" s="194" t="str">
        <f ca="1"/>
        <v/>
      </c>
      <c r="BI50" s="194" t="str">
        <f ca="1"/>
        <v/>
      </c>
      <c r="BJ50" s="159" t="str">
        <f ca="1"/>
        <v/>
      </c>
      <c r="BL50" s="163" t="str">
        <f ca="1"/>
        <v>Yoyo M</v>
      </c>
      <c r="BM50" s="28" t="str">
        <f ca="1"/>
        <v/>
      </c>
      <c r="BN50" s="193" t="str">
        <f ca="1"/>
        <v/>
      </c>
      <c r="BO50" s="193" t="str">
        <f ca="1"/>
        <v/>
      </c>
      <c r="BP50" s="194" t="str">
        <f ca="1"/>
        <v/>
      </c>
      <c r="BQ50" s="193" t="str">
        <f ca="1"/>
        <v/>
      </c>
      <c r="BR50" s="193" t="str">
        <f ca="1"/>
        <v/>
      </c>
      <c r="BS50" s="194" t="str">
        <f ca="1"/>
        <v/>
      </c>
      <c r="BT50" s="194" t="str">
        <f ca="1"/>
        <v/>
      </c>
      <c r="BU50" s="194" t="str">
        <f ca="1"/>
        <v/>
      </c>
      <c r="BV50" s="194" t="str">
        <f ca="1"/>
        <v/>
      </c>
      <c r="BW50" s="194" t="str">
        <f ca="1"/>
        <v/>
      </c>
      <c r="BX50" s="194" t="str">
        <f ca="1"/>
        <v/>
      </c>
      <c r="BY50" s="159" t="str">
        <f ca="1"/>
        <v/>
      </c>
      <c r="BZ50" s="203">
        <f ca="1"/>
        <v>0</v>
      </c>
      <c r="CA50" s="143">
        <f ca="1"/>
        <v>537</v>
      </c>
      <c r="CB50" s="144" t="str">
        <f ca="1"/>
        <v>Yoyo M</v>
      </c>
      <c r="CC50" s="35">
        <f ca="1"/>
        <v>0</v>
      </c>
      <c r="CD50" s="136">
        <f ca="1"/>
        <v>0</v>
      </c>
      <c r="CE50" s="136">
        <f ca="1"/>
        <v>0</v>
      </c>
      <c r="CF50" s="137">
        <f ca="1"/>
        <v>0</v>
      </c>
      <c r="CG50" s="136">
        <f ca="1"/>
        <v>0</v>
      </c>
      <c r="CH50" s="136">
        <f ca="1"/>
        <v>0</v>
      </c>
      <c r="CI50" s="137">
        <f ca="1"/>
        <v>0</v>
      </c>
      <c r="CJ50" s="137">
        <f ca="1"/>
        <v>0</v>
      </c>
      <c r="CK50" s="137">
        <f ca="1"/>
        <v>0</v>
      </c>
      <c r="CL50" s="137">
        <f ca="1"/>
        <v>0</v>
      </c>
      <c r="CM50" s="137">
        <f ca="1"/>
        <v>0</v>
      </c>
      <c r="CN50" s="137">
        <f ca="1"/>
        <v>0</v>
      </c>
      <c r="CO50" s="138">
        <f ca="1"/>
        <v>0</v>
      </c>
    </row>
    <row r="51" spans="1:93" s="15" customFormat="1" ht="13" x14ac:dyDescent="0.3">
      <c r="A51" s="195"/>
      <c r="B51" s="143"/>
      <c r="C51" s="144"/>
      <c r="D51" s="35"/>
      <c r="E51" s="136"/>
      <c r="F51" s="136"/>
      <c r="G51" s="137"/>
      <c r="H51" s="136"/>
      <c r="I51" s="136"/>
      <c r="J51" s="137"/>
      <c r="K51" s="137"/>
      <c r="L51" s="137"/>
      <c r="M51" s="137"/>
      <c r="N51" s="137"/>
      <c r="O51" s="137"/>
      <c r="P51" s="138"/>
      <c r="Q51" s="23"/>
      <c r="R51" s="163"/>
      <c r="S51" s="28"/>
      <c r="T51" s="193"/>
      <c r="U51" s="193"/>
      <c r="V51" s="194"/>
      <c r="W51" s="193"/>
      <c r="X51" s="193"/>
      <c r="Y51" s="194"/>
      <c r="Z51" s="194"/>
      <c r="AA51" s="194"/>
      <c r="AB51" s="194"/>
      <c r="AC51" s="194"/>
      <c r="AD51" s="194"/>
      <c r="AE51" s="159"/>
      <c r="AG51" s="143">
        <f ca="1"/>
        <v>0</v>
      </c>
      <c r="AH51" s="144">
        <f ca="1"/>
        <v>0</v>
      </c>
      <c r="AI51" s="35">
        <f ca="1"/>
        <v>0</v>
      </c>
      <c r="AJ51" s="136">
        <f ca="1"/>
        <v>0</v>
      </c>
      <c r="AK51" s="136">
        <f ca="1"/>
        <v>0</v>
      </c>
      <c r="AL51" s="137">
        <f ca="1"/>
        <v>0</v>
      </c>
      <c r="AM51" s="136">
        <f ca="1"/>
        <v>0</v>
      </c>
      <c r="AN51" s="136">
        <f ca="1"/>
        <v>0</v>
      </c>
      <c r="AO51" s="137">
        <f ca="1"/>
        <v>0</v>
      </c>
      <c r="AP51" s="137">
        <f ca="1"/>
        <v>0</v>
      </c>
      <c r="AQ51" s="137">
        <f ca="1"/>
        <v>0</v>
      </c>
      <c r="AR51" s="137">
        <f ca="1"/>
        <v>0</v>
      </c>
      <c r="AS51" s="137">
        <f ca="1"/>
        <v>0</v>
      </c>
      <c r="AT51" s="137">
        <f ca="1"/>
        <v>0</v>
      </c>
      <c r="AU51" s="138">
        <f ca="1"/>
        <v>0</v>
      </c>
      <c r="AV51" s="23">
        <f ca="1"/>
        <v>0</v>
      </c>
      <c r="AW51" s="163">
        <f ca="1"/>
        <v>0</v>
      </c>
      <c r="AX51" s="28">
        <f ca="1"/>
        <v>0</v>
      </c>
      <c r="AY51" s="193">
        <f ca="1"/>
        <v>0</v>
      </c>
      <c r="AZ51" s="193">
        <f ca="1"/>
        <v>0</v>
      </c>
      <c r="BA51" s="194">
        <f ca="1"/>
        <v>0</v>
      </c>
      <c r="BB51" s="193">
        <f ca="1"/>
        <v>0</v>
      </c>
      <c r="BC51" s="193">
        <f ca="1"/>
        <v>0</v>
      </c>
      <c r="BD51" s="194">
        <f ca="1"/>
        <v>0</v>
      </c>
      <c r="BE51" s="194">
        <f ca="1"/>
        <v>0</v>
      </c>
      <c r="BF51" s="194">
        <f ca="1"/>
        <v>0</v>
      </c>
      <c r="BG51" s="194">
        <f ca="1"/>
        <v>0</v>
      </c>
      <c r="BH51" s="194">
        <f ca="1"/>
        <v>0</v>
      </c>
      <c r="BI51" s="194">
        <f ca="1"/>
        <v>0</v>
      </c>
      <c r="BJ51" s="159">
        <f ca="1"/>
        <v>0</v>
      </c>
      <c r="BL51" s="163">
        <f ca="1"/>
        <v>0</v>
      </c>
      <c r="BM51" s="28">
        <f ca="1"/>
        <v>0</v>
      </c>
      <c r="BN51" s="193">
        <f ca="1"/>
        <v>0</v>
      </c>
      <c r="BO51" s="193">
        <f ca="1"/>
        <v>0</v>
      </c>
      <c r="BP51" s="194">
        <f ca="1"/>
        <v>0</v>
      </c>
      <c r="BQ51" s="193">
        <f ca="1"/>
        <v>0</v>
      </c>
      <c r="BR51" s="193">
        <f ca="1"/>
        <v>0</v>
      </c>
      <c r="BS51" s="194">
        <f ca="1"/>
        <v>0</v>
      </c>
      <c r="BT51" s="194">
        <f ca="1"/>
        <v>0</v>
      </c>
      <c r="BU51" s="194">
        <f ca="1"/>
        <v>0</v>
      </c>
      <c r="BV51" s="194">
        <f ca="1"/>
        <v>0</v>
      </c>
      <c r="BW51" s="194">
        <f ca="1"/>
        <v>0</v>
      </c>
      <c r="BX51" s="194">
        <f ca="1"/>
        <v>0</v>
      </c>
      <c r="BY51" s="159">
        <f ca="1"/>
        <v>0</v>
      </c>
      <c r="BZ51" s="203">
        <f ca="1"/>
        <v>0</v>
      </c>
      <c r="CA51" s="143">
        <f ca="1"/>
        <v>0</v>
      </c>
      <c r="CB51" s="144">
        <f ca="1"/>
        <v>0</v>
      </c>
      <c r="CC51" s="35">
        <f ca="1"/>
        <v>0</v>
      </c>
      <c r="CD51" s="136">
        <f ca="1"/>
        <v>0</v>
      </c>
      <c r="CE51" s="136">
        <f ca="1"/>
        <v>0</v>
      </c>
      <c r="CF51" s="137">
        <f ca="1"/>
        <v>0</v>
      </c>
      <c r="CG51" s="136">
        <f ca="1"/>
        <v>0</v>
      </c>
      <c r="CH51" s="136">
        <f ca="1"/>
        <v>0</v>
      </c>
      <c r="CI51" s="137">
        <f ca="1"/>
        <v>0</v>
      </c>
      <c r="CJ51" s="137">
        <f ca="1"/>
        <v>0</v>
      </c>
      <c r="CK51" s="137">
        <f ca="1"/>
        <v>0</v>
      </c>
      <c r="CL51" s="137">
        <f ca="1"/>
        <v>0</v>
      </c>
      <c r="CM51" s="137">
        <f ca="1"/>
        <v>0</v>
      </c>
      <c r="CN51" s="137">
        <f ca="1"/>
        <v>0</v>
      </c>
      <c r="CO51" s="138">
        <f ca="1"/>
        <v>0</v>
      </c>
    </row>
    <row r="52" spans="1:93" s="15" customFormat="1" ht="13.5" thickBot="1" x14ac:dyDescent="0.35">
      <c r="A52" s="195"/>
      <c r="B52" s="145"/>
      <c r="C52" s="146"/>
      <c r="D52" s="36"/>
      <c r="E52" s="37"/>
      <c r="F52" s="37"/>
      <c r="G52" s="139"/>
      <c r="H52" s="37"/>
      <c r="I52" s="37"/>
      <c r="J52" s="139"/>
      <c r="K52" s="139"/>
      <c r="L52" s="139"/>
      <c r="M52" s="139"/>
      <c r="N52" s="139"/>
      <c r="O52" s="139"/>
      <c r="P52" s="140"/>
      <c r="Q52" s="23"/>
      <c r="R52" s="164"/>
      <c r="S52" s="29"/>
      <c r="T52" s="30"/>
      <c r="U52" s="30"/>
      <c r="V52" s="160"/>
      <c r="W52" s="30"/>
      <c r="X52" s="30"/>
      <c r="Y52" s="160"/>
      <c r="Z52" s="160"/>
      <c r="AA52" s="160"/>
      <c r="AB52" s="160"/>
      <c r="AC52" s="160"/>
      <c r="AD52" s="160"/>
      <c r="AE52" s="161"/>
      <c r="AG52" s="145">
        <f ca="1"/>
        <v>0</v>
      </c>
      <c r="AH52" s="146">
        <f ca="1"/>
        <v>0</v>
      </c>
      <c r="AI52" s="36">
        <f ca="1"/>
        <v>0</v>
      </c>
      <c r="AJ52" s="37">
        <f ca="1"/>
        <v>0</v>
      </c>
      <c r="AK52" s="37">
        <f ca="1"/>
        <v>0</v>
      </c>
      <c r="AL52" s="139">
        <f ca="1"/>
        <v>0</v>
      </c>
      <c r="AM52" s="37">
        <f ca="1"/>
        <v>0</v>
      </c>
      <c r="AN52" s="37">
        <f ca="1"/>
        <v>0</v>
      </c>
      <c r="AO52" s="139">
        <f ca="1"/>
        <v>0</v>
      </c>
      <c r="AP52" s="139">
        <f ca="1"/>
        <v>0</v>
      </c>
      <c r="AQ52" s="139">
        <f ca="1"/>
        <v>0</v>
      </c>
      <c r="AR52" s="139">
        <f ca="1"/>
        <v>0</v>
      </c>
      <c r="AS52" s="139">
        <f ca="1"/>
        <v>0</v>
      </c>
      <c r="AT52" s="139">
        <f ca="1"/>
        <v>0</v>
      </c>
      <c r="AU52" s="140">
        <f ca="1"/>
        <v>0</v>
      </c>
      <c r="AV52" s="23">
        <f ca="1"/>
        <v>0</v>
      </c>
      <c r="AW52" s="164">
        <f ca="1"/>
        <v>0</v>
      </c>
      <c r="AX52" s="29">
        <f ca="1"/>
        <v>0</v>
      </c>
      <c r="AY52" s="30">
        <f ca="1"/>
        <v>0</v>
      </c>
      <c r="AZ52" s="30">
        <f ca="1"/>
        <v>0</v>
      </c>
      <c r="BA52" s="160">
        <f ca="1"/>
        <v>0</v>
      </c>
      <c r="BB52" s="30">
        <f ca="1"/>
        <v>0</v>
      </c>
      <c r="BC52" s="30">
        <f ca="1"/>
        <v>0</v>
      </c>
      <c r="BD52" s="160">
        <f ca="1"/>
        <v>0</v>
      </c>
      <c r="BE52" s="160">
        <f ca="1"/>
        <v>0</v>
      </c>
      <c r="BF52" s="160">
        <f ca="1"/>
        <v>0</v>
      </c>
      <c r="BG52" s="160">
        <f ca="1"/>
        <v>0</v>
      </c>
      <c r="BH52" s="160">
        <f ca="1"/>
        <v>0</v>
      </c>
      <c r="BI52" s="160">
        <f ca="1"/>
        <v>0</v>
      </c>
      <c r="BJ52" s="161">
        <f ca="1"/>
        <v>0</v>
      </c>
      <c r="BL52" s="164">
        <f ca="1"/>
        <v>0</v>
      </c>
      <c r="BM52" s="29">
        <f ca="1"/>
        <v>0</v>
      </c>
      <c r="BN52" s="30">
        <f ca="1"/>
        <v>0</v>
      </c>
      <c r="BO52" s="30">
        <f ca="1"/>
        <v>0</v>
      </c>
      <c r="BP52" s="160">
        <f ca="1"/>
        <v>0</v>
      </c>
      <c r="BQ52" s="30">
        <f ca="1"/>
        <v>0</v>
      </c>
      <c r="BR52" s="30">
        <f ca="1"/>
        <v>0</v>
      </c>
      <c r="BS52" s="160">
        <f ca="1"/>
        <v>0</v>
      </c>
      <c r="BT52" s="160">
        <f ca="1"/>
        <v>0</v>
      </c>
      <c r="BU52" s="160">
        <f ca="1"/>
        <v>0</v>
      </c>
      <c r="BV52" s="160">
        <f ca="1"/>
        <v>0</v>
      </c>
      <c r="BW52" s="160">
        <f ca="1"/>
        <v>0</v>
      </c>
      <c r="BX52" s="160">
        <f ca="1"/>
        <v>0</v>
      </c>
      <c r="BY52" s="161">
        <f ca="1"/>
        <v>0</v>
      </c>
      <c r="BZ52" s="203">
        <f ca="1"/>
        <v>0</v>
      </c>
      <c r="CA52" s="145">
        <f ca="1"/>
        <v>0</v>
      </c>
      <c r="CB52" s="146">
        <f ca="1"/>
        <v>0</v>
      </c>
      <c r="CC52" s="36">
        <f ca="1"/>
        <v>0</v>
      </c>
      <c r="CD52" s="37">
        <f ca="1"/>
        <v>0</v>
      </c>
      <c r="CE52" s="37">
        <f ca="1"/>
        <v>0</v>
      </c>
      <c r="CF52" s="139">
        <f ca="1"/>
        <v>0</v>
      </c>
      <c r="CG52" s="37">
        <f ca="1"/>
        <v>0</v>
      </c>
      <c r="CH52" s="37">
        <f ca="1"/>
        <v>0</v>
      </c>
      <c r="CI52" s="139">
        <f ca="1"/>
        <v>0</v>
      </c>
      <c r="CJ52" s="139">
        <f ca="1"/>
        <v>0</v>
      </c>
      <c r="CK52" s="139">
        <f ca="1"/>
        <v>0</v>
      </c>
      <c r="CL52" s="139">
        <f ca="1"/>
        <v>0</v>
      </c>
      <c r="CM52" s="139">
        <f ca="1"/>
        <v>0</v>
      </c>
      <c r="CN52" s="139">
        <f ca="1"/>
        <v>0</v>
      </c>
      <c r="CO52" s="140">
        <f ca="1"/>
        <v>0</v>
      </c>
    </row>
    <row r="53" spans="1:93" s="15" customFormat="1" ht="13" thickBot="1" x14ac:dyDescent="0.3">
      <c r="F53" s="18"/>
      <c r="G53" s="21"/>
      <c r="H53" s="18"/>
      <c r="I53" s="18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/>
    </row>
    <row r="54" spans="1:93" s="15" customFormat="1" ht="12.75" customHeight="1" x14ac:dyDescent="0.3">
      <c r="B54" s="25">
        <v>500</v>
      </c>
      <c r="D54" s="314" t="s">
        <v>79</v>
      </c>
      <c r="E54" s="315"/>
      <c r="F54" s="315"/>
      <c r="G54" s="315"/>
      <c r="H54" s="315"/>
      <c r="I54" s="315"/>
      <c r="J54" s="315"/>
      <c r="K54" s="315"/>
      <c r="L54" s="315"/>
      <c r="M54" s="315"/>
      <c r="N54" s="315"/>
      <c r="O54" s="315"/>
      <c r="P54" s="316"/>
      <c r="Q54" s="23"/>
      <c r="S54" s="314" t="s">
        <v>80</v>
      </c>
      <c r="T54" s="315"/>
      <c r="U54" s="315"/>
      <c r="V54" s="315"/>
      <c r="W54" s="315"/>
      <c r="X54" s="315"/>
      <c r="Y54" s="315"/>
      <c r="Z54" s="315"/>
      <c r="AA54" s="315"/>
      <c r="AB54" s="315"/>
      <c r="AC54" s="315"/>
      <c r="AD54" s="315"/>
      <c r="AE54" s="316"/>
      <c r="AG54" s="25" cm="1">
        <f t="array" ref="AG54:BJ56">B54:AE56</f>
        <v>500</v>
      </c>
      <c r="AH54" s="15">
        <v>0</v>
      </c>
      <c r="AI54" s="314" t="str">
        <v># of Transactions</v>
      </c>
      <c r="AJ54" s="315">
        <v>0</v>
      </c>
      <c r="AK54" s="315">
        <v>0</v>
      </c>
      <c r="AL54" s="315">
        <v>0</v>
      </c>
      <c r="AM54" s="315">
        <v>0</v>
      </c>
      <c r="AN54" s="315">
        <v>0</v>
      </c>
      <c r="AO54" s="315">
        <v>0</v>
      </c>
      <c r="AP54" s="315">
        <v>0</v>
      </c>
      <c r="AQ54" s="315">
        <v>0</v>
      </c>
      <c r="AR54" s="315">
        <v>0</v>
      </c>
      <c r="AS54" s="315">
        <v>0</v>
      </c>
      <c r="AT54" s="315">
        <v>0</v>
      </c>
      <c r="AU54" s="316">
        <v>0</v>
      </c>
      <c r="AV54" s="23">
        <v>0</v>
      </c>
      <c r="AW54" s="15">
        <v>0</v>
      </c>
      <c r="AX54" s="325" t="str">
        <v>% of Transactions</v>
      </c>
      <c r="AY54" s="326">
        <v>0</v>
      </c>
      <c r="AZ54" s="326">
        <v>0</v>
      </c>
      <c r="BA54" s="326">
        <v>0</v>
      </c>
      <c r="BB54" s="326">
        <v>0</v>
      </c>
      <c r="BC54" s="326">
        <v>0</v>
      </c>
      <c r="BD54" s="326">
        <v>0</v>
      </c>
      <c r="BE54" s="326">
        <v>0</v>
      </c>
      <c r="BF54" s="326">
        <v>0</v>
      </c>
      <c r="BG54" s="326">
        <v>0</v>
      </c>
      <c r="BH54" s="326">
        <v>0</v>
      </c>
      <c r="BI54" s="326">
        <v>0</v>
      </c>
      <c r="BJ54" s="327">
        <v>0</v>
      </c>
      <c r="BM54" s="314" t="str">
        <f>AX54</f>
        <v>% of Transactions</v>
      </c>
      <c r="BN54" s="315"/>
      <c r="BO54" s="315"/>
      <c r="BP54" s="315"/>
      <c r="BQ54" s="315"/>
      <c r="BR54" s="315"/>
      <c r="BS54" s="315"/>
      <c r="BT54" s="315"/>
      <c r="BU54" s="315"/>
      <c r="BV54" s="315"/>
      <c r="BW54" s="315"/>
      <c r="BX54" s="315"/>
      <c r="BY54" s="316"/>
      <c r="BZ54"/>
      <c r="CA54"/>
      <c r="CB54"/>
      <c r="CC54" s="322" t="str">
        <f>AI54</f>
        <v># of Transactions</v>
      </c>
      <c r="CD54" s="323"/>
      <c r="CE54" s="323"/>
      <c r="CF54" s="323"/>
      <c r="CG54" s="323"/>
      <c r="CH54" s="323"/>
      <c r="CI54" s="323"/>
      <c r="CJ54" s="323"/>
      <c r="CK54" s="323"/>
      <c r="CL54" s="323"/>
      <c r="CM54" s="323"/>
      <c r="CN54" s="323"/>
      <c r="CO54" s="324"/>
    </row>
    <row r="55" spans="1:93" s="15" customFormat="1" ht="13.5" thickBot="1" x14ac:dyDescent="0.3">
      <c r="B55" s="32" t="str">
        <f>"[CountTransactionsPerDay"&amp;B54&amp;"]"</f>
        <v>[CountTransactionsPerDay500]</v>
      </c>
      <c r="D55" s="319" t="str">
        <f>"$"&amp;TEXT(B54,"#,##0")&amp;" or higher"</f>
        <v>$500 or higher</v>
      </c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1"/>
      <c r="Q55" s="23"/>
      <c r="S55" s="319" t="str">
        <f>D55</f>
        <v>$500 or higher</v>
      </c>
      <c r="T55" s="320"/>
      <c r="U55" s="320"/>
      <c r="V55" s="320"/>
      <c r="W55" s="320"/>
      <c r="X55" s="320"/>
      <c r="Y55" s="320"/>
      <c r="Z55" s="320"/>
      <c r="AA55" s="320"/>
      <c r="AB55" s="320"/>
      <c r="AC55" s="320"/>
      <c r="AD55" s="320"/>
      <c r="AE55" s="321"/>
      <c r="AG55" s="32" t="str">
        <v>[CountTransactionsPerDay500]</v>
      </c>
      <c r="AH55" s="15">
        <v>0</v>
      </c>
      <c r="AI55" s="319" t="str">
        <v>$500 or higher</v>
      </c>
      <c r="AJ55" s="320">
        <v>0</v>
      </c>
      <c r="AK55" s="320">
        <v>0</v>
      </c>
      <c r="AL55" s="320">
        <v>0</v>
      </c>
      <c r="AM55" s="320">
        <v>0</v>
      </c>
      <c r="AN55" s="320">
        <v>0</v>
      </c>
      <c r="AO55" s="320">
        <v>0</v>
      </c>
      <c r="AP55" s="320">
        <v>0</v>
      </c>
      <c r="AQ55" s="320">
        <v>0</v>
      </c>
      <c r="AR55" s="320">
        <v>0</v>
      </c>
      <c r="AS55" s="320">
        <v>0</v>
      </c>
      <c r="AT55" s="320">
        <v>0</v>
      </c>
      <c r="AU55" s="321">
        <v>0</v>
      </c>
      <c r="AV55" s="23">
        <v>0</v>
      </c>
      <c r="AW55" s="15">
        <v>0</v>
      </c>
      <c r="AX55" s="319" t="str">
        <v>$500 or higher</v>
      </c>
      <c r="AY55" s="320">
        <v>0</v>
      </c>
      <c r="AZ55" s="320">
        <v>0</v>
      </c>
      <c r="BA55" s="320">
        <v>0</v>
      </c>
      <c r="BB55" s="320">
        <v>0</v>
      </c>
      <c r="BC55" s="320">
        <v>0</v>
      </c>
      <c r="BD55" s="320">
        <v>0</v>
      </c>
      <c r="BE55" s="320">
        <v>0</v>
      </c>
      <c r="BF55" s="320">
        <v>0</v>
      </c>
      <c r="BG55" s="320">
        <v>0</v>
      </c>
      <c r="BH55" s="320">
        <v>0</v>
      </c>
      <c r="BI55" s="320">
        <v>0</v>
      </c>
      <c r="BJ55" s="321">
        <v>0</v>
      </c>
      <c r="BM55" s="319" t="str">
        <f>D103</f>
        <v>$5,500 or higher</v>
      </c>
      <c r="BN55" s="320"/>
      <c r="BO55" s="320"/>
      <c r="BP55" s="320"/>
      <c r="BQ55" s="320"/>
      <c r="BR55" s="320"/>
      <c r="BS55" s="320"/>
      <c r="BT55" s="320"/>
      <c r="BU55" s="320"/>
      <c r="BV55" s="320"/>
      <c r="BW55" s="320"/>
      <c r="BX55" s="320"/>
      <c r="BY55" s="321"/>
      <c r="BZ55"/>
      <c r="CA55"/>
      <c r="CB55"/>
      <c r="CC55" s="319" t="str">
        <f>BM55</f>
        <v>$5,500 or higher</v>
      </c>
      <c r="CD55" s="320"/>
      <c r="CE55" s="320"/>
      <c r="CF55" s="320"/>
      <c r="CG55" s="320"/>
      <c r="CH55" s="320"/>
      <c r="CI55" s="320"/>
      <c r="CJ55" s="320"/>
      <c r="CK55" s="320"/>
      <c r="CL55" s="320"/>
      <c r="CM55" s="320"/>
      <c r="CN55" s="320"/>
      <c r="CO55" s="321"/>
    </row>
    <row r="56" spans="1:93" s="15" customFormat="1" ht="26.5" thickBot="1" x14ac:dyDescent="0.35">
      <c r="B56" s="18">
        <f>MATCH(B55,tbl_pbi_sales_txn_size_ym[#Headers],0)</f>
        <v>67</v>
      </c>
      <c r="C56" s="24"/>
      <c r="D56" s="184" t="str">
        <f>"Last "&amp;TEXT(DATE(D$4,D$5,1),"mmm")</f>
        <v>Last Jan</v>
      </c>
      <c r="E56" s="147" t="str">
        <f>TEXT(DATE(E$4,E$5,1),"mmm")</f>
        <v>Feb</v>
      </c>
      <c r="F56" s="147" t="str">
        <f t="shared" ref="F56:P56" si="3">TEXT(DATE(F$4,F$5,1),"mmm")</f>
        <v>Mar</v>
      </c>
      <c r="G56" s="147" t="str">
        <f t="shared" si="3"/>
        <v>Apr</v>
      </c>
      <c r="H56" s="147" t="str">
        <f t="shared" si="3"/>
        <v>May</v>
      </c>
      <c r="I56" s="147" t="str">
        <f t="shared" si="3"/>
        <v>Jun</v>
      </c>
      <c r="J56" s="147" t="str">
        <f t="shared" si="3"/>
        <v>Jul</v>
      </c>
      <c r="K56" s="147" t="str">
        <f t="shared" si="3"/>
        <v>Aug</v>
      </c>
      <c r="L56" s="147" t="str">
        <f t="shared" si="3"/>
        <v>Sept</v>
      </c>
      <c r="M56" s="147" t="str">
        <f t="shared" si="3"/>
        <v>Oct</v>
      </c>
      <c r="N56" s="147" t="str">
        <f t="shared" si="3"/>
        <v>Nov</v>
      </c>
      <c r="O56" s="147" t="str">
        <f t="shared" si="3"/>
        <v>Dec</v>
      </c>
      <c r="P56" s="148" t="str">
        <f t="shared" si="3"/>
        <v>Jan</v>
      </c>
      <c r="Q56" s="22"/>
      <c r="R56" s="24"/>
      <c r="S56" s="184" t="str" cm="1">
        <f t="array" ref="S56:AE56">D56:P56</f>
        <v>Last Jan</v>
      </c>
      <c r="T56" s="147" t="str">
        <v>Feb</v>
      </c>
      <c r="U56" s="147" t="str">
        <v>Mar</v>
      </c>
      <c r="V56" s="147" t="str">
        <v>Apr</v>
      </c>
      <c r="W56" s="147" t="str">
        <v>May</v>
      </c>
      <c r="X56" s="147" t="str">
        <v>Jun</v>
      </c>
      <c r="Y56" s="147" t="str">
        <v>Jul</v>
      </c>
      <c r="Z56" s="147" t="str">
        <v>Aug</v>
      </c>
      <c r="AA56" s="147" t="str">
        <v>Sept</v>
      </c>
      <c r="AB56" s="147" t="str">
        <v>Oct</v>
      </c>
      <c r="AC56" s="147" t="str">
        <v>Nov</v>
      </c>
      <c r="AD56" s="147" t="str">
        <v>Dec</v>
      </c>
      <c r="AE56" s="148" t="str">
        <v>Jan</v>
      </c>
      <c r="AG56" s="18">
        <v>67</v>
      </c>
      <c r="AH56" s="24">
        <v>0</v>
      </c>
      <c r="AI56" s="184" t="str">
        <v>Last Jan</v>
      </c>
      <c r="AJ56" s="147" t="str">
        <v>Feb</v>
      </c>
      <c r="AK56" s="147" t="str">
        <v>Mar</v>
      </c>
      <c r="AL56" s="147" t="str">
        <v>Apr</v>
      </c>
      <c r="AM56" s="147" t="str">
        <v>May</v>
      </c>
      <c r="AN56" s="147" t="str">
        <v>Jun</v>
      </c>
      <c r="AO56" s="147" t="str">
        <v>Jul</v>
      </c>
      <c r="AP56" s="147" t="str">
        <v>Aug</v>
      </c>
      <c r="AQ56" s="147" t="str">
        <v>Sept</v>
      </c>
      <c r="AR56" s="147" t="str">
        <v>Oct</v>
      </c>
      <c r="AS56" s="147" t="str">
        <v>Nov</v>
      </c>
      <c r="AT56" s="147" t="str">
        <v>Dec</v>
      </c>
      <c r="AU56" s="148" t="str">
        <v>Jan</v>
      </c>
      <c r="AV56" s="22">
        <v>0</v>
      </c>
      <c r="AW56" s="24">
        <v>0</v>
      </c>
      <c r="AX56" s="184" t="str">
        <v>Last Jan</v>
      </c>
      <c r="AY56" s="147" t="str">
        <v>Feb</v>
      </c>
      <c r="AZ56" s="147" t="str">
        <v>Mar</v>
      </c>
      <c r="BA56" s="147" t="str">
        <v>Apr</v>
      </c>
      <c r="BB56" s="147" t="str">
        <v>May</v>
      </c>
      <c r="BC56" s="147" t="str">
        <v>Jun</v>
      </c>
      <c r="BD56" s="147" t="str">
        <v>Jul</v>
      </c>
      <c r="BE56" s="147" t="str">
        <v>Aug</v>
      </c>
      <c r="BF56" s="147" t="str">
        <v>Sept</v>
      </c>
      <c r="BG56" s="147" t="str">
        <v>Oct</v>
      </c>
      <c r="BH56" s="147" t="str">
        <v>Nov</v>
      </c>
      <c r="BI56" s="147" t="str">
        <v>Dec</v>
      </c>
      <c r="BJ56" s="148" t="str">
        <v>Jan</v>
      </c>
      <c r="BL56" s="24"/>
      <c r="BM56" s="184" t="str" cm="1">
        <f t="array" ref="BM56:BY56">AX56:BJ56</f>
        <v>Last Jan</v>
      </c>
      <c r="BN56" s="147" t="str">
        <v>Feb</v>
      </c>
      <c r="BO56" s="147" t="str">
        <v>Mar</v>
      </c>
      <c r="BP56" s="147" t="str">
        <v>Apr</v>
      </c>
      <c r="BQ56" s="147" t="str">
        <v>May</v>
      </c>
      <c r="BR56" s="147" t="str">
        <v>Jun</v>
      </c>
      <c r="BS56" s="147" t="str">
        <v>Jul</v>
      </c>
      <c r="BT56" s="147" t="str">
        <v>Aug</v>
      </c>
      <c r="BU56" s="147" t="str">
        <v>Sept</v>
      </c>
      <c r="BV56" s="147" t="str">
        <v>Oct</v>
      </c>
      <c r="BW56" s="147" t="str">
        <v>Nov</v>
      </c>
      <c r="BX56" s="147" t="str">
        <v>Dec</v>
      </c>
      <c r="BY56" s="148" t="str">
        <v>Jan</v>
      </c>
      <c r="BZ56"/>
      <c r="CA56"/>
      <c r="CB56"/>
      <c r="CC56" s="184" t="str" cm="1">
        <f t="array" ref="CC56:CO56">_xlfn.ANCHORARRAY(BM56)</f>
        <v>Last Jan</v>
      </c>
      <c r="CD56" s="147" t="str">
        <v>Feb</v>
      </c>
      <c r="CE56" s="147" t="str">
        <v>Mar</v>
      </c>
      <c r="CF56" s="147" t="str">
        <v>Apr</v>
      </c>
      <c r="CG56" s="147" t="str">
        <v>May</v>
      </c>
      <c r="CH56" s="147" t="str">
        <v>Jun</v>
      </c>
      <c r="CI56" s="147" t="str">
        <v>Jul</v>
      </c>
      <c r="CJ56" s="147" t="str">
        <v>Aug</v>
      </c>
      <c r="CK56" s="147" t="str">
        <v>Sept</v>
      </c>
      <c r="CL56" s="147" t="str">
        <v>Oct</v>
      </c>
      <c r="CM56" s="147" t="str">
        <v>Nov</v>
      </c>
      <c r="CN56" s="147" t="str">
        <v>Dec</v>
      </c>
      <c r="CO56" s="148" t="str">
        <v>Jan</v>
      </c>
    </row>
    <row r="57" spans="1:93" s="15" customFormat="1" ht="13" x14ac:dyDescent="0.3">
      <c r="A57" s="195"/>
      <c r="B57" s="141" cm="1">
        <f t="array" ref="B57:B66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57" s="142" t="str" cm="1">
        <f t="array" ref="C57:C66">_xlfn.XLOOKUP(_xlfn.ANCHORARRAY(B57),tbl_pbi_sales_txn_size_ym[Staff'[StaffID']],tbl_pbi_sales_txn_size_ym[Staff'[StaffName']])</f>
        <v>Aya C</v>
      </c>
      <c r="D57" s="33" cm="1">
        <f t="array" aca="1" ref="D57:P66" ca="1">_xlfn.LET(
_xlpm.dates,_xlfn.ANCHORARRAY(D$4),
_xlpm.staff,_xlfn.ANCHORARRAY(B57),
_xlpm.value_col,B56,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57" s="34">
        <f ca="1"/>
        <v>0.42857142857142855</v>
      </c>
      <c r="F57" s="34">
        <f ca="1"/>
        <v>0</v>
      </c>
      <c r="G57" s="134">
        <f ca="1"/>
        <v>0</v>
      </c>
      <c r="H57" s="34">
        <f ca="1"/>
        <v>0.32258064516129031</v>
      </c>
      <c r="I57" s="34">
        <f ca="1"/>
        <v>0</v>
      </c>
      <c r="J57" s="134">
        <f ca="1"/>
        <v>0</v>
      </c>
      <c r="K57" s="134">
        <f ca="1"/>
        <v>0</v>
      </c>
      <c r="L57" s="134">
        <f ca="1"/>
        <v>0</v>
      </c>
      <c r="M57" s="134">
        <f ca="1"/>
        <v>0</v>
      </c>
      <c r="N57" s="134">
        <f ca="1"/>
        <v>0.2</v>
      </c>
      <c r="O57" s="134">
        <f ca="1"/>
        <v>0.45161290322580644</v>
      </c>
      <c r="P57" s="135">
        <f ca="1"/>
        <v>0.15</v>
      </c>
      <c r="Q57" s="175"/>
      <c r="R57" s="162" t="str" cm="1">
        <f t="array" ref="R57:R66">_xlfn.ANCHORARRAY(C57)</f>
        <v>Aya C</v>
      </c>
      <c r="S57" s="26" t="str" cm="1">
        <f t="array" aca="1" ref="S57:AE66" ca="1">_xlfn.MAP(_xlfn.ANCHORARRAY(D$9),_xlfn.ANCHORARRAY(D57),_xlfn.LAMBDA(_xlpm.a,_xlpm.b,IF(_xlpm.a=0,"",_xlpm.b/_xlpm.a)))</f>
        <v/>
      </c>
      <c r="T57" s="27">
        <f ca="1"/>
        <v>0.5714285714285714</v>
      </c>
      <c r="U57" s="27" t="str">
        <f ca="1"/>
        <v/>
      </c>
      <c r="V57" s="157" t="str">
        <f ca="1"/>
        <v/>
      </c>
      <c r="W57" s="27">
        <f ca="1"/>
        <v>0.43478260869565216</v>
      </c>
      <c r="X57" s="27" t="str">
        <f ca="1"/>
        <v/>
      </c>
      <c r="Y57" s="157" t="str">
        <f ca="1"/>
        <v/>
      </c>
      <c r="Z57" s="157" t="str">
        <f ca="1"/>
        <v/>
      </c>
      <c r="AA57" s="157" t="str">
        <f ca="1"/>
        <v/>
      </c>
      <c r="AB57" s="157" t="str">
        <f ca="1"/>
        <v/>
      </c>
      <c r="AC57" s="157">
        <f ca="1"/>
        <v>0.35294117647058826</v>
      </c>
      <c r="AD57" s="157">
        <f ca="1"/>
        <v>0.46666666666666662</v>
      </c>
      <c r="AE57" s="158">
        <f ca="1"/>
        <v>0.27272727272727271</v>
      </c>
      <c r="AG57" s="141" cm="1">
        <f t="array" aca="1" ref="AG57:BJ68" ca="1">_xlfn.LET(_xlpm.tbl,B57:AE68,
_xlpm.sort_col,_xlfn.CHOOSECOLS(_xlpm.tbl,COLUMNS(_xlpm.tbl)),
_xlpm.blank_rows,_xlfn._xlws.FILTER(_xlpm.tbl,(_xlpm.sort_col=0)+(_xlpm.sort_col=""),""),
_xlpm.non_blank_rows,_xlfn._xlws.FILTER(_xlpm.tbl,(_xlpm.sort_col&lt;&gt;0)*(_xlpm.sort_col&lt;&gt;""),""),
_xlfn.VSTACK(_xlfn._xlws.SORT(_xlpm.non_blank_rows, COLUMNS(_xlpm.tbl), -1), _xlpm.blank_rows))</f>
        <v>807</v>
      </c>
      <c r="AH57" s="142" t="str">
        <f ca="1"/>
        <v>Bowie L</v>
      </c>
      <c r="AI57" s="33">
        <f ca="1"/>
        <v>0</v>
      </c>
      <c r="AJ57" s="34">
        <f ca="1"/>
        <v>0</v>
      </c>
      <c r="AK57" s="34">
        <f ca="1"/>
        <v>0</v>
      </c>
      <c r="AL57" s="134">
        <f ca="1"/>
        <v>0</v>
      </c>
      <c r="AM57" s="34">
        <f ca="1"/>
        <v>0</v>
      </c>
      <c r="AN57" s="34">
        <f ca="1"/>
        <v>0</v>
      </c>
      <c r="AO57" s="134">
        <f ca="1"/>
        <v>0</v>
      </c>
      <c r="AP57" s="134">
        <f ca="1"/>
        <v>0.83870967741935487</v>
      </c>
      <c r="AQ57" s="134">
        <f ca="1"/>
        <v>1.1333333333333333</v>
      </c>
      <c r="AR57" s="134">
        <f ca="1"/>
        <v>1.3548387096774193</v>
      </c>
      <c r="AS57" s="134">
        <f ca="1"/>
        <v>0.23333333333333334</v>
      </c>
      <c r="AT57" s="134">
        <f ca="1"/>
        <v>2.3870967741935485</v>
      </c>
      <c r="AU57" s="135">
        <f ca="1"/>
        <v>0.2</v>
      </c>
      <c r="AV57" s="175">
        <f ca="1"/>
        <v>0</v>
      </c>
      <c r="AW57" s="162" t="str">
        <f ca="1"/>
        <v>Bowie L</v>
      </c>
      <c r="AX57" s="26" t="str">
        <f ca="1"/>
        <v/>
      </c>
      <c r="AY57" s="27" t="str">
        <f ca="1"/>
        <v/>
      </c>
      <c r="AZ57" s="27" t="str">
        <f ca="1"/>
        <v/>
      </c>
      <c r="BA57" s="157" t="str">
        <f ca="1"/>
        <v/>
      </c>
      <c r="BB57" s="27" t="str">
        <f ca="1"/>
        <v/>
      </c>
      <c r="BC57" s="27" t="str">
        <f ca="1"/>
        <v/>
      </c>
      <c r="BD57" s="157" t="str">
        <f ca="1"/>
        <v/>
      </c>
      <c r="BE57" s="157">
        <f ca="1"/>
        <v>0.40625</v>
      </c>
      <c r="BF57" s="157">
        <f ca="1"/>
        <v>0.40476190476190477</v>
      </c>
      <c r="BG57" s="157">
        <f ca="1"/>
        <v>0.44210526315789472</v>
      </c>
      <c r="BH57" s="157">
        <f ca="1"/>
        <v>0.33333333333333337</v>
      </c>
      <c r="BI57" s="157">
        <f ca="1"/>
        <v>0.39153439153439157</v>
      </c>
      <c r="BJ57" s="158">
        <f ca="1"/>
        <v>0.57142857142857151</v>
      </c>
      <c r="BL57" s="162" t="str" cm="1">
        <f t="array" aca="1" ref="BL57:CO68" ca="1">_xlfn.LET(_xlpm.tbl,B105:AE116,
_xlpm.sort_col,_xlfn.CHOOSECOLS(_xlpm.tbl,COLUMNS(_xlpm.tbl)),
_xlpm.blank_rows,_xlfn._xlws.FILTER(_xlpm.tbl,(_xlpm.sort_col=0)+(_xlpm.sort_col=""),""),
_xlpm.non_blank_rows,_xlfn._xlws.FILTER(_xlpm.tbl,(_xlpm.sort_col&lt;&gt;0)*(_xlpm.sort_col&lt;&gt;""),""),
_xlfn.CHOOSECOLS(_xlfn.VSTACK(_xlfn._xlws.SORT(_xlpm.non_blank_rows, COLUMNS(_xlpm.tbl), -1), _xlpm.blank_rows),_xlfn.SEQUENCE(14,,17,1),16,_xlfn.SEQUENCE(15,,1,1)))</f>
        <v>Vi T</v>
      </c>
      <c r="BM57" s="165">
        <f ca="1"/>
        <v>1.9762845849802372E-2</v>
      </c>
      <c r="BN57" s="166">
        <f ca="1"/>
        <v>1.1428571428571429E-2</v>
      </c>
      <c r="BO57" s="166">
        <f ca="1"/>
        <v>9.1743119266055051E-3</v>
      </c>
      <c r="BP57" s="167">
        <f ca="1"/>
        <v>3.8167938931297708E-3</v>
      </c>
      <c r="BQ57" s="166">
        <f ca="1"/>
        <v>9.3896713615023476E-3</v>
      </c>
      <c r="BR57" s="166">
        <f ca="1"/>
        <v>1.5748031496062992E-2</v>
      </c>
      <c r="BS57" s="167">
        <f ca="1"/>
        <v>2.6022304832713755E-2</v>
      </c>
      <c r="BT57" s="167">
        <f ca="1"/>
        <v>3.0534351145038167E-2</v>
      </c>
      <c r="BU57" s="167">
        <f ca="1"/>
        <v>2.3148148148148147E-2</v>
      </c>
      <c r="BV57" s="167">
        <f ca="1"/>
        <v>2.3121387283236993E-2</v>
      </c>
      <c r="BW57" s="167">
        <f ca="1"/>
        <v>1.8518518518518517E-2</v>
      </c>
      <c r="BX57" s="167">
        <f ca="1"/>
        <v>6.7340067340067337E-3</v>
      </c>
      <c r="BY57" s="168">
        <f ca="1"/>
        <v>3.7037037037037035E-2</v>
      </c>
      <c r="BZ57" s="203">
        <f ca="1"/>
        <v>0</v>
      </c>
      <c r="CA57" s="141">
        <f ca="1"/>
        <v>523</v>
      </c>
      <c r="CB57" s="142" t="str">
        <f ca="1"/>
        <v>Vi T</v>
      </c>
      <c r="CC57" s="33">
        <f ca="1"/>
        <v>5</v>
      </c>
      <c r="CD57" s="34">
        <f ca="1"/>
        <v>2</v>
      </c>
      <c r="CE57" s="34">
        <f ca="1"/>
        <v>2</v>
      </c>
      <c r="CF57" s="134">
        <f ca="1"/>
        <v>1</v>
      </c>
      <c r="CG57" s="34">
        <f ca="1"/>
        <v>2</v>
      </c>
      <c r="CH57" s="34">
        <f ca="1"/>
        <v>4</v>
      </c>
      <c r="CI57" s="134">
        <f ca="1"/>
        <v>7</v>
      </c>
      <c r="CJ57" s="134">
        <f ca="1"/>
        <v>8</v>
      </c>
      <c r="CK57" s="134">
        <f ca="1"/>
        <v>5</v>
      </c>
      <c r="CL57" s="134">
        <f ca="1"/>
        <v>4</v>
      </c>
      <c r="CM57" s="134">
        <f ca="1"/>
        <v>2</v>
      </c>
      <c r="CN57" s="134">
        <f ca="1"/>
        <v>2</v>
      </c>
      <c r="CO57" s="135">
        <f ca="1"/>
        <v>3</v>
      </c>
    </row>
    <row r="58" spans="1:93" s="15" customFormat="1" ht="13" x14ac:dyDescent="0.3">
      <c r="A58" s="195"/>
      <c r="B58" s="143">
        <v>523</v>
      </c>
      <c r="C58" s="144" t="str">
        <v>Vi T</v>
      </c>
      <c r="D58" s="35">
        <f ca="1"/>
        <v>3.6129032258064515</v>
      </c>
      <c r="E58" s="136">
        <f ca="1"/>
        <v>2.2857142857142856</v>
      </c>
      <c r="F58" s="136">
        <f ca="1"/>
        <v>3.3225806451612905</v>
      </c>
      <c r="G58" s="137">
        <f ca="1"/>
        <v>3.6333333333333333</v>
      </c>
      <c r="H58" s="136">
        <f ca="1"/>
        <v>3</v>
      </c>
      <c r="I58" s="136">
        <f ca="1"/>
        <v>3.8333333333333335</v>
      </c>
      <c r="J58" s="137">
        <f ca="1"/>
        <v>3.6774193548387095</v>
      </c>
      <c r="K58" s="137">
        <f ca="1"/>
        <v>3.6129032258064515</v>
      </c>
      <c r="L58" s="137">
        <f ca="1"/>
        <v>3.4666666666666668</v>
      </c>
      <c r="M58" s="137">
        <f ca="1"/>
        <v>2.3548387096774195</v>
      </c>
      <c r="N58" s="137">
        <f ca="1"/>
        <v>1.3666666666666667</v>
      </c>
      <c r="O58" s="137">
        <f ca="1"/>
        <v>4.032258064516129</v>
      </c>
      <c r="P58" s="138">
        <f ca="1"/>
        <v>1.55</v>
      </c>
      <c r="Q58" s="23"/>
      <c r="R58" s="163" t="str">
        <v>Vi T</v>
      </c>
      <c r="S58" s="28">
        <f ca="1"/>
        <v>0.44268774703557306</v>
      </c>
      <c r="T58" s="193">
        <f ca="1"/>
        <v>0.36571428571428571</v>
      </c>
      <c r="U58" s="193">
        <f ca="1"/>
        <v>0.47247706422018348</v>
      </c>
      <c r="V58" s="194">
        <f ca="1"/>
        <v>0.41603053435114506</v>
      </c>
      <c r="W58" s="193">
        <f ca="1"/>
        <v>0.43661971830985913</v>
      </c>
      <c r="X58" s="193">
        <f ca="1"/>
        <v>0.45275590551181105</v>
      </c>
      <c r="Y58" s="194">
        <f ca="1"/>
        <v>0.42379182156133827</v>
      </c>
      <c r="Z58" s="194">
        <f ca="1"/>
        <v>0.42748091603053434</v>
      </c>
      <c r="AA58" s="194">
        <f ca="1"/>
        <v>0.48148148148148151</v>
      </c>
      <c r="AB58" s="194">
        <f ca="1"/>
        <v>0.42196531791907516</v>
      </c>
      <c r="AC58" s="194">
        <f ca="1"/>
        <v>0.37962962962962965</v>
      </c>
      <c r="AD58" s="194">
        <f ca="1"/>
        <v>0.4208754208754209</v>
      </c>
      <c r="AE58" s="159">
        <f ca="1"/>
        <v>0.38271604938271608</v>
      </c>
      <c r="AG58" s="143">
        <f ca="1"/>
        <v>544</v>
      </c>
      <c r="AH58" s="144" t="str">
        <f ca="1"/>
        <v>Jovi C</v>
      </c>
      <c r="AI58" s="35">
        <f ca="1"/>
        <v>0</v>
      </c>
      <c r="AJ58" s="136">
        <f ca="1"/>
        <v>3.5714285714285712E-2</v>
      </c>
      <c r="AK58" s="136">
        <f ca="1"/>
        <v>0</v>
      </c>
      <c r="AL58" s="137">
        <f ca="1"/>
        <v>0</v>
      </c>
      <c r="AM58" s="136">
        <f ca="1"/>
        <v>0</v>
      </c>
      <c r="AN58" s="136">
        <f ca="1"/>
        <v>0</v>
      </c>
      <c r="AO58" s="137">
        <f ca="1"/>
        <v>0</v>
      </c>
      <c r="AP58" s="137">
        <f ca="1"/>
        <v>0</v>
      </c>
      <c r="AQ58" s="137">
        <f ca="1"/>
        <v>0.23333333333333334</v>
      </c>
      <c r="AR58" s="137">
        <f ca="1"/>
        <v>0.22580645161290322</v>
      </c>
      <c r="AS58" s="137">
        <f ca="1"/>
        <v>0.2</v>
      </c>
      <c r="AT58" s="137">
        <f ca="1"/>
        <v>0</v>
      </c>
      <c r="AU58" s="138">
        <f ca="1"/>
        <v>1.8</v>
      </c>
      <c r="AV58" s="23">
        <f ca="1"/>
        <v>0</v>
      </c>
      <c r="AW58" s="163" t="str">
        <f ca="1"/>
        <v>Jovi C</v>
      </c>
      <c r="AX58" s="28" t="str">
        <f ca="1"/>
        <v/>
      </c>
      <c r="AY58" s="193">
        <f ca="1"/>
        <v>1</v>
      </c>
      <c r="AZ58" s="193">
        <f ca="1"/>
        <v>0</v>
      </c>
      <c r="BA58" s="194" t="str">
        <f ca="1"/>
        <v/>
      </c>
      <c r="BB58" s="193" t="str">
        <f ca="1"/>
        <v/>
      </c>
      <c r="BC58" s="193" t="str">
        <f ca="1"/>
        <v/>
      </c>
      <c r="BD58" s="194" t="str">
        <f ca="1"/>
        <v/>
      </c>
      <c r="BE58" s="194" t="str">
        <f ca="1"/>
        <v/>
      </c>
      <c r="BF58" s="194">
        <f ca="1"/>
        <v>0.63636363636363646</v>
      </c>
      <c r="BG58" s="194">
        <f ca="1"/>
        <v>0.58333333333333337</v>
      </c>
      <c r="BH58" s="194">
        <f ca="1"/>
        <v>0.30000000000000004</v>
      </c>
      <c r="BI58" s="194">
        <f ca="1"/>
        <v>0</v>
      </c>
      <c r="BJ58" s="159">
        <f ca="1"/>
        <v>0.49315068493150688</v>
      </c>
      <c r="BL58" s="163" t="str">
        <f ca="1"/>
        <v>Kenny L</v>
      </c>
      <c r="BM58" s="169">
        <f ca="1"/>
        <v>3.2362459546925568E-3</v>
      </c>
      <c r="BN58" s="196">
        <f ca="1"/>
        <v>2.23463687150838E-2</v>
      </c>
      <c r="BO58" s="196">
        <f ca="1"/>
        <v>1.488095238095238E-2</v>
      </c>
      <c r="BP58" s="197">
        <f ca="1"/>
        <v>1.0600706713780919E-2</v>
      </c>
      <c r="BQ58" s="196">
        <f ca="1"/>
        <v>2.3076923076923078E-2</v>
      </c>
      <c r="BR58" s="196">
        <f ca="1"/>
        <v>3.3018867924528301E-2</v>
      </c>
      <c r="BS58" s="197">
        <f ca="1"/>
        <v>4.0816326530612242E-2</v>
      </c>
      <c r="BT58" s="197">
        <f ca="1"/>
        <v>1.5748031496062992E-2</v>
      </c>
      <c r="BU58" s="197">
        <f ca="1"/>
        <v>2.3715415019762844E-2</v>
      </c>
      <c r="BV58" s="197">
        <f ca="1"/>
        <v>2.7863777089783281E-2</v>
      </c>
      <c r="BW58" s="197">
        <f ca="1"/>
        <v>1.928374655647383E-2</v>
      </c>
      <c r="BX58" s="197">
        <f ca="1"/>
        <v>1.0940919037199124E-2</v>
      </c>
      <c r="BY58" s="170">
        <f ca="1"/>
        <v>2.9411764705882353E-2</v>
      </c>
      <c r="BZ58" s="203">
        <f ca="1"/>
        <v>0</v>
      </c>
      <c r="CA58" s="143">
        <f ca="1"/>
        <v>828</v>
      </c>
      <c r="CB58" s="144" t="str">
        <f ca="1"/>
        <v>Kenny L</v>
      </c>
      <c r="CC58" s="35">
        <f ca="1"/>
        <v>1</v>
      </c>
      <c r="CD58" s="136">
        <f ca="1"/>
        <v>4</v>
      </c>
      <c r="CE58" s="136">
        <f ca="1"/>
        <v>5</v>
      </c>
      <c r="CF58" s="137">
        <f ca="1"/>
        <v>3</v>
      </c>
      <c r="CG58" s="136">
        <f ca="1"/>
        <v>6</v>
      </c>
      <c r="CH58" s="136">
        <f ca="1"/>
        <v>7</v>
      </c>
      <c r="CI58" s="137">
        <f ca="1"/>
        <v>10</v>
      </c>
      <c r="CJ58" s="137">
        <f ca="1"/>
        <v>6</v>
      </c>
      <c r="CK58" s="137">
        <f ca="1"/>
        <v>6</v>
      </c>
      <c r="CL58" s="137">
        <f ca="1"/>
        <v>9</v>
      </c>
      <c r="CM58" s="137">
        <f ca="1"/>
        <v>7</v>
      </c>
      <c r="CN58" s="137">
        <f ca="1"/>
        <v>5</v>
      </c>
      <c r="CO58" s="138">
        <f ca="1"/>
        <v>5</v>
      </c>
    </row>
    <row r="59" spans="1:93" s="15" customFormat="1" ht="13" x14ac:dyDescent="0.3">
      <c r="A59" s="195"/>
      <c r="B59" s="143">
        <v>537</v>
      </c>
      <c r="C59" s="144" t="str">
        <v>Yoyo M</v>
      </c>
      <c r="D59" s="35">
        <f ca="1"/>
        <v>0</v>
      </c>
      <c r="E59" s="136">
        <f ca="1"/>
        <v>0</v>
      </c>
      <c r="F59" s="136">
        <f ca="1"/>
        <v>0</v>
      </c>
      <c r="G59" s="137">
        <f ca="1"/>
        <v>0</v>
      </c>
      <c r="H59" s="136">
        <f ca="1"/>
        <v>0</v>
      </c>
      <c r="I59" s="136">
        <f ca="1"/>
        <v>0</v>
      </c>
      <c r="J59" s="137">
        <f ca="1"/>
        <v>0</v>
      </c>
      <c r="K59" s="137">
        <f ca="1"/>
        <v>0</v>
      </c>
      <c r="L59" s="137">
        <f ca="1"/>
        <v>0</v>
      </c>
      <c r="M59" s="137">
        <f ca="1"/>
        <v>0</v>
      </c>
      <c r="N59" s="137">
        <f ca="1"/>
        <v>0</v>
      </c>
      <c r="O59" s="137">
        <f ca="1"/>
        <v>0</v>
      </c>
      <c r="P59" s="138">
        <f ca="1"/>
        <v>0</v>
      </c>
      <c r="Q59" s="23"/>
      <c r="R59" s="163" t="str">
        <v>Yoyo M</v>
      </c>
      <c r="S59" s="28" t="str">
        <f ca="1"/>
        <v/>
      </c>
      <c r="T59" s="193" t="str">
        <f ca="1"/>
        <v/>
      </c>
      <c r="U59" s="193" t="str">
        <f ca="1"/>
        <v/>
      </c>
      <c r="V59" s="194" t="str">
        <f ca="1"/>
        <v/>
      </c>
      <c r="W59" s="193" t="str">
        <f ca="1"/>
        <v/>
      </c>
      <c r="X59" s="193" t="str">
        <f ca="1"/>
        <v/>
      </c>
      <c r="Y59" s="194" t="str">
        <f ca="1"/>
        <v/>
      </c>
      <c r="Z59" s="194" t="str">
        <f ca="1"/>
        <v/>
      </c>
      <c r="AA59" s="194" t="str">
        <f ca="1"/>
        <v/>
      </c>
      <c r="AB59" s="194" t="str">
        <f ca="1"/>
        <v/>
      </c>
      <c r="AC59" s="194" t="str">
        <f ca="1"/>
        <v/>
      </c>
      <c r="AD59" s="194" t="str">
        <f ca="1"/>
        <v/>
      </c>
      <c r="AE59" s="159" t="str">
        <f ca="1"/>
        <v/>
      </c>
      <c r="AG59" s="143">
        <f ca="1"/>
        <v>828</v>
      </c>
      <c r="AH59" s="144" t="str">
        <f ca="1"/>
        <v>Kenny L</v>
      </c>
      <c r="AI59" s="35">
        <f ca="1"/>
        <v>3.7096774193548385</v>
      </c>
      <c r="AJ59" s="136">
        <f ca="1"/>
        <v>2.8214285714285716</v>
      </c>
      <c r="AK59" s="136">
        <f ca="1"/>
        <v>4.4516129032258061</v>
      </c>
      <c r="AL59" s="137">
        <f ca="1"/>
        <v>4.3666666666666663</v>
      </c>
      <c r="AM59" s="136">
        <f ca="1"/>
        <v>4.387096774193548</v>
      </c>
      <c r="AN59" s="136">
        <f ca="1"/>
        <v>3.2</v>
      </c>
      <c r="AO59" s="137">
        <f ca="1"/>
        <v>3.806451612903226</v>
      </c>
      <c r="AP59" s="137">
        <f ca="1"/>
        <v>5.258064516129032</v>
      </c>
      <c r="AQ59" s="137">
        <f ca="1"/>
        <v>4.2</v>
      </c>
      <c r="AR59" s="137">
        <f ca="1"/>
        <v>4.4838709677419351</v>
      </c>
      <c r="AS59" s="137">
        <f ca="1"/>
        <v>4.9666666666666668</v>
      </c>
      <c r="AT59" s="137">
        <f ca="1"/>
        <v>6.193548387096774</v>
      </c>
      <c r="AU59" s="138">
        <f ca="1"/>
        <v>4</v>
      </c>
      <c r="AV59" s="23">
        <f ca="1"/>
        <v>0</v>
      </c>
      <c r="AW59" s="163" t="str">
        <f ca="1"/>
        <v>Kenny L</v>
      </c>
      <c r="AX59" s="28">
        <f ca="1"/>
        <v>0.37216828478964403</v>
      </c>
      <c r="AY59" s="193">
        <f ca="1"/>
        <v>0.44134078212290501</v>
      </c>
      <c r="AZ59" s="193">
        <f ca="1"/>
        <v>0.4107142857142857</v>
      </c>
      <c r="BA59" s="194">
        <f ca="1"/>
        <v>0.46289752650176674</v>
      </c>
      <c r="BB59" s="193">
        <f ca="1"/>
        <v>0.52307692307692311</v>
      </c>
      <c r="BC59" s="193">
        <f ca="1"/>
        <v>0.45283018867924535</v>
      </c>
      <c r="BD59" s="194">
        <f ca="1"/>
        <v>0.48163265306122449</v>
      </c>
      <c r="BE59" s="194">
        <f ca="1"/>
        <v>0.42782152230971127</v>
      </c>
      <c r="BF59" s="194">
        <f ca="1"/>
        <v>0.49802371541501977</v>
      </c>
      <c r="BG59" s="194">
        <f ca="1"/>
        <v>0.43034055727554171</v>
      </c>
      <c r="BH59" s="194">
        <f ca="1"/>
        <v>0.41046831955922869</v>
      </c>
      <c r="BI59" s="194">
        <f ca="1"/>
        <v>0.42013129102844637</v>
      </c>
      <c r="BJ59" s="159">
        <f ca="1"/>
        <v>0.47058823529411764</v>
      </c>
      <c r="BL59" s="163" t="str">
        <f ca="1"/>
        <v>Yura C</v>
      </c>
      <c r="BM59" s="169">
        <f ca="1"/>
        <v>1.4492753623188406E-2</v>
      </c>
      <c r="BN59" s="196">
        <f ca="1"/>
        <v>2.072538860103627E-2</v>
      </c>
      <c r="BO59" s="196">
        <f ca="1"/>
        <v>1.5873015873015872E-2</v>
      </c>
      <c r="BP59" s="197">
        <f ca="1"/>
        <v>3.4220532319391636E-2</v>
      </c>
      <c r="BQ59" s="196">
        <f ca="1"/>
        <v>1.6853932584269662E-2</v>
      </c>
      <c r="BR59" s="196">
        <f ca="1"/>
        <v>2.9850746268656716E-2</v>
      </c>
      <c r="BS59" s="197">
        <f ca="1"/>
        <v>1.5151515151515152E-2</v>
      </c>
      <c r="BT59" s="197">
        <f ca="1"/>
        <v>1.9138755980861243E-2</v>
      </c>
      <c r="BU59" s="197">
        <f ca="1"/>
        <v>4.2553191489361701E-2</v>
      </c>
      <c r="BV59" s="197">
        <f ca="1"/>
        <v>1.06951871657754E-2</v>
      </c>
      <c r="BW59" s="197">
        <f ca="1"/>
        <v>4.3103448275862072E-2</v>
      </c>
      <c r="BX59" s="197">
        <f ca="1"/>
        <v>1.2195121951219513E-2</v>
      </c>
      <c r="BY59" s="170">
        <f ca="1"/>
        <v>1.3333333333333334E-2</v>
      </c>
      <c r="BZ59" s="203">
        <f ca="1"/>
        <v>0</v>
      </c>
      <c r="CA59" s="143">
        <f ca="1"/>
        <v>832</v>
      </c>
      <c r="CB59" s="144" t="str">
        <f ca="1"/>
        <v>Yura C</v>
      </c>
      <c r="CC59" s="35">
        <f ca="1"/>
        <v>4</v>
      </c>
      <c r="CD59" s="136">
        <f ca="1"/>
        <v>4</v>
      </c>
      <c r="CE59" s="136">
        <f ca="1"/>
        <v>3</v>
      </c>
      <c r="CF59" s="137">
        <f ca="1"/>
        <v>9</v>
      </c>
      <c r="CG59" s="136">
        <f ca="1"/>
        <v>3</v>
      </c>
      <c r="CH59" s="136">
        <f ca="1"/>
        <v>8</v>
      </c>
      <c r="CI59" s="137">
        <f ca="1"/>
        <v>3</v>
      </c>
      <c r="CJ59" s="137">
        <f ca="1"/>
        <v>4</v>
      </c>
      <c r="CK59" s="137">
        <f ca="1"/>
        <v>8</v>
      </c>
      <c r="CL59" s="137">
        <f ca="1"/>
        <v>2</v>
      </c>
      <c r="CM59" s="137">
        <f ca="1"/>
        <v>10</v>
      </c>
      <c r="CN59" s="137">
        <f ca="1"/>
        <v>4</v>
      </c>
      <c r="CO59" s="138">
        <f ca="1"/>
        <v>2</v>
      </c>
    </row>
    <row r="60" spans="1:93" s="15" customFormat="1" ht="13" x14ac:dyDescent="0.3">
      <c r="A60" s="195"/>
      <c r="B60" s="143">
        <v>544</v>
      </c>
      <c r="C60" s="144" t="str">
        <v>Jovi C</v>
      </c>
      <c r="D60" s="35">
        <f ca="1"/>
        <v>0</v>
      </c>
      <c r="E60" s="136">
        <f ca="1"/>
        <v>3.5714285714285712E-2</v>
      </c>
      <c r="F60" s="136">
        <f ca="1"/>
        <v>0</v>
      </c>
      <c r="G60" s="137">
        <f ca="1"/>
        <v>0</v>
      </c>
      <c r="H60" s="136">
        <f ca="1"/>
        <v>0</v>
      </c>
      <c r="I60" s="136">
        <f ca="1"/>
        <v>0</v>
      </c>
      <c r="J60" s="137">
        <f ca="1"/>
        <v>0</v>
      </c>
      <c r="K60" s="137">
        <f ca="1"/>
        <v>0</v>
      </c>
      <c r="L60" s="137">
        <f ca="1"/>
        <v>0.23333333333333334</v>
      </c>
      <c r="M60" s="137">
        <f ca="1"/>
        <v>0.22580645161290322</v>
      </c>
      <c r="N60" s="137">
        <f ca="1"/>
        <v>0.2</v>
      </c>
      <c r="O60" s="137">
        <f ca="1"/>
        <v>0</v>
      </c>
      <c r="P60" s="138">
        <f ca="1"/>
        <v>1.8</v>
      </c>
      <c r="Q60" s="23"/>
      <c r="R60" s="163" t="str">
        <v>Jovi C</v>
      </c>
      <c r="S60" s="28" t="str">
        <f ca="1"/>
        <v/>
      </c>
      <c r="T60" s="193">
        <f ca="1"/>
        <v>1</v>
      </c>
      <c r="U60" s="193">
        <f ca="1"/>
        <v>0</v>
      </c>
      <c r="V60" s="194" t="str">
        <f ca="1"/>
        <v/>
      </c>
      <c r="W60" s="193" t="str">
        <f ca="1"/>
        <v/>
      </c>
      <c r="X60" s="193" t="str">
        <f ca="1"/>
        <v/>
      </c>
      <c r="Y60" s="194" t="str">
        <f ca="1"/>
        <v/>
      </c>
      <c r="Z60" s="194" t="str">
        <f ca="1"/>
        <v/>
      </c>
      <c r="AA60" s="194">
        <f ca="1"/>
        <v>0.63636363636363646</v>
      </c>
      <c r="AB60" s="194">
        <f ca="1"/>
        <v>0.58333333333333337</v>
      </c>
      <c r="AC60" s="194">
        <f ca="1"/>
        <v>0.30000000000000004</v>
      </c>
      <c r="AD60" s="194">
        <f ca="1"/>
        <v>0</v>
      </c>
      <c r="AE60" s="159">
        <f ca="1"/>
        <v>0.49315068493150688</v>
      </c>
      <c r="AG60" s="143">
        <f ca="1"/>
        <v>886</v>
      </c>
      <c r="AH60" s="144" t="str">
        <f ca="1"/>
        <v>Gigi C</v>
      </c>
      <c r="AI60" s="35">
        <f ca="1"/>
        <v>2.032258064516129</v>
      </c>
      <c r="AJ60" s="136">
        <f ca="1"/>
        <v>3.3928571428571428</v>
      </c>
      <c r="AK60" s="136">
        <f ca="1"/>
        <v>2.3870967741935485</v>
      </c>
      <c r="AL60" s="137">
        <f ca="1"/>
        <v>2.0333333333333332</v>
      </c>
      <c r="AM60" s="136">
        <f ca="1"/>
        <v>2.4838709677419355</v>
      </c>
      <c r="AN60" s="136">
        <f ca="1"/>
        <v>2.8666666666666667</v>
      </c>
      <c r="AO60" s="137">
        <f ca="1"/>
        <v>1.8709677419354838</v>
      </c>
      <c r="AP60" s="137">
        <f ca="1"/>
        <v>2.5483870967741935</v>
      </c>
      <c r="AQ60" s="137">
        <f ca="1"/>
        <v>0.9</v>
      </c>
      <c r="AR60" s="137">
        <f ca="1"/>
        <v>2.225806451612903</v>
      </c>
      <c r="AS60" s="137">
        <f ca="1"/>
        <v>1.7</v>
      </c>
      <c r="AT60" s="137">
        <f ca="1"/>
        <v>2.161290322580645</v>
      </c>
      <c r="AU60" s="138">
        <f ca="1"/>
        <v>2</v>
      </c>
      <c r="AV60" s="23">
        <f ca="1"/>
        <v>0</v>
      </c>
      <c r="AW60" s="163" t="str">
        <f ca="1"/>
        <v>Gigi C</v>
      </c>
      <c r="AX60" s="28">
        <f ca="1"/>
        <v>0.37951807228915663</v>
      </c>
      <c r="AY60" s="193">
        <f ca="1"/>
        <v>0.45238095238095238</v>
      </c>
      <c r="AZ60" s="193">
        <f ca="1"/>
        <v>0.40217391304347827</v>
      </c>
      <c r="BA60" s="194">
        <f ca="1"/>
        <v>0.39102564102564097</v>
      </c>
      <c r="BB60" s="193">
        <f ca="1"/>
        <v>0.50993377483443703</v>
      </c>
      <c r="BC60" s="193">
        <f ca="1"/>
        <v>0.41148325358851673</v>
      </c>
      <c r="BD60" s="194">
        <f ca="1"/>
        <v>0.36477987421383645</v>
      </c>
      <c r="BE60" s="194">
        <f ca="1"/>
        <v>0.43169398907103823</v>
      </c>
      <c r="BF60" s="194">
        <f ca="1"/>
        <v>0.43548387096774188</v>
      </c>
      <c r="BG60" s="194">
        <f ca="1"/>
        <v>0.37297297297297294</v>
      </c>
      <c r="BH60" s="194">
        <f ca="1"/>
        <v>0.42148760330578511</v>
      </c>
      <c r="BI60" s="194">
        <f ca="1"/>
        <v>0.3895348837209302</v>
      </c>
      <c r="BJ60" s="159">
        <f ca="1"/>
        <v>0.41666666666666669</v>
      </c>
      <c r="BL60" s="163" t="str">
        <f ca="1"/>
        <v>Gigi C</v>
      </c>
      <c r="BM60" s="169">
        <f ca="1"/>
        <v>0</v>
      </c>
      <c r="BN60" s="196">
        <f ca="1"/>
        <v>1.4285714285714285E-2</v>
      </c>
      <c r="BO60" s="196">
        <f ca="1"/>
        <v>1.0869565217391304E-2</v>
      </c>
      <c r="BP60" s="197">
        <f ca="1"/>
        <v>1.282051282051282E-2</v>
      </c>
      <c r="BQ60" s="196">
        <f ca="1"/>
        <v>0</v>
      </c>
      <c r="BR60" s="196">
        <f ca="1"/>
        <v>4.7846889952153108E-3</v>
      </c>
      <c r="BS60" s="197">
        <f ca="1"/>
        <v>1.2578616352201259E-2</v>
      </c>
      <c r="BT60" s="197">
        <f ca="1"/>
        <v>2.185792349726776E-2</v>
      </c>
      <c r="BU60" s="197">
        <f ca="1"/>
        <v>0</v>
      </c>
      <c r="BV60" s="197">
        <f ca="1"/>
        <v>0</v>
      </c>
      <c r="BW60" s="197">
        <f ca="1"/>
        <v>2.4793388429752067E-2</v>
      </c>
      <c r="BX60" s="197">
        <f ca="1"/>
        <v>0</v>
      </c>
      <c r="BY60" s="170">
        <f ca="1"/>
        <v>1.0416666666666666E-2</v>
      </c>
      <c r="BZ60" s="203">
        <f ca="1"/>
        <v>0</v>
      </c>
      <c r="CA60" s="143">
        <f ca="1"/>
        <v>886</v>
      </c>
      <c r="CB60" s="144" t="str">
        <f ca="1"/>
        <v>Gigi C</v>
      </c>
      <c r="CC60" s="35">
        <f ca="1"/>
        <v>0</v>
      </c>
      <c r="CD60" s="136">
        <f ca="1"/>
        <v>3</v>
      </c>
      <c r="CE60" s="136">
        <f ca="1"/>
        <v>2</v>
      </c>
      <c r="CF60" s="137">
        <f ca="1"/>
        <v>2</v>
      </c>
      <c r="CG60" s="136">
        <f ca="1"/>
        <v>0</v>
      </c>
      <c r="CH60" s="136">
        <f ca="1"/>
        <v>1</v>
      </c>
      <c r="CI60" s="137">
        <f ca="1"/>
        <v>2</v>
      </c>
      <c r="CJ60" s="137">
        <f ca="1"/>
        <v>4</v>
      </c>
      <c r="CK60" s="137">
        <f ca="1"/>
        <v>0</v>
      </c>
      <c r="CL60" s="137">
        <f ca="1"/>
        <v>0</v>
      </c>
      <c r="CM60" s="137">
        <f ca="1"/>
        <v>3</v>
      </c>
      <c r="CN60" s="137">
        <f ca="1"/>
        <v>0</v>
      </c>
      <c r="CO60" s="138">
        <f ca="1"/>
        <v>1</v>
      </c>
    </row>
    <row r="61" spans="1:93" s="15" customFormat="1" ht="13" x14ac:dyDescent="0.3">
      <c r="A61" s="195"/>
      <c r="B61" s="143">
        <v>807</v>
      </c>
      <c r="C61" s="144" t="str">
        <v>Bowie L</v>
      </c>
      <c r="D61" s="35">
        <f ca="1"/>
        <v>0</v>
      </c>
      <c r="E61" s="136">
        <f ca="1"/>
        <v>0</v>
      </c>
      <c r="F61" s="136">
        <f ca="1"/>
        <v>0</v>
      </c>
      <c r="G61" s="137">
        <f ca="1"/>
        <v>0</v>
      </c>
      <c r="H61" s="136">
        <f ca="1"/>
        <v>0</v>
      </c>
      <c r="I61" s="136">
        <f ca="1"/>
        <v>0</v>
      </c>
      <c r="J61" s="137">
        <f ca="1"/>
        <v>0</v>
      </c>
      <c r="K61" s="137">
        <f ca="1"/>
        <v>0.83870967741935487</v>
      </c>
      <c r="L61" s="137">
        <f ca="1"/>
        <v>1.1333333333333333</v>
      </c>
      <c r="M61" s="137">
        <f ca="1"/>
        <v>1.3548387096774193</v>
      </c>
      <c r="N61" s="137">
        <f ca="1"/>
        <v>0.23333333333333334</v>
      </c>
      <c r="O61" s="137">
        <f ca="1"/>
        <v>2.3870967741935485</v>
      </c>
      <c r="P61" s="138">
        <f ca="1"/>
        <v>0.2</v>
      </c>
      <c r="Q61" s="23"/>
      <c r="R61" s="163" t="str">
        <v>Bowie L</v>
      </c>
      <c r="S61" s="28" t="str">
        <f ca="1"/>
        <v/>
      </c>
      <c r="T61" s="193" t="str">
        <f ca="1"/>
        <v/>
      </c>
      <c r="U61" s="193" t="str">
        <f ca="1"/>
        <v/>
      </c>
      <c r="V61" s="194" t="str">
        <f ca="1"/>
        <v/>
      </c>
      <c r="W61" s="193" t="str">
        <f ca="1"/>
        <v/>
      </c>
      <c r="X61" s="193" t="str">
        <f ca="1"/>
        <v/>
      </c>
      <c r="Y61" s="194" t="str">
        <f ca="1"/>
        <v/>
      </c>
      <c r="Z61" s="194">
        <f ca="1"/>
        <v>0.40625</v>
      </c>
      <c r="AA61" s="194">
        <f ca="1"/>
        <v>0.40476190476190477</v>
      </c>
      <c r="AB61" s="194">
        <f ca="1"/>
        <v>0.44210526315789472</v>
      </c>
      <c r="AC61" s="194">
        <f ca="1"/>
        <v>0.33333333333333337</v>
      </c>
      <c r="AD61" s="194">
        <f ca="1"/>
        <v>0.39153439153439157</v>
      </c>
      <c r="AE61" s="159">
        <f ca="1"/>
        <v>0.57142857142857151</v>
      </c>
      <c r="AG61" s="143">
        <f ca="1"/>
        <v>832</v>
      </c>
      <c r="AH61" s="144" t="str">
        <f ca="1"/>
        <v>Yura C</v>
      </c>
      <c r="AI61" s="35">
        <f ca="1"/>
        <v>3.5161290322580645</v>
      </c>
      <c r="AJ61" s="136">
        <f ca="1"/>
        <v>2.8928571428571428</v>
      </c>
      <c r="AK61" s="136">
        <f ca="1"/>
        <v>2.838709677419355</v>
      </c>
      <c r="AL61" s="137">
        <f ca="1"/>
        <v>4.333333333333333</v>
      </c>
      <c r="AM61" s="136">
        <f ca="1"/>
        <v>2.7419354838709675</v>
      </c>
      <c r="AN61" s="136">
        <f ca="1"/>
        <v>3.8333333333333335</v>
      </c>
      <c r="AO61" s="137">
        <f ca="1"/>
        <v>3.5161290322580645</v>
      </c>
      <c r="AP61" s="137">
        <f ca="1"/>
        <v>3.096774193548387</v>
      </c>
      <c r="AQ61" s="137">
        <f ca="1"/>
        <v>3.1666666666666665</v>
      </c>
      <c r="AR61" s="137">
        <f ca="1"/>
        <v>2.7096774193548385</v>
      </c>
      <c r="AS61" s="137">
        <f ca="1"/>
        <v>3.5333333333333332</v>
      </c>
      <c r="AT61" s="137">
        <f ca="1"/>
        <v>5.225806451612903</v>
      </c>
      <c r="AU61" s="138">
        <f ca="1"/>
        <v>3</v>
      </c>
      <c r="AV61" s="23">
        <f ca="1"/>
        <v>0</v>
      </c>
      <c r="AW61" s="163" t="str">
        <f ca="1"/>
        <v>Yura C</v>
      </c>
      <c r="AX61" s="28">
        <f ca="1"/>
        <v>0.39492753623188409</v>
      </c>
      <c r="AY61" s="193">
        <f ca="1"/>
        <v>0.41968911917098445</v>
      </c>
      <c r="AZ61" s="193">
        <f ca="1"/>
        <v>0.46560846560846564</v>
      </c>
      <c r="BA61" s="194">
        <f ca="1"/>
        <v>0.49429657794676796</v>
      </c>
      <c r="BB61" s="193">
        <f ca="1"/>
        <v>0.47752808988764039</v>
      </c>
      <c r="BC61" s="193">
        <f ca="1"/>
        <v>0.42910447761194032</v>
      </c>
      <c r="BD61" s="194">
        <f ca="1"/>
        <v>0.5505050505050505</v>
      </c>
      <c r="BE61" s="194">
        <f ca="1"/>
        <v>0.45933014354066981</v>
      </c>
      <c r="BF61" s="194">
        <f ca="1"/>
        <v>0.50531914893617025</v>
      </c>
      <c r="BG61" s="194">
        <f ca="1"/>
        <v>0.44919786096256681</v>
      </c>
      <c r="BH61" s="194">
        <f ca="1"/>
        <v>0.4568965517241379</v>
      </c>
      <c r="BI61" s="194">
        <f ca="1"/>
        <v>0.49390243902439024</v>
      </c>
      <c r="BJ61" s="159">
        <f ca="1"/>
        <v>0.4</v>
      </c>
      <c r="BL61" s="163" t="str">
        <f ca="1"/>
        <v>Aya C</v>
      </c>
      <c r="BM61" s="169" t="str">
        <f ca="1"/>
        <v/>
      </c>
      <c r="BN61" s="196">
        <f ca="1"/>
        <v>0</v>
      </c>
      <c r="BO61" s="196" t="str">
        <f ca="1"/>
        <v/>
      </c>
      <c r="BP61" s="197" t="str">
        <f ca="1"/>
        <v/>
      </c>
      <c r="BQ61" s="196">
        <f ca="1"/>
        <v>0</v>
      </c>
      <c r="BR61" s="196" t="str">
        <f ca="1"/>
        <v/>
      </c>
      <c r="BS61" s="197" t="str">
        <f ca="1"/>
        <v/>
      </c>
      <c r="BT61" s="197" t="str">
        <f ca="1"/>
        <v/>
      </c>
      <c r="BU61" s="197" t="str">
        <f ca="1"/>
        <v/>
      </c>
      <c r="BV61" s="197" t="str">
        <f ca="1"/>
        <v/>
      </c>
      <c r="BW61" s="197">
        <f ca="1"/>
        <v>0</v>
      </c>
      <c r="BX61" s="197">
        <f ca="1"/>
        <v>0</v>
      </c>
      <c r="BY61" s="170">
        <f ca="1"/>
        <v>0</v>
      </c>
      <c r="BZ61" s="203">
        <f ca="1"/>
        <v>0</v>
      </c>
      <c r="CA61" s="143">
        <f ca="1"/>
        <v>517</v>
      </c>
      <c r="CB61" s="144" t="str">
        <f ca="1"/>
        <v>Aya C</v>
      </c>
      <c r="CC61" s="35">
        <f ca="1"/>
        <v>0</v>
      </c>
      <c r="CD61" s="136">
        <f ca="1"/>
        <v>0</v>
      </c>
      <c r="CE61" s="136">
        <f ca="1"/>
        <v>0</v>
      </c>
      <c r="CF61" s="137">
        <f ca="1"/>
        <v>0</v>
      </c>
      <c r="CG61" s="136">
        <f ca="1"/>
        <v>0</v>
      </c>
      <c r="CH61" s="136">
        <f ca="1"/>
        <v>0</v>
      </c>
      <c r="CI61" s="137">
        <f ca="1"/>
        <v>0</v>
      </c>
      <c r="CJ61" s="137">
        <f ca="1"/>
        <v>0</v>
      </c>
      <c r="CK61" s="137">
        <f ca="1"/>
        <v>0</v>
      </c>
      <c r="CL61" s="137">
        <f ca="1"/>
        <v>0</v>
      </c>
      <c r="CM61" s="137">
        <f ca="1"/>
        <v>0</v>
      </c>
      <c r="CN61" s="137">
        <f ca="1"/>
        <v>0</v>
      </c>
      <c r="CO61" s="138">
        <f ca="1"/>
        <v>0</v>
      </c>
    </row>
    <row r="62" spans="1:93" s="15" customFormat="1" ht="13" x14ac:dyDescent="0.3">
      <c r="A62" s="195"/>
      <c r="B62" s="143">
        <v>828</v>
      </c>
      <c r="C62" s="144" t="str">
        <v>Kenny L</v>
      </c>
      <c r="D62" s="35">
        <f ca="1"/>
        <v>3.7096774193548385</v>
      </c>
      <c r="E62" s="136">
        <f ca="1"/>
        <v>2.8214285714285716</v>
      </c>
      <c r="F62" s="136">
        <f ca="1"/>
        <v>4.4516129032258061</v>
      </c>
      <c r="G62" s="137">
        <f ca="1"/>
        <v>4.3666666666666663</v>
      </c>
      <c r="H62" s="136">
        <f ca="1"/>
        <v>4.387096774193548</v>
      </c>
      <c r="I62" s="136">
        <f ca="1"/>
        <v>3.2</v>
      </c>
      <c r="J62" s="137">
        <f ca="1"/>
        <v>3.806451612903226</v>
      </c>
      <c r="K62" s="137">
        <f ca="1"/>
        <v>5.258064516129032</v>
      </c>
      <c r="L62" s="137">
        <f ca="1"/>
        <v>4.2</v>
      </c>
      <c r="M62" s="137">
        <f ca="1"/>
        <v>4.4838709677419351</v>
      </c>
      <c r="N62" s="137">
        <f ca="1"/>
        <v>4.9666666666666668</v>
      </c>
      <c r="O62" s="137">
        <f ca="1"/>
        <v>6.193548387096774</v>
      </c>
      <c r="P62" s="138">
        <f ca="1"/>
        <v>4</v>
      </c>
      <c r="Q62" s="23"/>
      <c r="R62" s="163" t="str">
        <v>Kenny L</v>
      </c>
      <c r="S62" s="28">
        <f ca="1"/>
        <v>0.37216828478964403</v>
      </c>
      <c r="T62" s="193">
        <f ca="1"/>
        <v>0.44134078212290501</v>
      </c>
      <c r="U62" s="193">
        <f ca="1"/>
        <v>0.4107142857142857</v>
      </c>
      <c r="V62" s="194">
        <f ca="1"/>
        <v>0.46289752650176674</v>
      </c>
      <c r="W62" s="193">
        <f ca="1"/>
        <v>0.52307692307692311</v>
      </c>
      <c r="X62" s="193">
        <f ca="1"/>
        <v>0.45283018867924535</v>
      </c>
      <c r="Y62" s="194">
        <f ca="1"/>
        <v>0.48163265306122449</v>
      </c>
      <c r="Z62" s="194">
        <f ca="1"/>
        <v>0.42782152230971127</v>
      </c>
      <c r="AA62" s="194">
        <f ca="1"/>
        <v>0.49802371541501977</v>
      </c>
      <c r="AB62" s="194">
        <f ca="1"/>
        <v>0.43034055727554171</v>
      </c>
      <c r="AC62" s="194">
        <f ca="1"/>
        <v>0.41046831955922869</v>
      </c>
      <c r="AD62" s="194">
        <f ca="1"/>
        <v>0.42013129102844637</v>
      </c>
      <c r="AE62" s="159">
        <f ca="1"/>
        <v>0.47058823529411764</v>
      </c>
      <c r="AG62" s="143">
        <f ca="1"/>
        <v>523</v>
      </c>
      <c r="AH62" s="144" t="str">
        <f ca="1"/>
        <v>Vi T</v>
      </c>
      <c r="AI62" s="35">
        <f ca="1"/>
        <v>3.6129032258064515</v>
      </c>
      <c r="AJ62" s="136">
        <f ca="1"/>
        <v>2.2857142857142856</v>
      </c>
      <c r="AK62" s="136">
        <f ca="1"/>
        <v>3.3225806451612905</v>
      </c>
      <c r="AL62" s="137">
        <f ca="1"/>
        <v>3.6333333333333333</v>
      </c>
      <c r="AM62" s="136">
        <f ca="1"/>
        <v>3</v>
      </c>
      <c r="AN62" s="136">
        <f ca="1"/>
        <v>3.8333333333333335</v>
      </c>
      <c r="AO62" s="137">
        <f ca="1"/>
        <v>3.6774193548387095</v>
      </c>
      <c r="AP62" s="137">
        <f ca="1"/>
        <v>3.6129032258064515</v>
      </c>
      <c r="AQ62" s="137">
        <f ca="1"/>
        <v>3.4666666666666668</v>
      </c>
      <c r="AR62" s="137">
        <f ca="1"/>
        <v>2.3548387096774195</v>
      </c>
      <c r="AS62" s="137">
        <f ca="1"/>
        <v>1.3666666666666667</v>
      </c>
      <c r="AT62" s="137">
        <f ca="1"/>
        <v>4.032258064516129</v>
      </c>
      <c r="AU62" s="138">
        <f ca="1"/>
        <v>1.55</v>
      </c>
      <c r="AV62" s="23">
        <f ca="1"/>
        <v>0</v>
      </c>
      <c r="AW62" s="163" t="str">
        <f ca="1"/>
        <v>Vi T</v>
      </c>
      <c r="AX62" s="28">
        <f ca="1"/>
        <v>0.44268774703557306</v>
      </c>
      <c r="AY62" s="193">
        <f ca="1"/>
        <v>0.36571428571428571</v>
      </c>
      <c r="AZ62" s="193">
        <f ca="1"/>
        <v>0.47247706422018348</v>
      </c>
      <c r="BA62" s="194">
        <f ca="1"/>
        <v>0.41603053435114506</v>
      </c>
      <c r="BB62" s="193">
        <f ca="1"/>
        <v>0.43661971830985913</v>
      </c>
      <c r="BC62" s="193">
        <f ca="1"/>
        <v>0.45275590551181105</v>
      </c>
      <c r="BD62" s="194">
        <f ca="1"/>
        <v>0.42379182156133827</v>
      </c>
      <c r="BE62" s="194">
        <f ca="1"/>
        <v>0.42748091603053434</v>
      </c>
      <c r="BF62" s="194">
        <f ca="1"/>
        <v>0.48148148148148151</v>
      </c>
      <c r="BG62" s="194">
        <f ca="1"/>
        <v>0.42196531791907516</v>
      </c>
      <c r="BH62" s="194">
        <f ca="1"/>
        <v>0.37962962962962965</v>
      </c>
      <c r="BI62" s="194">
        <f ca="1"/>
        <v>0.4208754208754209</v>
      </c>
      <c r="BJ62" s="159">
        <f ca="1"/>
        <v>0.38271604938271608</v>
      </c>
      <c r="BL62" s="163" t="str">
        <f ca="1"/>
        <v>Yoyo M</v>
      </c>
      <c r="BM62" s="169" t="str">
        <f ca="1"/>
        <v/>
      </c>
      <c r="BN62" s="196" t="str">
        <f ca="1"/>
        <v/>
      </c>
      <c r="BO62" s="196" t="str">
        <f ca="1"/>
        <v/>
      </c>
      <c r="BP62" s="197" t="str">
        <f ca="1"/>
        <v/>
      </c>
      <c r="BQ62" s="196" t="str">
        <f ca="1"/>
        <v/>
      </c>
      <c r="BR62" s="196" t="str">
        <f ca="1"/>
        <v/>
      </c>
      <c r="BS62" s="197" t="str">
        <f ca="1"/>
        <v/>
      </c>
      <c r="BT62" s="197" t="str">
        <f ca="1"/>
        <v/>
      </c>
      <c r="BU62" s="197" t="str">
        <f ca="1"/>
        <v/>
      </c>
      <c r="BV62" s="197" t="str">
        <f ca="1"/>
        <v/>
      </c>
      <c r="BW62" s="197" t="str">
        <f ca="1"/>
        <v/>
      </c>
      <c r="BX62" s="197" t="str">
        <f ca="1"/>
        <v/>
      </c>
      <c r="BY62" s="170" t="str">
        <f ca="1"/>
        <v/>
      </c>
      <c r="BZ62" s="203">
        <f ca="1"/>
        <v>0</v>
      </c>
      <c r="CA62" s="143">
        <f ca="1"/>
        <v>537</v>
      </c>
      <c r="CB62" s="144" t="str">
        <f ca="1"/>
        <v>Yoyo M</v>
      </c>
      <c r="CC62" s="35">
        <f ca="1"/>
        <v>0</v>
      </c>
      <c r="CD62" s="136">
        <f ca="1"/>
        <v>0</v>
      </c>
      <c r="CE62" s="136">
        <f ca="1"/>
        <v>0</v>
      </c>
      <c r="CF62" s="137">
        <f ca="1"/>
        <v>0</v>
      </c>
      <c r="CG62" s="136">
        <f ca="1"/>
        <v>0</v>
      </c>
      <c r="CH62" s="136">
        <f ca="1"/>
        <v>0</v>
      </c>
      <c r="CI62" s="137">
        <f ca="1"/>
        <v>0</v>
      </c>
      <c r="CJ62" s="137">
        <f ca="1"/>
        <v>0</v>
      </c>
      <c r="CK62" s="137">
        <f ca="1"/>
        <v>0</v>
      </c>
      <c r="CL62" s="137">
        <f ca="1"/>
        <v>0</v>
      </c>
      <c r="CM62" s="137">
        <f ca="1"/>
        <v>0</v>
      </c>
      <c r="CN62" s="137">
        <f ca="1"/>
        <v>0</v>
      </c>
      <c r="CO62" s="138">
        <f ca="1"/>
        <v>0</v>
      </c>
    </row>
    <row r="63" spans="1:93" s="15" customFormat="1" ht="13" x14ac:dyDescent="0.3">
      <c r="A63" s="195"/>
      <c r="B63" s="143">
        <v>832</v>
      </c>
      <c r="C63" s="144" t="str">
        <v>Yura C</v>
      </c>
      <c r="D63" s="35">
        <f ca="1"/>
        <v>3.5161290322580645</v>
      </c>
      <c r="E63" s="136">
        <f ca="1"/>
        <v>2.8928571428571428</v>
      </c>
      <c r="F63" s="136">
        <f ca="1"/>
        <v>2.838709677419355</v>
      </c>
      <c r="G63" s="137">
        <f ca="1"/>
        <v>4.333333333333333</v>
      </c>
      <c r="H63" s="136">
        <f ca="1"/>
        <v>2.7419354838709675</v>
      </c>
      <c r="I63" s="136">
        <f ca="1"/>
        <v>3.8333333333333335</v>
      </c>
      <c r="J63" s="137">
        <f ca="1"/>
        <v>3.5161290322580645</v>
      </c>
      <c r="K63" s="137">
        <f ca="1"/>
        <v>3.096774193548387</v>
      </c>
      <c r="L63" s="137">
        <f ca="1"/>
        <v>3.1666666666666665</v>
      </c>
      <c r="M63" s="137">
        <f ca="1"/>
        <v>2.7096774193548385</v>
      </c>
      <c r="N63" s="137">
        <f ca="1"/>
        <v>3.5333333333333332</v>
      </c>
      <c r="O63" s="137">
        <f ca="1"/>
        <v>5.225806451612903</v>
      </c>
      <c r="P63" s="138">
        <f ca="1"/>
        <v>3</v>
      </c>
      <c r="Q63" s="23"/>
      <c r="R63" s="163" t="str">
        <v>Yura C</v>
      </c>
      <c r="S63" s="28">
        <f ca="1"/>
        <v>0.39492753623188409</v>
      </c>
      <c r="T63" s="193">
        <f ca="1"/>
        <v>0.41968911917098445</v>
      </c>
      <c r="U63" s="193">
        <f ca="1"/>
        <v>0.46560846560846564</v>
      </c>
      <c r="V63" s="194">
        <f ca="1"/>
        <v>0.49429657794676796</v>
      </c>
      <c r="W63" s="193">
        <f ca="1"/>
        <v>0.47752808988764039</v>
      </c>
      <c r="X63" s="193">
        <f ca="1"/>
        <v>0.42910447761194032</v>
      </c>
      <c r="Y63" s="194">
        <f ca="1"/>
        <v>0.5505050505050505</v>
      </c>
      <c r="Z63" s="194">
        <f ca="1"/>
        <v>0.45933014354066981</v>
      </c>
      <c r="AA63" s="194">
        <f ca="1"/>
        <v>0.50531914893617025</v>
      </c>
      <c r="AB63" s="194">
        <f ca="1"/>
        <v>0.44919786096256681</v>
      </c>
      <c r="AC63" s="194">
        <f ca="1"/>
        <v>0.4568965517241379</v>
      </c>
      <c r="AD63" s="194">
        <f ca="1"/>
        <v>0.49390243902439024</v>
      </c>
      <c r="AE63" s="159">
        <f ca="1"/>
        <v>0.4</v>
      </c>
      <c r="AG63" s="143">
        <f ca="1"/>
        <v>889</v>
      </c>
      <c r="AH63" s="144" t="str">
        <f ca="1"/>
        <v>Milk L</v>
      </c>
      <c r="AI63" s="35">
        <f ca="1"/>
        <v>1.5483870967741935</v>
      </c>
      <c r="AJ63" s="136">
        <f ca="1"/>
        <v>1.6071428571428572</v>
      </c>
      <c r="AK63" s="136">
        <f ca="1"/>
        <v>2.032258064516129</v>
      </c>
      <c r="AL63" s="137">
        <f ca="1"/>
        <v>1.9333333333333333</v>
      </c>
      <c r="AM63" s="136">
        <f ca="1"/>
        <v>2.193548387096774</v>
      </c>
      <c r="AN63" s="136">
        <f ca="1"/>
        <v>1.6333333333333333</v>
      </c>
      <c r="AO63" s="137">
        <f ca="1"/>
        <v>0.70967741935483875</v>
      </c>
      <c r="AP63" s="137">
        <f ca="1"/>
        <v>9.6774193548387094E-2</v>
      </c>
      <c r="AQ63" s="137">
        <f ca="1"/>
        <v>0</v>
      </c>
      <c r="AR63" s="137">
        <f ca="1"/>
        <v>0</v>
      </c>
      <c r="AS63" s="137">
        <f ca="1"/>
        <v>0.73333333333333328</v>
      </c>
      <c r="AT63" s="137">
        <f ca="1"/>
        <v>4.258064516129032</v>
      </c>
      <c r="AU63" s="138">
        <f ca="1"/>
        <v>2.8</v>
      </c>
      <c r="AV63" s="23">
        <f ca="1"/>
        <v>0</v>
      </c>
      <c r="AW63" s="163" t="str">
        <f ca="1"/>
        <v>Milk L</v>
      </c>
      <c r="AX63" s="28">
        <f ca="1"/>
        <v>0.32653061224489793</v>
      </c>
      <c r="AY63" s="193">
        <f ca="1"/>
        <v>0.38461538461538458</v>
      </c>
      <c r="AZ63" s="193">
        <f ca="1"/>
        <v>0.40909090909090906</v>
      </c>
      <c r="BA63" s="194">
        <f ca="1"/>
        <v>0.36250000000000004</v>
      </c>
      <c r="BB63" s="193">
        <f ca="1"/>
        <v>0.40963855421686746</v>
      </c>
      <c r="BC63" s="193">
        <f ca="1"/>
        <v>0.37692307692307692</v>
      </c>
      <c r="BD63" s="194">
        <f ca="1"/>
        <v>0.25287356321839083</v>
      </c>
      <c r="BE63" s="194">
        <f ca="1"/>
        <v>0.33333333333333331</v>
      </c>
      <c r="BF63" s="194" t="str">
        <f ca="1"/>
        <v/>
      </c>
      <c r="BG63" s="194" t="str">
        <f ca="1"/>
        <v/>
      </c>
      <c r="BH63" s="194">
        <f ca="1"/>
        <v>0.38596491228070173</v>
      </c>
      <c r="BI63" s="194">
        <f ca="1"/>
        <v>0.41249999999999998</v>
      </c>
      <c r="BJ63" s="159">
        <f ca="1"/>
        <v>0.33532934131736525</v>
      </c>
      <c r="BL63" s="163" t="str">
        <f ca="1"/>
        <v>Jovi C</v>
      </c>
      <c r="BM63" s="169" t="str">
        <f ca="1"/>
        <v/>
      </c>
      <c r="BN63" s="196">
        <f ca="1"/>
        <v>0</v>
      </c>
      <c r="BO63" s="196">
        <f ca="1"/>
        <v>0</v>
      </c>
      <c r="BP63" s="197" t="str">
        <f ca="1"/>
        <v/>
      </c>
      <c r="BQ63" s="196" t="str">
        <f ca="1"/>
        <v/>
      </c>
      <c r="BR63" s="196" t="str">
        <f ca="1"/>
        <v/>
      </c>
      <c r="BS63" s="197" t="str">
        <f ca="1"/>
        <v/>
      </c>
      <c r="BT63" s="197" t="str">
        <f ca="1"/>
        <v/>
      </c>
      <c r="BU63" s="197">
        <f ca="1"/>
        <v>0</v>
      </c>
      <c r="BV63" s="197">
        <f ca="1"/>
        <v>0</v>
      </c>
      <c r="BW63" s="197">
        <f ca="1"/>
        <v>0</v>
      </c>
      <c r="BX63" s="197">
        <f ca="1"/>
        <v>0</v>
      </c>
      <c r="BY63" s="170">
        <f ca="1"/>
        <v>0</v>
      </c>
      <c r="BZ63" s="203">
        <f ca="1"/>
        <v>0</v>
      </c>
      <c r="CA63" s="143">
        <f ca="1"/>
        <v>544</v>
      </c>
      <c r="CB63" s="144" t="str">
        <f ca="1"/>
        <v>Jovi C</v>
      </c>
      <c r="CC63" s="35">
        <f ca="1"/>
        <v>0</v>
      </c>
      <c r="CD63" s="136">
        <f ca="1"/>
        <v>0</v>
      </c>
      <c r="CE63" s="136">
        <f ca="1"/>
        <v>0</v>
      </c>
      <c r="CF63" s="137">
        <f ca="1"/>
        <v>0</v>
      </c>
      <c r="CG63" s="136">
        <f ca="1"/>
        <v>0</v>
      </c>
      <c r="CH63" s="136">
        <f ca="1"/>
        <v>0</v>
      </c>
      <c r="CI63" s="137">
        <f ca="1"/>
        <v>0</v>
      </c>
      <c r="CJ63" s="137">
        <f ca="1"/>
        <v>0</v>
      </c>
      <c r="CK63" s="137">
        <f ca="1"/>
        <v>0</v>
      </c>
      <c r="CL63" s="137">
        <f ca="1"/>
        <v>0</v>
      </c>
      <c r="CM63" s="137">
        <f ca="1"/>
        <v>0</v>
      </c>
      <c r="CN63" s="137">
        <f ca="1"/>
        <v>0</v>
      </c>
      <c r="CO63" s="138">
        <f ca="1"/>
        <v>0</v>
      </c>
    </row>
    <row r="64" spans="1:93" s="15" customFormat="1" ht="13" x14ac:dyDescent="0.3">
      <c r="A64" s="195"/>
      <c r="B64" s="143">
        <v>863</v>
      </c>
      <c r="C64" s="144" t="str">
        <v>Collan C</v>
      </c>
      <c r="D64" s="35">
        <f ca="1"/>
        <v>1.2903225806451613</v>
      </c>
      <c r="E64" s="136">
        <f ca="1"/>
        <v>0.75</v>
      </c>
      <c r="F64" s="136">
        <f ca="1"/>
        <v>0.74193548387096775</v>
      </c>
      <c r="G64" s="137">
        <f ca="1"/>
        <v>0.4</v>
      </c>
      <c r="H64" s="136">
        <f ca="1"/>
        <v>0.87096774193548387</v>
      </c>
      <c r="I64" s="136">
        <f ca="1"/>
        <v>0.56666666666666665</v>
      </c>
      <c r="J64" s="137">
        <f ca="1"/>
        <v>0.4838709677419355</v>
      </c>
      <c r="K64" s="137">
        <f ca="1"/>
        <v>0.32258064516129031</v>
      </c>
      <c r="L64" s="137">
        <f ca="1"/>
        <v>0.36666666666666664</v>
      </c>
      <c r="M64" s="137">
        <f ca="1"/>
        <v>0.87096774193548387</v>
      </c>
      <c r="N64" s="137">
        <f ca="1"/>
        <v>0.73333333333333328</v>
      </c>
      <c r="O64" s="137">
        <f ca="1"/>
        <v>0.74193548387096775</v>
      </c>
      <c r="P64" s="138">
        <f ca="1"/>
        <v>0.45</v>
      </c>
      <c r="Q64" s="23"/>
      <c r="R64" s="163" t="str">
        <v>Collan C</v>
      </c>
      <c r="S64" s="28">
        <f ca="1"/>
        <v>0.43478260869565216</v>
      </c>
      <c r="T64" s="193">
        <f ca="1"/>
        <v>0.30434782608695649</v>
      </c>
      <c r="U64" s="193">
        <f ca="1"/>
        <v>0.34328358208955229</v>
      </c>
      <c r="V64" s="194">
        <f ca="1"/>
        <v>0.30000000000000004</v>
      </c>
      <c r="W64" s="193">
        <f ca="1"/>
        <v>0.47368421052631582</v>
      </c>
      <c r="X64" s="193">
        <f ca="1"/>
        <v>0.40476190476190477</v>
      </c>
      <c r="Y64" s="194">
        <f ca="1"/>
        <v>0.30000000000000004</v>
      </c>
      <c r="Z64" s="194">
        <f ca="1"/>
        <v>0.16393442622950818</v>
      </c>
      <c r="AA64" s="194">
        <f ca="1"/>
        <v>0.22448979591836735</v>
      </c>
      <c r="AB64" s="194">
        <f ca="1"/>
        <v>0.33333333333333337</v>
      </c>
      <c r="AC64" s="194">
        <f ca="1"/>
        <v>0.37931034482758619</v>
      </c>
      <c r="AD64" s="194">
        <f ca="1"/>
        <v>0.33823529411764708</v>
      </c>
      <c r="AE64" s="159">
        <f ca="1"/>
        <v>0.26470588235294118</v>
      </c>
      <c r="AG64" s="143">
        <f ca="1"/>
        <v>517</v>
      </c>
      <c r="AH64" s="144" t="str">
        <f ca="1"/>
        <v>Aya C</v>
      </c>
      <c r="AI64" s="35">
        <f ca="1"/>
        <v>0</v>
      </c>
      <c r="AJ64" s="136">
        <f ca="1"/>
        <v>0.42857142857142855</v>
      </c>
      <c r="AK64" s="136">
        <f ca="1"/>
        <v>0</v>
      </c>
      <c r="AL64" s="137">
        <f ca="1"/>
        <v>0</v>
      </c>
      <c r="AM64" s="136">
        <f ca="1"/>
        <v>0.32258064516129031</v>
      </c>
      <c r="AN64" s="136">
        <f ca="1"/>
        <v>0</v>
      </c>
      <c r="AO64" s="137">
        <f ca="1"/>
        <v>0</v>
      </c>
      <c r="AP64" s="137">
        <f ca="1"/>
        <v>0</v>
      </c>
      <c r="AQ64" s="137">
        <f ca="1"/>
        <v>0</v>
      </c>
      <c r="AR64" s="137">
        <f ca="1"/>
        <v>0</v>
      </c>
      <c r="AS64" s="137">
        <f ca="1"/>
        <v>0.2</v>
      </c>
      <c r="AT64" s="137">
        <f ca="1"/>
        <v>0.45161290322580644</v>
      </c>
      <c r="AU64" s="138">
        <f ca="1"/>
        <v>0.15</v>
      </c>
      <c r="AV64" s="23">
        <f ca="1"/>
        <v>0</v>
      </c>
      <c r="AW64" s="163" t="str">
        <f ca="1"/>
        <v>Aya C</v>
      </c>
      <c r="AX64" s="28" t="str">
        <f ca="1"/>
        <v/>
      </c>
      <c r="AY64" s="193">
        <f ca="1"/>
        <v>0.5714285714285714</v>
      </c>
      <c r="AZ64" s="193" t="str">
        <f ca="1"/>
        <v/>
      </c>
      <c r="BA64" s="194" t="str">
        <f ca="1"/>
        <v/>
      </c>
      <c r="BB64" s="193">
        <f ca="1"/>
        <v>0.43478260869565216</v>
      </c>
      <c r="BC64" s="193" t="str">
        <f ca="1"/>
        <v/>
      </c>
      <c r="BD64" s="194" t="str">
        <f ca="1"/>
        <v/>
      </c>
      <c r="BE64" s="194" t="str">
        <f ca="1"/>
        <v/>
      </c>
      <c r="BF64" s="194" t="str">
        <f ca="1"/>
        <v/>
      </c>
      <c r="BG64" s="194" t="str">
        <f ca="1"/>
        <v/>
      </c>
      <c r="BH64" s="194">
        <f ca="1"/>
        <v>0.35294117647058826</v>
      </c>
      <c r="BI64" s="194">
        <f ca="1"/>
        <v>0.46666666666666662</v>
      </c>
      <c r="BJ64" s="159">
        <f ca="1"/>
        <v>0.27272727272727271</v>
      </c>
      <c r="BL64" s="163" t="str">
        <f ca="1"/>
        <v>Bowie L</v>
      </c>
      <c r="BM64" s="169" t="str">
        <f ca="1"/>
        <v/>
      </c>
      <c r="BN64" s="196" t="str">
        <f ca="1"/>
        <v/>
      </c>
      <c r="BO64" s="196" t="str">
        <f ca="1"/>
        <v/>
      </c>
      <c r="BP64" s="197" t="str">
        <f ca="1"/>
        <v/>
      </c>
      <c r="BQ64" s="196" t="str">
        <f ca="1"/>
        <v/>
      </c>
      <c r="BR64" s="196" t="str">
        <f ca="1"/>
        <v/>
      </c>
      <c r="BS64" s="197" t="str">
        <f ca="1"/>
        <v/>
      </c>
      <c r="BT64" s="197">
        <f ca="1"/>
        <v>0</v>
      </c>
      <c r="BU64" s="197">
        <f ca="1"/>
        <v>3.5714285714285712E-2</v>
      </c>
      <c r="BV64" s="197">
        <f ca="1"/>
        <v>1.0526315789473684E-2</v>
      </c>
      <c r="BW64" s="197">
        <f ca="1"/>
        <v>0</v>
      </c>
      <c r="BX64" s="197">
        <f ca="1"/>
        <v>1.0582010582010581E-2</v>
      </c>
      <c r="BY64" s="170">
        <f ca="1"/>
        <v>0</v>
      </c>
      <c r="BZ64" s="203">
        <f ca="1"/>
        <v>0</v>
      </c>
      <c r="CA64" s="143">
        <f ca="1"/>
        <v>807</v>
      </c>
      <c r="CB64" s="144" t="str">
        <f ca="1"/>
        <v>Bowie L</v>
      </c>
      <c r="CC64" s="35">
        <f ca="1"/>
        <v>0</v>
      </c>
      <c r="CD64" s="136">
        <f ca="1"/>
        <v>0</v>
      </c>
      <c r="CE64" s="136">
        <f ca="1"/>
        <v>0</v>
      </c>
      <c r="CF64" s="137">
        <f ca="1"/>
        <v>0</v>
      </c>
      <c r="CG64" s="136">
        <f ca="1"/>
        <v>0</v>
      </c>
      <c r="CH64" s="136">
        <f ca="1"/>
        <v>0</v>
      </c>
      <c r="CI64" s="137">
        <f ca="1"/>
        <v>0</v>
      </c>
      <c r="CJ64" s="137">
        <f ca="1"/>
        <v>0</v>
      </c>
      <c r="CK64" s="137">
        <f ca="1"/>
        <v>3</v>
      </c>
      <c r="CL64" s="137">
        <f ca="1"/>
        <v>1</v>
      </c>
      <c r="CM64" s="137">
        <f ca="1"/>
        <v>0</v>
      </c>
      <c r="CN64" s="137">
        <f ca="1"/>
        <v>2</v>
      </c>
      <c r="CO64" s="138">
        <f ca="1"/>
        <v>0</v>
      </c>
    </row>
    <row r="65" spans="1:94" s="15" customFormat="1" ht="13" x14ac:dyDescent="0.3">
      <c r="A65" s="195"/>
      <c r="B65" s="143">
        <v>886</v>
      </c>
      <c r="C65" s="144" t="str">
        <v>Gigi C</v>
      </c>
      <c r="D65" s="35">
        <f ca="1"/>
        <v>2.032258064516129</v>
      </c>
      <c r="E65" s="136">
        <f ca="1"/>
        <v>3.3928571428571428</v>
      </c>
      <c r="F65" s="136">
        <f ca="1"/>
        <v>2.3870967741935485</v>
      </c>
      <c r="G65" s="137">
        <f ca="1"/>
        <v>2.0333333333333332</v>
      </c>
      <c r="H65" s="136">
        <f ca="1"/>
        <v>2.4838709677419355</v>
      </c>
      <c r="I65" s="136">
        <f ca="1"/>
        <v>2.8666666666666667</v>
      </c>
      <c r="J65" s="137">
        <f ca="1"/>
        <v>1.8709677419354838</v>
      </c>
      <c r="K65" s="137">
        <f ca="1"/>
        <v>2.5483870967741935</v>
      </c>
      <c r="L65" s="137">
        <f ca="1"/>
        <v>0.9</v>
      </c>
      <c r="M65" s="137">
        <f ca="1"/>
        <v>2.225806451612903</v>
      </c>
      <c r="N65" s="137">
        <f ca="1"/>
        <v>1.7</v>
      </c>
      <c r="O65" s="137">
        <f ca="1"/>
        <v>2.161290322580645</v>
      </c>
      <c r="P65" s="138">
        <f ca="1"/>
        <v>2</v>
      </c>
      <c r="Q65" s="23"/>
      <c r="R65" s="163" t="str">
        <v>Gigi C</v>
      </c>
      <c r="S65" s="28">
        <f ca="1"/>
        <v>0.37951807228915663</v>
      </c>
      <c r="T65" s="193">
        <f ca="1"/>
        <v>0.45238095238095238</v>
      </c>
      <c r="U65" s="193">
        <f ca="1"/>
        <v>0.40217391304347827</v>
      </c>
      <c r="V65" s="194">
        <f ca="1"/>
        <v>0.39102564102564097</v>
      </c>
      <c r="W65" s="193">
        <f ca="1"/>
        <v>0.50993377483443703</v>
      </c>
      <c r="X65" s="193">
        <f ca="1"/>
        <v>0.41148325358851673</v>
      </c>
      <c r="Y65" s="194">
        <f ca="1"/>
        <v>0.36477987421383645</v>
      </c>
      <c r="Z65" s="194">
        <f ca="1"/>
        <v>0.43169398907103823</v>
      </c>
      <c r="AA65" s="194">
        <f ca="1"/>
        <v>0.43548387096774188</v>
      </c>
      <c r="AB65" s="194">
        <f ca="1"/>
        <v>0.37297297297297294</v>
      </c>
      <c r="AC65" s="194">
        <f ca="1"/>
        <v>0.42148760330578511</v>
      </c>
      <c r="AD65" s="194">
        <f ca="1"/>
        <v>0.3895348837209302</v>
      </c>
      <c r="AE65" s="159">
        <f ca="1"/>
        <v>0.41666666666666669</v>
      </c>
      <c r="AG65" s="143">
        <f ca="1"/>
        <v>863</v>
      </c>
      <c r="AH65" s="144" t="str">
        <f ca="1"/>
        <v>Collan C</v>
      </c>
      <c r="AI65" s="35">
        <f ca="1"/>
        <v>1.2903225806451613</v>
      </c>
      <c r="AJ65" s="136">
        <f ca="1"/>
        <v>0.75</v>
      </c>
      <c r="AK65" s="136">
        <f ca="1"/>
        <v>0.74193548387096775</v>
      </c>
      <c r="AL65" s="137">
        <f ca="1"/>
        <v>0.4</v>
      </c>
      <c r="AM65" s="136">
        <f ca="1"/>
        <v>0.87096774193548387</v>
      </c>
      <c r="AN65" s="136">
        <f ca="1"/>
        <v>0.56666666666666665</v>
      </c>
      <c r="AO65" s="137">
        <f ca="1"/>
        <v>0.4838709677419355</v>
      </c>
      <c r="AP65" s="137">
        <f ca="1"/>
        <v>0.32258064516129031</v>
      </c>
      <c r="AQ65" s="137">
        <f ca="1"/>
        <v>0.36666666666666664</v>
      </c>
      <c r="AR65" s="137">
        <f ca="1"/>
        <v>0.87096774193548387</v>
      </c>
      <c r="AS65" s="137">
        <f ca="1"/>
        <v>0.73333333333333328</v>
      </c>
      <c r="AT65" s="137">
        <f ca="1"/>
        <v>0.74193548387096775</v>
      </c>
      <c r="AU65" s="138">
        <f ca="1"/>
        <v>0.45</v>
      </c>
      <c r="AV65" s="23">
        <f ca="1"/>
        <v>0</v>
      </c>
      <c r="AW65" s="163" t="str">
        <f ca="1"/>
        <v>Collan C</v>
      </c>
      <c r="AX65" s="28">
        <f ca="1"/>
        <v>0.43478260869565216</v>
      </c>
      <c r="AY65" s="193">
        <f ca="1"/>
        <v>0.30434782608695649</v>
      </c>
      <c r="AZ65" s="193">
        <f ca="1"/>
        <v>0.34328358208955229</v>
      </c>
      <c r="BA65" s="194">
        <f ca="1"/>
        <v>0.30000000000000004</v>
      </c>
      <c r="BB65" s="193">
        <f ca="1"/>
        <v>0.47368421052631582</v>
      </c>
      <c r="BC65" s="193">
        <f ca="1"/>
        <v>0.40476190476190477</v>
      </c>
      <c r="BD65" s="194">
        <f ca="1"/>
        <v>0.30000000000000004</v>
      </c>
      <c r="BE65" s="194">
        <f ca="1"/>
        <v>0.16393442622950818</v>
      </c>
      <c r="BF65" s="194">
        <f ca="1"/>
        <v>0.22448979591836735</v>
      </c>
      <c r="BG65" s="194">
        <f ca="1"/>
        <v>0.33333333333333337</v>
      </c>
      <c r="BH65" s="194">
        <f ca="1"/>
        <v>0.37931034482758619</v>
      </c>
      <c r="BI65" s="194">
        <f ca="1"/>
        <v>0.33823529411764708</v>
      </c>
      <c r="BJ65" s="159">
        <f ca="1"/>
        <v>0.26470588235294118</v>
      </c>
      <c r="BL65" s="163" t="str">
        <f ca="1"/>
        <v>Collan C</v>
      </c>
      <c r="BM65" s="169">
        <f ca="1"/>
        <v>1.0869565217391304E-2</v>
      </c>
      <c r="BN65" s="196">
        <f ca="1"/>
        <v>0</v>
      </c>
      <c r="BO65" s="196">
        <f ca="1"/>
        <v>1.4925373134328358E-2</v>
      </c>
      <c r="BP65" s="197">
        <f ca="1"/>
        <v>0</v>
      </c>
      <c r="BQ65" s="196">
        <f ca="1"/>
        <v>1.7543859649122806E-2</v>
      </c>
      <c r="BR65" s="196">
        <f ca="1"/>
        <v>2.3809523809523808E-2</v>
      </c>
      <c r="BS65" s="197">
        <f ca="1"/>
        <v>0</v>
      </c>
      <c r="BT65" s="197">
        <f ca="1"/>
        <v>0</v>
      </c>
      <c r="BU65" s="197">
        <f ca="1"/>
        <v>0</v>
      </c>
      <c r="BV65" s="197">
        <f ca="1"/>
        <v>2.4691358024691357E-2</v>
      </c>
      <c r="BW65" s="197">
        <f ca="1"/>
        <v>0</v>
      </c>
      <c r="BX65" s="197">
        <f ca="1"/>
        <v>1.4705882352941176E-2</v>
      </c>
      <c r="BY65" s="170">
        <f ca="1"/>
        <v>0</v>
      </c>
      <c r="BZ65" s="203">
        <f ca="1"/>
        <v>0</v>
      </c>
      <c r="CA65" s="143">
        <f ca="1"/>
        <v>863</v>
      </c>
      <c r="CB65" s="144" t="str">
        <f ca="1"/>
        <v>Collan C</v>
      </c>
      <c r="CC65" s="35">
        <f ca="1"/>
        <v>1</v>
      </c>
      <c r="CD65" s="136">
        <f ca="1"/>
        <v>0</v>
      </c>
      <c r="CE65" s="136">
        <f ca="1"/>
        <v>1</v>
      </c>
      <c r="CF65" s="137">
        <f ca="1"/>
        <v>0</v>
      </c>
      <c r="CG65" s="136">
        <f ca="1"/>
        <v>1</v>
      </c>
      <c r="CH65" s="136">
        <f ca="1"/>
        <v>1</v>
      </c>
      <c r="CI65" s="137">
        <f ca="1"/>
        <v>0</v>
      </c>
      <c r="CJ65" s="137">
        <f ca="1"/>
        <v>0</v>
      </c>
      <c r="CK65" s="137">
        <f ca="1"/>
        <v>0</v>
      </c>
      <c r="CL65" s="137">
        <f ca="1"/>
        <v>2</v>
      </c>
      <c r="CM65" s="137">
        <f ca="1"/>
        <v>0</v>
      </c>
      <c r="CN65" s="137">
        <f ca="1"/>
        <v>1</v>
      </c>
      <c r="CO65" s="138">
        <f ca="1"/>
        <v>0</v>
      </c>
      <c r="CP65"/>
    </row>
    <row r="66" spans="1:94" s="15" customFormat="1" ht="13" x14ac:dyDescent="0.3">
      <c r="A66" s="195"/>
      <c r="B66" s="143">
        <v>889</v>
      </c>
      <c r="C66" s="144" t="str">
        <v>Milk L</v>
      </c>
      <c r="D66" s="35">
        <f ca="1"/>
        <v>1.5483870967741935</v>
      </c>
      <c r="E66" s="136">
        <f ca="1"/>
        <v>1.6071428571428572</v>
      </c>
      <c r="F66" s="136">
        <f ca="1"/>
        <v>2.032258064516129</v>
      </c>
      <c r="G66" s="137">
        <f ca="1"/>
        <v>1.9333333333333333</v>
      </c>
      <c r="H66" s="136">
        <f ca="1"/>
        <v>2.193548387096774</v>
      </c>
      <c r="I66" s="136">
        <f ca="1"/>
        <v>1.6333333333333333</v>
      </c>
      <c r="J66" s="137">
        <f ca="1"/>
        <v>0.70967741935483875</v>
      </c>
      <c r="K66" s="137">
        <f ca="1"/>
        <v>9.6774193548387094E-2</v>
      </c>
      <c r="L66" s="137">
        <f ca="1"/>
        <v>0</v>
      </c>
      <c r="M66" s="137">
        <f ca="1"/>
        <v>0</v>
      </c>
      <c r="N66" s="137">
        <f ca="1"/>
        <v>0.73333333333333328</v>
      </c>
      <c r="O66" s="137">
        <f ca="1"/>
        <v>4.258064516129032</v>
      </c>
      <c r="P66" s="138">
        <f ca="1"/>
        <v>2.8</v>
      </c>
      <c r="Q66" s="23"/>
      <c r="R66" s="163" t="str">
        <v>Milk L</v>
      </c>
      <c r="S66" s="28">
        <f ca="1"/>
        <v>0.32653061224489793</v>
      </c>
      <c r="T66" s="193">
        <f ca="1"/>
        <v>0.38461538461538458</v>
      </c>
      <c r="U66" s="193">
        <f ca="1"/>
        <v>0.40909090909090906</v>
      </c>
      <c r="V66" s="194">
        <f ca="1"/>
        <v>0.36250000000000004</v>
      </c>
      <c r="W66" s="193">
        <f ca="1"/>
        <v>0.40963855421686746</v>
      </c>
      <c r="X66" s="193">
        <f ca="1"/>
        <v>0.37692307692307692</v>
      </c>
      <c r="Y66" s="194">
        <f ca="1"/>
        <v>0.25287356321839083</v>
      </c>
      <c r="Z66" s="194">
        <f ca="1"/>
        <v>0.33333333333333331</v>
      </c>
      <c r="AA66" s="194" t="str">
        <f ca="1"/>
        <v/>
      </c>
      <c r="AB66" s="194" t="str">
        <f ca="1"/>
        <v/>
      </c>
      <c r="AC66" s="194">
        <f ca="1"/>
        <v>0.38596491228070173</v>
      </c>
      <c r="AD66" s="194">
        <f ca="1"/>
        <v>0.41249999999999998</v>
      </c>
      <c r="AE66" s="159">
        <f ca="1"/>
        <v>0.33532934131736525</v>
      </c>
      <c r="AG66" s="143">
        <f ca="1"/>
        <v>537</v>
      </c>
      <c r="AH66" s="144" t="str">
        <f ca="1"/>
        <v>Yoyo M</v>
      </c>
      <c r="AI66" s="35">
        <f ca="1"/>
        <v>0</v>
      </c>
      <c r="AJ66" s="136">
        <f ca="1"/>
        <v>0</v>
      </c>
      <c r="AK66" s="136">
        <f ca="1"/>
        <v>0</v>
      </c>
      <c r="AL66" s="137">
        <f ca="1"/>
        <v>0</v>
      </c>
      <c r="AM66" s="136">
        <f ca="1"/>
        <v>0</v>
      </c>
      <c r="AN66" s="136">
        <f ca="1"/>
        <v>0</v>
      </c>
      <c r="AO66" s="137">
        <f ca="1"/>
        <v>0</v>
      </c>
      <c r="AP66" s="137">
        <f ca="1"/>
        <v>0</v>
      </c>
      <c r="AQ66" s="137">
        <f ca="1"/>
        <v>0</v>
      </c>
      <c r="AR66" s="137">
        <f ca="1"/>
        <v>0</v>
      </c>
      <c r="AS66" s="137">
        <f ca="1"/>
        <v>0</v>
      </c>
      <c r="AT66" s="137">
        <f ca="1"/>
        <v>0</v>
      </c>
      <c r="AU66" s="138">
        <f ca="1"/>
        <v>0</v>
      </c>
      <c r="AV66" s="23">
        <f ca="1"/>
        <v>0</v>
      </c>
      <c r="AW66" s="163" t="str">
        <f ca="1"/>
        <v>Yoyo M</v>
      </c>
      <c r="AX66" s="28" t="str">
        <f ca="1"/>
        <v/>
      </c>
      <c r="AY66" s="193" t="str">
        <f ca="1"/>
        <v/>
      </c>
      <c r="AZ66" s="193" t="str">
        <f ca="1"/>
        <v/>
      </c>
      <c r="BA66" s="194" t="str">
        <f ca="1"/>
        <v/>
      </c>
      <c r="BB66" s="193" t="str">
        <f ca="1"/>
        <v/>
      </c>
      <c r="BC66" s="193" t="str">
        <f ca="1"/>
        <v/>
      </c>
      <c r="BD66" s="194" t="str">
        <f ca="1"/>
        <v/>
      </c>
      <c r="BE66" s="194" t="str">
        <f ca="1"/>
        <v/>
      </c>
      <c r="BF66" s="194" t="str">
        <f ca="1"/>
        <v/>
      </c>
      <c r="BG66" s="194" t="str">
        <f ca="1"/>
        <v/>
      </c>
      <c r="BH66" s="194" t="str">
        <f ca="1"/>
        <v/>
      </c>
      <c r="BI66" s="194" t="str">
        <f ca="1"/>
        <v/>
      </c>
      <c r="BJ66" s="159" t="str">
        <f ca="1"/>
        <v/>
      </c>
      <c r="BL66" s="163" t="str">
        <f ca="1"/>
        <v>Milk L</v>
      </c>
      <c r="BM66" s="169">
        <f ca="1"/>
        <v>1.3605442176870748E-2</v>
      </c>
      <c r="BN66" s="196">
        <f ca="1"/>
        <v>3.4188034188034191E-2</v>
      </c>
      <c r="BO66" s="196">
        <f ca="1"/>
        <v>1.2987012987012988E-2</v>
      </c>
      <c r="BP66" s="197">
        <f ca="1"/>
        <v>1.2500000000000001E-2</v>
      </c>
      <c r="BQ66" s="196">
        <f ca="1"/>
        <v>1.8072289156626505E-2</v>
      </c>
      <c r="BR66" s="196">
        <f ca="1"/>
        <v>1.5384615384615385E-2</v>
      </c>
      <c r="BS66" s="197">
        <f ca="1"/>
        <v>0</v>
      </c>
      <c r="BT66" s="197">
        <f ca="1"/>
        <v>0</v>
      </c>
      <c r="BU66" s="197" t="str">
        <f ca="1"/>
        <v/>
      </c>
      <c r="BV66" s="197" t="str">
        <f ca="1"/>
        <v/>
      </c>
      <c r="BW66" s="197">
        <f ca="1"/>
        <v>5.2631578947368418E-2</v>
      </c>
      <c r="BX66" s="197">
        <f ca="1"/>
        <v>1.2500000000000001E-2</v>
      </c>
      <c r="BY66" s="170">
        <f ca="1"/>
        <v>0</v>
      </c>
      <c r="BZ66" s="203">
        <f ca="1"/>
        <v>0</v>
      </c>
      <c r="CA66" s="143">
        <f ca="1"/>
        <v>889</v>
      </c>
      <c r="CB66" s="144" t="str">
        <f ca="1"/>
        <v>Milk L</v>
      </c>
      <c r="CC66" s="35">
        <f ca="1"/>
        <v>2</v>
      </c>
      <c r="CD66" s="136">
        <f ca="1"/>
        <v>4</v>
      </c>
      <c r="CE66" s="136">
        <f ca="1"/>
        <v>2</v>
      </c>
      <c r="CF66" s="137">
        <f ca="1"/>
        <v>2</v>
      </c>
      <c r="CG66" s="136">
        <f ca="1"/>
        <v>3</v>
      </c>
      <c r="CH66" s="136">
        <f ca="1"/>
        <v>2</v>
      </c>
      <c r="CI66" s="137">
        <f ca="1"/>
        <v>0</v>
      </c>
      <c r="CJ66" s="137">
        <f ca="1"/>
        <v>0</v>
      </c>
      <c r="CK66" s="137">
        <f ca="1"/>
        <v>0</v>
      </c>
      <c r="CL66" s="137">
        <f ca="1"/>
        <v>0</v>
      </c>
      <c r="CM66" s="137">
        <f ca="1"/>
        <v>3</v>
      </c>
      <c r="CN66" s="137">
        <f ca="1"/>
        <v>4</v>
      </c>
      <c r="CO66" s="138">
        <f ca="1"/>
        <v>0</v>
      </c>
      <c r="CP66"/>
    </row>
    <row r="67" spans="1:94" s="15" customFormat="1" ht="13" x14ac:dyDescent="0.3">
      <c r="A67" s="195"/>
      <c r="B67" s="143"/>
      <c r="C67" s="144"/>
      <c r="D67" s="35"/>
      <c r="E67" s="136"/>
      <c r="F67" s="136"/>
      <c r="G67" s="137"/>
      <c r="H67" s="136"/>
      <c r="I67" s="136"/>
      <c r="J67" s="137"/>
      <c r="K67" s="137"/>
      <c r="L67" s="137"/>
      <c r="M67" s="137"/>
      <c r="N67" s="137"/>
      <c r="O67" s="137"/>
      <c r="P67" s="138"/>
      <c r="Q67" s="23"/>
      <c r="R67" s="163"/>
      <c r="S67" s="28"/>
      <c r="T67" s="193"/>
      <c r="U67" s="193"/>
      <c r="V67" s="194"/>
      <c r="W67" s="193"/>
      <c r="X67" s="193"/>
      <c r="Y67" s="194"/>
      <c r="Z67" s="194"/>
      <c r="AA67" s="194"/>
      <c r="AB67" s="194"/>
      <c r="AC67" s="194"/>
      <c r="AD67" s="194"/>
      <c r="AE67" s="159"/>
      <c r="AG67" s="143">
        <f ca="1"/>
        <v>0</v>
      </c>
      <c r="AH67" s="144">
        <f ca="1"/>
        <v>0</v>
      </c>
      <c r="AI67" s="35">
        <f ca="1"/>
        <v>0</v>
      </c>
      <c r="AJ67" s="136">
        <f ca="1"/>
        <v>0</v>
      </c>
      <c r="AK67" s="136">
        <f ca="1"/>
        <v>0</v>
      </c>
      <c r="AL67" s="137">
        <f ca="1"/>
        <v>0</v>
      </c>
      <c r="AM67" s="136">
        <f ca="1"/>
        <v>0</v>
      </c>
      <c r="AN67" s="136">
        <f ca="1"/>
        <v>0</v>
      </c>
      <c r="AO67" s="137">
        <f ca="1"/>
        <v>0</v>
      </c>
      <c r="AP67" s="137">
        <f ca="1"/>
        <v>0</v>
      </c>
      <c r="AQ67" s="137">
        <f ca="1"/>
        <v>0</v>
      </c>
      <c r="AR67" s="137">
        <f ca="1"/>
        <v>0</v>
      </c>
      <c r="AS67" s="137">
        <f ca="1"/>
        <v>0</v>
      </c>
      <c r="AT67" s="137">
        <f ca="1"/>
        <v>0</v>
      </c>
      <c r="AU67" s="138">
        <f ca="1"/>
        <v>0</v>
      </c>
      <c r="AV67" s="23">
        <f ca="1"/>
        <v>0</v>
      </c>
      <c r="AW67" s="163">
        <f ca="1"/>
        <v>0</v>
      </c>
      <c r="AX67" s="28">
        <f ca="1"/>
        <v>0</v>
      </c>
      <c r="AY67" s="193">
        <f ca="1"/>
        <v>0</v>
      </c>
      <c r="AZ67" s="193">
        <f ca="1"/>
        <v>0</v>
      </c>
      <c r="BA67" s="194">
        <f ca="1"/>
        <v>0</v>
      </c>
      <c r="BB67" s="193">
        <f ca="1"/>
        <v>0</v>
      </c>
      <c r="BC67" s="193">
        <f ca="1"/>
        <v>0</v>
      </c>
      <c r="BD67" s="194">
        <f ca="1"/>
        <v>0</v>
      </c>
      <c r="BE67" s="194">
        <f ca="1"/>
        <v>0</v>
      </c>
      <c r="BF67" s="194">
        <f ca="1"/>
        <v>0</v>
      </c>
      <c r="BG67" s="194">
        <f ca="1"/>
        <v>0</v>
      </c>
      <c r="BH67" s="194">
        <f ca="1"/>
        <v>0</v>
      </c>
      <c r="BI67" s="194">
        <f ca="1"/>
        <v>0</v>
      </c>
      <c r="BJ67" s="159">
        <f ca="1"/>
        <v>0</v>
      </c>
      <c r="BL67" s="163">
        <f ca="1"/>
        <v>0</v>
      </c>
      <c r="BM67" s="169">
        <f ca="1"/>
        <v>0</v>
      </c>
      <c r="BN67" s="196">
        <f ca="1"/>
        <v>0</v>
      </c>
      <c r="BO67" s="196">
        <f ca="1"/>
        <v>0</v>
      </c>
      <c r="BP67" s="197">
        <f ca="1"/>
        <v>0</v>
      </c>
      <c r="BQ67" s="196">
        <f ca="1"/>
        <v>0</v>
      </c>
      <c r="BR67" s="196">
        <f ca="1"/>
        <v>0</v>
      </c>
      <c r="BS67" s="197">
        <f ca="1"/>
        <v>0</v>
      </c>
      <c r="BT67" s="197">
        <f ca="1"/>
        <v>0</v>
      </c>
      <c r="BU67" s="197">
        <f ca="1"/>
        <v>0</v>
      </c>
      <c r="BV67" s="197">
        <f ca="1"/>
        <v>0</v>
      </c>
      <c r="BW67" s="197">
        <f ca="1"/>
        <v>0</v>
      </c>
      <c r="BX67" s="197">
        <f ca="1"/>
        <v>0</v>
      </c>
      <c r="BY67" s="170">
        <f ca="1"/>
        <v>0</v>
      </c>
      <c r="BZ67" s="203">
        <f ca="1"/>
        <v>0</v>
      </c>
      <c r="CA67" s="143">
        <f ca="1"/>
        <v>0</v>
      </c>
      <c r="CB67" s="144">
        <f ca="1"/>
        <v>0</v>
      </c>
      <c r="CC67" s="35">
        <f ca="1"/>
        <v>0</v>
      </c>
      <c r="CD67" s="136">
        <f ca="1"/>
        <v>0</v>
      </c>
      <c r="CE67" s="136">
        <f ca="1"/>
        <v>0</v>
      </c>
      <c r="CF67" s="137">
        <f ca="1"/>
        <v>0</v>
      </c>
      <c r="CG67" s="136">
        <f ca="1"/>
        <v>0</v>
      </c>
      <c r="CH67" s="136">
        <f ca="1"/>
        <v>0</v>
      </c>
      <c r="CI67" s="137">
        <f ca="1"/>
        <v>0</v>
      </c>
      <c r="CJ67" s="137">
        <f ca="1"/>
        <v>0</v>
      </c>
      <c r="CK67" s="137">
        <f ca="1"/>
        <v>0</v>
      </c>
      <c r="CL67" s="137">
        <f ca="1"/>
        <v>0</v>
      </c>
      <c r="CM67" s="137">
        <f ca="1"/>
        <v>0</v>
      </c>
      <c r="CN67" s="137">
        <f ca="1"/>
        <v>0</v>
      </c>
      <c r="CO67" s="138">
        <f ca="1"/>
        <v>0</v>
      </c>
      <c r="CP67"/>
    </row>
    <row r="68" spans="1:94" s="15" customFormat="1" ht="13.5" thickBot="1" x14ac:dyDescent="0.35">
      <c r="A68" s="195"/>
      <c r="B68" s="145"/>
      <c r="C68" s="146"/>
      <c r="D68" s="36"/>
      <c r="E68" s="37"/>
      <c r="F68" s="37"/>
      <c r="G68" s="139"/>
      <c r="H68" s="37"/>
      <c r="I68" s="37"/>
      <c r="J68" s="139"/>
      <c r="K68" s="139"/>
      <c r="L68" s="139"/>
      <c r="M68" s="139"/>
      <c r="N68" s="139"/>
      <c r="O68" s="139"/>
      <c r="P68" s="140"/>
      <c r="Q68" s="23"/>
      <c r="R68" s="164"/>
      <c r="S68" s="29"/>
      <c r="T68" s="30"/>
      <c r="U68" s="30"/>
      <c r="V68" s="160"/>
      <c r="W68" s="30"/>
      <c r="X68" s="30"/>
      <c r="Y68" s="160"/>
      <c r="Z68" s="160"/>
      <c r="AA68" s="160"/>
      <c r="AB68" s="160"/>
      <c r="AC68" s="160"/>
      <c r="AD68" s="160"/>
      <c r="AE68" s="161"/>
      <c r="AG68" s="145">
        <f ca="1"/>
        <v>0</v>
      </c>
      <c r="AH68" s="146">
        <f ca="1"/>
        <v>0</v>
      </c>
      <c r="AI68" s="36">
        <f ca="1"/>
        <v>0</v>
      </c>
      <c r="AJ68" s="37">
        <f ca="1"/>
        <v>0</v>
      </c>
      <c r="AK68" s="37">
        <f ca="1"/>
        <v>0</v>
      </c>
      <c r="AL68" s="139">
        <f ca="1"/>
        <v>0</v>
      </c>
      <c r="AM68" s="37">
        <f ca="1"/>
        <v>0</v>
      </c>
      <c r="AN68" s="37">
        <f ca="1"/>
        <v>0</v>
      </c>
      <c r="AO68" s="139">
        <f ca="1"/>
        <v>0</v>
      </c>
      <c r="AP68" s="139">
        <f ca="1"/>
        <v>0</v>
      </c>
      <c r="AQ68" s="139">
        <f ca="1"/>
        <v>0</v>
      </c>
      <c r="AR68" s="139">
        <f ca="1"/>
        <v>0</v>
      </c>
      <c r="AS68" s="139">
        <f ca="1"/>
        <v>0</v>
      </c>
      <c r="AT68" s="139">
        <f ca="1"/>
        <v>0</v>
      </c>
      <c r="AU68" s="140">
        <f ca="1"/>
        <v>0</v>
      </c>
      <c r="AV68" s="23">
        <f ca="1"/>
        <v>0</v>
      </c>
      <c r="AW68" s="164">
        <f ca="1"/>
        <v>0</v>
      </c>
      <c r="AX68" s="29">
        <f ca="1"/>
        <v>0</v>
      </c>
      <c r="AY68" s="30">
        <f ca="1"/>
        <v>0</v>
      </c>
      <c r="AZ68" s="30">
        <f ca="1"/>
        <v>0</v>
      </c>
      <c r="BA68" s="160">
        <f ca="1"/>
        <v>0</v>
      </c>
      <c r="BB68" s="30">
        <f ca="1"/>
        <v>0</v>
      </c>
      <c r="BC68" s="30">
        <f ca="1"/>
        <v>0</v>
      </c>
      <c r="BD68" s="160">
        <f ca="1"/>
        <v>0</v>
      </c>
      <c r="BE68" s="160">
        <f ca="1"/>
        <v>0</v>
      </c>
      <c r="BF68" s="160">
        <f ca="1"/>
        <v>0</v>
      </c>
      <c r="BG68" s="160">
        <f ca="1"/>
        <v>0</v>
      </c>
      <c r="BH68" s="160">
        <f ca="1"/>
        <v>0</v>
      </c>
      <c r="BI68" s="160">
        <f ca="1"/>
        <v>0</v>
      </c>
      <c r="BJ68" s="161">
        <f ca="1"/>
        <v>0</v>
      </c>
      <c r="BL68" s="164">
        <f ca="1"/>
        <v>0</v>
      </c>
      <c r="BM68" s="171">
        <f ca="1"/>
        <v>0</v>
      </c>
      <c r="BN68" s="172">
        <f ca="1"/>
        <v>0</v>
      </c>
      <c r="BO68" s="172">
        <f ca="1"/>
        <v>0</v>
      </c>
      <c r="BP68" s="173">
        <f ca="1"/>
        <v>0</v>
      </c>
      <c r="BQ68" s="172">
        <f ca="1"/>
        <v>0</v>
      </c>
      <c r="BR68" s="172">
        <f ca="1"/>
        <v>0</v>
      </c>
      <c r="BS68" s="173">
        <f ca="1"/>
        <v>0</v>
      </c>
      <c r="BT68" s="173">
        <f ca="1"/>
        <v>0</v>
      </c>
      <c r="BU68" s="173">
        <f ca="1"/>
        <v>0</v>
      </c>
      <c r="BV68" s="173">
        <f ca="1"/>
        <v>0</v>
      </c>
      <c r="BW68" s="173">
        <f ca="1"/>
        <v>0</v>
      </c>
      <c r="BX68" s="173">
        <f ca="1"/>
        <v>0</v>
      </c>
      <c r="BY68" s="174">
        <f ca="1"/>
        <v>0</v>
      </c>
      <c r="BZ68" s="203">
        <f ca="1"/>
        <v>0</v>
      </c>
      <c r="CA68" s="145">
        <f ca="1"/>
        <v>0</v>
      </c>
      <c r="CB68" s="146">
        <f ca="1"/>
        <v>0</v>
      </c>
      <c r="CC68" s="36">
        <f ca="1"/>
        <v>0</v>
      </c>
      <c r="CD68" s="37">
        <f ca="1"/>
        <v>0</v>
      </c>
      <c r="CE68" s="37">
        <f ca="1"/>
        <v>0</v>
      </c>
      <c r="CF68" s="139">
        <f ca="1"/>
        <v>0</v>
      </c>
      <c r="CG68" s="37">
        <f ca="1"/>
        <v>0</v>
      </c>
      <c r="CH68" s="37">
        <f ca="1"/>
        <v>0</v>
      </c>
      <c r="CI68" s="139">
        <f ca="1"/>
        <v>0</v>
      </c>
      <c r="CJ68" s="139">
        <f ca="1"/>
        <v>0</v>
      </c>
      <c r="CK68" s="139">
        <f ca="1"/>
        <v>0</v>
      </c>
      <c r="CL68" s="139">
        <f ca="1"/>
        <v>0</v>
      </c>
      <c r="CM68" s="139">
        <f ca="1"/>
        <v>0</v>
      </c>
      <c r="CN68" s="139">
        <f ca="1"/>
        <v>0</v>
      </c>
      <c r="CO68" s="140">
        <f ca="1"/>
        <v>0</v>
      </c>
      <c r="CP68"/>
    </row>
    <row r="69" spans="1:94" s="15" customFormat="1" ht="13" thickBot="1" x14ac:dyDescent="0.3">
      <c r="F69" s="18"/>
      <c r="G69" s="21"/>
      <c r="H69" s="18"/>
      <c r="I69" s="18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</row>
    <row r="70" spans="1:94" s="15" customFormat="1" ht="12.75" customHeight="1" x14ac:dyDescent="0.3">
      <c r="B70" s="25">
        <v>1000</v>
      </c>
      <c r="D70" s="314" t="s">
        <v>79</v>
      </c>
      <c r="E70" s="315"/>
      <c r="F70" s="315"/>
      <c r="G70" s="315"/>
      <c r="H70" s="315"/>
      <c r="I70" s="315"/>
      <c r="J70" s="315"/>
      <c r="K70" s="315"/>
      <c r="L70" s="315"/>
      <c r="M70" s="315"/>
      <c r="N70" s="315"/>
      <c r="O70" s="315"/>
      <c r="P70" s="316"/>
      <c r="Q70" s="23"/>
      <c r="S70" s="314" t="s">
        <v>80</v>
      </c>
      <c r="T70" s="315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6"/>
      <c r="AG70" s="25" cm="1">
        <f t="array" ref="AG70:BJ72">B70:AE72</f>
        <v>1000</v>
      </c>
      <c r="AH70" s="15">
        <v>0</v>
      </c>
      <c r="AI70" s="314" t="str">
        <v># of Transactions</v>
      </c>
      <c r="AJ70" s="315">
        <v>0</v>
      </c>
      <c r="AK70" s="315">
        <v>0</v>
      </c>
      <c r="AL70" s="315">
        <v>0</v>
      </c>
      <c r="AM70" s="315">
        <v>0</v>
      </c>
      <c r="AN70" s="315">
        <v>0</v>
      </c>
      <c r="AO70" s="315">
        <v>0</v>
      </c>
      <c r="AP70" s="315">
        <v>0</v>
      </c>
      <c r="AQ70" s="315">
        <v>0</v>
      </c>
      <c r="AR70" s="315">
        <v>0</v>
      </c>
      <c r="AS70" s="315">
        <v>0</v>
      </c>
      <c r="AT70" s="315">
        <v>0</v>
      </c>
      <c r="AU70" s="316">
        <v>0</v>
      </c>
      <c r="AV70" s="23">
        <v>0</v>
      </c>
      <c r="AW70" s="15">
        <v>0</v>
      </c>
      <c r="AX70" s="325" t="str">
        <v>% of Transactions</v>
      </c>
      <c r="AY70" s="326">
        <v>0</v>
      </c>
      <c r="AZ70" s="326">
        <v>0</v>
      </c>
      <c r="BA70" s="326">
        <v>0</v>
      </c>
      <c r="BB70" s="326">
        <v>0</v>
      </c>
      <c r="BC70" s="326">
        <v>0</v>
      </c>
      <c r="BD70" s="326">
        <v>0</v>
      </c>
      <c r="BE70" s="326">
        <v>0</v>
      </c>
      <c r="BF70" s="326">
        <v>0</v>
      </c>
      <c r="BG70" s="326">
        <v>0</v>
      </c>
      <c r="BH70" s="326">
        <v>0</v>
      </c>
      <c r="BI70" s="326">
        <v>0</v>
      </c>
      <c r="BJ70" s="327">
        <v>0</v>
      </c>
      <c r="BM70" s="314" t="str">
        <f>AX70</f>
        <v>% of Transactions</v>
      </c>
      <c r="BN70" s="315"/>
      <c r="BO70" s="315"/>
      <c r="BP70" s="315"/>
      <c r="BQ70" s="315"/>
      <c r="BR70" s="315"/>
      <c r="BS70" s="315"/>
      <c r="BT70" s="315"/>
      <c r="BU70" s="315"/>
      <c r="BV70" s="315"/>
      <c r="BW70" s="315"/>
      <c r="BX70" s="315"/>
      <c r="BY70" s="316"/>
      <c r="BZ70"/>
      <c r="CA70"/>
      <c r="CB70"/>
      <c r="CC70" s="322" t="str">
        <f>AI70</f>
        <v># of Transactions</v>
      </c>
      <c r="CD70" s="323"/>
      <c r="CE70" s="323"/>
      <c r="CF70" s="323"/>
      <c r="CG70" s="323"/>
      <c r="CH70" s="323"/>
      <c r="CI70" s="323"/>
      <c r="CJ70" s="323"/>
      <c r="CK70" s="323"/>
      <c r="CL70" s="323"/>
      <c r="CM70" s="323"/>
      <c r="CN70" s="323"/>
      <c r="CO70" s="324"/>
    </row>
    <row r="71" spans="1:94" s="15" customFormat="1" ht="13.5" thickBot="1" x14ac:dyDescent="0.3">
      <c r="B71" s="32" t="str">
        <f>"[CountTransactions"&amp;B70&amp;"]"</f>
        <v>[CountTransactions1000]</v>
      </c>
      <c r="D71" s="319" t="str">
        <f>"$"&amp;TEXT(B70,"#,##0")&amp;" or higher"</f>
        <v>$1,000 or higher</v>
      </c>
      <c r="E71" s="320"/>
      <c r="F71" s="320"/>
      <c r="G71" s="320"/>
      <c r="H71" s="320"/>
      <c r="I71" s="320"/>
      <c r="J71" s="320"/>
      <c r="K71" s="320"/>
      <c r="L71" s="320"/>
      <c r="M71" s="320"/>
      <c r="N71" s="320"/>
      <c r="O71" s="320"/>
      <c r="P71" s="321"/>
      <c r="Q71" s="23"/>
      <c r="S71" s="319" t="str">
        <f>D71</f>
        <v>$1,000 or higher</v>
      </c>
      <c r="T71" s="320"/>
      <c r="U71" s="320"/>
      <c r="V71" s="320"/>
      <c r="W71" s="320"/>
      <c r="X71" s="320"/>
      <c r="Y71" s="320"/>
      <c r="Z71" s="320"/>
      <c r="AA71" s="320"/>
      <c r="AB71" s="320"/>
      <c r="AC71" s="320"/>
      <c r="AD71" s="320"/>
      <c r="AE71" s="321"/>
      <c r="AG71" s="32" t="str">
        <v>[CountTransactions1000]</v>
      </c>
      <c r="AH71" s="15">
        <v>0</v>
      </c>
      <c r="AI71" s="319" t="str">
        <v>$1,000 or higher</v>
      </c>
      <c r="AJ71" s="320">
        <v>0</v>
      </c>
      <c r="AK71" s="320">
        <v>0</v>
      </c>
      <c r="AL71" s="320">
        <v>0</v>
      </c>
      <c r="AM71" s="320">
        <v>0</v>
      </c>
      <c r="AN71" s="320">
        <v>0</v>
      </c>
      <c r="AO71" s="320">
        <v>0</v>
      </c>
      <c r="AP71" s="320">
        <v>0</v>
      </c>
      <c r="AQ71" s="320">
        <v>0</v>
      </c>
      <c r="AR71" s="320">
        <v>0</v>
      </c>
      <c r="AS71" s="320">
        <v>0</v>
      </c>
      <c r="AT71" s="320">
        <v>0</v>
      </c>
      <c r="AU71" s="321">
        <v>0</v>
      </c>
      <c r="AV71" s="23">
        <v>0</v>
      </c>
      <c r="AW71" s="15">
        <v>0</v>
      </c>
      <c r="AX71" s="319" t="str">
        <v>$1,000 or higher</v>
      </c>
      <c r="AY71" s="320">
        <v>0</v>
      </c>
      <c r="AZ71" s="320">
        <v>0</v>
      </c>
      <c r="BA71" s="320">
        <v>0</v>
      </c>
      <c r="BB71" s="320">
        <v>0</v>
      </c>
      <c r="BC71" s="320">
        <v>0</v>
      </c>
      <c r="BD71" s="320">
        <v>0</v>
      </c>
      <c r="BE71" s="320">
        <v>0</v>
      </c>
      <c r="BF71" s="320">
        <v>0</v>
      </c>
      <c r="BG71" s="320">
        <v>0</v>
      </c>
      <c r="BH71" s="320">
        <v>0</v>
      </c>
      <c r="BI71" s="320">
        <v>0</v>
      </c>
      <c r="BJ71" s="321">
        <v>0</v>
      </c>
      <c r="BM71" s="319" t="str">
        <f>D119</f>
        <v>$10,500 or higher</v>
      </c>
      <c r="BN71" s="320"/>
      <c r="BO71" s="320"/>
      <c r="BP71" s="320"/>
      <c r="BQ71" s="320"/>
      <c r="BR71" s="320"/>
      <c r="BS71" s="320"/>
      <c r="BT71" s="320"/>
      <c r="BU71" s="320"/>
      <c r="BV71" s="320"/>
      <c r="BW71" s="320"/>
      <c r="BX71" s="320"/>
      <c r="BY71" s="321"/>
      <c r="BZ71"/>
      <c r="CA71"/>
      <c r="CB71"/>
      <c r="CC71" s="319" t="str">
        <f>BM71</f>
        <v>$10,500 or higher</v>
      </c>
      <c r="CD71" s="320"/>
      <c r="CE71" s="320"/>
      <c r="CF71" s="320"/>
      <c r="CG71" s="320"/>
      <c r="CH71" s="320"/>
      <c r="CI71" s="320"/>
      <c r="CJ71" s="320"/>
      <c r="CK71" s="320"/>
      <c r="CL71" s="320"/>
      <c r="CM71" s="320"/>
      <c r="CN71" s="320"/>
      <c r="CO71" s="321"/>
    </row>
    <row r="72" spans="1:94" s="15" customFormat="1" ht="26.5" thickBot="1" x14ac:dyDescent="0.35">
      <c r="B72" s="18">
        <f>MATCH(B71,tbl_pbi_sales_txn_size_ym[#Headers],0)</f>
        <v>50</v>
      </c>
      <c r="C72" s="24"/>
      <c r="D72" s="184" t="str">
        <f>"Last "&amp;TEXT(DATE(D$4,D$5,1),"mmm")</f>
        <v>Last Jan</v>
      </c>
      <c r="E72" s="147" t="str">
        <f>TEXT(DATE(E$4,E$5,1),"mmm")</f>
        <v>Feb</v>
      </c>
      <c r="F72" s="147" t="str">
        <f t="shared" ref="F72:P72" si="4">TEXT(DATE(F$4,F$5,1),"mmm")</f>
        <v>Mar</v>
      </c>
      <c r="G72" s="147" t="str">
        <f t="shared" si="4"/>
        <v>Apr</v>
      </c>
      <c r="H72" s="147" t="str">
        <f t="shared" si="4"/>
        <v>May</v>
      </c>
      <c r="I72" s="147" t="str">
        <f t="shared" si="4"/>
        <v>Jun</v>
      </c>
      <c r="J72" s="147" t="str">
        <f t="shared" si="4"/>
        <v>Jul</v>
      </c>
      <c r="K72" s="147" t="str">
        <f t="shared" si="4"/>
        <v>Aug</v>
      </c>
      <c r="L72" s="147" t="str">
        <f t="shared" si="4"/>
        <v>Sept</v>
      </c>
      <c r="M72" s="147" t="str">
        <f t="shared" si="4"/>
        <v>Oct</v>
      </c>
      <c r="N72" s="147" t="str">
        <f t="shared" si="4"/>
        <v>Nov</v>
      </c>
      <c r="O72" s="147" t="str">
        <f t="shared" si="4"/>
        <v>Dec</v>
      </c>
      <c r="P72" s="148" t="str">
        <f t="shared" si="4"/>
        <v>Jan</v>
      </c>
      <c r="Q72" s="22"/>
      <c r="R72" s="24"/>
      <c r="S72" s="184" t="str" cm="1">
        <f t="array" ref="S72:AE72">D72:P72</f>
        <v>Last Jan</v>
      </c>
      <c r="T72" s="147" t="str">
        <v>Feb</v>
      </c>
      <c r="U72" s="147" t="str">
        <v>Mar</v>
      </c>
      <c r="V72" s="147" t="str">
        <v>Apr</v>
      </c>
      <c r="W72" s="147" t="str">
        <v>May</v>
      </c>
      <c r="X72" s="147" t="str">
        <v>Jun</v>
      </c>
      <c r="Y72" s="147" t="str">
        <v>Jul</v>
      </c>
      <c r="Z72" s="147" t="str">
        <v>Aug</v>
      </c>
      <c r="AA72" s="147" t="str">
        <v>Sept</v>
      </c>
      <c r="AB72" s="147" t="str">
        <v>Oct</v>
      </c>
      <c r="AC72" s="147" t="str">
        <v>Nov</v>
      </c>
      <c r="AD72" s="147" t="str">
        <v>Dec</v>
      </c>
      <c r="AE72" s="148" t="str">
        <v>Jan</v>
      </c>
      <c r="AG72" s="18">
        <v>50</v>
      </c>
      <c r="AH72" s="24">
        <v>0</v>
      </c>
      <c r="AI72" s="184" t="str">
        <v>Last Jan</v>
      </c>
      <c r="AJ72" s="147" t="str">
        <v>Feb</v>
      </c>
      <c r="AK72" s="147" t="str">
        <v>Mar</v>
      </c>
      <c r="AL72" s="147" t="str">
        <v>Apr</v>
      </c>
      <c r="AM72" s="147" t="str">
        <v>May</v>
      </c>
      <c r="AN72" s="147" t="str">
        <v>Jun</v>
      </c>
      <c r="AO72" s="147" t="str">
        <v>Jul</v>
      </c>
      <c r="AP72" s="147" t="str">
        <v>Aug</v>
      </c>
      <c r="AQ72" s="147" t="str">
        <v>Sept</v>
      </c>
      <c r="AR72" s="147" t="str">
        <v>Oct</v>
      </c>
      <c r="AS72" s="147" t="str">
        <v>Nov</v>
      </c>
      <c r="AT72" s="147" t="str">
        <v>Dec</v>
      </c>
      <c r="AU72" s="148" t="str">
        <v>Jan</v>
      </c>
      <c r="AV72" s="22">
        <v>0</v>
      </c>
      <c r="AW72" s="24">
        <v>0</v>
      </c>
      <c r="AX72" s="184" t="str">
        <v>Last Jan</v>
      </c>
      <c r="AY72" s="147" t="str">
        <v>Feb</v>
      </c>
      <c r="AZ72" s="147" t="str">
        <v>Mar</v>
      </c>
      <c r="BA72" s="147" t="str">
        <v>Apr</v>
      </c>
      <c r="BB72" s="147" t="str">
        <v>May</v>
      </c>
      <c r="BC72" s="147" t="str">
        <v>Jun</v>
      </c>
      <c r="BD72" s="147" t="str">
        <v>Jul</v>
      </c>
      <c r="BE72" s="147" t="str">
        <v>Aug</v>
      </c>
      <c r="BF72" s="147" t="str">
        <v>Sept</v>
      </c>
      <c r="BG72" s="147" t="str">
        <v>Oct</v>
      </c>
      <c r="BH72" s="147" t="str">
        <v>Nov</v>
      </c>
      <c r="BI72" s="147" t="str">
        <v>Dec</v>
      </c>
      <c r="BJ72" s="148" t="str">
        <v>Jan</v>
      </c>
      <c r="BL72" s="24"/>
      <c r="BM72" s="184" t="str" cm="1">
        <f t="array" ref="BM72:BY72">AX72:BJ72</f>
        <v>Last Jan</v>
      </c>
      <c r="BN72" s="147" t="str">
        <v>Feb</v>
      </c>
      <c r="BO72" s="147" t="str">
        <v>Mar</v>
      </c>
      <c r="BP72" s="147" t="str">
        <v>Apr</v>
      </c>
      <c r="BQ72" s="147" t="str">
        <v>May</v>
      </c>
      <c r="BR72" s="147" t="str">
        <v>Jun</v>
      </c>
      <c r="BS72" s="147" t="str">
        <v>Jul</v>
      </c>
      <c r="BT72" s="147" t="str">
        <v>Aug</v>
      </c>
      <c r="BU72" s="147" t="str">
        <v>Sept</v>
      </c>
      <c r="BV72" s="147" t="str">
        <v>Oct</v>
      </c>
      <c r="BW72" s="147" t="str">
        <v>Nov</v>
      </c>
      <c r="BX72" s="147" t="str">
        <v>Dec</v>
      </c>
      <c r="BY72" s="148" t="str">
        <v>Jan</v>
      </c>
      <c r="BZ72"/>
      <c r="CA72"/>
      <c r="CB72"/>
      <c r="CC72" s="184" t="str" cm="1">
        <f t="array" ref="CC72:CO72">_xlfn.ANCHORARRAY(BM72)</f>
        <v>Last Jan</v>
      </c>
      <c r="CD72" s="147" t="str">
        <v>Feb</v>
      </c>
      <c r="CE72" s="147" t="str">
        <v>Mar</v>
      </c>
      <c r="CF72" s="147" t="str">
        <v>Apr</v>
      </c>
      <c r="CG72" s="147" t="str">
        <v>May</v>
      </c>
      <c r="CH72" s="147" t="str">
        <v>Jun</v>
      </c>
      <c r="CI72" s="147" t="str">
        <v>Jul</v>
      </c>
      <c r="CJ72" s="147" t="str">
        <v>Aug</v>
      </c>
      <c r="CK72" s="147" t="str">
        <v>Sept</v>
      </c>
      <c r="CL72" s="147" t="str">
        <v>Oct</v>
      </c>
      <c r="CM72" s="147" t="str">
        <v>Nov</v>
      </c>
      <c r="CN72" s="147" t="str">
        <v>Dec</v>
      </c>
      <c r="CO72" s="148" t="str">
        <v>Jan</v>
      </c>
    </row>
    <row r="73" spans="1:94" s="15" customFormat="1" ht="13" x14ac:dyDescent="0.3">
      <c r="A73" s="195"/>
      <c r="B73" s="141" cm="1">
        <f t="array" ref="B73:B82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73" s="142" t="str" cm="1">
        <f t="array" ref="C73:C82">_xlfn.XLOOKUP(_xlfn.ANCHORARRAY(B73),tbl_pbi_sales_txn_size_ym[Staff'[StaffID']],tbl_pbi_sales_txn_size_ym[Staff'[StaffName']])</f>
        <v>Aya C</v>
      </c>
      <c r="D73" s="33" cm="1">
        <f t="array" aca="1" ref="D73:P82" ca="1">_xlfn.LET(
_xlpm.dates,_xlfn.ANCHORARRAY(D$4),
_xlpm.staff,_xlfn.ANCHORARRAY(B73),
_xlpm.value_col,B72,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73" s="34">
        <f ca="1"/>
        <v>6</v>
      </c>
      <c r="F73" s="34">
        <f ca="1"/>
        <v>0</v>
      </c>
      <c r="G73" s="134">
        <f ca="1"/>
        <v>0</v>
      </c>
      <c r="H73" s="34">
        <f ca="1"/>
        <v>7</v>
      </c>
      <c r="I73" s="34">
        <f ca="1"/>
        <v>0</v>
      </c>
      <c r="J73" s="134">
        <f ca="1"/>
        <v>0</v>
      </c>
      <c r="K73" s="134">
        <f ca="1"/>
        <v>0</v>
      </c>
      <c r="L73" s="134">
        <f ca="1"/>
        <v>0</v>
      </c>
      <c r="M73" s="134">
        <f ca="1"/>
        <v>0</v>
      </c>
      <c r="N73" s="134">
        <f ca="1"/>
        <v>3</v>
      </c>
      <c r="O73" s="134">
        <f ca="1"/>
        <v>5</v>
      </c>
      <c r="P73" s="135">
        <f ca="1"/>
        <v>2</v>
      </c>
      <c r="Q73" s="175"/>
      <c r="R73" s="162" t="str" cm="1">
        <f t="array" ref="R73:R82">_xlfn.ANCHORARRAY(C73)</f>
        <v>Aya C</v>
      </c>
      <c r="S73" s="26" t="str" cm="1">
        <f t="array" aca="1" ref="S73:AE82" ca="1">_xlfn.MAP(_xlfn.ANCHORARRAY(D$25),_xlfn.ANCHORARRAY(D73),_xlfn.LAMBDA(_xlpm.a,_xlpm.b,IF(_xlpm.a=0,"",_xlpm.b/_xlpm.a)))</f>
        <v/>
      </c>
      <c r="T73" s="27">
        <f ca="1"/>
        <v>0.2857142857142857</v>
      </c>
      <c r="U73" s="27" t="str">
        <f ca="1"/>
        <v/>
      </c>
      <c r="V73" s="157" t="str">
        <f ca="1"/>
        <v/>
      </c>
      <c r="W73" s="27">
        <f ca="1"/>
        <v>0.30434782608695654</v>
      </c>
      <c r="X73" s="27" t="str">
        <f ca="1"/>
        <v/>
      </c>
      <c r="Y73" s="157" t="str">
        <f ca="1"/>
        <v/>
      </c>
      <c r="Z73" s="157" t="str">
        <f ca="1"/>
        <v/>
      </c>
      <c r="AA73" s="157" t="str">
        <f ca="1"/>
        <v/>
      </c>
      <c r="AB73" s="157" t="str">
        <f ca="1"/>
        <v/>
      </c>
      <c r="AC73" s="157">
        <f ca="1"/>
        <v>0.17647058823529413</v>
      </c>
      <c r="AD73" s="157">
        <f ca="1"/>
        <v>0.16666666666666666</v>
      </c>
      <c r="AE73" s="158">
        <f ca="1"/>
        <v>0.18181818181818182</v>
      </c>
      <c r="AG73" s="141" cm="1">
        <f t="array" aca="1" ref="AG73:BJ84" ca="1">_xlfn.LET(_xlpm.tbl,B73:AE84,
_xlpm.sort_col,_xlfn.CHOOSECOLS(_xlpm.tbl,COLUMNS(_xlpm.tbl)),
_xlpm.blank_rows,_xlfn._xlws.FILTER(_xlpm.tbl,(_xlpm.sort_col=0)+(_xlpm.sort_col=""),""),
_xlpm.non_blank_rows,_xlfn._xlws.FILTER(_xlpm.tbl,(_xlpm.sort_col&lt;&gt;0)*(_xlpm.sort_col&lt;&gt;""),""),
_xlfn.VSTACK(_xlfn._xlws.SORT(_xlpm.non_blank_rows, COLUMNS(_xlpm.tbl), -1), _xlpm.blank_rows))</f>
        <v>807</v>
      </c>
      <c r="AH73" s="142" t="str">
        <f ca="1"/>
        <v>Bowie L</v>
      </c>
      <c r="AI73" s="33">
        <f ca="1"/>
        <v>0</v>
      </c>
      <c r="AJ73" s="34">
        <f ca="1"/>
        <v>0</v>
      </c>
      <c r="AK73" s="34">
        <f ca="1"/>
        <v>0</v>
      </c>
      <c r="AL73" s="134">
        <f ca="1"/>
        <v>0</v>
      </c>
      <c r="AM73" s="34">
        <f ca="1"/>
        <v>0</v>
      </c>
      <c r="AN73" s="34">
        <f ca="1"/>
        <v>0</v>
      </c>
      <c r="AO73" s="134">
        <f ca="1"/>
        <v>0</v>
      </c>
      <c r="AP73" s="134">
        <f ca="1"/>
        <v>9</v>
      </c>
      <c r="AQ73" s="134">
        <f ca="1"/>
        <v>17</v>
      </c>
      <c r="AR73" s="134">
        <f ca="1"/>
        <v>19</v>
      </c>
      <c r="AS73" s="134">
        <f ca="1"/>
        <v>4</v>
      </c>
      <c r="AT73" s="134">
        <f ca="1"/>
        <v>30</v>
      </c>
      <c r="AU73" s="135">
        <f ca="1"/>
        <v>3</v>
      </c>
      <c r="AV73" s="175">
        <f ca="1"/>
        <v>0</v>
      </c>
      <c r="AW73" s="162" t="str">
        <f ca="1"/>
        <v>Bowie L</v>
      </c>
      <c r="AX73" s="26" t="str">
        <f ca="1"/>
        <v/>
      </c>
      <c r="AY73" s="27" t="str">
        <f ca="1"/>
        <v/>
      </c>
      <c r="AZ73" s="27" t="str">
        <f ca="1"/>
        <v/>
      </c>
      <c r="BA73" s="157" t="str">
        <f ca="1"/>
        <v/>
      </c>
      <c r="BB73" s="27" t="str">
        <f ca="1"/>
        <v/>
      </c>
      <c r="BC73" s="27" t="str">
        <f ca="1"/>
        <v/>
      </c>
      <c r="BD73" s="157" t="str">
        <f ca="1"/>
        <v/>
      </c>
      <c r="BE73" s="157">
        <f ca="1"/>
        <v>0.140625</v>
      </c>
      <c r="BF73" s="157">
        <f ca="1"/>
        <v>0.20238095238095238</v>
      </c>
      <c r="BG73" s="157">
        <f ca="1"/>
        <v>0.2</v>
      </c>
      <c r="BH73" s="157">
        <f ca="1"/>
        <v>0.19047619047619047</v>
      </c>
      <c r="BI73" s="157">
        <f ca="1"/>
        <v>0.15873015873015872</v>
      </c>
      <c r="BJ73" s="158">
        <f ca="1"/>
        <v>0.42857142857142855</v>
      </c>
      <c r="BL73" s="162" t="str" cm="1">
        <f t="array" aca="1" ref="BL73:CO84" ca="1">_xlfn.LET(_xlpm.tbl,B121:AE132,
_xlpm.sort_col,_xlfn.CHOOSECOLS(_xlpm.tbl,COLUMNS(_xlpm.tbl)),
_xlpm.blank_rows,_xlfn._xlws.FILTER(_xlpm.tbl,(_xlpm.sort_col=0)+(_xlpm.sort_col=""),""),
_xlpm.non_blank_rows,_xlfn._xlws.FILTER(_xlpm.tbl,(_xlpm.sort_col&lt;&gt;0)*(_xlpm.sort_col&lt;&gt;""),""),
_xlfn.CHOOSECOLS(_xlfn.VSTACK(_xlfn._xlws.SORT(_xlpm.non_blank_rows, COLUMNS(_xlpm.tbl), -1), _xlpm.blank_rows),_xlfn.SEQUENCE(14,,17,1),16,_xlfn.SEQUENCE(15,,1,1)))</f>
        <v>Kenny L</v>
      </c>
      <c r="BM73" s="165">
        <f ca="1"/>
        <v>0</v>
      </c>
      <c r="BN73" s="166">
        <f ca="1"/>
        <v>5.5865921787709499E-3</v>
      </c>
      <c r="BO73" s="166">
        <f ca="1"/>
        <v>5.9523809523809521E-3</v>
      </c>
      <c r="BP73" s="167">
        <f ca="1"/>
        <v>7.0671378091872791E-3</v>
      </c>
      <c r="BQ73" s="166">
        <f ca="1"/>
        <v>3.8461538461538464E-3</v>
      </c>
      <c r="BR73" s="166">
        <f ca="1"/>
        <v>4.7169811320754715E-3</v>
      </c>
      <c r="BS73" s="167">
        <f ca="1"/>
        <v>4.0816326530612249E-3</v>
      </c>
      <c r="BT73" s="167">
        <f ca="1"/>
        <v>2.6246719160104987E-3</v>
      </c>
      <c r="BU73" s="167">
        <f ca="1"/>
        <v>3.952569169960474E-3</v>
      </c>
      <c r="BV73" s="167">
        <f ca="1"/>
        <v>6.1919504643962852E-3</v>
      </c>
      <c r="BW73" s="167">
        <f ca="1"/>
        <v>2.7548209366391185E-3</v>
      </c>
      <c r="BX73" s="167">
        <f ca="1"/>
        <v>2.1881838074398249E-3</v>
      </c>
      <c r="BY73" s="168">
        <f ca="1"/>
        <v>5.8823529411764705E-3</v>
      </c>
      <c r="BZ73" s="203">
        <f ca="1"/>
        <v>0</v>
      </c>
      <c r="CA73" s="141">
        <f ca="1"/>
        <v>828</v>
      </c>
      <c r="CB73" s="142" t="str">
        <f ca="1"/>
        <v>Kenny L</v>
      </c>
      <c r="CC73" s="33">
        <f ca="1"/>
        <v>0</v>
      </c>
      <c r="CD73" s="34">
        <f ca="1"/>
        <v>1</v>
      </c>
      <c r="CE73" s="34">
        <f ca="1"/>
        <v>2</v>
      </c>
      <c r="CF73" s="134">
        <f ca="1"/>
        <v>2</v>
      </c>
      <c r="CG73" s="34">
        <f ca="1"/>
        <v>1</v>
      </c>
      <c r="CH73" s="34">
        <f ca="1"/>
        <v>1</v>
      </c>
      <c r="CI73" s="134">
        <f ca="1"/>
        <v>1</v>
      </c>
      <c r="CJ73" s="134">
        <f ca="1"/>
        <v>1</v>
      </c>
      <c r="CK73" s="134">
        <f ca="1"/>
        <v>1</v>
      </c>
      <c r="CL73" s="134">
        <f ca="1"/>
        <v>2</v>
      </c>
      <c r="CM73" s="134">
        <f ca="1"/>
        <v>1</v>
      </c>
      <c r="CN73" s="134">
        <f ca="1"/>
        <v>1</v>
      </c>
      <c r="CO73" s="135">
        <f ca="1"/>
        <v>1</v>
      </c>
    </row>
    <row r="74" spans="1:94" s="15" customFormat="1" ht="13" x14ac:dyDescent="0.3">
      <c r="A74" s="195"/>
      <c r="B74" s="143">
        <v>523</v>
      </c>
      <c r="C74" s="144" t="str">
        <v>Vi T</v>
      </c>
      <c r="D74" s="35">
        <f ca="1"/>
        <v>46</v>
      </c>
      <c r="E74" s="136">
        <f ca="1"/>
        <v>21</v>
      </c>
      <c r="F74" s="136">
        <f ca="1"/>
        <v>44</v>
      </c>
      <c r="G74" s="137">
        <f ca="1"/>
        <v>52</v>
      </c>
      <c r="H74" s="136">
        <f ca="1"/>
        <v>47</v>
      </c>
      <c r="I74" s="136">
        <f ca="1"/>
        <v>60</v>
      </c>
      <c r="J74" s="137">
        <f ca="1"/>
        <v>52</v>
      </c>
      <c r="K74" s="137">
        <f ca="1"/>
        <v>55</v>
      </c>
      <c r="L74" s="137">
        <f ca="1"/>
        <v>52</v>
      </c>
      <c r="M74" s="137">
        <f ca="1"/>
        <v>28</v>
      </c>
      <c r="N74" s="137">
        <f ca="1"/>
        <v>11</v>
      </c>
      <c r="O74" s="137">
        <f ca="1"/>
        <v>52</v>
      </c>
      <c r="P74" s="138">
        <f ca="1"/>
        <v>12</v>
      </c>
      <c r="Q74" s="23"/>
      <c r="R74" s="163" t="str">
        <v>Vi T</v>
      </c>
      <c r="S74" s="28">
        <f ca="1"/>
        <v>0.18181818181818182</v>
      </c>
      <c r="T74" s="193">
        <f ca="1"/>
        <v>0.12</v>
      </c>
      <c r="U74" s="193">
        <f ca="1"/>
        <v>0.20183486238532111</v>
      </c>
      <c r="V74" s="194">
        <f ca="1"/>
        <v>0.19847328244274809</v>
      </c>
      <c r="W74" s="193">
        <f ca="1"/>
        <v>0.22065727699530516</v>
      </c>
      <c r="X74" s="193">
        <f ca="1"/>
        <v>0.23622047244094488</v>
      </c>
      <c r="Y74" s="194">
        <f ca="1"/>
        <v>0.19330855018587362</v>
      </c>
      <c r="Z74" s="194">
        <f ca="1"/>
        <v>0.20992366412213739</v>
      </c>
      <c r="AA74" s="194">
        <f ca="1"/>
        <v>0.24074074074074073</v>
      </c>
      <c r="AB74" s="194">
        <f ca="1"/>
        <v>0.16184971098265896</v>
      </c>
      <c r="AC74" s="194">
        <f ca="1"/>
        <v>0.10185185185185185</v>
      </c>
      <c r="AD74" s="194">
        <f ca="1"/>
        <v>0.17508417508417509</v>
      </c>
      <c r="AE74" s="159">
        <f ca="1"/>
        <v>0.14814814814814814</v>
      </c>
      <c r="AG74" s="143">
        <f ca="1"/>
        <v>828</v>
      </c>
      <c r="AH74" s="144" t="str">
        <f ca="1"/>
        <v>Kenny L</v>
      </c>
      <c r="AI74" s="35">
        <f ca="1"/>
        <v>43</v>
      </c>
      <c r="AJ74" s="136">
        <f ca="1"/>
        <v>37</v>
      </c>
      <c r="AK74" s="136">
        <f ca="1"/>
        <v>63</v>
      </c>
      <c r="AL74" s="137">
        <f ca="1"/>
        <v>76</v>
      </c>
      <c r="AM74" s="136">
        <f ca="1"/>
        <v>68</v>
      </c>
      <c r="AN74" s="136">
        <f ca="1"/>
        <v>51</v>
      </c>
      <c r="AO74" s="137">
        <f ca="1"/>
        <v>60</v>
      </c>
      <c r="AP74" s="137">
        <f ca="1"/>
        <v>71</v>
      </c>
      <c r="AQ74" s="137">
        <f ca="1"/>
        <v>67</v>
      </c>
      <c r="AR74" s="137">
        <f ca="1"/>
        <v>66</v>
      </c>
      <c r="AS74" s="137">
        <f ca="1"/>
        <v>71</v>
      </c>
      <c r="AT74" s="137">
        <f ca="1"/>
        <v>85</v>
      </c>
      <c r="AU74" s="138">
        <f ca="1"/>
        <v>39</v>
      </c>
      <c r="AV74" s="23">
        <f ca="1"/>
        <v>0</v>
      </c>
      <c r="AW74" s="163" t="str">
        <f ca="1"/>
        <v>Kenny L</v>
      </c>
      <c r="AX74" s="28">
        <f ca="1"/>
        <v>0.13915857605177995</v>
      </c>
      <c r="AY74" s="193">
        <f ca="1"/>
        <v>0.20670391061452514</v>
      </c>
      <c r="AZ74" s="193">
        <f ca="1"/>
        <v>0.1875</v>
      </c>
      <c r="BA74" s="194">
        <f ca="1"/>
        <v>0.26855123674911663</v>
      </c>
      <c r="BB74" s="193">
        <f ca="1"/>
        <v>0.26153846153846155</v>
      </c>
      <c r="BC74" s="193">
        <f ca="1"/>
        <v>0.24056603773584906</v>
      </c>
      <c r="BD74" s="194">
        <f ca="1"/>
        <v>0.24489795918367346</v>
      </c>
      <c r="BE74" s="194">
        <f ca="1"/>
        <v>0.18635170603674542</v>
      </c>
      <c r="BF74" s="194">
        <f ca="1"/>
        <v>0.2648221343873518</v>
      </c>
      <c r="BG74" s="194">
        <f ca="1"/>
        <v>0.2043343653250774</v>
      </c>
      <c r="BH74" s="194">
        <f ca="1"/>
        <v>0.19559228650137742</v>
      </c>
      <c r="BI74" s="194">
        <f ca="1"/>
        <v>0.18599562363238512</v>
      </c>
      <c r="BJ74" s="159">
        <f ca="1"/>
        <v>0.22941176470588234</v>
      </c>
      <c r="BL74" s="163" t="str">
        <f ca="1"/>
        <v>Aya C</v>
      </c>
      <c r="BM74" s="169" t="str">
        <f ca="1"/>
        <v/>
      </c>
      <c r="BN74" s="196">
        <f ca="1"/>
        <v>0</v>
      </c>
      <c r="BO74" s="196" t="str">
        <f ca="1"/>
        <v/>
      </c>
      <c r="BP74" s="197" t="str">
        <f ca="1"/>
        <v/>
      </c>
      <c r="BQ74" s="196">
        <f ca="1"/>
        <v>0</v>
      </c>
      <c r="BR74" s="196" t="str">
        <f ca="1"/>
        <v/>
      </c>
      <c r="BS74" s="197" t="str">
        <f ca="1"/>
        <v/>
      </c>
      <c r="BT74" s="197" t="str">
        <f ca="1"/>
        <v/>
      </c>
      <c r="BU74" s="197" t="str">
        <f ca="1"/>
        <v/>
      </c>
      <c r="BV74" s="197" t="str">
        <f ca="1"/>
        <v/>
      </c>
      <c r="BW74" s="197">
        <f ca="1"/>
        <v>0</v>
      </c>
      <c r="BX74" s="197">
        <f ca="1"/>
        <v>0</v>
      </c>
      <c r="BY74" s="170">
        <f ca="1"/>
        <v>0</v>
      </c>
      <c r="BZ74" s="203">
        <f ca="1"/>
        <v>0</v>
      </c>
      <c r="CA74" s="143">
        <f ca="1"/>
        <v>517</v>
      </c>
      <c r="CB74" s="144" t="str">
        <f ca="1"/>
        <v>Aya C</v>
      </c>
      <c r="CC74" s="35">
        <f ca="1"/>
        <v>0</v>
      </c>
      <c r="CD74" s="136">
        <f ca="1"/>
        <v>0</v>
      </c>
      <c r="CE74" s="136">
        <f ca="1"/>
        <v>0</v>
      </c>
      <c r="CF74" s="137">
        <f ca="1"/>
        <v>0</v>
      </c>
      <c r="CG74" s="136">
        <f ca="1"/>
        <v>0</v>
      </c>
      <c r="CH74" s="136">
        <f ca="1"/>
        <v>0</v>
      </c>
      <c r="CI74" s="137">
        <f ca="1"/>
        <v>0</v>
      </c>
      <c r="CJ74" s="137">
        <f ca="1"/>
        <v>0</v>
      </c>
      <c r="CK74" s="137">
        <f ca="1"/>
        <v>0</v>
      </c>
      <c r="CL74" s="137">
        <f ca="1"/>
        <v>0</v>
      </c>
      <c r="CM74" s="137">
        <f ca="1"/>
        <v>0</v>
      </c>
      <c r="CN74" s="137">
        <f ca="1"/>
        <v>0</v>
      </c>
      <c r="CO74" s="138">
        <f ca="1"/>
        <v>0</v>
      </c>
    </row>
    <row r="75" spans="1:94" s="15" customFormat="1" ht="13" x14ac:dyDescent="0.3">
      <c r="A75" s="195"/>
      <c r="B75" s="143">
        <v>537</v>
      </c>
      <c r="C75" s="144" t="str">
        <v>Yoyo M</v>
      </c>
      <c r="D75" s="35">
        <f ca="1"/>
        <v>0</v>
      </c>
      <c r="E75" s="136">
        <f ca="1"/>
        <v>0</v>
      </c>
      <c r="F75" s="136">
        <f ca="1"/>
        <v>0</v>
      </c>
      <c r="G75" s="137">
        <f ca="1"/>
        <v>0</v>
      </c>
      <c r="H75" s="136">
        <f ca="1"/>
        <v>0</v>
      </c>
      <c r="I75" s="136">
        <f ca="1"/>
        <v>0</v>
      </c>
      <c r="J75" s="137">
        <f ca="1"/>
        <v>0</v>
      </c>
      <c r="K75" s="137">
        <f ca="1"/>
        <v>0</v>
      </c>
      <c r="L75" s="137">
        <f ca="1"/>
        <v>0</v>
      </c>
      <c r="M75" s="137">
        <f ca="1"/>
        <v>0</v>
      </c>
      <c r="N75" s="137">
        <f ca="1"/>
        <v>0</v>
      </c>
      <c r="O75" s="137">
        <f ca="1"/>
        <v>0</v>
      </c>
      <c r="P75" s="138">
        <f ca="1"/>
        <v>0</v>
      </c>
      <c r="Q75" s="23"/>
      <c r="R75" s="163" t="str">
        <v>Yoyo M</v>
      </c>
      <c r="S75" s="28" t="str">
        <f ca="1"/>
        <v/>
      </c>
      <c r="T75" s="193" t="str">
        <f ca="1"/>
        <v/>
      </c>
      <c r="U75" s="193" t="str">
        <f ca="1"/>
        <v/>
      </c>
      <c r="V75" s="194" t="str">
        <f ca="1"/>
        <v/>
      </c>
      <c r="W75" s="193" t="str">
        <f ca="1"/>
        <v/>
      </c>
      <c r="X75" s="193" t="str">
        <f ca="1"/>
        <v/>
      </c>
      <c r="Y75" s="194" t="str">
        <f ca="1"/>
        <v/>
      </c>
      <c r="Z75" s="194" t="str">
        <f ca="1"/>
        <v/>
      </c>
      <c r="AA75" s="194" t="str">
        <f ca="1"/>
        <v/>
      </c>
      <c r="AB75" s="194" t="str">
        <f ca="1"/>
        <v/>
      </c>
      <c r="AC75" s="194" t="str">
        <f ca="1"/>
        <v/>
      </c>
      <c r="AD75" s="194" t="str">
        <f ca="1"/>
        <v/>
      </c>
      <c r="AE75" s="159" t="str">
        <f ca="1"/>
        <v/>
      </c>
      <c r="AG75" s="143">
        <f ca="1"/>
        <v>544</v>
      </c>
      <c r="AH75" s="144" t="str">
        <f ca="1"/>
        <v>Jovi C</v>
      </c>
      <c r="AI75" s="35">
        <f ca="1"/>
        <v>0</v>
      </c>
      <c r="AJ75" s="136">
        <f ca="1"/>
        <v>0</v>
      </c>
      <c r="AK75" s="136">
        <f ca="1"/>
        <v>0</v>
      </c>
      <c r="AL75" s="137">
        <f ca="1"/>
        <v>0</v>
      </c>
      <c r="AM75" s="136">
        <f ca="1"/>
        <v>0</v>
      </c>
      <c r="AN75" s="136">
        <f ca="1"/>
        <v>0</v>
      </c>
      <c r="AO75" s="137">
        <f ca="1"/>
        <v>0</v>
      </c>
      <c r="AP75" s="137">
        <f ca="1"/>
        <v>0</v>
      </c>
      <c r="AQ75" s="137">
        <f ca="1"/>
        <v>2</v>
      </c>
      <c r="AR75" s="137">
        <f ca="1"/>
        <v>1</v>
      </c>
      <c r="AS75" s="137">
        <f ca="1"/>
        <v>1</v>
      </c>
      <c r="AT75" s="137">
        <f ca="1"/>
        <v>0</v>
      </c>
      <c r="AU75" s="138">
        <f ca="1"/>
        <v>15</v>
      </c>
      <c r="AV75" s="23">
        <f ca="1"/>
        <v>0</v>
      </c>
      <c r="AW75" s="163" t="str">
        <f ca="1"/>
        <v>Jovi C</v>
      </c>
      <c r="AX75" s="28" t="str">
        <f ca="1"/>
        <v/>
      </c>
      <c r="AY75" s="193">
        <f ca="1"/>
        <v>0</v>
      </c>
      <c r="AZ75" s="193">
        <f ca="1"/>
        <v>0</v>
      </c>
      <c r="BA75" s="194" t="str">
        <f ca="1"/>
        <v/>
      </c>
      <c r="BB75" s="193" t="str">
        <f ca="1"/>
        <v/>
      </c>
      <c r="BC75" s="193" t="str">
        <f ca="1"/>
        <v/>
      </c>
      <c r="BD75" s="194" t="str">
        <f ca="1"/>
        <v/>
      </c>
      <c r="BE75" s="194" t="str">
        <f ca="1"/>
        <v/>
      </c>
      <c r="BF75" s="194">
        <f ca="1"/>
        <v>0.18181818181818182</v>
      </c>
      <c r="BG75" s="194">
        <f ca="1"/>
        <v>8.3333333333333329E-2</v>
      </c>
      <c r="BH75" s="194">
        <f ca="1"/>
        <v>0.05</v>
      </c>
      <c r="BI75" s="194">
        <f ca="1"/>
        <v>0</v>
      </c>
      <c r="BJ75" s="159">
        <f ca="1"/>
        <v>0.20547945205479451</v>
      </c>
      <c r="BL75" s="163" t="str">
        <f ca="1"/>
        <v>Vi T</v>
      </c>
      <c r="BM75" s="169">
        <f ca="1"/>
        <v>3.952569169960474E-3</v>
      </c>
      <c r="BN75" s="196">
        <f ca="1"/>
        <v>0</v>
      </c>
      <c r="BO75" s="196">
        <f ca="1"/>
        <v>0</v>
      </c>
      <c r="BP75" s="197">
        <f ca="1"/>
        <v>0</v>
      </c>
      <c r="BQ75" s="196">
        <f ca="1"/>
        <v>9.3896713615023476E-3</v>
      </c>
      <c r="BR75" s="196">
        <f ca="1"/>
        <v>3.937007874015748E-3</v>
      </c>
      <c r="BS75" s="197">
        <f ca="1"/>
        <v>7.4349442379182153E-3</v>
      </c>
      <c r="BT75" s="197">
        <f ca="1"/>
        <v>3.8167938931297708E-3</v>
      </c>
      <c r="BU75" s="197">
        <f ca="1"/>
        <v>0</v>
      </c>
      <c r="BV75" s="197">
        <f ca="1"/>
        <v>0</v>
      </c>
      <c r="BW75" s="197">
        <f ca="1"/>
        <v>0</v>
      </c>
      <c r="BX75" s="197">
        <f ca="1"/>
        <v>0</v>
      </c>
      <c r="BY75" s="170">
        <f ca="1"/>
        <v>0</v>
      </c>
      <c r="BZ75" s="203">
        <f ca="1"/>
        <v>0</v>
      </c>
      <c r="CA75" s="143">
        <f ca="1"/>
        <v>523</v>
      </c>
      <c r="CB75" s="144" t="str">
        <f ca="1"/>
        <v>Vi T</v>
      </c>
      <c r="CC75" s="35">
        <f ca="1"/>
        <v>1</v>
      </c>
      <c r="CD75" s="136">
        <f ca="1"/>
        <v>0</v>
      </c>
      <c r="CE75" s="136">
        <f ca="1"/>
        <v>0</v>
      </c>
      <c r="CF75" s="137">
        <f ca="1"/>
        <v>0</v>
      </c>
      <c r="CG75" s="136">
        <f ca="1"/>
        <v>2</v>
      </c>
      <c r="CH75" s="136">
        <f ca="1"/>
        <v>1</v>
      </c>
      <c r="CI75" s="137">
        <f ca="1"/>
        <v>2</v>
      </c>
      <c r="CJ75" s="137">
        <f ca="1"/>
        <v>1</v>
      </c>
      <c r="CK75" s="137">
        <f ca="1"/>
        <v>0</v>
      </c>
      <c r="CL75" s="137">
        <f ca="1"/>
        <v>0</v>
      </c>
      <c r="CM75" s="137">
        <f ca="1"/>
        <v>0</v>
      </c>
      <c r="CN75" s="137">
        <f ca="1"/>
        <v>0</v>
      </c>
      <c r="CO75" s="138">
        <f ca="1"/>
        <v>0</v>
      </c>
    </row>
    <row r="76" spans="1:94" s="15" customFormat="1" ht="13" x14ac:dyDescent="0.3">
      <c r="A76" s="195"/>
      <c r="B76" s="143">
        <v>544</v>
      </c>
      <c r="C76" s="144" t="str">
        <v>Jovi C</v>
      </c>
      <c r="D76" s="35">
        <f ca="1"/>
        <v>0</v>
      </c>
      <c r="E76" s="136">
        <f ca="1"/>
        <v>0</v>
      </c>
      <c r="F76" s="136">
        <f ca="1"/>
        <v>0</v>
      </c>
      <c r="G76" s="137">
        <f ca="1"/>
        <v>0</v>
      </c>
      <c r="H76" s="136">
        <f ca="1"/>
        <v>0</v>
      </c>
      <c r="I76" s="136">
        <f ca="1"/>
        <v>0</v>
      </c>
      <c r="J76" s="137">
        <f ca="1"/>
        <v>0</v>
      </c>
      <c r="K76" s="137">
        <f ca="1"/>
        <v>0</v>
      </c>
      <c r="L76" s="137">
        <f ca="1"/>
        <v>2</v>
      </c>
      <c r="M76" s="137">
        <f ca="1"/>
        <v>1</v>
      </c>
      <c r="N76" s="137">
        <f ca="1"/>
        <v>1</v>
      </c>
      <c r="O76" s="137">
        <f ca="1"/>
        <v>0</v>
      </c>
      <c r="P76" s="138">
        <f ca="1"/>
        <v>15</v>
      </c>
      <c r="Q76" s="23"/>
      <c r="R76" s="163" t="str">
        <v>Jovi C</v>
      </c>
      <c r="S76" s="28" t="str">
        <f ca="1"/>
        <v/>
      </c>
      <c r="T76" s="193">
        <f ca="1"/>
        <v>0</v>
      </c>
      <c r="U76" s="193">
        <f ca="1"/>
        <v>0</v>
      </c>
      <c r="V76" s="194" t="str">
        <f ca="1"/>
        <v/>
      </c>
      <c r="W76" s="193" t="str">
        <f ca="1"/>
        <v/>
      </c>
      <c r="X76" s="193" t="str">
        <f ca="1"/>
        <v/>
      </c>
      <c r="Y76" s="194" t="str">
        <f ca="1"/>
        <v/>
      </c>
      <c r="Z76" s="194" t="str">
        <f ca="1"/>
        <v/>
      </c>
      <c r="AA76" s="194">
        <f ca="1"/>
        <v>0.18181818181818182</v>
      </c>
      <c r="AB76" s="194">
        <f ca="1"/>
        <v>8.3333333333333329E-2</v>
      </c>
      <c r="AC76" s="194">
        <f ca="1"/>
        <v>0.05</v>
      </c>
      <c r="AD76" s="194">
        <f ca="1"/>
        <v>0</v>
      </c>
      <c r="AE76" s="159">
        <f ca="1"/>
        <v>0.20547945205479451</v>
      </c>
      <c r="AG76" s="143">
        <f ca="1"/>
        <v>832</v>
      </c>
      <c r="AH76" s="144" t="str">
        <f ca="1"/>
        <v>Yura C</v>
      </c>
      <c r="AI76" s="35">
        <f ca="1"/>
        <v>53</v>
      </c>
      <c r="AJ76" s="136">
        <f ca="1"/>
        <v>40</v>
      </c>
      <c r="AK76" s="136">
        <f ca="1"/>
        <v>41</v>
      </c>
      <c r="AL76" s="137">
        <f ca="1"/>
        <v>67</v>
      </c>
      <c r="AM76" s="136">
        <f ca="1"/>
        <v>49</v>
      </c>
      <c r="AN76" s="136">
        <f ca="1"/>
        <v>51</v>
      </c>
      <c r="AO76" s="137">
        <f ca="1"/>
        <v>49</v>
      </c>
      <c r="AP76" s="137">
        <f ca="1"/>
        <v>42</v>
      </c>
      <c r="AQ76" s="137">
        <f ca="1"/>
        <v>47</v>
      </c>
      <c r="AR76" s="137">
        <f ca="1"/>
        <v>39</v>
      </c>
      <c r="AS76" s="137">
        <f ca="1"/>
        <v>65</v>
      </c>
      <c r="AT76" s="137">
        <f ca="1"/>
        <v>67</v>
      </c>
      <c r="AU76" s="138">
        <f ca="1"/>
        <v>30</v>
      </c>
      <c r="AV76" s="23">
        <f ca="1"/>
        <v>0</v>
      </c>
      <c r="AW76" s="163" t="str">
        <f ca="1"/>
        <v>Yura C</v>
      </c>
      <c r="AX76" s="28">
        <f ca="1"/>
        <v>0.19202898550724637</v>
      </c>
      <c r="AY76" s="193">
        <f ca="1"/>
        <v>0.20725388601036268</v>
      </c>
      <c r="AZ76" s="193">
        <f ca="1"/>
        <v>0.21693121693121692</v>
      </c>
      <c r="BA76" s="194">
        <f ca="1"/>
        <v>0.25475285171102663</v>
      </c>
      <c r="BB76" s="193">
        <f ca="1"/>
        <v>0.2752808988764045</v>
      </c>
      <c r="BC76" s="193">
        <f ca="1"/>
        <v>0.19029850746268656</v>
      </c>
      <c r="BD76" s="194">
        <f ca="1"/>
        <v>0.24747474747474749</v>
      </c>
      <c r="BE76" s="194">
        <f ca="1"/>
        <v>0.20095693779904306</v>
      </c>
      <c r="BF76" s="194">
        <f ca="1"/>
        <v>0.25</v>
      </c>
      <c r="BG76" s="194">
        <f ca="1"/>
        <v>0.20855614973262032</v>
      </c>
      <c r="BH76" s="194">
        <f ca="1"/>
        <v>0.28017241379310343</v>
      </c>
      <c r="BI76" s="194">
        <f ca="1"/>
        <v>0.20426829268292682</v>
      </c>
      <c r="BJ76" s="159">
        <f ca="1"/>
        <v>0.2</v>
      </c>
      <c r="BL76" s="163" t="str">
        <f ca="1"/>
        <v>Yoyo M</v>
      </c>
      <c r="BM76" s="169" t="str">
        <f ca="1"/>
        <v/>
      </c>
      <c r="BN76" s="196" t="str">
        <f ca="1"/>
        <v/>
      </c>
      <c r="BO76" s="196" t="str">
        <f ca="1"/>
        <v/>
      </c>
      <c r="BP76" s="197" t="str">
        <f ca="1"/>
        <v/>
      </c>
      <c r="BQ76" s="196" t="str">
        <f ca="1"/>
        <v/>
      </c>
      <c r="BR76" s="196" t="str">
        <f ca="1"/>
        <v/>
      </c>
      <c r="BS76" s="197" t="str">
        <f ca="1"/>
        <v/>
      </c>
      <c r="BT76" s="197" t="str">
        <f ca="1"/>
        <v/>
      </c>
      <c r="BU76" s="197" t="str">
        <f ca="1"/>
        <v/>
      </c>
      <c r="BV76" s="197" t="str">
        <f ca="1"/>
        <v/>
      </c>
      <c r="BW76" s="197" t="str">
        <f ca="1"/>
        <v/>
      </c>
      <c r="BX76" s="197" t="str">
        <f ca="1"/>
        <v/>
      </c>
      <c r="BY76" s="170" t="str">
        <f ca="1"/>
        <v/>
      </c>
      <c r="BZ76" s="203">
        <f ca="1"/>
        <v>0</v>
      </c>
      <c r="CA76" s="143">
        <f ca="1"/>
        <v>537</v>
      </c>
      <c r="CB76" s="144" t="str">
        <f ca="1"/>
        <v>Yoyo M</v>
      </c>
      <c r="CC76" s="35">
        <f ca="1"/>
        <v>0</v>
      </c>
      <c r="CD76" s="136">
        <f ca="1"/>
        <v>0</v>
      </c>
      <c r="CE76" s="136">
        <f ca="1"/>
        <v>0</v>
      </c>
      <c r="CF76" s="137">
        <f ca="1"/>
        <v>0</v>
      </c>
      <c r="CG76" s="136">
        <f ca="1"/>
        <v>0</v>
      </c>
      <c r="CH76" s="136">
        <f ca="1"/>
        <v>0</v>
      </c>
      <c r="CI76" s="137">
        <f ca="1"/>
        <v>0</v>
      </c>
      <c r="CJ76" s="137">
        <f ca="1"/>
        <v>0</v>
      </c>
      <c r="CK76" s="137">
        <f ca="1"/>
        <v>0</v>
      </c>
      <c r="CL76" s="137">
        <f ca="1"/>
        <v>0</v>
      </c>
      <c r="CM76" s="137">
        <f ca="1"/>
        <v>0</v>
      </c>
      <c r="CN76" s="137">
        <f ca="1"/>
        <v>0</v>
      </c>
      <c r="CO76" s="138">
        <f ca="1"/>
        <v>0</v>
      </c>
    </row>
    <row r="77" spans="1:94" s="15" customFormat="1" ht="13" x14ac:dyDescent="0.3">
      <c r="A77" s="195"/>
      <c r="B77" s="143">
        <v>807</v>
      </c>
      <c r="C77" s="144" t="str">
        <v>Bowie L</v>
      </c>
      <c r="D77" s="35">
        <f ca="1"/>
        <v>0</v>
      </c>
      <c r="E77" s="136">
        <f ca="1"/>
        <v>0</v>
      </c>
      <c r="F77" s="136">
        <f ca="1"/>
        <v>0</v>
      </c>
      <c r="G77" s="137">
        <f ca="1"/>
        <v>0</v>
      </c>
      <c r="H77" s="136">
        <f ca="1"/>
        <v>0</v>
      </c>
      <c r="I77" s="136">
        <f ca="1"/>
        <v>0</v>
      </c>
      <c r="J77" s="137">
        <f ca="1"/>
        <v>0</v>
      </c>
      <c r="K77" s="137">
        <f ca="1"/>
        <v>9</v>
      </c>
      <c r="L77" s="137">
        <f ca="1"/>
        <v>17</v>
      </c>
      <c r="M77" s="137">
        <f ca="1"/>
        <v>19</v>
      </c>
      <c r="N77" s="137">
        <f ca="1"/>
        <v>4</v>
      </c>
      <c r="O77" s="137">
        <f ca="1"/>
        <v>30</v>
      </c>
      <c r="P77" s="138">
        <f ca="1"/>
        <v>3</v>
      </c>
      <c r="Q77" s="23"/>
      <c r="R77" s="163" t="str">
        <v>Bowie L</v>
      </c>
      <c r="S77" s="28" t="str">
        <f ca="1"/>
        <v/>
      </c>
      <c r="T77" s="193" t="str">
        <f ca="1"/>
        <v/>
      </c>
      <c r="U77" s="193" t="str">
        <f ca="1"/>
        <v/>
      </c>
      <c r="V77" s="194" t="str">
        <f ca="1"/>
        <v/>
      </c>
      <c r="W77" s="193" t="str">
        <f ca="1"/>
        <v/>
      </c>
      <c r="X77" s="193" t="str">
        <f ca="1"/>
        <v/>
      </c>
      <c r="Y77" s="194" t="str">
        <f ca="1"/>
        <v/>
      </c>
      <c r="Z77" s="194">
        <f ca="1"/>
        <v>0.140625</v>
      </c>
      <c r="AA77" s="194">
        <f ca="1"/>
        <v>0.20238095238095238</v>
      </c>
      <c r="AB77" s="194">
        <f ca="1"/>
        <v>0.2</v>
      </c>
      <c r="AC77" s="194">
        <f ca="1"/>
        <v>0.19047619047619047</v>
      </c>
      <c r="AD77" s="194">
        <f ca="1"/>
        <v>0.15873015873015872</v>
      </c>
      <c r="AE77" s="159">
        <f ca="1"/>
        <v>0.42857142857142855</v>
      </c>
      <c r="AG77" s="143">
        <f ca="1"/>
        <v>886</v>
      </c>
      <c r="AH77" s="144" t="str">
        <f ca="1"/>
        <v>Gigi C</v>
      </c>
      <c r="AI77" s="35">
        <f ca="1"/>
        <v>29</v>
      </c>
      <c r="AJ77" s="136">
        <f ca="1"/>
        <v>38</v>
      </c>
      <c r="AK77" s="136">
        <f ca="1"/>
        <v>34</v>
      </c>
      <c r="AL77" s="137">
        <f ca="1"/>
        <v>29</v>
      </c>
      <c r="AM77" s="136">
        <f ca="1"/>
        <v>37</v>
      </c>
      <c r="AN77" s="136">
        <f ca="1"/>
        <v>40</v>
      </c>
      <c r="AO77" s="137">
        <f ca="1"/>
        <v>17</v>
      </c>
      <c r="AP77" s="137">
        <f ca="1"/>
        <v>27</v>
      </c>
      <c r="AQ77" s="137">
        <f ca="1"/>
        <v>12</v>
      </c>
      <c r="AR77" s="137">
        <f ca="1"/>
        <v>24</v>
      </c>
      <c r="AS77" s="137">
        <f ca="1"/>
        <v>28</v>
      </c>
      <c r="AT77" s="137">
        <f ca="1"/>
        <v>26</v>
      </c>
      <c r="AU77" s="138">
        <f ca="1"/>
        <v>19</v>
      </c>
      <c r="AV77" s="23">
        <f ca="1"/>
        <v>0</v>
      </c>
      <c r="AW77" s="163" t="str">
        <f ca="1"/>
        <v>Gigi C</v>
      </c>
      <c r="AX77" s="28">
        <f ca="1"/>
        <v>0.1746987951807229</v>
      </c>
      <c r="AY77" s="193">
        <f ca="1"/>
        <v>0.18095238095238095</v>
      </c>
      <c r="AZ77" s="193">
        <f ca="1"/>
        <v>0.18478260869565216</v>
      </c>
      <c r="BA77" s="194">
        <f ca="1"/>
        <v>0.1858974358974359</v>
      </c>
      <c r="BB77" s="193">
        <f ca="1"/>
        <v>0.24503311258278146</v>
      </c>
      <c r="BC77" s="193">
        <f ca="1"/>
        <v>0.19138755980861244</v>
      </c>
      <c r="BD77" s="194">
        <f ca="1"/>
        <v>0.1069182389937107</v>
      </c>
      <c r="BE77" s="194">
        <f ca="1"/>
        <v>0.14754098360655737</v>
      </c>
      <c r="BF77" s="194">
        <f ca="1"/>
        <v>0.19354838709677419</v>
      </c>
      <c r="BG77" s="194">
        <f ca="1"/>
        <v>0.12972972972972974</v>
      </c>
      <c r="BH77" s="194">
        <f ca="1"/>
        <v>0.23140495867768596</v>
      </c>
      <c r="BI77" s="194">
        <f ca="1"/>
        <v>0.15116279069767441</v>
      </c>
      <c r="BJ77" s="159">
        <f ca="1"/>
        <v>0.19791666666666666</v>
      </c>
      <c r="BL77" s="163" t="str">
        <f ca="1"/>
        <v>Jovi C</v>
      </c>
      <c r="BM77" s="169" t="str">
        <f ca="1"/>
        <v/>
      </c>
      <c r="BN77" s="196">
        <f ca="1"/>
        <v>0</v>
      </c>
      <c r="BO77" s="196">
        <f ca="1"/>
        <v>0</v>
      </c>
      <c r="BP77" s="197" t="str">
        <f ca="1"/>
        <v/>
      </c>
      <c r="BQ77" s="196" t="str">
        <f ca="1"/>
        <v/>
      </c>
      <c r="BR77" s="196" t="str">
        <f ca="1"/>
        <v/>
      </c>
      <c r="BS77" s="197" t="str">
        <f ca="1"/>
        <v/>
      </c>
      <c r="BT77" s="197" t="str">
        <f ca="1"/>
        <v/>
      </c>
      <c r="BU77" s="197">
        <f ca="1"/>
        <v>0</v>
      </c>
      <c r="BV77" s="197">
        <f ca="1"/>
        <v>0</v>
      </c>
      <c r="BW77" s="197">
        <f ca="1"/>
        <v>0</v>
      </c>
      <c r="BX77" s="197">
        <f ca="1"/>
        <v>0</v>
      </c>
      <c r="BY77" s="170">
        <f ca="1"/>
        <v>0</v>
      </c>
      <c r="BZ77" s="203">
        <f ca="1"/>
        <v>0</v>
      </c>
      <c r="CA77" s="143">
        <f ca="1"/>
        <v>544</v>
      </c>
      <c r="CB77" s="144" t="str">
        <f ca="1"/>
        <v>Jovi C</v>
      </c>
      <c r="CC77" s="35">
        <f ca="1"/>
        <v>0</v>
      </c>
      <c r="CD77" s="136">
        <f ca="1"/>
        <v>0</v>
      </c>
      <c r="CE77" s="136">
        <f ca="1"/>
        <v>0</v>
      </c>
      <c r="CF77" s="137">
        <f ca="1"/>
        <v>0</v>
      </c>
      <c r="CG77" s="136">
        <f ca="1"/>
        <v>0</v>
      </c>
      <c r="CH77" s="136">
        <f ca="1"/>
        <v>0</v>
      </c>
      <c r="CI77" s="137">
        <f ca="1"/>
        <v>0</v>
      </c>
      <c r="CJ77" s="137">
        <f ca="1"/>
        <v>0</v>
      </c>
      <c r="CK77" s="137">
        <f ca="1"/>
        <v>0</v>
      </c>
      <c r="CL77" s="137">
        <f ca="1"/>
        <v>0</v>
      </c>
      <c r="CM77" s="137">
        <f ca="1"/>
        <v>0</v>
      </c>
      <c r="CN77" s="137">
        <f ca="1"/>
        <v>0</v>
      </c>
      <c r="CO77" s="138">
        <f ca="1"/>
        <v>0</v>
      </c>
    </row>
    <row r="78" spans="1:94" s="15" customFormat="1" ht="13" x14ac:dyDescent="0.3">
      <c r="A78" s="195"/>
      <c r="B78" s="143">
        <v>828</v>
      </c>
      <c r="C78" s="144" t="str">
        <v>Kenny L</v>
      </c>
      <c r="D78" s="35">
        <f ca="1"/>
        <v>43</v>
      </c>
      <c r="E78" s="136">
        <f ca="1"/>
        <v>37</v>
      </c>
      <c r="F78" s="136">
        <f ca="1"/>
        <v>63</v>
      </c>
      <c r="G78" s="137">
        <f ca="1"/>
        <v>76</v>
      </c>
      <c r="H78" s="136">
        <f ca="1"/>
        <v>68</v>
      </c>
      <c r="I78" s="136">
        <f ca="1"/>
        <v>51</v>
      </c>
      <c r="J78" s="137">
        <f ca="1"/>
        <v>60</v>
      </c>
      <c r="K78" s="137">
        <f ca="1"/>
        <v>71</v>
      </c>
      <c r="L78" s="137">
        <f ca="1"/>
        <v>67</v>
      </c>
      <c r="M78" s="137">
        <f ca="1"/>
        <v>66</v>
      </c>
      <c r="N78" s="137">
        <f ca="1"/>
        <v>71</v>
      </c>
      <c r="O78" s="137">
        <f ca="1"/>
        <v>85</v>
      </c>
      <c r="P78" s="138">
        <f ca="1"/>
        <v>39</v>
      </c>
      <c r="Q78" s="23"/>
      <c r="R78" s="163" t="str">
        <v>Kenny L</v>
      </c>
      <c r="S78" s="28">
        <f ca="1"/>
        <v>0.13915857605177995</v>
      </c>
      <c r="T78" s="193">
        <f ca="1"/>
        <v>0.20670391061452514</v>
      </c>
      <c r="U78" s="193">
        <f ca="1"/>
        <v>0.1875</v>
      </c>
      <c r="V78" s="194">
        <f ca="1"/>
        <v>0.26855123674911663</v>
      </c>
      <c r="W78" s="193">
        <f ca="1"/>
        <v>0.26153846153846155</v>
      </c>
      <c r="X78" s="193">
        <f ca="1"/>
        <v>0.24056603773584906</v>
      </c>
      <c r="Y78" s="194">
        <f ca="1"/>
        <v>0.24489795918367346</v>
      </c>
      <c r="Z78" s="194">
        <f ca="1"/>
        <v>0.18635170603674542</v>
      </c>
      <c r="AA78" s="194">
        <f ca="1"/>
        <v>0.2648221343873518</v>
      </c>
      <c r="AB78" s="194">
        <f ca="1"/>
        <v>0.2043343653250774</v>
      </c>
      <c r="AC78" s="194">
        <f ca="1"/>
        <v>0.19559228650137742</v>
      </c>
      <c r="AD78" s="194">
        <f ca="1"/>
        <v>0.18599562363238512</v>
      </c>
      <c r="AE78" s="159">
        <f ca="1"/>
        <v>0.22941176470588234</v>
      </c>
      <c r="AG78" s="143">
        <f ca="1"/>
        <v>517</v>
      </c>
      <c r="AH78" s="144" t="str">
        <f ca="1"/>
        <v>Aya C</v>
      </c>
      <c r="AI78" s="35">
        <f ca="1"/>
        <v>0</v>
      </c>
      <c r="AJ78" s="136">
        <f ca="1"/>
        <v>6</v>
      </c>
      <c r="AK78" s="136">
        <f ca="1"/>
        <v>0</v>
      </c>
      <c r="AL78" s="137">
        <f ca="1"/>
        <v>0</v>
      </c>
      <c r="AM78" s="136">
        <f ca="1"/>
        <v>7</v>
      </c>
      <c r="AN78" s="136">
        <f ca="1"/>
        <v>0</v>
      </c>
      <c r="AO78" s="137">
        <f ca="1"/>
        <v>0</v>
      </c>
      <c r="AP78" s="137">
        <f ca="1"/>
        <v>0</v>
      </c>
      <c r="AQ78" s="137">
        <f ca="1"/>
        <v>0</v>
      </c>
      <c r="AR78" s="137">
        <f ca="1"/>
        <v>0</v>
      </c>
      <c r="AS78" s="137">
        <f ca="1"/>
        <v>3</v>
      </c>
      <c r="AT78" s="137">
        <f ca="1"/>
        <v>5</v>
      </c>
      <c r="AU78" s="138">
        <f ca="1"/>
        <v>2</v>
      </c>
      <c r="AV78" s="23">
        <f ca="1"/>
        <v>0</v>
      </c>
      <c r="AW78" s="163" t="str">
        <f ca="1"/>
        <v>Aya C</v>
      </c>
      <c r="AX78" s="28" t="str">
        <f ca="1"/>
        <v/>
      </c>
      <c r="AY78" s="193">
        <f ca="1"/>
        <v>0.2857142857142857</v>
      </c>
      <c r="AZ78" s="193" t="str">
        <f ca="1"/>
        <v/>
      </c>
      <c r="BA78" s="194" t="str">
        <f ca="1"/>
        <v/>
      </c>
      <c r="BB78" s="193">
        <f ca="1"/>
        <v>0.30434782608695654</v>
      </c>
      <c r="BC78" s="193" t="str">
        <f ca="1"/>
        <v/>
      </c>
      <c r="BD78" s="194" t="str">
        <f ca="1"/>
        <v/>
      </c>
      <c r="BE78" s="194" t="str">
        <f ca="1"/>
        <v/>
      </c>
      <c r="BF78" s="194" t="str">
        <f ca="1"/>
        <v/>
      </c>
      <c r="BG78" s="194" t="str">
        <f ca="1"/>
        <v/>
      </c>
      <c r="BH78" s="194">
        <f ca="1"/>
        <v>0.17647058823529413</v>
      </c>
      <c r="BI78" s="194">
        <f ca="1"/>
        <v>0.16666666666666666</v>
      </c>
      <c r="BJ78" s="159">
        <f ca="1"/>
        <v>0.18181818181818182</v>
      </c>
      <c r="BL78" s="163" t="str">
        <f ca="1"/>
        <v>Bowie L</v>
      </c>
      <c r="BM78" s="169" t="str">
        <f ca="1"/>
        <v/>
      </c>
      <c r="BN78" s="196" t="str">
        <f ca="1"/>
        <v/>
      </c>
      <c r="BO78" s="196" t="str">
        <f ca="1"/>
        <v/>
      </c>
      <c r="BP78" s="197" t="str">
        <f ca="1"/>
        <v/>
      </c>
      <c r="BQ78" s="196" t="str">
        <f ca="1"/>
        <v/>
      </c>
      <c r="BR78" s="196" t="str">
        <f ca="1"/>
        <v/>
      </c>
      <c r="BS78" s="197" t="str">
        <f ca="1"/>
        <v/>
      </c>
      <c r="BT78" s="197">
        <f ca="1"/>
        <v>0</v>
      </c>
      <c r="BU78" s="197">
        <f ca="1"/>
        <v>0</v>
      </c>
      <c r="BV78" s="197">
        <f ca="1"/>
        <v>0</v>
      </c>
      <c r="BW78" s="197">
        <f ca="1"/>
        <v>0</v>
      </c>
      <c r="BX78" s="197">
        <f ca="1"/>
        <v>5.2910052910052907E-3</v>
      </c>
      <c r="BY78" s="170">
        <f ca="1"/>
        <v>0</v>
      </c>
      <c r="BZ78" s="203">
        <f ca="1"/>
        <v>0</v>
      </c>
      <c r="CA78" s="143">
        <f ca="1"/>
        <v>807</v>
      </c>
      <c r="CB78" s="144" t="str">
        <f ca="1"/>
        <v>Bowie L</v>
      </c>
      <c r="CC78" s="35">
        <f ca="1"/>
        <v>0</v>
      </c>
      <c r="CD78" s="136">
        <f ca="1"/>
        <v>0</v>
      </c>
      <c r="CE78" s="136">
        <f ca="1"/>
        <v>0</v>
      </c>
      <c r="CF78" s="137">
        <f ca="1"/>
        <v>0</v>
      </c>
      <c r="CG78" s="136">
        <f ca="1"/>
        <v>0</v>
      </c>
      <c r="CH78" s="136">
        <f ca="1"/>
        <v>0</v>
      </c>
      <c r="CI78" s="137">
        <f ca="1"/>
        <v>0</v>
      </c>
      <c r="CJ78" s="137">
        <f ca="1"/>
        <v>0</v>
      </c>
      <c r="CK78" s="137">
        <f ca="1"/>
        <v>0</v>
      </c>
      <c r="CL78" s="137">
        <f ca="1"/>
        <v>0</v>
      </c>
      <c r="CM78" s="137">
        <f ca="1"/>
        <v>0</v>
      </c>
      <c r="CN78" s="137">
        <f ca="1"/>
        <v>1</v>
      </c>
      <c r="CO78" s="138">
        <f ca="1"/>
        <v>0</v>
      </c>
    </row>
    <row r="79" spans="1:94" s="15" customFormat="1" ht="13" x14ac:dyDescent="0.3">
      <c r="A79" s="195"/>
      <c r="B79" s="143">
        <v>832</v>
      </c>
      <c r="C79" s="144" t="str">
        <v>Yura C</v>
      </c>
      <c r="D79" s="35">
        <f ca="1"/>
        <v>53</v>
      </c>
      <c r="E79" s="136">
        <f ca="1"/>
        <v>40</v>
      </c>
      <c r="F79" s="136">
        <f ca="1"/>
        <v>41</v>
      </c>
      <c r="G79" s="137">
        <f ca="1"/>
        <v>67</v>
      </c>
      <c r="H79" s="136">
        <f ca="1"/>
        <v>49</v>
      </c>
      <c r="I79" s="136">
        <f ca="1"/>
        <v>51</v>
      </c>
      <c r="J79" s="137">
        <f ca="1"/>
        <v>49</v>
      </c>
      <c r="K79" s="137">
        <f ca="1"/>
        <v>42</v>
      </c>
      <c r="L79" s="137">
        <f ca="1"/>
        <v>47</v>
      </c>
      <c r="M79" s="137">
        <f ca="1"/>
        <v>39</v>
      </c>
      <c r="N79" s="137">
        <f ca="1"/>
        <v>65</v>
      </c>
      <c r="O79" s="137">
        <f ca="1"/>
        <v>67</v>
      </c>
      <c r="P79" s="138">
        <f ca="1"/>
        <v>30</v>
      </c>
      <c r="Q79" s="23"/>
      <c r="R79" s="163" t="str">
        <v>Yura C</v>
      </c>
      <c r="S79" s="28">
        <f ca="1"/>
        <v>0.19202898550724637</v>
      </c>
      <c r="T79" s="193">
        <f ca="1"/>
        <v>0.20725388601036268</v>
      </c>
      <c r="U79" s="193">
        <f ca="1"/>
        <v>0.21693121693121692</v>
      </c>
      <c r="V79" s="194">
        <f ca="1"/>
        <v>0.25475285171102663</v>
      </c>
      <c r="W79" s="193">
        <f ca="1"/>
        <v>0.2752808988764045</v>
      </c>
      <c r="X79" s="193">
        <f ca="1"/>
        <v>0.19029850746268656</v>
      </c>
      <c r="Y79" s="194">
        <f ca="1"/>
        <v>0.24747474747474749</v>
      </c>
      <c r="Z79" s="194">
        <f ca="1"/>
        <v>0.20095693779904306</v>
      </c>
      <c r="AA79" s="194">
        <f ca="1"/>
        <v>0.25</v>
      </c>
      <c r="AB79" s="194">
        <f ca="1"/>
        <v>0.20855614973262032</v>
      </c>
      <c r="AC79" s="194">
        <f ca="1"/>
        <v>0.28017241379310343</v>
      </c>
      <c r="AD79" s="194">
        <f ca="1"/>
        <v>0.20426829268292682</v>
      </c>
      <c r="AE79" s="159">
        <f ca="1"/>
        <v>0.2</v>
      </c>
      <c r="AG79" s="143">
        <f ca="1"/>
        <v>889</v>
      </c>
      <c r="AH79" s="144" t="str">
        <f ca="1"/>
        <v>Milk L</v>
      </c>
      <c r="AI79" s="35">
        <f ca="1"/>
        <v>18</v>
      </c>
      <c r="AJ79" s="136">
        <f ca="1"/>
        <v>17</v>
      </c>
      <c r="AK79" s="136">
        <f ca="1"/>
        <v>26</v>
      </c>
      <c r="AL79" s="137">
        <f ca="1"/>
        <v>29</v>
      </c>
      <c r="AM79" s="136">
        <f ca="1"/>
        <v>28</v>
      </c>
      <c r="AN79" s="136">
        <f ca="1"/>
        <v>23</v>
      </c>
      <c r="AO79" s="137">
        <f ca="1"/>
        <v>14</v>
      </c>
      <c r="AP79" s="137">
        <f ca="1"/>
        <v>1</v>
      </c>
      <c r="AQ79" s="137">
        <f ca="1"/>
        <v>0</v>
      </c>
      <c r="AR79" s="137">
        <f ca="1"/>
        <v>0</v>
      </c>
      <c r="AS79" s="137">
        <f ca="1"/>
        <v>14</v>
      </c>
      <c r="AT79" s="137">
        <f ca="1"/>
        <v>62</v>
      </c>
      <c r="AU79" s="138">
        <f ca="1"/>
        <v>25</v>
      </c>
      <c r="AV79" s="23">
        <f ca="1"/>
        <v>0</v>
      </c>
      <c r="AW79" s="163" t="str">
        <f ca="1"/>
        <v>Milk L</v>
      </c>
      <c r="AX79" s="28">
        <f ca="1"/>
        <v>0.12244897959183673</v>
      </c>
      <c r="AY79" s="193">
        <f ca="1"/>
        <v>0.14529914529914531</v>
      </c>
      <c r="AZ79" s="193">
        <f ca="1"/>
        <v>0.16883116883116883</v>
      </c>
      <c r="BA79" s="194">
        <f ca="1"/>
        <v>0.18124999999999999</v>
      </c>
      <c r="BB79" s="193">
        <f ca="1"/>
        <v>0.16867469879518071</v>
      </c>
      <c r="BC79" s="193">
        <f ca="1"/>
        <v>0.17692307692307693</v>
      </c>
      <c r="BD79" s="194">
        <f ca="1"/>
        <v>0.16091954022988506</v>
      </c>
      <c r="BE79" s="194">
        <f ca="1"/>
        <v>0.1111111111111111</v>
      </c>
      <c r="BF79" s="194" t="str">
        <f ca="1"/>
        <v/>
      </c>
      <c r="BG79" s="194" t="str">
        <f ca="1"/>
        <v/>
      </c>
      <c r="BH79" s="194">
        <f ca="1"/>
        <v>0.24561403508771928</v>
      </c>
      <c r="BI79" s="194">
        <f ca="1"/>
        <v>0.19375000000000001</v>
      </c>
      <c r="BJ79" s="159">
        <f ca="1"/>
        <v>0.1497005988023952</v>
      </c>
      <c r="BL79" s="163" t="str">
        <f ca="1"/>
        <v>Yura C</v>
      </c>
      <c r="BM79" s="169">
        <f ca="1"/>
        <v>0</v>
      </c>
      <c r="BN79" s="196">
        <f ca="1"/>
        <v>5.1813471502590676E-3</v>
      </c>
      <c r="BO79" s="196">
        <f ca="1"/>
        <v>5.2910052910052907E-3</v>
      </c>
      <c r="BP79" s="197">
        <f ca="1"/>
        <v>7.6045627376425855E-3</v>
      </c>
      <c r="BQ79" s="196">
        <f ca="1"/>
        <v>1.1235955056179775E-2</v>
      </c>
      <c r="BR79" s="196">
        <f ca="1"/>
        <v>3.7313432835820895E-3</v>
      </c>
      <c r="BS79" s="197">
        <f ca="1"/>
        <v>0</v>
      </c>
      <c r="BT79" s="197">
        <f ca="1"/>
        <v>0</v>
      </c>
      <c r="BU79" s="197">
        <f ca="1"/>
        <v>1.5957446808510637E-2</v>
      </c>
      <c r="BV79" s="197">
        <f ca="1"/>
        <v>5.3475935828877002E-3</v>
      </c>
      <c r="BW79" s="197">
        <f ca="1"/>
        <v>2.1551724137931036E-2</v>
      </c>
      <c r="BX79" s="197">
        <f ca="1"/>
        <v>3.0487804878048782E-3</v>
      </c>
      <c r="BY79" s="170">
        <f ca="1"/>
        <v>0</v>
      </c>
      <c r="BZ79" s="203">
        <f ca="1"/>
        <v>0</v>
      </c>
      <c r="CA79" s="143">
        <f ca="1"/>
        <v>832</v>
      </c>
      <c r="CB79" s="144" t="str">
        <f ca="1"/>
        <v>Yura C</v>
      </c>
      <c r="CC79" s="35">
        <f ca="1"/>
        <v>0</v>
      </c>
      <c r="CD79" s="136">
        <f ca="1"/>
        <v>1</v>
      </c>
      <c r="CE79" s="136">
        <f ca="1"/>
        <v>1</v>
      </c>
      <c r="CF79" s="137">
        <f ca="1"/>
        <v>2</v>
      </c>
      <c r="CG79" s="136">
        <f ca="1"/>
        <v>2</v>
      </c>
      <c r="CH79" s="136">
        <f ca="1"/>
        <v>1</v>
      </c>
      <c r="CI79" s="137">
        <f ca="1"/>
        <v>0</v>
      </c>
      <c r="CJ79" s="137">
        <f ca="1"/>
        <v>0</v>
      </c>
      <c r="CK79" s="137">
        <f ca="1"/>
        <v>3</v>
      </c>
      <c r="CL79" s="137">
        <f ca="1"/>
        <v>1</v>
      </c>
      <c r="CM79" s="137">
        <f ca="1"/>
        <v>5</v>
      </c>
      <c r="CN79" s="137">
        <f ca="1"/>
        <v>1</v>
      </c>
      <c r="CO79" s="138">
        <f ca="1"/>
        <v>0</v>
      </c>
    </row>
    <row r="80" spans="1:94" s="15" customFormat="1" ht="13" x14ac:dyDescent="0.3">
      <c r="A80" s="195"/>
      <c r="B80" s="143">
        <v>863</v>
      </c>
      <c r="C80" s="144" t="str">
        <v>Collan C</v>
      </c>
      <c r="D80" s="35">
        <f ca="1"/>
        <v>14</v>
      </c>
      <c r="E80" s="136">
        <f ca="1"/>
        <v>7</v>
      </c>
      <c r="F80" s="136">
        <f ca="1"/>
        <v>11</v>
      </c>
      <c r="G80" s="137">
        <f ca="1"/>
        <v>6</v>
      </c>
      <c r="H80" s="136">
        <f ca="1"/>
        <v>9</v>
      </c>
      <c r="I80" s="136">
        <f ca="1"/>
        <v>6</v>
      </c>
      <c r="J80" s="137">
        <f ca="1"/>
        <v>4</v>
      </c>
      <c r="K80" s="137">
        <f ca="1"/>
        <v>4</v>
      </c>
      <c r="L80" s="137">
        <f ca="1"/>
        <v>5</v>
      </c>
      <c r="M80" s="137">
        <f ca="1"/>
        <v>9</v>
      </c>
      <c r="N80" s="137">
        <f ca="1"/>
        <v>8</v>
      </c>
      <c r="O80" s="137">
        <f ca="1"/>
        <v>8</v>
      </c>
      <c r="P80" s="138">
        <f ca="1"/>
        <v>5</v>
      </c>
      <c r="Q80" s="23"/>
      <c r="R80" s="163" t="str">
        <v>Collan C</v>
      </c>
      <c r="S80" s="28">
        <f ca="1"/>
        <v>0.15217391304347827</v>
      </c>
      <c r="T80" s="193">
        <f ca="1"/>
        <v>0.10144927536231885</v>
      </c>
      <c r="U80" s="193">
        <f ca="1"/>
        <v>0.16417910447761194</v>
      </c>
      <c r="V80" s="194">
        <f ca="1"/>
        <v>0.15</v>
      </c>
      <c r="W80" s="193">
        <f ca="1"/>
        <v>0.15789473684210525</v>
      </c>
      <c r="X80" s="193">
        <f ca="1"/>
        <v>0.14285714285714285</v>
      </c>
      <c r="Y80" s="194">
        <f ca="1"/>
        <v>0.08</v>
      </c>
      <c r="Z80" s="194">
        <f ca="1"/>
        <v>6.5573770491803282E-2</v>
      </c>
      <c r="AA80" s="194">
        <f ca="1"/>
        <v>0.10204081632653061</v>
      </c>
      <c r="AB80" s="194">
        <f ca="1"/>
        <v>0.1111111111111111</v>
      </c>
      <c r="AC80" s="194">
        <f ca="1"/>
        <v>0.13793103448275862</v>
      </c>
      <c r="AD80" s="194">
        <f ca="1"/>
        <v>0.11764705882352941</v>
      </c>
      <c r="AE80" s="159">
        <f ca="1"/>
        <v>0.14705882352941177</v>
      </c>
      <c r="AG80" s="143">
        <f ca="1"/>
        <v>523</v>
      </c>
      <c r="AH80" s="144" t="str">
        <f ca="1"/>
        <v>Vi T</v>
      </c>
      <c r="AI80" s="35">
        <f ca="1"/>
        <v>46</v>
      </c>
      <c r="AJ80" s="136">
        <f ca="1"/>
        <v>21</v>
      </c>
      <c r="AK80" s="136">
        <f ca="1"/>
        <v>44</v>
      </c>
      <c r="AL80" s="137">
        <f ca="1"/>
        <v>52</v>
      </c>
      <c r="AM80" s="136">
        <f ca="1"/>
        <v>47</v>
      </c>
      <c r="AN80" s="136">
        <f ca="1"/>
        <v>60</v>
      </c>
      <c r="AO80" s="137">
        <f ca="1"/>
        <v>52</v>
      </c>
      <c r="AP80" s="137">
        <f ca="1"/>
        <v>55</v>
      </c>
      <c r="AQ80" s="137">
        <f ca="1"/>
        <v>52</v>
      </c>
      <c r="AR80" s="137">
        <f ca="1"/>
        <v>28</v>
      </c>
      <c r="AS80" s="137">
        <f ca="1"/>
        <v>11</v>
      </c>
      <c r="AT80" s="137">
        <f ca="1"/>
        <v>52</v>
      </c>
      <c r="AU80" s="138">
        <f ca="1"/>
        <v>12</v>
      </c>
      <c r="AV80" s="23">
        <f ca="1"/>
        <v>0</v>
      </c>
      <c r="AW80" s="163" t="str">
        <f ca="1"/>
        <v>Vi T</v>
      </c>
      <c r="AX80" s="28">
        <f ca="1"/>
        <v>0.18181818181818182</v>
      </c>
      <c r="AY80" s="193">
        <f ca="1"/>
        <v>0.12</v>
      </c>
      <c r="AZ80" s="193">
        <f ca="1"/>
        <v>0.20183486238532111</v>
      </c>
      <c r="BA80" s="194">
        <f ca="1"/>
        <v>0.19847328244274809</v>
      </c>
      <c r="BB80" s="193">
        <f ca="1"/>
        <v>0.22065727699530516</v>
      </c>
      <c r="BC80" s="193">
        <f ca="1"/>
        <v>0.23622047244094488</v>
      </c>
      <c r="BD80" s="194">
        <f ca="1"/>
        <v>0.19330855018587362</v>
      </c>
      <c r="BE80" s="194">
        <f ca="1"/>
        <v>0.20992366412213739</v>
      </c>
      <c r="BF80" s="194">
        <f ca="1"/>
        <v>0.24074074074074073</v>
      </c>
      <c r="BG80" s="194">
        <f ca="1"/>
        <v>0.16184971098265896</v>
      </c>
      <c r="BH80" s="194">
        <f ca="1"/>
        <v>0.10185185185185185</v>
      </c>
      <c r="BI80" s="194">
        <f ca="1"/>
        <v>0.17508417508417509</v>
      </c>
      <c r="BJ80" s="159">
        <f ca="1"/>
        <v>0.14814814814814814</v>
      </c>
      <c r="BL80" s="163" t="str">
        <f ca="1"/>
        <v>Collan C</v>
      </c>
      <c r="BM80" s="169">
        <f ca="1"/>
        <v>0</v>
      </c>
      <c r="BN80" s="196">
        <f ca="1"/>
        <v>0</v>
      </c>
      <c r="BO80" s="196">
        <f ca="1"/>
        <v>0</v>
      </c>
      <c r="BP80" s="197">
        <f ca="1"/>
        <v>0</v>
      </c>
      <c r="BQ80" s="196">
        <f ca="1"/>
        <v>1.7543859649122806E-2</v>
      </c>
      <c r="BR80" s="196">
        <f ca="1"/>
        <v>0</v>
      </c>
      <c r="BS80" s="197">
        <f ca="1"/>
        <v>0</v>
      </c>
      <c r="BT80" s="197">
        <f ca="1"/>
        <v>0</v>
      </c>
      <c r="BU80" s="197">
        <f ca="1"/>
        <v>0</v>
      </c>
      <c r="BV80" s="197">
        <f ca="1"/>
        <v>0</v>
      </c>
      <c r="BW80" s="197">
        <f ca="1"/>
        <v>0</v>
      </c>
      <c r="BX80" s="197">
        <f ca="1"/>
        <v>0</v>
      </c>
      <c r="BY80" s="170">
        <f ca="1"/>
        <v>0</v>
      </c>
      <c r="BZ80" s="203">
        <f ca="1"/>
        <v>0</v>
      </c>
      <c r="CA80" s="143">
        <f ca="1"/>
        <v>863</v>
      </c>
      <c r="CB80" s="144" t="str">
        <f ca="1"/>
        <v>Collan C</v>
      </c>
      <c r="CC80" s="35">
        <f ca="1"/>
        <v>0</v>
      </c>
      <c r="CD80" s="136">
        <f ca="1"/>
        <v>0</v>
      </c>
      <c r="CE80" s="136">
        <f ca="1"/>
        <v>0</v>
      </c>
      <c r="CF80" s="137">
        <f ca="1"/>
        <v>0</v>
      </c>
      <c r="CG80" s="136">
        <f ca="1"/>
        <v>1</v>
      </c>
      <c r="CH80" s="136">
        <f ca="1"/>
        <v>0</v>
      </c>
      <c r="CI80" s="137">
        <f ca="1"/>
        <v>0</v>
      </c>
      <c r="CJ80" s="137">
        <f ca="1"/>
        <v>0</v>
      </c>
      <c r="CK80" s="137">
        <f ca="1"/>
        <v>0</v>
      </c>
      <c r="CL80" s="137">
        <f ca="1"/>
        <v>0</v>
      </c>
      <c r="CM80" s="137">
        <f ca="1"/>
        <v>0</v>
      </c>
      <c r="CN80" s="137">
        <f ca="1"/>
        <v>0</v>
      </c>
      <c r="CO80" s="138">
        <f ca="1"/>
        <v>0</v>
      </c>
    </row>
    <row r="81" spans="1:94" s="15" customFormat="1" ht="13" x14ac:dyDescent="0.3">
      <c r="A81" s="195"/>
      <c r="B81" s="143">
        <v>886</v>
      </c>
      <c r="C81" s="144" t="str">
        <v>Gigi C</v>
      </c>
      <c r="D81" s="35">
        <f ca="1"/>
        <v>29</v>
      </c>
      <c r="E81" s="136">
        <f ca="1"/>
        <v>38</v>
      </c>
      <c r="F81" s="136">
        <f ca="1"/>
        <v>34</v>
      </c>
      <c r="G81" s="137">
        <f ca="1"/>
        <v>29</v>
      </c>
      <c r="H81" s="136">
        <f ca="1"/>
        <v>37</v>
      </c>
      <c r="I81" s="136">
        <f ca="1"/>
        <v>40</v>
      </c>
      <c r="J81" s="137">
        <f ca="1"/>
        <v>17</v>
      </c>
      <c r="K81" s="137">
        <f ca="1"/>
        <v>27</v>
      </c>
      <c r="L81" s="137">
        <f ca="1"/>
        <v>12</v>
      </c>
      <c r="M81" s="137">
        <f ca="1"/>
        <v>24</v>
      </c>
      <c r="N81" s="137">
        <f ca="1"/>
        <v>28</v>
      </c>
      <c r="O81" s="137">
        <f ca="1"/>
        <v>26</v>
      </c>
      <c r="P81" s="138">
        <f ca="1"/>
        <v>19</v>
      </c>
      <c r="Q81" s="23"/>
      <c r="R81" s="163" t="str">
        <v>Gigi C</v>
      </c>
      <c r="S81" s="28">
        <f ca="1"/>
        <v>0.1746987951807229</v>
      </c>
      <c r="T81" s="193">
        <f ca="1"/>
        <v>0.18095238095238095</v>
      </c>
      <c r="U81" s="193">
        <f ca="1"/>
        <v>0.18478260869565216</v>
      </c>
      <c r="V81" s="194">
        <f ca="1"/>
        <v>0.1858974358974359</v>
      </c>
      <c r="W81" s="193">
        <f ca="1"/>
        <v>0.24503311258278146</v>
      </c>
      <c r="X81" s="193">
        <f ca="1"/>
        <v>0.19138755980861244</v>
      </c>
      <c r="Y81" s="194">
        <f ca="1"/>
        <v>0.1069182389937107</v>
      </c>
      <c r="Z81" s="194">
        <f ca="1"/>
        <v>0.14754098360655737</v>
      </c>
      <c r="AA81" s="194">
        <f ca="1"/>
        <v>0.19354838709677419</v>
      </c>
      <c r="AB81" s="194">
        <f ca="1"/>
        <v>0.12972972972972974</v>
      </c>
      <c r="AC81" s="194">
        <f ca="1"/>
        <v>0.23140495867768596</v>
      </c>
      <c r="AD81" s="194">
        <f ca="1"/>
        <v>0.15116279069767441</v>
      </c>
      <c r="AE81" s="159">
        <f ca="1"/>
        <v>0.19791666666666666</v>
      </c>
      <c r="AG81" s="143">
        <f ca="1"/>
        <v>863</v>
      </c>
      <c r="AH81" s="144" t="str">
        <f ca="1"/>
        <v>Collan C</v>
      </c>
      <c r="AI81" s="35">
        <f ca="1"/>
        <v>14</v>
      </c>
      <c r="AJ81" s="136">
        <f ca="1"/>
        <v>7</v>
      </c>
      <c r="AK81" s="136">
        <f ca="1"/>
        <v>11</v>
      </c>
      <c r="AL81" s="137">
        <f ca="1"/>
        <v>6</v>
      </c>
      <c r="AM81" s="136">
        <f ca="1"/>
        <v>9</v>
      </c>
      <c r="AN81" s="136">
        <f ca="1"/>
        <v>6</v>
      </c>
      <c r="AO81" s="137">
        <f ca="1"/>
        <v>4</v>
      </c>
      <c r="AP81" s="137">
        <f ca="1"/>
        <v>4</v>
      </c>
      <c r="AQ81" s="137">
        <f ca="1"/>
        <v>5</v>
      </c>
      <c r="AR81" s="137">
        <f ca="1"/>
        <v>9</v>
      </c>
      <c r="AS81" s="137">
        <f ca="1"/>
        <v>8</v>
      </c>
      <c r="AT81" s="137">
        <f ca="1"/>
        <v>8</v>
      </c>
      <c r="AU81" s="138">
        <f ca="1"/>
        <v>5</v>
      </c>
      <c r="AV81" s="23">
        <f ca="1"/>
        <v>0</v>
      </c>
      <c r="AW81" s="163" t="str">
        <f ca="1"/>
        <v>Collan C</v>
      </c>
      <c r="AX81" s="28">
        <f ca="1"/>
        <v>0.15217391304347827</v>
      </c>
      <c r="AY81" s="193">
        <f ca="1"/>
        <v>0.10144927536231885</v>
      </c>
      <c r="AZ81" s="193">
        <f ca="1"/>
        <v>0.16417910447761194</v>
      </c>
      <c r="BA81" s="194">
        <f ca="1"/>
        <v>0.15</v>
      </c>
      <c r="BB81" s="193">
        <f ca="1"/>
        <v>0.15789473684210525</v>
      </c>
      <c r="BC81" s="193">
        <f ca="1"/>
        <v>0.14285714285714285</v>
      </c>
      <c r="BD81" s="194">
        <f ca="1"/>
        <v>0.08</v>
      </c>
      <c r="BE81" s="194">
        <f ca="1"/>
        <v>6.5573770491803282E-2</v>
      </c>
      <c r="BF81" s="194">
        <f ca="1"/>
        <v>0.10204081632653061</v>
      </c>
      <c r="BG81" s="194">
        <f ca="1"/>
        <v>0.1111111111111111</v>
      </c>
      <c r="BH81" s="194">
        <f ca="1"/>
        <v>0.13793103448275862</v>
      </c>
      <c r="BI81" s="194">
        <f ca="1"/>
        <v>0.11764705882352941</v>
      </c>
      <c r="BJ81" s="159">
        <f ca="1"/>
        <v>0.14705882352941177</v>
      </c>
      <c r="BL81" s="163" t="str">
        <f ca="1"/>
        <v>Gigi C</v>
      </c>
      <c r="BM81" s="169">
        <f ca="1"/>
        <v>0</v>
      </c>
      <c r="BN81" s="196">
        <f ca="1"/>
        <v>0</v>
      </c>
      <c r="BO81" s="196">
        <f ca="1"/>
        <v>0</v>
      </c>
      <c r="BP81" s="197">
        <f ca="1"/>
        <v>0</v>
      </c>
      <c r="BQ81" s="196">
        <f ca="1"/>
        <v>0</v>
      </c>
      <c r="BR81" s="196">
        <f ca="1"/>
        <v>0</v>
      </c>
      <c r="BS81" s="197">
        <f ca="1"/>
        <v>0</v>
      </c>
      <c r="BT81" s="197">
        <f ca="1"/>
        <v>1.092896174863388E-2</v>
      </c>
      <c r="BU81" s="197">
        <f ca="1"/>
        <v>0</v>
      </c>
      <c r="BV81" s="197">
        <f ca="1"/>
        <v>0</v>
      </c>
      <c r="BW81" s="197">
        <f ca="1"/>
        <v>0</v>
      </c>
      <c r="BX81" s="197">
        <f ca="1"/>
        <v>0</v>
      </c>
      <c r="BY81" s="170">
        <f ca="1"/>
        <v>0</v>
      </c>
      <c r="BZ81" s="203">
        <f ca="1"/>
        <v>0</v>
      </c>
      <c r="CA81" s="143">
        <f ca="1"/>
        <v>886</v>
      </c>
      <c r="CB81" s="144" t="str">
        <f ca="1"/>
        <v>Gigi C</v>
      </c>
      <c r="CC81" s="35">
        <f ca="1"/>
        <v>0</v>
      </c>
      <c r="CD81" s="136">
        <f ca="1"/>
        <v>0</v>
      </c>
      <c r="CE81" s="136">
        <f ca="1"/>
        <v>0</v>
      </c>
      <c r="CF81" s="137">
        <f ca="1"/>
        <v>0</v>
      </c>
      <c r="CG81" s="136">
        <f ca="1"/>
        <v>0</v>
      </c>
      <c r="CH81" s="136">
        <f ca="1"/>
        <v>0</v>
      </c>
      <c r="CI81" s="137">
        <f ca="1"/>
        <v>0</v>
      </c>
      <c r="CJ81" s="137">
        <f ca="1"/>
        <v>2</v>
      </c>
      <c r="CK81" s="137">
        <f ca="1"/>
        <v>0</v>
      </c>
      <c r="CL81" s="137">
        <f ca="1"/>
        <v>0</v>
      </c>
      <c r="CM81" s="137">
        <f ca="1"/>
        <v>0</v>
      </c>
      <c r="CN81" s="137">
        <f ca="1"/>
        <v>0</v>
      </c>
      <c r="CO81" s="138">
        <f ca="1"/>
        <v>0</v>
      </c>
      <c r="CP81"/>
    </row>
    <row r="82" spans="1:94" s="15" customFormat="1" ht="13" x14ac:dyDescent="0.3">
      <c r="A82" s="195"/>
      <c r="B82" s="143">
        <v>889</v>
      </c>
      <c r="C82" s="144" t="str">
        <v>Milk L</v>
      </c>
      <c r="D82" s="35">
        <f ca="1"/>
        <v>18</v>
      </c>
      <c r="E82" s="136">
        <f ca="1"/>
        <v>17</v>
      </c>
      <c r="F82" s="136">
        <f ca="1"/>
        <v>26</v>
      </c>
      <c r="G82" s="137">
        <f ca="1"/>
        <v>29</v>
      </c>
      <c r="H82" s="136">
        <f ca="1"/>
        <v>28</v>
      </c>
      <c r="I82" s="136">
        <f ca="1"/>
        <v>23</v>
      </c>
      <c r="J82" s="137">
        <f ca="1"/>
        <v>14</v>
      </c>
      <c r="K82" s="137">
        <f ca="1"/>
        <v>1</v>
      </c>
      <c r="L82" s="137">
        <f ca="1"/>
        <v>0</v>
      </c>
      <c r="M82" s="137">
        <f ca="1"/>
        <v>0</v>
      </c>
      <c r="N82" s="137">
        <f ca="1"/>
        <v>14</v>
      </c>
      <c r="O82" s="137">
        <f ca="1"/>
        <v>62</v>
      </c>
      <c r="P82" s="138">
        <f ca="1"/>
        <v>25</v>
      </c>
      <c r="Q82" s="23"/>
      <c r="R82" s="163" t="str">
        <v>Milk L</v>
      </c>
      <c r="S82" s="28">
        <f ca="1"/>
        <v>0.12244897959183673</v>
      </c>
      <c r="T82" s="193">
        <f ca="1"/>
        <v>0.14529914529914531</v>
      </c>
      <c r="U82" s="193">
        <f ca="1"/>
        <v>0.16883116883116883</v>
      </c>
      <c r="V82" s="194">
        <f ca="1"/>
        <v>0.18124999999999999</v>
      </c>
      <c r="W82" s="193">
        <f ca="1"/>
        <v>0.16867469879518071</v>
      </c>
      <c r="X82" s="193">
        <f ca="1"/>
        <v>0.17692307692307693</v>
      </c>
      <c r="Y82" s="194">
        <f ca="1"/>
        <v>0.16091954022988506</v>
      </c>
      <c r="Z82" s="194">
        <f ca="1"/>
        <v>0.1111111111111111</v>
      </c>
      <c r="AA82" s="194" t="str">
        <f ca="1"/>
        <v/>
      </c>
      <c r="AB82" s="194" t="str">
        <f ca="1"/>
        <v/>
      </c>
      <c r="AC82" s="194">
        <f ca="1"/>
        <v>0.24561403508771928</v>
      </c>
      <c r="AD82" s="194">
        <f ca="1"/>
        <v>0.19375000000000001</v>
      </c>
      <c r="AE82" s="159">
        <f ca="1"/>
        <v>0.1497005988023952</v>
      </c>
      <c r="AG82" s="143">
        <f ca="1"/>
        <v>537</v>
      </c>
      <c r="AH82" s="144" t="str">
        <f ca="1"/>
        <v>Yoyo M</v>
      </c>
      <c r="AI82" s="35">
        <f ca="1"/>
        <v>0</v>
      </c>
      <c r="AJ82" s="136">
        <f ca="1"/>
        <v>0</v>
      </c>
      <c r="AK82" s="136">
        <f ca="1"/>
        <v>0</v>
      </c>
      <c r="AL82" s="137">
        <f ca="1"/>
        <v>0</v>
      </c>
      <c r="AM82" s="136">
        <f ca="1"/>
        <v>0</v>
      </c>
      <c r="AN82" s="136">
        <f ca="1"/>
        <v>0</v>
      </c>
      <c r="AO82" s="137">
        <f ca="1"/>
        <v>0</v>
      </c>
      <c r="AP82" s="137">
        <f ca="1"/>
        <v>0</v>
      </c>
      <c r="AQ82" s="137">
        <f ca="1"/>
        <v>0</v>
      </c>
      <c r="AR82" s="137">
        <f ca="1"/>
        <v>0</v>
      </c>
      <c r="AS82" s="137">
        <f ca="1"/>
        <v>0</v>
      </c>
      <c r="AT82" s="137">
        <f ca="1"/>
        <v>0</v>
      </c>
      <c r="AU82" s="138">
        <f ca="1"/>
        <v>0</v>
      </c>
      <c r="AV82" s="23">
        <f ca="1"/>
        <v>0</v>
      </c>
      <c r="AW82" s="163" t="str">
        <f ca="1"/>
        <v>Yoyo M</v>
      </c>
      <c r="AX82" s="28" t="str">
        <f ca="1"/>
        <v/>
      </c>
      <c r="AY82" s="193" t="str">
        <f ca="1"/>
        <v/>
      </c>
      <c r="AZ82" s="193" t="str">
        <f ca="1"/>
        <v/>
      </c>
      <c r="BA82" s="194" t="str">
        <f ca="1"/>
        <v/>
      </c>
      <c r="BB82" s="193" t="str">
        <f ca="1"/>
        <v/>
      </c>
      <c r="BC82" s="193" t="str">
        <f ca="1"/>
        <v/>
      </c>
      <c r="BD82" s="194" t="str">
        <f ca="1"/>
        <v/>
      </c>
      <c r="BE82" s="194" t="str">
        <f ca="1"/>
        <v/>
      </c>
      <c r="BF82" s="194" t="str">
        <f ca="1"/>
        <v/>
      </c>
      <c r="BG82" s="194" t="str">
        <f ca="1"/>
        <v/>
      </c>
      <c r="BH82" s="194" t="str">
        <f ca="1"/>
        <v/>
      </c>
      <c r="BI82" s="194" t="str">
        <f ca="1"/>
        <v/>
      </c>
      <c r="BJ82" s="159" t="str">
        <f ca="1"/>
        <v/>
      </c>
      <c r="BL82" s="163" t="str">
        <f ca="1"/>
        <v>Milk L</v>
      </c>
      <c r="BM82" s="169">
        <f ca="1"/>
        <v>0</v>
      </c>
      <c r="BN82" s="196">
        <f ca="1"/>
        <v>1.7094017094017096E-2</v>
      </c>
      <c r="BO82" s="196">
        <f ca="1"/>
        <v>6.4935064935064939E-3</v>
      </c>
      <c r="BP82" s="197">
        <f ca="1"/>
        <v>0</v>
      </c>
      <c r="BQ82" s="196">
        <f ca="1"/>
        <v>1.2048192771084338E-2</v>
      </c>
      <c r="BR82" s="196">
        <f ca="1"/>
        <v>0</v>
      </c>
      <c r="BS82" s="197">
        <f ca="1"/>
        <v>0</v>
      </c>
      <c r="BT82" s="197">
        <f ca="1"/>
        <v>0</v>
      </c>
      <c r="BU82" s="197" t="str">
        <f ca="1"/>
        <v/>
      </c>
      <c r="BV82" s="197" t="str">
        <f ca="1"/>
        <v/>
      </c>
      <c r="BW82" s="197">
        <f ca="1"/>
        <v>0</v>
      </c>
      <c r="BX82" s="197">
        <f ca="1"/>
        <v>0</v>
      </c>
      <c r="BY82" s="170">
        <f ca="1"/>
        <v>0</v>
      </c>
      <c r="BZ82" s="203">
        <f ca="1"/>
        <v>0</v>
      </c>
      <c r="CA82" s="143">
        <f ca="1"/>
        <v>889</v>
      </c>
      <c r="CB82" s="144" t="str">
        <f ca="1"/>
        <v>Milk L</v>
      </c>
      <c r="CC82" s="35">
        <f ca="1"/>
        <v>0</v>
      </c>
      <c r="CD82" s="136">
        <f ca="1"/>
        <v>2</v>
      </c>
      <c r="CE82" s="136">
        <f ca="1"/>
        <v>1</v>
      </c>
      <c r="CF82" s="137">
        <f ca="1"/>
        <v>0</v>
      </c>
      <c r="CG82" s="136">
        <f ca="1"/>
        <v>2</v>
      </c>
      <c r="CH82" s="136">
        <f ca="1"/>
        <v>0</v>
      </c>
      <c r="CI82" s="137">
        <f ca="1"/>
        <v>0</v>
      </c>
      <c r="CJ82" s="137">
        <f ca="1"/>
        <v>0</v>
      </c>
      <c r="CK82" s="137">
        <f ca="1"/>
        <v>0</v>
      </c>
      <c r="CL82" s="137">
        <f ca="1"/>
        <v>0</v>
      </c>
      <c r="CM82" s="137">
        <f ca="1"/>
        <v>0</v>
      </c>
      <c r="CN82" s="137">
        <f ca="1"/>
        <v>0</v>
      </c>
      <c r="CO82" s="138">
        <f ca="1"/>
        <v>0</v>
      </c>
      <c r="CP82"/>
    </row>
    <row r="83" spans="1:94" s="15" customFormat="1" ht="13" x14ac:dyDescent="0.3">
      <c r="A83" s="195"/>
      <c r="B83" s="143"/>
      <c r="C83" s="144"/>
      <c r="D83" s="35"/>
      <c r="E83" s="136"/>
      <c r="F83" s="136"/>
      <c r="G83" s="137"/>
      <c r="H83" s="136"/>
      <c r="I83" s="136"/>
      <c r="J83" s="137"/>
      <c r="K83" s="137"/>
      <c r="L83" s="137"/>
      <c r="M83" s="137"/>
      <c r="N83" s="137"/>
      <c r="O83" s="137"/>
      <c r="P83" s="138"/>
      <c r="Q83" s="23"/>
      <c r="R83" s="163"/>
      <c r="S83" s="28"/>
      <c r="T83" s="193"/>
      <c r="U83" s="193"/>
      <c r="V83" s="194"/>
      <c r="W83" s="193"/>
      <c r="X83" s="193"/>
      <c r="Y83" s="194"/>
      <c r="Z83" s="194"/>
      <c r="AA83" s="194"/>
      <c r="AB83" s="194"/>
      <c r="AC83" s="194"/>
      <c r="AD83" s="194"/>
      <c r="AE83" s="159"/>
      <c r="AG83" s="143">
        <f ca="1"/>
        <v>0</v>
      </c>
      <c r="AH83" s="144">
        <f ca="1"/>
        <v>0</v>
      </c>
      <c r="AI83" s="35">
        <f ca="1"/>
        <v>0</v>
      </c>
      <c r="AJ83" s="136">
        <f ca="1"/>
        <v>0</v>
      </c>
      <c r="AK83" s="136">
        <f ca="1"/>
        <v>0</v>
      </c>
      <c r="AL83" s="137">
        <f ca="1"/>
        <v>0</v>
      </c>
      <c r="AM83" s="136">
        <f ca="1"/>
        <v>0</v>
      </c>
      <c r="AN83" s="136">
        <f ca="1"/>
        <v>0</v>
      </c>
      <c r="AO83" s="137">
        <f ca="1"/>
        <v>0</v>
      </c>
      <c r="AP83" s="137">
        <f ca="1"/>
        <v>0</v>
      </c>
      <c r="AQ83" s="137">
        <f ca="1"/>
        <v>0</v>
      </c>
      <c r="AR83" s="137">
        <f ca="1"/>
        <v>0</v>
      </c>
      <c r="AS83" s="137">
        <f ca="1"/>
        <v>0</v>
      </c>
      <c r="AT83" s="137">
        <f ca="1"/>
        <v>0</v>
      </c>
      <c r="AU83" s="138">
        <f ca="1"/>
        <v>0</v>
      </c>
      <c r="AV83" s="23">
        <f ca="1"/>
        <v>0</v>
      </c>
      <c r="AW83" s="163">
        <f ca="1"/>
        <v>0</v>
      </c>
      <c r="AX83" s="28">
        <f ca="1"/>
        <v>0</v>
      </c>
      <c r="AY83" s="193">
        <f ca="1"/>
        <v>0</v>
      </c>
      <c r="AZ83" s="193">
        <f ca="1"/>
        <v>0</v>
      </c>
      <c r="BA83" s="194">
        <f ca="1"/>
        <v>0</v>
      </c>
      <c r="BB83" s="193">
        <f ca="1"/>
        <v>0</v>
      </c>
      <c r="BC83" s="193">
        <f ca="1"/>
        <v>0</v>
      </c>
      <c r="BD83" s="194">
        <f ca="1"/>
        <v>0</v>
      </c>
      <c r="BE83" s="194">
        <f ca="1"/>
        <v>0</v>
      </c>
      <c r="BF83" s="194">
        <f ca="1"/>
        <v>0</v>
      </c>
      <c r="BG83" s="194">
        <f ca="1"/>
        <v>0</v>
      </c>
      <c r="BH83" s="194">
        <f ca="1"/>
        <v>0</v>
      </c>
      <c r="BI83" s="194">
        <f ca="1"/>
        <v>0</v>
      </c>
      <c r="BJ83" s="159">
        <f ca="1"/>
        <v>0</v>
      </c>
      <c r="BL83" s="163">
        <f ca="1"/>
        <v>0</v>
      </c>
      <c r="BM83" s="169">
        <f ca="1"/>
        <v>0</v>
      </c>
      <c r="BN83" s="196">
        <f ca="1"/>
        <v>0</v>
      </c>
      <c r="BO83" s="196">
        <f ca="1"/>
        <v>0</v>
      </c>
      <c r="BP83" s="197">
        <f ca="1"/>
        <v>0</v>
      </c>
      <c r="BQ83" s="196">
        <f ca="1"/>
        <v>0</v>
      </c>
      <c r="BR83" s="196">
        <f ca="1"/>
        <v>0</v>
      </c>
      <c r="BS83" s="197">
        <f ca="1"/>
        <v>0</v>
      </c>
      <c r="BT83" s="197">
        <f ca="1"/>
        <v>0</v>
      </c>
      <c r="BU83" s="197">
        <f ca="1"/>
        <v>0</v>
      </c>
      <c r="BV83" s="197">
        <f ca="1"/>
        <v>0</v>
      </c>
      <c r="BW83" s="197">
        <f ca="1"/>
        <v>0</v>
      </c>
      <c r="BX83" s="197">
        <f ca="1"/>
        <v>0</v>
      </c>
      <c r="BY83" s="170">
        <f ca="1"/>
        <v>0</v>
      </c>
      <c r="BZ83" s="203">
        <f ca="1"/>
        <v>0</v>
      </c>
      <c r="CA83" s="143">
        <f ca="1"/>
        <v>0</v>
      </c>
      <c r="CB83" s="144">
        <f ca="1"/>
        <v>0</v>
      </c>
      <c r="CC83" s="35">
        <f ca="1"/>
        <v>0</v>
      </c>
      <c r="CD83" s="136">
        <f ca="1"/>
        <v>0</v>
      </c>
      <c r="CE83" s="136">
        <f ca="1"/>
        <v>0</v>
      </c>
      <c r="CF83" s="137">
        <f ca="1"/>
        <v>0</v>
      </c>
      <c r="CG83" s="136">
        <f ca="1"/>
        <v>0</v>
      </c>
      <c r="CH83" s="136">
        <f ca="1"/>
        <v>0</v>
      </c>
      <c r="CI83" s="137">
        <f ca="1"/>
        <v>0</v>
      </c>
      <c r="CJ83" s="137">
        <f ca="1"/>
        <v>0</v>
      </c>
      <c r="CK83" s="137">
        <f ca="1"/>
        <v>0</v>
      </c>
      <c r="CL83" s="137">
        <f ca="1"/>
        <v>0</v>
      </c>
      <c r="CM83" s="137">
        <f ca="1"/>
        <v>0</v>
      </c>
      <c r="CN83" s="137">
        <f ca="1"/>
        <v>0</v>
      </c>
      <c r="CO83" s="138">
        <f ca="1"/>
        <v>0</v>
      </c>
      <c r="CP83"/>
    </row>
    <row r="84" spans="1:94" s="15" customFormat="1" ht="13.5" thickBot="1" x14ac:dyDescent="0.35">
      <c r="A84" s="195"/>
      <c r="B84" s="145"/>
      <c r="C84" s="146"/>
      <c r="D84" s="36"/>
      <c r="E84" s="37"/>
      <c r="F84" s="37"/>
      <c r="G84" s="139"/>
      <c r="H84" s="37"/>
      <c r="I84" s="37"/>
      <c r="J84" s="139"/>
      <c r="K84" s="139"/>
      <c r="L84" s="139"/>
      <c r="M84" s="139"/>
      <c r="N84" s="139"/>
      <c r="O84" s="139"/>
      <c r="P84" s="140"/>
      <c r="Q84" s="23"/>
      <c r="R84" s="164"/>
      <c r="S84" s="29"/>
      <c r="T84" s="30"/>
      <c r="U84" s="30"/>
      <c r="V84" s="160"/>
      <c r="W84" s="30"/>
      <c r="X84" s="30"/>
      <c r="Y84" s="160"/>
      <c r="Z84" s="160"/>
      <c r="AA84" s="160"/>
      <c r="AB84" s="160"/>
      <c r="AC84" s="160"/>
      <c r="AD84" s="160"/>
      <c r="AE84" s="161"/>
      <c r="AG84" s="145">
        <f ca="1"/>
        <v>0</v>
      </c>
      <c r="AH84" s="146">
        <f ca="1"/>
        <v>0</v>
      </c>
      <c r="AI84" s="36">
        <f ca="1"/>
        <v>0</v>
      </c>
      <c r="AJ84" s="37">
        <f ca="1"/>
        <v>0</v>
      </c>
      <c r="AK84" s="37">
        <f ca="1"/>
        <v>0</v>
      </c>
      <c r="AL84" s="139">
        <f ca="1"/>
        <v>0</v>
      </c>
      <c r="AM84" s="37">
        <f ca="1"/>
        <v>0</v>
      </c>
      <c r="AN84" s="37">
        <f ca="1"/>
        <v>0</v>
      </c>
      <c r="AO84" s="139">
        <f ca="1"/>
        <v>0</v>
      </c>
      <c r="AP84" s="139">
        <f ca="1"/>
        <v>0</v>
      </c>
      <c r="AQ84" s="139">
        <f ca="1"/>
        <v>0</v>
      </c>
      <c r="AR84" s="139">
        <f ca="1"/>
        <v>0</v>
      </c>
      <c r="AS84" s="139">
        <f ca="1"/>
        <v>0</v>
      </c>
      <c r="AT84" s="139">
        <f ca="1"/>
        <v>0</v>
      </c>
      <c r="AU84" s="140">
        <f ca="1"/>
        <v>0</v>
      </c>
      <c r="AV84" s="23">
        <f ca="1"/>
        <v>0</v>
      </c>
      <c r="AW84" s="164">
        <f ca="1"/>
        <v>0</v>
      </c>
      <c r="AX84" s="29">
        <f ca="1"/>
        <v>0</v>
      </c>
      <c r="AY84" s="30">
        <f ca="1"/>
        <v>0</v>
      </c>
      <c r="AZ84" s="30">
        <f ca="1"/>
        <v>0</v>
      </c>
      <c r="BA84" s="160">
        <f ca="1"/>
        <v>0</v>
      </c>
      <c r="BB84" s="30">
        <f ca="1"/>
        <v>0</v>
      </c>
      <c r="BC84" s="30">
        <f ca="1"/>
        <v>0</v>
      </c>
      <c r="BD84" s="160">
        <f ca="1"/>
        <v>0</v>
      </c>
      <c r="BE84" s="160">
        <f ca="1"/>
        <v>0</v>
      </c>
      <c r="BF84" s="160">
        <f ca="1"/>
        <v>0</v>
      </c>
      <c r="BG84" s="160">
        <f ca="1"/>
        <v>0</v>
      </c>
      <c r="BH84" s="160">
        <f ca="1"/>
        <v>0</v>
      </c>
      <c r="BI84" s="160">
        <f ca="1"/>
        <v>0</v>
      </c>
      <c r="BJ84" s="161">
        <f ca="1"/>
        <v>0</v>
      </c>
      <c r="BL84" s="164">
        <f ca="1"/>
        <v>0</v>
      </c>
      <c r="BM84" s="171">
        <f ca="1"/>
        <v>0</v>
      </c>
      <c r="BN84" s="172">
        <f ca="1"/>
        <v>0</v>
      </c>
      <c r="BO84" s="172">
        <f ca="1"/>
        <v>0</v>
      </c>
      <c r="BP84" s="173">
        <f ca="1"/>
        <v>0</v>
      </c>
      <c r="BQ84" s="172">
        <f ca="1"/>
        <v>0</v>
      </c>
      <c r="BR84" s="172">
        <f ca="1"/>
        <v>0</v>
      </c>
      <c r="BS84" s="173">
        <f ca="1"/>
        <v>0</v>
      </c>
      <c r="BT84" s="173">
        <f ca="1"/>
        <v>0</v>
      </c>
      <c r="BU84" s="173">
        <f ca="1"/>
        <v>0</v>
      </c>
      <c r="BV84" s="173">
        <f ca="1"/>
        <v>0</v>
      </c>
      <c r="BW84" s="173">
        <f ca="1"/>
        <v>0</v>
      </c>
      <c r="BX84" s="173">
        <f ca="1"/>
        <v>0</v>
      </c>
      <c r="BY84" s="174">
        <f ca="1"/>
        <v>0</v>
      </c>
      <c r="BZ84" s="203">
        <f ca="1"/>
        <v>0</v>
      </c>
      <c r="CA84" s="145">
        <f ca="1"/>
        <v>0</v>
      </c>
      <c r="CB84" s="146">
        <f ca="1"/>
        <v>0</v>
      </c>
      <c r="CC84" s="36">
        <f ca="1"/>
        <v>0</v>
      </c>
      <c r="CD84" s="37">
        <f ca="1"/>
        <v>0</v>
      </c>
      <c r="CE84" s="37">
        <f ca="1"/>
        <v>0</v>
      </c>
      <c r="CF84" s="139">
        <f ca="1"/>
        <v>0</v>
      </c>
      <c r="CG84" s="37">
        <f ca="1"/>
        <v>0</v>
      </c>
      <c r="CH84" s="37">
        <f ca="1"/>
        <v>0</v>
      </c>
      <c r="CI84" s="139">
        <f ca="1"/>
        <v>0</v>
      </c>
      <c r="CJ84" s="139">
        <f ca="1"/>
        <v>0</v>
      </c>
      <c r="CK84" s="139">
        <f ca="1"/>
        <v>0</v>
      </c>
      <c r="CL84" s="139">
        <f ca="1"/>
        <v>0</v>
      </c>
      <c r="CM84" s="139">
        <f ca="1"/>
        <v>0</v>
      </c>
      <c r="CN84" s="139">
        <f ca="1"/>
        <v>0</v>
      </c>
      <c r="CO84" s="140">
        <f ca="1"/>
        <v>0</v>
      </c>
      <c r="CP84"/>
    </row>
    <row r="85" spans="1:94" s="15" customFormat="1" ht="12.5" x14ac:dyDescent="0.25">
      <c r="F85" s="18"/>
      <c r="G85" s="21"/>
      <c r="H85" s="18"/>
      <c r="I85" s="18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/>
    </row>
    <row r="86" spans="1:94" s="15" customFormat="1" ht="12.75" hidden="1" customHeight="1" x14ac:dyDescent="0.3">
      <c r="B86" s="25">
        <v>3000</v>
      </c>
      <c r="D86" s="314" t="s">
        <v>79</v>
      </c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6"/>
      <c r="Q86" s="23"/>
      <c r="S86" s="314" t="s">
        <v>80</v>
      </c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6"/>
    </row>
    <row r="87" spans="1:94" s="15" customFormat="1" ht="13.5" hidden="1" thickBot="1" x14ac:dyDescent="0.3">
      <c r="B87" s="32" t="str">
        <f>"[CountTransactions"&amp;B86&amp;"]"</f>
        <v>[CountTransactions3000]</v>
      </c>
      <c r="D87" s="319" t="str">
        <f>"$"&amp;TEXT(B86,"#,##0")&amp;" or higher"</f>
        <v>$3,000 or higher</v>
      </c>
      <c r="E87" s="320"/>
      <c r="F87" s="320"/>
      <c r="G87" s="320"/>
      <c r="H87" s="320"/>
      <c r="I87" s="320"/>
      <c r="J87" s="320"/>
      <c r="K87" s="320"/>
      <c r="L87" s="320"/>
      <c r="M87" s="320"/>
      <c r="N87" s="320"/>
      <c r="O87" s="320"/>
      <c r="P87" s="321"/>
      <c r="Q87" s="23"/>
      <c r="S87" s="319" t="str">
        <f>D87</f>
        <v>$3,000 or higher</v>
      </c>
      <c r="T87" s="320"/>
      <c r="U87" s="320"/>
      <c r="V87" s="320"/>
      <c r="W87" s="320"/>
      <c r="X87" s="320"/>
      <c r="Y87" s="320"/>
      <c r="Z87" s="320"/>
      <c r="AA87" s="320"/>
      <c r="AB87" s="320"/>
      <c r="AC87" s="320"/>
      <c r="AD87" s="320"/>
      <c r="AE87" s="321"/>
    </row>
    <row r="88" spans="1:94" s="15" customFormat="1" ht="26" hidden="1" x14ac:dyDescent="0.3">
      <c r="B88" s="18">
        <f>MATCH(B87,tbl_pbi_sales_txn_size_ym[#Headers],0)</f>
        <v>54</v>
      </c>
      <c r="C88" s="24"/>
      <c r="D88" s="184" t="str">
        <f>"Last "&amp;TEXT(DATE(D$4,D$5,1),"mmm")</f>
        <v>Last Jan</v>
      </c>
      <c r="E88" s="147" t="str">
        <f>TEXT(DATE(E$4,E$5,1),"mmm")</f>
        <v>Feb</v>
      </c>
      <c r="F88" s="147" t="str">
        <f t="shared" ref="F88:P88" si="5">TEXT(DATE(F$4,F$5,1),"mmm")</f>
        <v>Mar</v>
      </c>
      <c r="G88" s="147" t="str">
        <f t="shared" si="5"/>
        <v>Apr</v>
      </c>
      <c r="H88" s="147" t="str">
        <f t="shared" si="5"/>
        <v>May</v>
      </c>
      <c r="I88" s="147" t="str">
        <f t="shared" si="5"/>
        <v>Jun</v>
      </c>
      <c r="J88" s="147" t="str">
        <f t="shared" si="5"/>
        <v>Jul</v>
      </c>
      <c r="K88" s="147" t="str">
        <f t="shared" si="5"/>
        <v>Aug</v>
      </c>
      <c r="L88" s="147" t="str">
        <f t="shared" si="5"/>
        <v>Sept</v>
      </c>
      <c r="M88" s="147" t="str">
        <f t="shared" si="5"/>
        <v>Oct</v>
      </c>
      <c r="N88" s="147" t="str">
        <f t="shared" si="5"/>
        <v>Nov</v>
      </c>
      <c r="O88" s="147" t="str">
        <f t="shared" si="5"/>
        <v>Dec</v>
      </c>
      <c r="P88" s="148" t="str">
        <f t="shared" si="5"/>
        <v>Jan</v>
      </c>
      <c r="Q88" s="22"/>
      <c r="R88" s="24"/>
      <c r="S88" s="184" t="str" cm="1">
        <f t="array" ref="S88:AE88">D88:P88</f>
        <v>Last Jan</v>
      </c>
      <c r="T88" s="147" t="str">
        <v>Feb</v>
      </c>
      <c r="U88" s="147" t="str">
        <v>Mar</v>
      </c>
      <c r="V88" s="147" t="str">
        <v>Apr</v>
      </c>
      <c r="W88" s="147" t="str">
        <v>May</v>
      </c>
      <c r="X88" s="147" t="str">
        <v>Jun</v>
      </c>
      <c r="Y88" s="147" t="str">
        <v>Jul</v>
      </c>
      <c r="Z88" s="147" t="str">
        <v>Aug</v>
      </c>
      <c r="AA88" s="147" t="str">
        <v>Sept</v>
      </c>
      <c r="AB88" s="147" t="str">
        <v>Oct</v>
      </c>
      <c r="AC88" s="147" t="str">
        <v>Nov</v>
      </c>
      <c r="AD88" s="147" t="str">
        <v>Dec</v>
      </c>
      <c r="AE88" s="148" t="str">
        <v>Jan</v>
      </c>
    </row>
    <row r="89" spans="1:94" s="15" customFormat="1" ht="13" hidden="1" x14ac:dyDescent="0.3">
      <c r="A89" s="195"/>
      <c r="B89" s="141" cm="1">
        <f t="array" ref="B89:B98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89" s="142" t="str" cm="1">
        <f t="array" ref="C89:C98">_xlfn.XLOOKUP(_xlfn.ANCHORARRAY(B89),tbl_pbi_sales_txn_size_ym[Staff'[StaffID']],tbl_pbi_sales_txn_size_ym[Staff'[StaffName']])</f>
        <v>Aya C</v>
      </c>
      <c r="D89" s="33" cm="1">
        <f t="array" aca="1" ref="D89:P98" ca="1">_xlfn.LET(
_xlpm.dates,_xlfn.ANCHORARRAY(D$4),
_xlpm.staff,_xlfn.ANCHORARRAY(B89),
_xlpm.value_col,B88,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89" s="34">
        <f ca="1"/>
        <v>1</v>
      </c>
      <c r="F89" s="34">
        <f ca="1"/>
        <v>0</v>
      </c>
      <c r="G89" s="134">
        <f ca="1"/>
        <v>0</v>
      </c>
      <c r="H89" s="34">
        <f ca="1"/>
        <v>1</v>
      </c>
      <c r="I89" s="34">
        <f ca="1"/>
        <v>0</v>
      </c>
      <c r="J89" s="134">
        <f ca="1"/>
        <v>0</v>
      </c>
      <c r="K89" s="134">
        <f ca="1"/>
        <v>0</v>
      </c>
      <c r="L89" s="134">
        <f ca="1"/>
        <v>0</v>
      </c>
      <c r="M89" s="134">
        <f ca="1"/>
        <v>0</v>
      </c>
      <c r="N89" s="134">
        <f ca="1"/>
        <v>1</v>
      </c>
      <c r="O89" s="134">
        <f ca="1"/>
        <v>1</v>
      </c>
      <c r="P89" s="135">
        <f ca="1"/>
        <v>1</v>
      </c>
      <c r="Q89" s="175"/>
      <c r="R89" s="162" t="str" cm="1">
        <f t="array" ref="R89:R98">_xlfn.ANCHORARRAY(C89)</f>
        <v>Aya C</v>
      </c>
      <c r="S89" s="165" t="str" cm="1">
        <f t="array" aca="1" ref="S89:AE98" ca="1">_xlfn.MAP(_xlfn.ANCHORARRAY(D$25),_xlfn.ANCHORARRAY(D89),_xlfn.LAMBDA(_xlpm.a,_xlpm.b,IF(_xlpm.a=0,"",_xlpm.b/_xlpm.a)))</f>
        <v/>
      </c>
      <c r="T89" s="166">
        <f ca="1"/>
        <v>4.7619047619047616E-2</v>
      </c>
      <c r="U89" s="166" t="str">
        <f ca="1"/>
        <v/>
      </c>
      <c r="V89" s="167" t="str">
        <f ca="1"/>
        <v/>
      </c>
      <c r="W89" s="166">
        <f ca="1"/>
        <v>4.3478260869565216E-2</v>
      </c>
      <c r="X89" s="166" t="str">
        <f ca="1"/>
        <v/>
      </c>
      <c r="Y89" s="167" t="str">
        <f ca="1"/>
        <v/>
      </c>
      <c r="Z89" s="167" t="str">
        <f ca="1"/>
        <v/>
      </c>
      <c r="AA89" s="167" t="str">
        <f ca="1"/>
        <v/>
      </c>
      <c r="AB89" s="167" t="str">
        <f ca="1"/>
        <v/>
      </c>
      <c r="AC89" s="167">
        <f ca="1"/>
        <v>5.8823529411764705E-2</v>
      </c>
      <c r="AD89" s="167">
        <f ca="1"/>
        <v>3.3333333333333333E-2</v>
      </c>
      <c r="AE89" s="168">
        <f ca="1"/>
        <v>9.0909090909090912E-2</v>
      </c>
    </row>
    <row r="90" spans="1:94" s="15" customFormat="1" ht="13" hidden="1" x14ac:dyDescent="0.3">
      <c r="A90" s="195"/>
      <c r="B90" s="143">
        <v>523</v>
      </c>
      <c r="C90" s="144" t="str">
        <v>Vi T</v>
      </c>
      <c r="D90" s="35">
        <f ca="1"/>
        <v>15</v>
      </c>
      <c r="E90" s="136">
        <f ca="1"/>
        <v>8</v>
      </c>
      <c r="F90" s="136">
        <f ca="1"/>
        <v>16</v>
      </c>
      <c r="G90" s="137">
        <f ca="1"/>
        <v>13</v>
      </c>
      <c r="H90" s="136">
        <f ca="1"/>
        <v>16</v>
      </c>
      <c r="I90" s="136">
        <f ca="1"/>
        <v>15</v>
      </c>
      <c r="J90" s="137">
        <f ca="1"/>
        <v>22</v>
      </c>
      <c r="K90" s="137">
        <f ca="1"/>
        <v>18</v>
      </c>
      <c r="L90" s="137">
        <f ca="1"/>
        <v>20</v>
      </c>
      <c r="M90" s="137">
        <f ca="1"/>
        <v>11</v>
      </c>
      <c r="N90" s="137">
        <f ca="1"/>
        <v>4</v>
      </c>
      <c r="O90" s="137">
        <f ca="1"/>
        <v>15</v>
      </c>
      <c r="P90" s="138">
        <f ca="1"/>
        <v>7</v>
      </c>
      <c r="Q90" s="23"/>
      <c r="R90" s="163" t="str">
        <v>Vi T</v>
      </c>
      <c r="S90" s="169">
        <f ca="1"/>
        <v>5.9288537549407112E-2</v>
      </c>
      <c r="T90" s="196">
        <f ca="1"/>
        <v>4.5714285714285714E-2</v>
      </c>
      <c r="U90" s="196">
        <f ca="1"/>
        <v>7.3394495412844041E-2</v>
      </c>
      <c r="V90" s="197">
        <f ca="1"/>
        <v>4.9618320610687022E-2</v>
      </c>
      <c r="W90" s="196">
        <f ca="1"/>
        <v>7.5117370892018781E-2</v>
      </c>
      <c r="X90" s="196">
        <f ca="1"/>
        <v>5.905511811023622E-2</v>
      </c>
      <c r="Y90" s="197">
        <f ca="1"/>
        <v>8.1784386617100371E-2</v>
      </c>
      <c r="Z90" s="197">
        <f ca="1"/>
        <v>6.8702290076335881E-2</v>
      </c>
      <c r="AA90" s="197">
        <f ca="1"/>
        <v>9.2592592592592587E-2</v>
      </c>
      <c r="AB90" s="197">
        <f ca="1"/>
        <v>6.358381502890173E-2</v>
      </c>
      <c r="AC90" s="197">
        <f ca="1"/>
        <v>3.7037037037037035E-2</v>
      </c>
      <c r="AD90" s="197">
        <f ca="1"/>
        <v>5.0505050505050504E-2</v>
      </c>
      <c r="AE90" s="170">
        <f ca="1"/>
        <v>8.6419753086419748E-2</v>
      </c>
    </row>
    <row r="91" spans="1:94" s="15" customFormat="1" ht="13" hidden="1" x14ac:dyDescent="0.3">
      <c r="A91" s="195"/>
      <c r="B91" s="143">
        <v>537</v>
      </c>
      <c r="C91" s="144" t="str">
        <v>Yoyo M</v>
      </c>
      <c r="D91" s="35">
        <f ca="1"/>
        <v>0</v>
      </c>
      <c r="E91" s="136">
        <f ca="1"/>
        <v>0</v>
      </c>
      <c r="F91" s="136">
        <f ca="1"/>
        <v>0</v>
      </c>
      <c r="G91" s="137">
        <f ca="1"/>
        <v>0</v>
      </c>
      <c r="H91" s="136">
        <f ca="1"/>
        <v>0</v>
      </c>
      <c r="I91" s="136">
        <f ca="1"/>
        <v>0</v>
      </c>
      <c r="J91" s="137">
        <f ca="1"/>
        <v>0</v>
      </c>
      <c r="K91" s="137">
        <f ca="1"/>
        <v>0</v>
      </c>
      <c r="L91" s="137">
        <f ca="1"/>
        <v>0</v>
      </c>
      <c r="M91" s="137">
        <f ca="1"/>
        <v>0</v>
      </c>
      <c r="N91" s="137">
        <f ca="1"/>
        <v>0</v>
      </c>
      <c r="O91" s="137">
        <f ca="1"/>
        <v>0</v>
      </c>
      <c r="P91" s="138">
        <f ca="1"/>
        <v>0</v>
      </c>
      <c r="Q91" s="23"/>
      <c r="R91" s="163" t="str">
        <v>Yoyo M</v>
      </c>
      <c r="S91" s="169" t="str">
        <f ca="1"/>
        <v/>
      </c>
      <c r="T91" s="196" t="str">
        <f ca="1"/>
        <v/>
      </c>
      <c r="U91" s="196" t="str">
        <f ca="1"/>
        <v/>
      </c>
      <c r="V91" s="197" t="str">
        <f ca="1"/>
        <v/>
      </c>
      <c r="W91" s="196" t="str">
        <f ca="1"/>
        <v/>
      </c>
      <c r="X91" s="196" t="str">
        <f ca="1"/>
        <v/>
      </c>
      <c r="Y91" s="197" t="str">
        <f ca="1"/>
        <v/>
      </c>
      <c r="Z91" s="197" t="str">
        <f ca="1"/>
        <v/>
      </c>
      <c r="AA91" s="197" t="str">
        <f ca="1"/>
        <v/>
      </c>
      <c r="AB91" s="197" t="str">
        <f ca="1"/>
        <v/>
      </c>
      <c r="AC91" s="197" t="str">
        <f ca="1"/>
        <v/>
      </c>
      <c r="AD91" s="197" t="str">
        <f ca="1"/>
        <v/>
      </c>
      <c r="AE91" s="170" t="str">
        <f ca="1"/>
        <v/>
      </c>
    </row>
    <row r="92" spans="1:94" s="15" customFormat="1" ht="13" hidden="1" x14ac:dyDescent="0.3">
      <c r="A92" s="195"/>
      <c r="B92" s="143">
        <v>544</v>
      </c>
      <c r="C92" s="144" t="str">
        <v>Jovi C</v>
      </c>
      <c r="D92" s="35">
        <f ca="1"/>
        <v>0</v>
      </c>
      <c r="E92" s="136">
        <f ca="1"/>
        <v>0</v>
      </c>
      <c r="F92" s="136">
        <f ca="1"/>
        <v>0</v>
      </c>
      <c r="G92" s="137">
        <f ca="1"/>
        <v>0</v>
      </c>
      <c r="H92" s="136">
        <f ca="1"/>
        <v>0</v>
      </c>
      <c r="I92" s="136">
        <f ca="1"/>
        <v>0</v>
      </c>
      <c r="J92" s="137">
        <f ca="1"/>
        <v>0</v>
      </c>
      <c r="K92" s="137">
        <f ca="1"/>
        <v>0</v>
      </c>
      <c r="L92" s="137">
        <f ca="1"/>
        <v>1</v>
      </c>
      <c r="M92" s="137">
        <f ca="1"/>
        <v>0</v>
      </c>
      <c r="N92" s="137">
        <f ca="1"/>
        <v>1</v>
      </c>
      <c r="O92" s="137">
        <f ca="1"/>
        <v>0</v>
      </c>
      <c r="P92" s="138">
        <f ca="1"/>
        <v>6</v>
      </c>
      <c r="Q92" s="23"/>
      <c r="R92" s="163" t="str">
        <v>Jovi C</v>
      </c>
      <c r="S92" s="169" t="str">
        <f ca="1"/>
        <v/>
      </c>
      <c r="T92" s="196">
        <f ca="1"/>
        <v>0</v>
      </c>
      <c r="U92" s="196">
        <f ca="1"/>
        <v>0</v>
      </c>
      <c r="V92" s="197" t="str">
        <f ca="1"/>
        <v/>
      </c>
      <c r="W92" s="196" t="str">
        <f ca="1"/>
        <v/>
      </c>
      <c r="X92" s="196" t="str">
        <f ca="1"/>
        <v/>
      </c>
      <c r="Y92" s="197" t="str">
        <f ca="1"/>
        <v/>
      </c>
      <c r="Z92" s="197" t="str">
        <f ca="1"/>
        <v/>
      </c>
      <c r="AA92" s="197">
        <f ca="1"/>
        <v>9.0909090909090912E-2</v>
      </c>
      <c r="AB92" s="197">
        <f ca="1"/>
        <v>0</v>
      </c>
      <c r="AC92" s="197">
        <f ca="1"/>
        <v>0.05</v>
      </c>
      <c r="AD92" s="197">
        <f ca="1"/>
        <v>0</v>
      </c>
      <c r="AE92" s="170">
        <f ca="1"/>
        <v>8.2191780821917804E-2</v>
      </c>
    </row>
    <row r="93" spans="1:94" s="15" customFormat="1" ht="13" hidden="1" x14ac:dyDescent="0.3">
      <c r="A93" s="195"/>
      <c r="B93" s="143">
        <v>807</v>
      </c>
      <c r="C93" s="144" t="str">
        <v>Bowie L</v>
      </c>
      <c r="D93" s="35">
        <f ca="1"/>
        <v>0</v>
      </c>
      <c r="E93" s="136">
        <f ca="1"/>
        <v>0</v>
      </c>
      <c r="F93" s="136">
        <f ca="1"/>
        <v>0</v>
      </c>
      <c r="G93" s="137">
        <f ca="1"/>
        <v>0</v>
      </c>
      <c r="H93" s="136">
        <f ca="1"/>
        <v>0</v>
      </c>
      <c r="I93" s="136">
        <f ca="1"/>
        <v>0</v>
      </c>
      <c r="J93" s="137">
        <f ca="1"/>
        <v>0</v>
      </c>
      <c r="K93" s="137">
        <f ca="1"/>
        <v>2</v>
      </c>
      <c r="L93" s="137">
        <f ca="1"/>
        <v>6</v>
      </c>
      <c r="M93" s="137">
        <f ca="1"/>
        <v>7</v>
      </c>
      <c r="N93" s="137">
        <f ca="1"/>
        <v>2</v>
      </c>
      <c r="O93" s="137">
        <f ca="1"/>
        <v>11</v>
      </c>
      <c r="P93" s="138">
        <f ca="1"/>
        <v>1</v>
      </c>
      <c r="Q93" s="23"/>
      <c r="R93" s="163" t="str">
        <v>Bowie L</v>
      </c>
      <c r="S93" s="169" t="str">
        <f ca="1"/>
        <v/>
      </c>
      <c r="T93" s="196" t="str">
        <f ca="1"/>
        <v/>
      </c>
      <c r="U93" s="196" t="str">
        <f ca="1"/>
        <v/>
      </c>
      <c r="V93" s="197" t="str">
        <f ca="1"/>
        <v/>
      </c>
      <c r="W93" s="196" t="str">
        <f ca="1"/>
        <v/>
      </c>
      <c r="X93" s="196" t="str">
        <f ca="1"/>
        <v/>
      </c>
      <c r="Y93" s="197" t="str">
        <f ca="1"/>
        <v/>
      </c>
      <c r="Z93" s="197">
        <f ca="1"/>
        <v>3.125E-2</v>
      </c>
      <c r="AA93" s="197">
        <f ca="1"/>
        <v>7.1428571428571425E-2</v>
      </c>
      <c r="AB93" s="197">
        <f ca="1"/>
        <v>7.3684210526315783E-2</v>
      </c>
      <c r="AC93" s="197">
        <f ca="1"/>
        <v>9.5238095238095233E-2</v>
      </c>
      <c r="AD93" s="197">
        <f ca="1"/>
        <v>5.8201058201058198E-2</v>
      </c>
      <c r="AE93" s="170">
        <f ca="1"/>
        <v>0.14285714285714285</v>
      </c>
    </row>
    <row r="94" spans="1:94" s="15" customFormat="1" ht="13" hidden="1" x14ac:dyDescent="0.3">
      <c r="A94" s="195"/>
      <c r="B94" s="143">
        <v>828</v>
      </c>
      <c r="C94" s="144" t="str">
        <v>Kenny L</v>
      </c>
      <c r="D94" s="35">
        <f ca="1"/>
        <v>17</v>
      </c>
      <c r="E94" s="136">
        <f ca="1"/>
        <v>19</v>
      </c>
      <c r="F94" s="136">
        <f ca="1"/>
        <v>27</v>
      </c>
      <c r="G94" s="137">
        <f ca="1"/>
        <v>24</v>
      </c>
      <c r="H94" s="136">
        <f ca="1"/>
        <v>26</v>
      </c>
      <c r="I94" s="136">
        <f ca="1"/>
        <v>22</v>
      </c>
      <c r="J94" s="137">
        <f ca="1"/>
        <v>27</v>
      </c>
      <c r="K94" s="137">
        <f ca="1"/>
        <v>19</v>
      </c>
      <c r="L94" s="137">
        <f ca="1"/>
        <v>21</v>
      </c>
      <c r="M94" s="137">
        <f ca="1"/>
        <v>28</v>
      </c>
      <c r="N94" s="137">
        <f ca="1"/>
        <v>26</v>
      </c>
      <c r="O94" s="137">
        <f ca="1"/>
        <v>37</v>
      </c>
      <c r="P94" s="138">
        <f ca="1"/>
        <v>14</v>
      </c>
      <c r="Q94" s="23"/>
      <c r="R94" s="163" t="str">
        <v>Kenny L</v>
      </c>
      <c r="S94" s="169">
        <f ca="1"/>
        <v>5.5016181229773461E-2</v>
      </c>
      <c r="T94" s="196">
        <f ca="1"/>
        <v>0.10614525139664804</v>
      </c>
      <c r="U94" s="196">
        <f ca="1"/>
        <v>8.0357142857142863E-2</v>
      </c>
      <c r="V94" s="197">
        <f ca="1"/>
        <v>8.4805653710247356E-2</v>
      </c>
      <c r="W94" s="196">
        <f ca="1"/>
        <v>0.1</v>
      </c>
      <c r="X94" s="196">
        <f ca="1"/>
        <v>0.10377358490566038</v>
      </c>
      <c r="Y94" s="197">
        <f ca="1"/>
        <v>0.11020408163265306</v>
      </c>
      <c r="Z94" s="197">
        <f ca="1"/>
        <v>4.9868766404199474E-2</v>
      </c>
      <c r="AA94" s="197">
        <f ca="1"/>
        <v>8.3003952569169967E-2</v>
      </c>
      <c r="AB94" s="197">
        <f ca="1"/>
        <v>8.6687306501547989E-2</v>
      </c>
      <c r="AC94" s="197">
        <f ca="1"/>
        <v>7.1625344352617082E-2</v>
      </c>
      <c r="AD94" s="197">
        <f ca="1"/>
        <v>8.0962800875273522E-2</v>
      </c>
      <c r="AE94" s="170">
        <f ca="1"/>
        <v>8.2352941176470587E-2</v>
      </c>
    </row>
    <row r="95" spans="1:94" s="15" customFormat="1" ht="13" hidden="1" x14ac:dyDescent="0.3">
      <c r="A95" s="195"/>
      <c r="B95" s="143">
        <v>832</v>
      </c>
      <c r="C95" s="144" t="str">
        <v>Yura C</v>
      </c>
      <c r="D95" s="35">
        <f ca="1"/>
        <v>19</v>
      </c>
      <c r="E95" s="136">
        <f ca="1"/>
        <v>14</v>
      </c>
      <c r="F95" s="136">
        <f ca="1"/>
        <v>20</v>
      </c>
      <c r="G95" s="137">
        <f ca="1"/>
        <v>23</v>
      </c>
      <c r="H95" s="136">
        <f ca="1"/>
        <v>14</v>
      </c>
      <c r="I95" s="136">
        <f ca="1"/>
        <v>23</v>
      </c>
      <c r="J95" s="137">
        <f ca="1"/>
        <v>24</v>
      </c>
      <c r="K95" s="137">
        <f ca="1"/>
        <v>13</v>
      </c>
      <c r="L95" s="137">
        <f ca="1"/>
        <v>17</v>
      </c>
      <c r="M95" s="137">
        <f ca="1"/>
        <v>18</v>
      </c>
      <c r="N95" s="137">
        <f ca="1"/>
        <v>30</v>
      </c>
      <c r="O95" s="137">
        <f ca="1"/>
        <v>18</v>
      </c>
      <c r="P95" s="138">
        <f ca="1"/>
        <v>11</v>
      </c>
      <c r="Q95" s="23"/>
      <c r="R95" s="163" t="str">
        <v>Yura C</v>
      </c>
      <c r="S95" s="169">
        <f ca="1"/>
        <v>6.8840579710144928E-2</v>
      </c>
      <c r="T95" s="196">
        <f ca="1"/>
        <v>7.2538860103626937E-2</v>
      </c>
      <c r="U95" s="196">
        <f ca="1"/>
        <v>0.10582010582010581</v>
      </c>
      <c r="V95" s="197">
        <f ca="1"/>
        <v>8.7452471482889732E-2</v>
      </c>
      <c r="W95" s="196">
        <f ca="1"/>
        <v>7.8651685393258425E-2</v>
      </c>
      <c r="X95" s="196">
        <f ca="1"/>
        <v>8.5820895522388058E-2</v>
      </c>
      <c r="Y95" s="197">
        <f ca="1"/>
        <v>0.12121212121212122</v>
      </c>
      <c r="Z95" s="197">
        <f ca="1"/>
        <v>6.2200956937799042E-2</v>
      </c>
      <c r="AA95" s="197">
        <f ca="1"/>
        <v>9.0425531914893623E-2</v>
      </c>
      <c r="AB95" s="197">
        <f ca="1"/>
        <v>9.6256684491978606E-2</v>
      </c>
      <c r="AC95" s="197">
        <f ca="1"/>
        <v>0.12931034482758622</v>
      </c>
      <c r="AD95" s="197">
        <f ca="1"/>
        <v>5.4878048780487805E-2</v>
      </c>
      <c r="AE95" s="170">
        <f ca="1"/>
        <v>7.3333333333333334E-2</v>
      </c>
    </row>
    <row r="96" spans="1:94" s="15" customFormat="1" ht="13" hidden="1" x14ac:dyDescent="0.3">
      <c r="A96" s="195"/>
      <c r="B96" s="143">
        <v>863</v>
      </c>
      <c r="C96" s="144" t="str">
        <v>Collan C</v>
      </c>
      <c r="D96" s="35">
        <f ca="1"/>
        <v>4</v>
      </c>
      <c r="E96" s="136">
        <f ca="1"/>
        <v>4</v>
      </c>
      <c r="F96" s="136">
        <f ca="1"/>
        <v>4</v>
      </c>
      <c r="G96" s="137">
        <f ca="1"/>
        <v>3</v>
      </c>
      <c r="H96" s="136">
        <f ca="1"/>
        <v>2</v>
      </c>
      <c r="I96" s="136">
        <f ca="1"/>
        <v>1</v>
      </c>
      <c r="J96" s="137">
        <f ca="1"/>
        <v>0</v>
      </c>
      <c r="K96" s="137">
        <f ca="1"/>
        <v>0</v>
      </c>
      <c r="L96" s="137">
        <f ca="1"/>
        <v>1</v>
      </c>
      <c r="M96" s="137">
        <f ca="1"/>
        <v>4</v>
      </c>
      <c r="N96" s="137">
        <f ca="1"/>
        <v>1</v>
      </c>
      <c r="O96" s="137">
        <f ca="1"/>
        <v>2</v>
      </c>
      <c r="P96" s="138">
        <f ca="1"/>
        <v>1</v>
      </c>
      <c r="Q96" s="23"/>
      <c r="R96" s="163" t="str">
        <v>Collan C</v>
      </c>
      <c r="S96" s="169">
        <f ca="1"/>
        <v>4.3478260869565216E-2</v>
      </c>
      <c r="T96" s="196">
        <f ca="1"/>
        <v>5.7971014492753624E-2</v>
      </c>
      <c r="U96" s="196">
        <f ca="1"/>
        <v>5.9701492537313432E-2</v>
      </c>
      <c r="V96" s="197">
        <f ca="1"/>
        <v>7.4999999999999997E-2</v>
      </c>
      <c r="W96" s="196">
        <f ca="1"/>
        <v>3.5087719298245612E-2</v>
      </c>
      <c r="X96" s="196">
        <f ca="1"/>
        <v>2.3809523809523808E-2</v>
      </c>
      <c r="Y96" s="197">
        <f ca="1"/>
        <v>0</v>
      </c>
      <c r="Z96" s="197">
        <f ca="1"/>
        <v>0</v>
      </c>
      <c r="AA96" s="197">
        <f ca="1"/>
        <v>2.0408163265306121E-2</v>
      </c>
      <c r="AB96" s="197">
        <f ca="1"/>
        <v>4.9382716049382713E-2</v>
      </c>
      <c r="AC96" s="197">
        <f ca="1"/>
        <v>1.7241379310344827E-2</v>
      </c>
      <c r="AD96" s="197">
        <f ca="1"/>
        <v>2.9411764705882353E-2</v>
      </c>
      <c r="AE96" s="170">
        <f ca="1"/>
        <v>2.9411764705882353E-2</v>
      </c>
    </row>
    <row r="97" spans="1:31" s="15" customFormat="1" ht="13" hidden="1" x14ac:dyDescent="0.3">
      <c r="A97" s="195"/>
      <c r="B97" s="143">
        <v>886</v>
      </c>
      <c r="C97" s="144" t="str">
        <v>Gigi C</v>
      </c>
      <c r="D97" s="35">
        <f ca="1"/>
        <v>7</v>
      </c>
      <c r="E97" s="136">
        <f ca="1"/>
        <v>15</v>
      </c>
      <c r="F97" s="136">
        <f ca="1"/>
        <v>12</v>
      </c>
      <c r="G97" s="137">
        <f ca="1"/>
        <v>10</v>
      </c>
      <c r="H97" s="136">
        <f ca="1"/>
        <v>10</v>
      </c>
      <c r="I97" s="136">
        <f ca="1"/>
        <v>11</v>
      </c>
      <c r="J97" s="137">
        <f ca="1"/>
        <v>4</v>
      </c>
      <c r="K97" s="137">
        <f ca="1"/>
        <v>13</v>
      </c>
      <c r="L97" s="137">
        <f ca="1"/>
        <v>5</v>
      </c>
      <c r="M97" s="137">
        <f ca="1"/>
        <v>7</v>
      </c>
      <c r="N97" s="137">
        <f ca="1"/>
        <v>7</v>
      </c>
      <c r="O97" s="137">
        <f ca="1"/>
        <v>8</v>
      </c>
      <c r="P97" s="138">
        <f ca="1"/>
        <v>5</v>
      </c>
      <c r="Q97" s="23"/>
      <c r="R97" s="163" t="str">
        <v>Gigi C</v>
      </c>
      <c r="S97" s="169">
        <f ca="1"/>
        <v>4.2168674698795178E-2</v>
      </c>
      <c r="T97" s="196">
        <f ca="1"/>
        <v>7.1428571428571425E-2</v>
      </c>
      <c r="U97" s="196">
        <f ca="1"/>
        <v>6.5217391304347824E-2</v>
      </c>
      <c r="V97" s="197">
        <f ca="1"/>
        <v>6.4102564102564097E-2</v>
      </c>
      <c r="W97" s="196">
        <f ca="1"/>
        <v>6.6225165562913912E-2</v>
      </c>
      <c r="X97" s="196">
        <f ca="1"/>
        <v>5.2631578947368418E-2</v>
      </c>
      <c r="Y97" s="197">
        <f ca="1"/>
        <v>2.5157232704402517E-2</v>
      </c>
      <c r="Z97" s="197">
        <f ca="1"/>
        <v>7.1038251366120214E-2</v>
      </c>
      <c r="AA97" s="197">
        <f ca="1"/>
        <v>8.0645161290322578E-2</v>
      </c>
      <c r="AB97" s="197">
        <f ca="1"/>
        <v>3.783783783783784E-2</v>
      </c>
      <c r="AC97" s="197">
        <f ca="1"/>
        <v>5.7851239669421489E-2</v>
      </c>
      <c r="AD97" s="197">
        <f ca="1"/>
        <v>4.6511627906976744E-2</v>
      </c>
      <c r="AE97" s="170">
        <f ca="1"/>
        <v>5.2083333333333336E-2</v>
      </c>
    </row>
    <row r="98" spans="1:31" s="15" customFormat="1" ht="13" hidden="1" x14ac:dyDescent="0.3">
      <c r="A98" s="195"/>
      <c r="B98" s="143">
        <v>889</v>
      </c>
      <c r="C98" s="144" t="str">
        <v>Milk L</v>
      </c>
      <c r="D98" s="35">
        <f ca="1"/>
        <v>9</v>
      </c>
      <c r="E98" s="136">
        <f ca="1"/>
        <v>5</v>
      </c>
      <c r="F98" s="136">
        <f ca="1"/>
        <v>13</v>
      </c>
      <c r="G98" s="137">
        <f ca="1"/>
        <v>12</v>
      </c>
      <c r="H98" s="136">
        <f ca="1"/>
        <v>10</v>
      </c>
      <c r="I98" s="136">
        <f ca="1"/>
        <v>6</v>
      </c>
      <c r="J98" s="137">
        <f ca="1"/>
        <v>2</v>
      </c>
      <c r="K98" s="137">
        <f ca="1"/>
        <v>0</v>
      </c>
      <c r="L98" s="137">
        <f ca="1"/>
        <v>0</v>
      </c>
      <c r="M98" s="137">
        <f ca="1"/>
        <v>0</v>
      </c>
      <c r="N98" s="137">
        <f ca="1"/>
        <v>5</v>
      </c>
      <c r="O98" s="137">
        <f ca="1"/>
        <v>14</v>
      </c>
      <c r="P98" s="138">
        <f ca="1"/>
        <v>8</v>
      </c>
      <c r="Q98" s="23"/>
      <c r="R98" s="163" t="str">
        <v>Milk L</v>
      </c>
      <c r="S98" s="169">
        <f ca="1"/>
        <v>6.1224489795918366E-2</v>
      </c>
      <c r="T98" s="196">
        <f ca="1"/>
        <v>4.2735042735042736E-2</v>
      </c>
      <c r="U98" s="196">
        <f ca="1"/>
        <v>8.4415584415584416E-2</v>
      </c>
      <c r="V98" s="197">
        <f ca="1"/>
        <v>7.4999999999999997E-2</v>
      </c>
      <c r="W98" s="196">
        <f ca="1"/>
        <v>6.0240963855421686E-2</v>
      </c>
      <c r="X98" s="196">
        <f ca="1"/>
        <v>4.6153846153846156E-2</v>
      </c>
      <c r="Y98" s="197">
        <f ca="1"/>
        <v>2.2988505747126436E-2</v>
      </c>
      <c r="Z98" s="197">
        <f ca="1"/>
        <v>0</v>
      </c>
      <c r="AA98" s="197" t="str">
        <f ca="1"/>
        <v/>
      </c>
      <c r="AB98" s="197" t="str">
        <f ca="1"/>
        <v/>
      </c>
      <c r="AC98" s="197">
        <f ca="1"/>
        <v>8.771929824561403E-2</v>
      </c>
      <c r="AD98" s="197">
        <f ca="1"/>
        <v>4.3749999999999997E-2</v>
      </c>
      <c r="AE98" s="170">
        <f ca="1"/>
        <v>4.790419161676647E-2</v>
      </c>
    </row>
    <row r="99" spans="1:31" s="15" customFormat="1" ht="13" hidden="1" x14ac:dyDescent="0.3">
      <c r="A99" s="195"/>
      <c r="B99" s="143"/>
      <c r="C99" s="144"/>
      <c r="D99" s="35"/>
      <c r="E99" s="136"/>
      <c r="F99" s="136"/>
      <c r="G99" s="137"/>
      <c r="H99" s="136"/>
      <c r="I99" s="136"/>
      <c r="J99" s="137"/>
      <c r="K99" s="137"/>
      <c r="L99" s="137"/>
      <c r="M99" s="137"/>
      <c r="N99" s="137"/>
      <c r="O99" s="137"/>
      <c r="P99" s="138"/>
      <c r="Q99" s="23"/>
      <c r="R99" s="163"/>
      <c r="S99" s="169"/>
      <c r="T99" s="196"/>
      <c r="U99" s="196"/>
      <c r="V99" s="197"/>
      <c r="W99" s="196"/>
      <c r="X99" s="196"/>
      <c r="Y99" s="197"/>
      <c r="Z99" s="197"/>
      <c r="AA99" s="197"/>
      <c r="AB99" s="197"/>
      <c r="AC99" s="197"/>
      <c r="AD99" s="197"/>
      <c r="AE99" s="170"/>
    </row>
    <row r="100" spans="1:31" s="15" customFormat="1" ht="13.5" hidden="1" thickBot="1" x14ac:dyDescent="0.35">
      <c r="A100" s="195"/>
      <c r="B100" s="145"/>
      <c r="C100" s="146"/>
      <c r="D100" s="36"/>
      <c r="E100" s="37"/>
      <c r="F100" s="37"/>
      <c r="G100" s="139"/>
      <c r="H100" s="37"/>
      <c r="I100" s="37"/>
      <c r="J100" s="139"/>
      <c r="K100" s="139"/>
      <c r="L100" s="139"/>
      <c r="M100" s="139"/>
      <c r="N100" s="139"/>
      <c r="O100" s="139"/>
      <c r="P100" s="140"/>
      <c r="Q100" s="23"/>
      <c r="R100" s="164"/>
      <c r="S100" s="171"/>
      <c r="T100" s="172"/>
      <c r="U100" s="172"/>
      <c r="V100" s="173"/>
      <c r="W100" s="172"/>
      <c r="X100" s="172"/>
      <c r="Y100" s="173"/>
      <c r="Z100" s="173"/>
      <c r="AA100" s="173"/>
      <c r="AB100" s="173"/>
      <c r="AC100" s="173"/>
      <c r="AD100" s="173"/>
      <c r="AE100" s="174"/>
    </row>
    <row r="101" spans="1:31" s="15" customFormat="1" ht="12.5" hidden="1" x14ac:dyDescent="0.25">
      <c r="F101" s="18"/>
      <c r="G101" s="21"/>
      <c r="H101" s="18"/>
      <c r="I101" s="18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/>
    </row>
    <row r="102" spans="1:31" s="15" customFormat="1" ht="12.75" hidden="1" customHeight="1" x14ac:dyDescent="0.3">
      <c r="B102" s="25">
        <v>5500</v>
      </c>
      <c r="D102" s="314" t="s">
        <v>79</v>
      </c>
      <c r="E102" s="315"/>
      <c r="F102" s="315"/>
      <c r="G102" s="315"/>
      <c r="H102" s="315"/>
      <c r="I102" s="315"/>
      <c r="J102" s="315"/>
      <c r="K102" s="315"/>
      <c r="L102" s="315"/>
      <c r="M102" s="315"/>
      <c r="N102" s="315"/>
      <c r="O102" s="315"/>
      <c r="P102" s="316"/>
      <c r="Q102" s="23"/>
      <c r="S102" s="314" t="s">
        <v>80</v>
      </c>
      <c r="T102" s="315"/>
      <c r="U102" s="315"/>
      <c r="V102" s="315"/>
      <c r="W102" s="315"/>
      <c r="X102" s="315"/>
      <c r="Y102" s="315"/>
      <c r="Z102" s="315"/>
      <c r="AA102" s="315"/>
      <c r="AB102" s="315"/>
      <c r="AC102" s="315"/>
      <c r="AD102" s="315"/>
      <c r="AE102" s="316"/>
    </row>
    <row r="103" spans="1:31" s="15" customFormat="1" ht="13.5" hidden="1" thickBot="1" x14ac:dyDescent="0.3">
      <c r="B103" s="32" t="str">
        <f>"[CountTransactions"&amp;B102&amp;"]"</f>
        <v>[CountTransactions5500]</v>
      </c>
      <c r="D103" s="319" t="str">
        <f>"$"&amp;TEXT(B102,"#,##0")&amp;" or higher"</f>
        <v>$5,500 or higher</v>
      </c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 s="321"/>
      <c r="Q103" s="23"/>
      <c r="S103" s="319" t="str">
        <f>D103</f>
        <v>$5,500 or higher</v>
      </c>
      <c r="T103" s="320"/>
      <c r="U103" s="320"/>
      <c r="V103" s="320"/>
      <c r="W103" s="320"/>
      <c r="X103" s="320"/>
      <c r="Y103" s="320"/>
      <c r="Z103" s="320"/>
      <c r="AA103" s="320"/>
      <c r="AB103" s="320"/>
      <c r="AC103" s="320"/>
      <c r="AD103" s="320"/>
      <c r="AE103" s="321"/>
    </row>
    <row r="104" spans="1:31" s="15" customFormat="1" ht="26" hidden="1" x14ac:dyDescent="0.3">
      <c r="B104" s="18">
        <f>MATCH(B103,tbl_pbi_sales_txn_size_ym[#Headers],0)</f>
        <v>56</v>
      </c>
      <c r="C104" s="24"/>
      <c r="D104" s="184" t="str">
        <f>"Last "&amp;TEXT(DATE(D$4,D$5,1),"mmm")</f>
        <v>Last Jan</v>
      </c>
      <c r="E104" s="147" t="str">
        <f>TEXT(DATE(E$4,E$5,1),"mmm")</f>
        <v>Feb</v>
      </c>
      <c r="F104" s="147" t="str">
        <f t="shared" ref="F104:P104" si="6">TEXT(DATE(F$4,F$5,1),"mmm")</f>
        <v>Mar</v>
      </c>
      <c r="G104" s="147" t="str">
        <f t="shared" si="6"/>
        <v>Apr</v>
      </c>
      <c r="H104" s="147" t="str">
        <f t="shared" si="6"/>
        <v>May</v>
      </c>
      <c r="I104" s="147" t="str">
        <f t="shared" si="6"/>
        <v>Jun</v>
      </c>
      <c r="J104" s="147" t="str">
        <f t="shared" si="6"/>
        <v>Jul</v>
      </c>
      <c r="K104" s="147" t="str">
        <f t="shared" si="6"/>
        <v>Aug</v>
      </c>
      <c r="L104" s="147" t="str">
        <f t="shared" si="6"/>
        <v>Sept</v>
      </c>
      <c r="M104" s="147" t="str">
        <f t="shared" si="6"/>
        <v>Oct</v>
      </c>
      <c r="N104" s="147" t="str">
        <f t="shared" si="6"/>
        <v>Nov</v>
      </c>
      <c r="O104" s="147" t="str">
        <f t="shared" si="6"/>
        <v>Dec</v>
      </c>
      <c r="P104" s="148" t="str">
        <f t="shared" si="6"/>
        <v>Jan</v>
      </c>
      <c r="Q104" s="22"/>
      <c r="R104" s="24"/>
      <c r="S104" s="184" t="str" cm="1">
        <f t="array" ref="S104:AE104">D104:P104</f>
        <v>Last Jan</v>
      </c>
      <c r="T104" s="147" t="str">
        <v>Feb</v>
      </c>
      <c r="U104" s="147" t="str">
        <v>Mar</v>
      </c>
      <c r="V104" s="147" t="str">
        <v>Apr</v>
      </c>
      <c r="W104" s="147" t="str">
        <v>May</v>
      </c>
      <c r="X104" s="147" t="str">
        <v>Jun</v>
      </c>
      <c r="Y104" s="147" t="str">
        <v>Jul</v>
      </c>
      <c r="Z104" s="147" t="str">
        <v>Aug</v>
      </c>
      <c r="AA104" s="147" t="str">
        <v>Sept</v>
      </c>
      <c r="AB104" s="147" t="str">
        <v>Oct</v>
      </c>
      <c r="AC104" s="147" t="str">
        <v>Nov</v>
      </c>
      <c r="AD104" s="147" t="str">
        <v>Dec</v>
      </c>
      <c r="AE104" s="148" t="str">
        <v>Jan</v>
      </c>
    </row>
    <row r="105" spans="1:31" s="15" customFormat="1" ht="13" hidden="1" x14ac:dyDescent="0.3">
      <c r="A105" s="195"/>
      <c r="B105" s="141" cm="1">
        <f t="array" ref="B105:B114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105" s="142" t="str" cm="1">
        <f t="array" ref="C105:C114">_xlfn.XLOOKUP(_xlfn.ANCHORARRAY(B105),tbl_pbi_sales_txn_size_ym[Staff'[StaffID']],tbl_pbi_sales_txn_size_ym[Staff'[StaffName']])</f>
        <v>Aya C</v>
      </c>
      <c r="D105" s="33" cm="1">
        <f t="array" aca="1" ref="D105:P114" ca="1">_xlfn.LET(
_xlpm.dates,_xlfn.ANCHORARRAY(D$4),
_xlpm.staff,_xlfn.ANCHORARRAY(B105),
_xlpm.value_col,B104,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105" s="34">
        <f ca="1"/>
        <v>0</v>
      </c>
      <c r="F105" s="34">
        <f ca="1"/>
        <v>0</v>
      </c>
      <c r="G105" s="134">
        <f ca="1"/>
        <v>0</v>
      </c>
      <c r="H105" s="34">
        <f ca="1"/>
        <v>0</v>
      </c>
      <c r="I105" s="34">
        <f ca="1"/>
        <v>0</v>
      </c>
      <c r="J105" s="134">
        <f ca="1"/>
        <v>0</v>
      </c>
      <c r="K105" s="134">
        <f ca="1"/>
        <v>0</v>
      </c>
      <c r="L105" s="134">
        <f ca="1"/>
        <v>0</v>
      </c>
      <c r="M105" s="134">
        <f ca="1"/>
        <v>0</v>
      </c>
      <c r="N105" s="134">
        <f ca="1"/>
        <v>0</v>
      </c>
      <c r="O105" s="134">
        <f ca="1"/>
        <v>0</v>
      </c>
      <c r="P105" s="135">
        <f ca="1"/>
        <v>0</v>
      </c>
      <c r="Q105" s="175"/>
      <c r="R105" s="162" t="str" cm="1">
        <f t="array" ref="R105:R114">_xlfn.ANCHORARRAY(C105)</f>
        <v>Aya C</v>
      </c>
      <c r="S105" s="165" t="str" cm="1">
        <f t="array" aca="1" ref="S105:AE114" ca="1">_xlfn.MAP(_xlfn.ANCHORARRAY(D$25),_xlfn.ANCHORARRAY(D105),_xlfn.LAMBDA(_xlpm.a,_xlpm.b,IF(_xlpm.a=0,"",_xlpm.b/_xlpm.a)))</f>
        <v/>
      </c>
      <c r="T105" s="166">
        <f ca="1"/>
        <v>0</v>
      </c>
      <c r="U105" s="166" t="str">
        <f ca="1"/>
        <v/>
      </c>
      <c r="V105" s="167" t="str">
        <f ca="1"/>
        <v/>
      </c>
      <c r="W105" s="166">
        <f ca="1"/>
        <v>0</v>
      </c>
      <c r="X105" s="166" t="str">
        <f ca="1"/>
        <v/>
      </c>
      <c r="Y105" s="167" t="str">
        <f ca="1"/>
        <v/>
      </c>
      <c r="Z105" s="167" t="str">
        <f ca="1"/>
        <v/>
      </c>
      <c r="AA105" s="167" t="str">
        <f ca="1"/>
        <v/>
      </c>
      <c r="AB105" s="167" t="str">
        <f ca="1"/>
        <v/>
      </c>
      <c r="AC105" s="167">
        <f ca="1"/>
        <v>0</v>
      </c>
      <c r="AD105" s="167">
        <f ca="1"/>
        <v>0</v>
      </c>
      <c r="AE105" s="168">
        <f ca="1"/>
        <v>0</v>
      </c>
    </row>
    <row r="106" spans="1:31" s="15" customFormat="1" ht="13" hidden="1" x14ac:dyDescent="0.3">
      <c r="A106" s="195"/>
      <c r="B106" s="143">
        <v>523</v>
      </c>
      <c r="C106" s="144" t="str">
        <v>Vi T</v>
      </c>
      <c r="D106" s="35">
        <f ca="1"/>
        <v>5</v>
      </c>
      <c r="E106" s="136">
        <f ca="1"/>
        <v>2</v>
      </c>
      <c r="F106" s="136">
        <f ca="1"/>
        <v>2</v>
      </c>
      <c r="G106" s="137">
        <f ca="1"/>
        <v>1</v>
      </c>
      <c r="H106" s="136">
        <f ca="1"/>
        <v>2</v>
      </c>
      <c r="I106" s="136">
        <f ca="1"/>
        <v>4</v>
      </c>
      <c r="J106" s="137">
        <f ca="1"/>
        <v>7</v>
      </c>
      <c r="K106" s="137">
        <f ca="1"/>
        <v>8</v>
      </c>
      <c r="L106" s="137">
        <f ca="1"/>
        <v>5</v>
      </c>
      <c r="M106" s="137">
        <f ca="1"/>
        <v>4</v>
      </c>
      <c r="N106" s="137">
        <f ca="1"/>
        <v>2</v>
      </c>
      <c r="O106" s="137">
        <f ca="1"/>
        <v>2</v>
      </c>
      <c r="P106" s="138">
        <f ca="1"/>
        <v>3</v>
      </c>
      <c r="Q106" s="23"/>
      <c r="R106" s="163" t="str">
        <v>Vi T</v>
      </c>
      <c r="S106" s="169">
        <f ca="1"/>
        <v>1.9762845849802372E-2</v>
      </c>
      <c r="T106" s="196">
        <f ca="1"/>
        <v>1.1428571428571429E-2</v>
      </c>
      <c r="U106" s="196">
        <f ca="1"/>
        <v>9.1743119266055051E-3</v>
      </c>
      <c r="V106" s="197">
        <f ca="1"/>
        <v>3.8167938931297708E-3</v>
      </c>
      <c r="W106" s="196">
        <f ca="1"/>
        <v>9.3896713615023476E-3</v>
      </c>
      <c r="X106" s="196">
        <f ca="1"/>
        <v>1.5748031496062992E-2</v>
      </c>
      <c r="Y106" s="197">
        <f ca="1"/>
        <v>2.6022304832713755E-2</v>
      </c>
      <c r="Z106" s="197">
        <f ca="1"/>
        <v>3.0534351145038167E-2</v>
      </c>
      <c r="AA106" s="197">
        <f ca="1"/>
        <v>2.3148148148148147E-2</v>
      </c>
      <c r="AB106" s="197">
        <f ca="1"/>
        <v>2.3121387283236993E-2</v>
      </c>
      <c r="AC106" s="197">
        <f ca="1"/>
        <v>1.8518518518518517E-2</v>
      </c>
      <c r="AD106" s="197">
        <f ca="1"/>
        <v>6.7340067340067337E-3</v>
      </c>
      <c r="AE106" s="170">
        <f ca="1"/>
        <v>3.7037037037037035E-2</v>
      </c>
    </row>
    <row r="107" spans="1:31" s="15" customFormat="1" ht="13" hidden="1" x14ac:dyDescent="0.3">
      <c r="A107" s="195"/>
      <c r="B107" s="143">
        <v>537</v>
      </c>
      <c r="C107" s="144" t="str">
        <v>Yoyo M</v>
      </c>
      <c r="D107" s="35">
        <f ca="1"/>
        <v>0</v>
      </c>
      <c r="E107" s="136">
        <f ca="1"/>
        <v>0</v>
      </c>
      <c r="F107" s="136">
        <f ca="1"/>
        <v>0</v>
      </c>
      <c r="G107" s="137">
        <f ca="1"/>
        <v>0</v>
      </c>
      <c r="H107" s="136">
        <f ca="1"/>
        <v>0</v>
      </c>
      <c r="I107" s="136">
        <f ca="1"/>
        <v>0</v>
      </c>
      <c r="J107" s="137">
        <f ca="1"/>
        <v>0</v>
      </c>
      <c r="K107" s="137">
        <f ca="1"/>
        <v>0</v>
      </c>
      <c r="L107" s="137">
        <f ca="1"/>
        <v>0</v>
      </c>
      <c r="M107" s="137">
        <f ca="1"/>
        <v>0</v>
      </c>
      <c r="N107" s="137">
        <f ca="1"/>
        <v>0</v>
      </c>
      <c r="O107" s="137">
        <f ca="1"/>
        <v>0</v>
      </c>
      <c r="P107" s="138">
        <f ca="1"/>
        <v>0</v>
      </c>
      <c r="Q107" s="23"/>
      <c r="R107" s="163" t="str">
        <v>Yoyo M</v>
      </c>
      <c r="S107" s="169" t="str">
        <f ca="1"/>
        <v/>
      </c>
      <c r="T107" s="196" t="str">
        <f ca="1"/>
        <v/>
      </c>
      <c r="U107" s="196" t="str">
        <f ca="1"/>
        <v/>
      </c>
      <c r="V107" s="197" t="str">
        <f ca="1"/>
        <v/>
      </c>
      <c r="W107" s="196" t="str">
        <f ca="1"/>
        <v/>
      </c>
      <c r="X107" s="196" t="str">
        <f ca="1"/>
        <v/>
      </c>
      <c r="Y107" s="197" t="str">
        <f ca="1"/>
        <v/>
      </c>
      <c r="Z107" s="197" t="str">
        <f ca="1"/>
        <v/>
      </c>
      <c r="AA107" s="197" t="str">
        <f ca="1"/>
        <v/>
      </c>
      <c r="AB107" s="197" t="str">
        <f ca="1"/>
        <v/>
      </c>
      <c r="AC107" s="197" t="str">
        <f ca="1"/>
        <v/>
      </c>
      <c r="AD107" s="197" t="str">
        <f ca="1"/>
        <v/>
      </c>
      <c r="AE107" s="170" t="str">
        <f ca="1"/>
        <v/>
      </c>
    </row>
    <row r="108" spans="1:31" s="15" customFormat="1" ht="13" hidden="1" x14ac:dyDescent="0.3">
      <c r="A108" s="195"/>
      <c r="B108" s="143">
        <v>544</v>
      </c>
      <c r="C108" s="144" t="str">
        <v>Jovi C</v>
      </c>
      <c r="D108" s="35">
        <f ca="1"/>
        <v>0</v>
      </c>
      <c r="E108" s="136">
        <f ca="1"/>
        <v>0</v>
      </c>
      <c r="F108" s="136">
        <f ca="1"/>
        <v>0</v>
      </c>
      <c r="G108" s="137">
        <f ca="1"/>
        <v>0</v>
      </c>
      <c r="H108" s="136">
        <f ca="1"/>
        <v>0</v>
      </c>
      <c r="I108" s="136">
        <f ca="1"/>
        <v>0</v>
      </c>
      <c r="J108" s="137">
        <f ca="1"/>
        <v>0</v>
      </c>
      <c r="K108" s="137">
        <f ca="1"/>
        <v>0</v>
      </c>
      <c r="L108" s="137">
        <f ca="1"/>
        <v>0</v>
      </c>
      <c r="M108" s="137">
        <f ca="1"/>
        <v>0</v>
      </c>
      <c r="N108" s="137">
        <f ca="1"/>
        <v>0</v>
      </c>
      <c r="O108" s="137">
        <f ca="1"/>
        <v>0</v>
      </c>
      <c r="P108" s="138">
        <f ca="1"/>
        <v>0</v>
      </c>
      <c r="Q108" s="23"/>
      <c r="R108" s="163" t="str">
        <v>Jovi C</v>
      </c>
      <c r="S108" s="169" t="str">
        <f ca="1"/>
        <v/>
      </c>
      <c r="T108" s="196">
        <f ca="1"/>
        <v>0</v>
      </c>
      <c r="U108" s="196">
        <f ca="1"/>
        <v>0</v>
      </c>
      <c r="V108" s="197" t="str">
        <f ca="1"/>
        <v/>
      </c>
      <c r="W108" s="196" t="str">
        <f ca="1"/>
        <v/>
      </c>
      <c r="X108" s="196" t="str">
        <f ca="1"/>
        <v/>
      </c>
      <c r="Y108" s="197" t="str">
        <f ca="1"/>
        <v/>
      </c>
      <c r="Z108" s="197" t="str">
        <f ca="1"/>
        <v/>
      </c>
      <c r="AA108" s="197">
        <f ca="1"/>
        <v>0</v>
      </c>
      <c r="AB108" s="197">
        <f ca="1"/>
        <v>0</v>
      </c>
      <c r="AC108" s="197">
        <f ca="1"/>
        <v>0</v>
      </c>
      <c r="AD108" s="197">
        <f ca="1"/>
        <v>0</v>
      </c>
      <c r="AE108" s="170">
        <f ca="1"/>
        <v>0</v>
      </c>
    </row>
    <row r="109" spans="1:31" s="15" customFormat="1" ht="13" hidden="1" x14ac:dyDescent="0.3">
      <c r="A109" s="195"/>
      <c r="B109" s="143">
        <v>807</v>
      </c>
      <c r="C109" s="144" t="str">
        <v>Bowie L</v>
      </c>
      <c r="D109" s="35">
        <f ca="1"/>
        <v>0</v>
      </c>
      <c r="E109" s="136">
        <f ca="1"/>
        <v>0</v>
      </c>
      <c r="F109" s="136">
        <f ca="1"/>
        <v>0</v>
      </c>
      <c r="G109" s="137">
        <f ca="1"/>
        <v>0</v>
      </c>
      <c r="H109" s="136">
        <f ca="1"/>
        <v>0</v>
      </c>
      <c r="I109" s="136">
        <f ca="1"/>
        <v>0</v>
      </c>
      <c r="J109" s="137">
        <f ca="1"/>
        <v>0</v>
      </c>
      <c r="K109" s="137">
        <f ca="1"/>
        <v>0</v>
      </c>
      <c r="L109" s="137">
        <f ca="1"/>
        <v>3</v>
      </c>
      <c r="M109" s="137">
        <f ca="1"/>
        <v>1</v>
      </c>
      <c r="N109" s="137">
        <f ca="1"/>
        <v>0</v>
      </c>
      <c r="O109" s="137">
        <f ca="1"/>
        <v>2</v>
      </c>
      <c r="P109" s="138">
        <f ca="1"/>
        <v>0</v>
      </c>
      <c r="Q109" s="23"/>
      <c r="R109" s="163" t="str">
        <v>Bowie L</v>
      </c>
      <c r="S109" s="169" t="str">
        <f ca="1"/>
        <v/>
      </c>
      <c r="T109" s="196" t="str">
        <f ca="1"/>
        <v/>
      </c>
      <c r="U109" s="196" t="str">
        <f ca="1"/>
        <v/>
      </c>
      <c r="V109" s="197" t="str">
        <f ca="1"/>
        <v/>
      </c>
      <c r="W109" s="196" t="str">
        <f ca="1"/>
        <v/>
      </c>
      <c r="X109" s="196" t="str">
        <f ca="1"/>
        <v/>
      </c>
      <c r="Y109" s="197" t="str">
        <f ca="1"/>
        <v/>
      </c>
      <c r="Z109" s="197">
        <f ca="1"/>
        <v>0</v>
      </c>
      <c r="AA109" s="197">
        <f ca="1"/>
        <v>3.5714285714285712E-2</v>
      </c>
      <c r="AB109" s="197">
        <f ca="1"/>
        <v>1.0526315789473684E-2</v>
      </c>
      <c r="AC109" s="197">
        <f ca="1"/>
        <v>0</v>
      </c>
      <c r="AD109" s="197">
        <f ca="1"/>
        <v>1.0582010582010581E-2</v>
      </c>
      <c r="AE109" s="170">
        <f ca="1"/>
        <v>0</v>
      </c>
    </row>
    <row r="110" spans="1:31" s="15" customFormat="1" ht="13" hidden="1" x14ac:dyDescent="0.3">
      <c r="A110" s="195"/>
      <c r="B110" s="143">
        <v>828</v>
      </c>
      <c r="C110" s="144" t="str">
        <v>Kenny L</v>
      </c>
      <c r="D110" s="35">
        <f ca="1"/>
        <v>1</v>
      </c>
      <c r="E110" s="136">
        <f ca="1"/>
        <v>4</v>
      </c>
      <c r="F110" s="136">
        <f ca="1"/>
        <v>5</v>
      </c>
      <c r="G110" s="137">
        <f ca="1"/>
        <v>3</v>
      </c>
      <c r="H110" s="136">
        <f ca="1"/>
        <v>6</v>
      </c>
      <c r="I110" s="136">
        <f ca="1"/>
        <v>7</v>
      </c>
      <c r="J110" s="137">
        <f ca="1"/>
        <v>10</v>
      </c>
      <c r="K110" s="137">
        <f ca="1"/>
        <v>6</v>
      </c>
      <c r="L110" s="137">
        <f ca="1"/>
        <v>6</v>
      </c>
      <c r="M110" s="137">
        <f ca="1"/>
        <v>9</v>
      </c>
      <c r="N110" s="137">
        <f ca="1"/>
        <v>7</v>
      </c>
      <c r="O110" s="137">
        <f ca="1"/>
        <v>5</v>
      </c>
      <c r="P110" s="138">
        <f ca="1"/>
        <v>5</v>
      </c>
      <c r="Q110" s="23"/>
      <c r="R110" s="163" t="str">
        <v>Kenny L</v>
      </c>
      <c r="S110" s="169">
        <f ca="1"/>
        <v>3.2362459546925568E-3</v>
      </c>
      <c r="T110" s="196">
        <f ca="1"/>
        <v>2.23463687150838E-2</v>
      </c>
      <c r="U110" s="196">
        <f ca="1"/>
        <v>1.488095238095238E-2</v>
      </c>
      <c r="V110" s="197">
        <f ca="1"/>
        <v>1.0600706713780919E-2</v>
      </c>
      <c r="W110" s="196">
        <f ca="1"/>
        <v>2.3076923076923078E-2</v>
      </c>
      <c r="X110" s="196">
        <f ca="1"/>
        <v>3.3018867924528301E-2</v>
      </c>
      <c r="Y110" s="197">
        <f ca="1"/>
        <v>4.0816326530612242E-2</v>
      </c>
      <c r="Z110" s="197">
        <f ca="1"/>
        <v>1.5748031496062992E-2</v>
      </c>
      <c r="AA110" s="197">
        <f ca="1"/>
        <v>2.3715415019762844E-2</v>
      </c>
      <c r="AB110" s="197">
        <f ca="1"/>
        <v>2.7863777089783281E-2</v>
      </c>
      <c r="AC110" s="197">
        <f ca="1"/>
        <v>1.928374655647383E-2</v>
      </c>
      <c r="AD110" s="197">
        <f ca="1"/>
        <v>1.0940919037199124E-2</v>
      </c>
      <c r="AE110" s="170">
        <f ca="1"/>
        <v>2.9411764705882353E-2</v>
      </c>
    </row>
    <row r="111" spans="1:31" s="15" customFormat="1" ht="13" hidden="1" x14ac:dyDescent="0.3">
      <c r="A111" s="195"/>
      <c r="B111" s="143">
        <v>832</v>
      </c>
      <c r="C111" s="144" t="str">
        <v>Yura C</v>
      </c>
      <c r="D111" s="35">
        <f ca="1"/>
        <v>4</v>
      </c>
      <c r="E111" s="136">
        <f ca="1"/>
        <v>4</v>
      </c>
      <c r="F111" s="136">
        <f ca="1"/>
        <v>3</v>
      </c>
      <c r="G111" s="137">
        <f ca="1"/>
        <v>9</v>
      </c>
      <c r="H111" s="136">
        <f ca="1"/>
        <v>3</v>
      </c>
      <c r="I111" s="136">
        <f ca="1"/>
        <v>8</v>
      </c>
      <c r="J111" s="137">
        <f ca="1"/>
        <v>3</v>
      </c>
      <c r="K111" s="137">
        <f ca="1"/>
        <v>4</v>
      </c>
      <c r="L111" s="137">
        <f ca="1"/>
        <v>8</v>
      </c>
      <c r="M111" s="137">
        <f ca="1"/>
        <v>2</v>
      </c>
      <c r="N111" s="137">
        <f ca="1"/>
        <v>10</v>
      </c>
      <c r="O111" s="137">
        <f ca="1"/>
        <v>4</v>
      </c>
      <c r="P111" s="138">
        <f ca="1"/>
        <v>2</v>
      </c>
      <c r="Q111" s="23"/>
      <c r="R111" s="163" t="str">
        <v>Yura C</v>
      </c>
      <c r="S111" s="169">
        <f ca="1"/>
        <v>1.4492753623188406E-2</v>
      </c>
      <c r="T111" s="196">
        <f ca="1"/>
        <v>2.072538860103627E-2</v>
      </c>
      <c r="U111" s="196">
        <f ca="1"/>
        <v>1.5873015873015872E-2</v>
      </c>
      <c r="V111" s="197">
        <f ca="1"/>
        <v>3.4220532319391636E-2</v>
      </c>
      <c r="W111" s="196">
        <f ca="1"/>
        <v>1.6853932584269662E-2</v>
      </c>
      <c r="X111" s="196">
        <f ca="1"/>
        <v>2.9850746268656716E-2</v>
      </c>
      <c r="Y111" s="197">
        <f ca="1"/>
        <v>1.5151515151515152E-2</v>
      </c>
      <c r="Z111" s="197">
        <f ca="1"/>
        <v>1.9138755980861243E-2</v>
      </c>
      <c r="AA111" s="197">
        <f ca="1"/>
        <v>4.2553191489361701E-2</v>
      </c>
      <c r="AB111" s="197">
        <f ca="1"/>
        <v>1.06951871657754E-2</v>
      </c>
      <c r="AC111" s="197">
        <f ca="1"/>
        <v>4.3103448275862072E-2</v>
      </c>
      <c r="AD111" s="197">
        <f ca="1"/>
        <v>1.2195121951219513E-2</v>
      </c>
      <c r="AE111" s="170">
        <f ca="1"/>
        <v>1.3333333333333334E-2</v>
      </c>
    </row>
    <row r="112" spans="1:31" s="15" customFormat="1" ht="13" hidden="1" x14ac:dyDescent="0.3">
      <c r="A112" s="195"/>
      <c r="B112" s="143">
        <v>863</v>
      </c>
      <c r="C112" s="144" t="str">
        <v>Collan C</v>
      </c>
      <c r="D112" s="35">
        <f ca="1"/>
        <v>1</v>
      </c>
      <c r="E112" s="136">
        <f ca="1"/>
        <v>0</v>
      </c>
      <c r="F112" s="136">
        <f ca="1"/>
        <v>1</v>
      </c>
      <c r="G112" s="137">
        <f ca="1"/>
        <v>0</v>
      </c>
      <c r="H112" s="136">
        <f ca="1"/>
        <v>1</v>
      </c>
      <c r="I112" s="136">
        <f ca="1"/>
        <v>1</v>
      </c>
      <c r="J112" s="137">
        <f ca="1"/>
        <v>0</v>
      </c>
      <c r="K112" s="137">
        <f ca="1"/>
        <v>0</v>
      </c>
      <c r="L112" s="137">
        <f ca="1"/>
        <v>0</v>
      </c>
      <c r="M112" s="137">
        <f ca="1"/>
        <v>2</v>
      </c>
      <c r="N112" s="137">
        <f ca="1"/>
        <v>0</v>
      </c>
      <c r="O112" s="137">
        <f ca="1"/>
        <v>1</v>
      </c>
      <c r="P112" s="138">
        <f ca="1"/>
        <v>0</v>
      </c>
      <c r="Q112" s="23"/>
      <c r="R112" s="163" t="str">
        <v>Collan C</v>
      </c>
      <c r="S112" s="169">
        <f ca="1"/>
        <v>1.0869565217391304E-2</v>
      </c>
      <c r="T112" s="196">
        <f ca="1"/>
        <v>0</v>
      </c>
      <c r="U112" s="196">
        <f ca="1"/>
        <v>1.4925373134328358E-2</v>
      </c>
      <c r="V112" s="197">
        <f ca="1"/>
        <v>0</v>
      </c>
      <c r="W112" s="196">
        <f ca="1"/>
        <v>1.7543859649122806E-2</v>
      </c>
      <c r="X112" s="196">
        <f ca="1"/>
        <v>2.3809523809523808E-2</v>
      </c>
      <c r="Y112" s="197">
        <f ca="1"/>
        <v>0</v>
      </c>
      <c r="Z112" s="197">
        <f ca="1"/>
        <v>0</v>
      </c>
      <c r="AA112" s="197">
        <f ca="1"/>
        <v>0</v>
      </c>
      <c r="AB112" s="197">
        <f ca="1"/>
        <v>2.4691358024691357E-2</v>
      </c>
      <c r="AC112" s="197">
        <f ca="1"/>
        <v>0</v>
      </c>
      <c r="AD112" s="197">
        <f ca="1"/>
        <v>1.4705882352941176E-2</v>
      </c>
      <c r="AE112" s="170">
        <f ca="1"/>
        <v>0</v>
      </c>
    </row>
    <row r="113" spans="1:31" ht="13" hidden="1" x14ac:dyDescent="0.3">
      <c r="A113" s="195"/>
      <c r="B113" s="143">
        <v>886</v>
      </c>
      <c r="C113" s="144" t="str">
        <v>Gigi C</v>
      </c>
      <c r="D113" s="35">
        <f ca="1"/>
        <v>0</v>
      </c>
      <c r="E113" s="136">
        <f ca="1"/>
        <v>3</v>
      </c>
      <c r="F113" s="136">
        <f ca="1"/>
        <v>2</v>
      </c>
      <c r="G113" s="137">
        <f ca="1"/>
        <v>2</v>
      </c>
      <c r="H113" s="136">
        <f ca="1"/>
        <v>0</v>
      </c>
      <c r="I113" s="136">
        <f ca="1"/>
        <v>1</v>
      </c>
      <c r="J113" s="137">
        <f ca="1"/>
        <v>2</v>
      </c>
      <c r="K113" s="137">
        <f ca="1"/>
        <v>4</v>
      </c>
      <c r="L113" s="137">
        <f ca="1"/>
        <v>0</v>
      </c>
      <c r="M113" s="137">
        <f ca="1"/>
        <v>0</v>
      </c>
      <c r="N113" s="137">
        <f ca="1"/>
        <v>3</v>
      </c>
      <c r="O113" s="137">
        <f ca="1"/>
        <v>0</v>
      </c>
      <c r="P113" s="138">
        <f ca="1"/>
        <v>1</v>
      </c>
      <c r="Q113" s="23"/>
      <c r="R113" s="163" t="str">
        <v>Gigi C</v>
      </c>
      <c r="S113" s="169">
        <f ca="1"/>
        <v>0</v>
      </c>
      <c r="T113" s="196">
        <f ca="1"/>
        <v>1.4285714285714285E-2</v>
      </c>
      <c r="U113" s="196">
        <f ca="1"/>
        <v>1.0869565217391304E-2</v>
      </c>
      <c r="V113" s="197">
        <f ca="1"/>
        <v>1.282051282051282E-2</v>
      </c>
      <c r="W113" s="196">
        <f ca="1"/>
        <v>0</v>
      </c>
      <c r="X113" s="196">
        <f ca="1"/>
        <v>4.7846889952153108E-3</v>
      </c>
      <c r="Y113" s="197">
        <f ca="1"/>
        <v>1.2578616352201259E-2</v>
      </c>
      <c r="Z113" s="197">
        <f ca="1"/>
        <v>2.185792349726776E-2</v>
      </c>
      <c r="AA113" s="197">
        <f ca="1"/>
        <v>0</v>
      </c>
      <c r="AB113" s="197">
        <f ca="1"/>
        <v>0</v>
      </c>
      <c r="AC113" s="197">
        <f ca="1"/>
        <v>2.4793388429752067E-2</v>
      </c>
      <c r="AD113" s="197">
        <f ca="1"/>
        <v>0</v>
      </c>
      <c r="AE113" s="170">
        <f ca="1"/>
        <v>1.0416666666666666E-2</v>
      </c>
    </row>
    <row r="114" spans="1:31" ht="13" hidden="1" x14ac:dyDescent="0.3">
      <c r="A114" s="195"/>
      <c r="B114" s="143">
        <v>889</v>
      </c>
      <c r="C114" s="144" t="str">
        <v>Milk L</v>
      </c>
      <c r="D114" s="35">
        <f ca="1"/>
        <v>2</v>
      </c>
      <c r="E114" s="136">
        <f ca="1"/>
        <v>4</v>
      </c>
      <c r="F114" s="136">
        <f ca="1"/>
        <v>2</v>
      </c>
      <c r="G114" s="137">
        <f ca="1"/>
        <v>2</v>
      </c>
      <c r="H114" s="136">
        <f ca="1"/>
        <v>3</v>
      </c>
      <c r="I114" s="136">
        <f ca="1"/>
        <v>2</v>
      </c>
      <c r="J114" s="137">
        <f ca="1"/>
        <v>0</v>
      </c>
      <c r="K114" s="137">
        <f ca="1"/>
        <v>0</v>
      </c>
      <c r="L114" s="137">
        <f ca="1"/>
        <v>0</v>
      </c>
      <c r="M114" s="137">
        <f ca="1"/>
        <v>0</v>
      </c>
      <c r="N114" s="137">
        <f ca="1"/>
        <v>3</v>
      </c>
      <c r="O114" s="137">
        <f ca="1"/>
        <v>4</v>
      </c>
      <c r="P114" s="138">
        <f ca="1"/>
        <v>0</v>
      </c>
      <c r="Q114" s="23"/>
      <c r="R114" s="163" t="str">
        <v>Milk L</v>
      </c>
      <c r="S114" s="169">
        <f ca="1"/>
        <v>1.3605442176870748E-2</v>
      </c>
      <c r="T114" s="196">
        <f ca="1"/>
        <v>3.4188034188034191E-2</v>
      </c>
      <c r="U114" s="196">
        <f ca="1"/>
        <v>1.2987012987012988E-2</v>
      </c>
      <c r="V114" s="197">
        <f ca="1"/>
        <v>1.2500000000000001E-2</v>
      </c>
      <c r="W114" s="196">
        <f ca="1"/>
        <v>1.8072289156626505E-2</v>
      </c>
      <c r="X114" s="196">
        <f ca="1"/>
        <v>1.5384615384615385E-2</v>
      </c>
      <c r="Y114" s="197">
        <f ca="1"/>
        <v>0</v>
      </c>
      <c r="Z114" s="197">
        <f ca="1"/>
        <v>0</v>
      </c>
      <c r="AA114" s="197" t="str">
        <f ca="1"/>
        <v/>
      </c>
      <c r="AB114" s="197" t="str">
        <f ca="1"/>
        <v/>
      </c>
      <c r="AC114" s="197">
        <f ca="1"/>
        <v>5.2631578947368418E-2</v>
      </c>
      <c r="AD114" s="197">
        <f ca="1"/>
        <v>1.2500000000000001E-2</v>
      </c>
      <c r="AE114" s="170">
        <f ca="1"/>
        <v>0</v>
      </c>
    </row>
    <row r="115" spans="1:31" ht="13" hidden="1" x14ac:dyDescent="0.3">
      <c r="A115" s="195"/>
      <c r="B115" s="143"/>
      <c r="C115" s="144"/>
      <c r="D115" s="35"/>
      <c r="E115" s="136"/>
      <c r="F115" s="136"/>
      <c r="G115" s="137"/>
      <c r="H115" s="136"/>
      <c r="I115" s="136"/>
      <c r="J115" s="137"/>
      <c r="K115" s="137"/>
      <c r="L115" s="137"/>
      <c r="M115" s="137"/>
      <c r="N115" s="137"/>
      <c r="O115" s="137"/>
      <c r="P115" s="138"/>
      <c r="Q115" s="23"/>
      <c r="R115" s="163"/>
      <c r="S115" s="169"/>
      <c r="T115" s="196"/>
      <c r="U115" s="196"/>
      <c r="V115" s="197"/>
      <c r="W115" s="196"/>
      <c r="X115" s="196"/>
      <c r="Y115" s="197"/>
      <c r="Z115" s="197"/>
      <c r="AA115" s="197"/>
      <c r="AB115" s="197"/>
      <c r="AC115" s="197"/>
      <c r="AD115" s="197"/>
      <c r="AE115" s="170"/>
    </row>
    <row r="116" spans="1:31" ht="13.5" hidden="1" thickBot="1" x14ac:dyDescent="0.35">
      <c r="A116" s="195"/>
      <c r="B116" s="145"/>
      <c r="C116" s="146"/>
      <c r="D116" s="36"/>
      <c r="E116" s="37"/>
      <c r="F116" s="37"/>
      <c r="G116" s="139"/>
      <c r="H116" s="37"/>
      <c r="I116" s="37"/>
      <c r="J116" s="139"/>
      <c r="K116" s="139"/>
      <c r="L116" s="139"/>
      <c r="M116" s="139"/>
      <c r="N116" s="139"/>
      <c r="O116" s="139"/>
      <c r="P116" s="140"/>
      <c r="Q116" s="23"/>
      <c r="R116" s="164"/>
      <c r="S116" s="171"/>
      <c r="T116" s="172"/>
      <c r="U116" s="172"/>
      <c r="V116" s="173"/>
      <c r="W116" s="172"/>
      <c r="X116" s="172"/>
      <c r="Y116" s="173"/>
      <c r="Z116" s="173"/>
      <c r="AA116" s="173"/>
      <c r="AB116" s="173"/>
      <c r="AC116" s="173"/>
      <c r="AD116" s="173"/>
      <c r="AE116" s="174"/>
    </row>
    <row r="117" spans="1:31" hidden="1" x14ac:dyDescent="0.2"/>
    <row r="118" spans="1:31" s="15" customFormat="1" ht="12.75" hidden="1" customHeight="1" x14ac:dyDescent="0.3">
      <c r="B118" s="25">
        <v>10500</v>
      </c>
      <c r="D118" s="314" t="s">
        <v>79</v>
      </c>
      <c r="E118" s="315"/>
      <c r="F118" s="315"/>
      <c r="G118" s="315"/>
      <c r="H118" s="315"/>
      <c r="I118" s="315"/>
      <c r="J118" s="315"/>
      <c r="K118" s="315"/>
      <c r="L118" s="315"/>
      <c r="M118" s="315"/>
      <c r="N118" s="315"/>
      <c r="O118" s="315"/>
      <c r="P118" s="316"/>
      <c r="Q118" s="23"/>
      <c r="S118" s="314" t="s">
        <v>80</v>
      </c>
      <c r="T118" s="315"/>
      <c r="U118" s="315"/>
      <c r="V118" s="315"/>
      <c r="W118" s="315"/>
      <c r="X118" s="315"/>
      <c r="Y118" s="315"/>
      <c r="Z118" s="315"/>
      <c r="AA118" s="315"/>
      <c r="AB118" s="315"/>
      <c r="AC118" s="315"/>
      <c r="AD118" s="315"/>
      <c r="AE118" s="316"/>
    </row>
    <row r="119" spans="1:31" s="15" customFormat="1" ht="13.5" hidden="1" thickBot="1" x14ac:dyDescent="0.3">
      <c r="B119" s="32" t="str">
        <f>"[CountTransactions"&amp;B118&amp;"]"</f>
        <v>[CountTransactions10500]</v>
      </c>
      <c r="D119" s="319" t="str">
        <f>"$"&amp;TEXT(B118,"#,##0")&amp;" or higher"</f>
        <v>$10,500 or higher</v>
      </c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0"/>
      <c r="P119" s="321"/>
      <c r="Q119" s="23"/>
      <c r="S119" s="319" t="str">
        <f>D119</f>
        <v>$10,500 or higher</v>
      </c>
      <c r="T119" s="320"/>
      <c r="U119" s="320"/>
      <c r="V119" s="320"/>
      <c r="W119" s="320"/>
      <c r="X119" s="320"/>
      <c r="Y119" s="320"/>
      <c r="Z119" s="320"/>
      <c r="AA119" s="320"/>
      <c r="AB119" s="320"/>
      <c r="AC119" s="320"/>
      <c r="AD119" s="320"/>
      <c r="AE119" s="321"/>
    </row>
    <row r="120" spans="1:31" s="15" customFormat="1" ht="26" hidden="1" x14ac:dyDescent="0.3">
      <c r="B120" s="18">
        <f>MATCH(B119,tbl_pbi_sales_txn_size_ym[#Headers],0)</f>
        <v>59</v>
      </c>
      <c r="C120" s="24"/>
      <c r="D120" s="184" t="str">
        <f>"Last "&amp;TEXT(DATE(D$4,D$5,1),"mmm")</f>
        <v>Last Jan</v>
      </c>
      <c r="E120" s="147" t="str">
        <f>TEXT(DATE(E$4,E$5,1),"mmm")</f>
        <v>Feb</v>
      </c>
      <c r="F120" s="147" t="str">
        <f t="shared" ref="F120:P120" si="7">TEXT(DATE(F$4,F$5,1),"mmm")</f>
        <v>Mar</v>
      </c>
      <c r="G120" s="147" t="str">
        <f t="shared" si="7"/>
        <v>Apr</v>
      </c>
      <c r="H120" s="147" t="str">
        <f t="shared" si="7"/>
        <v>May</v>
      </c>
      <c r="I120" s="147" t="str">
        <f t="shared" si="7"/>
        <v>Jun</v>
      </c>
      <c r="J120" s="147" t="str">
        <f t="shared" si="7"/>
        <v>Jul</v>
      </c>
      <c r="K120" s="147" t="str">
        <f t="shared" si="7"/>
        <v>Aug</v>
      </c>
      <c r="L120" s="147" t="str">
        <f t="shared" si="7"/>
        <v>Sept</v>
      </c>
      <c r="M120" s="147" t="str">
        <f t="shared" si="7"/>
        <v>Oct</v>
      </c>
      <c r="N120" s="147" t="str">
        <f t="shared" si="7"/>
        <v>Nov</v>
      </c>
      <c r="O120" s="147" t="str">
        <f t="shared" si="7"/>
        <v>Dec</v>
      </c>
      <c r="P120" s="148" t="str">
        <f t="shared" si="7"/>
        <v>Jan</v>
      </c>
      <c r="Q120" s="22"/>
      <c r="R120" s="24"/>
      <c r="S120" s="184" t="str" cm="1">
        <f t="array" ref="S120:AE120">D120:P120</f>
        <v>Last Jan</v>
      </c>
      <c r="T120" s="147" t="str">
        <v>Feb</v>
      </c>
      <c r="U120" s="147" t="str">
        <v>Mar</v>
      </c>
      <c r="V120" s="147" t="str">
        <v>Apr</v>
      </c>
      <c r="W120" s="147" t="str">
        <v>May</v>
      </c>
      <c r="X120" s="147" t="str">
        <v>Jun</v>
      </c>
      <c r="Y120" s="147" t="str">
        <v>Jul</v>
      </c>
      <c r="Z120" s="147" t="str">
        <v>Aug</v>
      </c>
      <c r="AA120" s="147" t="str">
        <v>Sept</v>
      </c>
      <c r="AB120" s="147" t="str">
        <v>Oct</v>
      </c>
      <c r="AC120" s="147" t="str">
        <v>Nov</v>
      </c>
      <c r="AD120" s="147" t="str">
        <v>Dec</v>
      </c>
      <c r="AE120" s="148" t="str">
        <v>Jan</v>
      </c>
    </row>
    <row r="121" spans="1:31" s="15" customFormat="1" ht="13" hidden="1" x14ac:dyDescent="0.3">
      <c r="A121" s="195"/>
      <c r="B121" s="141" cm="1">
        <f t="array" ref="B121:B130">_xlfn._xlws.SORT(_xlfn.UNIQUE(_xlfn._xlws.FILTER(
tbl_pbi_sales_txn_size_ym[Staff'[StaffID']],
(tbl_pbi_sales_txn_size_ym['[HoursAC10']]&gt;=21)*
(((tbl_pbi_sales_txn_size_ym[Calendar'[Year']]=P$4)*(tbl_pbi_sales_txn_size_ym[Calendar'[Month Number']]=P$5)+
((tbl_pbi_sales_txn_size_ym[Calendar'[Year']]=O$4)*(tbl_pbi_sales_txn_size_ym[Calendar'[Month Number']]=O$5)))*
(tbl_pbi_sales_txn_size_ym[Locations'[LocationID']]=location)*
(tbl_pbi_sales_txn_size_ym[Staff'[StaffID']] &lt;&gt; 0)))))</f>
        <v>517</v>
      </c>
      <c r="C121" s="142" t="str" cm="1">
        <f t="array" ref="C121:C130">_xlfn.XLOOKUP(_xlfn.ANCHORARRAY(B121),tbl_pbi_sales_txn_size_ym[Staff'[StaffID']],tbl_pbi_sales_txn_size_ym[Staff'[StaffName']])</f>
        <v>Aya C</v>
      </c>
      <c r="D121" s="33" cm="1">
        <f t="array" aca="1" ref="D121:P130" ca="1">_xlfn.LET(
_xlpm.dates,_xlfn.ANCHORARRAY(D$4),
_xlpm.staff,_xlfn.ANCHORARRAY(B121),
_xlpm.value_col,B120,
_xlpm.lookup_col,$B$5,
_xlfn.MAKEARRAY(ROWS(_xlpm.staff),COLUMNS(_xlpm.dates),
_xlfn.LAMBDA(_xlpm.r,_xlpm.c,_xlfn.XLOOKUP(INDEX(_xlpm.staff,_xlpm.r,1)&amp;"|"&amp;location&amp;"|"&amp;INDEX(_xlpm.dates,1,_xlpm.c)&amp;"|"&amp;TEXT(INDEX(_xlpm.dates,2,_xlpm.c),"00"),
OFFSET(tbl_pbi_sales_txn_size_ym[#Data],0,_xlpm.lookup_col-1,,1),
OFFSET(tbl_pbi_sales_txn_size_ym[#Data],0,_xlpm.value_col-1,,1),
0
))))</f>
        <v>0</v>
      </c>
      <c r="E121" s="34">
        <f ca="1"/>
        <v>0</v>
      </c>
      <c r="F121" s="34">
        <f ca="1"/>
        <v>0</v>
      </c>
      <c r="G121" s="134">
        <f ca="1"/>
        <v>0</v>
      </c>
      <c r="H121" s="34">
        <f ca="1"/>
        <v>0</v>
      </c>
      <c r="I121" s="34">
        <f ca="1"/>
        <v>0</v>
      </c>
      <c r="J121" s="134">
        <f ca="1"/>
        <v>0</v>
      </c>
      <c r="K121" s="134">
        <f ca="1"/>
        <v>0</v>
      </c>
      <c r="L121" s="134">
        <f ca="1"/>
        <v>0</v>
      </c>
      <c r="M121" s="134">
        <f ca="1"/>
        <v>0</v>
      </c>
      <c r="N121" s="134">
        <f ca="1"/>
        <v>0</v>
      </c>
      <c r="O121" s="134">
        <f ca="1"/>
        <v>0</v>
      </c>
      <c r="P121" s="135">
        <f ca="1"/>
        <v>0</v>
      </c>
      <c r="Q121" s="175"/>
      <c r="R121" s="162" t="str" cm="1">
        <f t="array" ref="R121:R130">_xlfn.ANCHORARRAY(C121)</f>
        <v>Aya C</v>
      </c>
      <c r="S121" s="198" t="str" cm="1">
        <f t="array" aca="1" ref="S121:AE130" ca="1">_xlfn.MAP(_xlfn.ANCHORARRAY(D$25),_xlfn.ANCHORARRAY(D121),_xlfn.LAMBDA(_xlpm.a,_xlpm.b,IF(_xlpm.a=0,"",_xlpm.b/_xlpm.a)))</f>
        <v/>
      </c>
      <c r="T121" s="199">
        <f ca="1"/>
        <v>0</v>
      </c>
      <c r="U121" s="199" t="str">
        <f ca="1"/>
        <v/>
      </c>
      <c r="V121" s="200" t="str">
        <f ca="1"/>
        <v/>
      </c>
      <c r="W121" s="199">
        <f ca="1"/>
        <v>0</v>
      </c>
      <c r="X121" s="199" t="str">
        <f ca="1"/>
        <v/>
      </c>
      <c r="Y121" s="200" t="str">
        <f ca="1"/>
        <v/>
      </c>
      <c r="Z121" s="200" t="str">
        <f ca="1"/>
        <v/>
      </c>
      <c r="AA121" s="200" t="str">
        <f ca="1"/>
        <v/>
      </c>
      <c r="AB121" s="200" t="str">
        <f ca="1"/>
        <v/>
      </c>
      <c r="AC121" s="200">
        <f ca="1"/>
        <v>0</v>
      </c>
      <c r="AD121" s="200">
        <f ca="1"/>
        <v>0</v>
      </c>
      <c r="AE121" s="201">
        <f ca="1"/>
        <v>0</v>
      </c>
    </row>
    <row r="122" spans="1:31" s="15" customFormat="1" ht="13" hidden="1" x14ac:dyDescent="0.3">
      <c r="A122" s="195"/>
      <c r="B122" s="143">
        <v>523</v>
      </c>
      <c r="C122" s="144" t="str">
        <v>Vi T</v>
      </c>
      <c r="D122" s="35">
        <f ca="1"/>
        <v>1</v>
      </c>
      <c r="E122" s="136">
        <f ca="1"/>
        <v>0</v>
      </c>
      <c r="F122" s="136">
        <f ca="1"/>
        <v>0</v>
      </c>
      <c r="G122" s="137">
        <f ca="1"/>
        <v>0</v>
      </c>
      <c r="H122" s="136">
        <f ca="1"/>
        <v>2</v>
      </c>
      <c r="I122" s="136">
        <f ca="1"/>
        <v>1</v>
      </c>
      <c r="J122" s="137">
        <f ca="1"/>
        <v>2</v>
      </c>
      <c r="K122" s="137">
        <f ca="1"/>
        <v>1</v>
      </c>
      <c r="L122" s="137">
        <f ca="1"/>
        <v>0</v>
      </c>
      <c r="M122" s="137">
        <f ca="1"/>
        <v>0</v>
      </c>
      <c r="N122" s="137">
        <f ca="1"/>
        <v>0</v>
      </c>
      <c r="O122" s="137">
        <f ca="1"/>
        <v>0</v>
      </c>
      <c r="P122" s="138">
        <f ca="1"/>
        <v>0</v>
      </c>
      <c r="Q122" s="23"/>
      <c r="R122" s="163" t="str">
        <v>Vi T</v>
      </c>
      <c r="S122" s="185">
        <f ca="1"/>
        <v>3.952569169960474E-3</v>
      </c>
      <c r="T122" s="186">
        <f ca="1"/>
        <v>0</v>
      </c>
      <c r="U122" s="186">
        <f ca="1"/>
        <v>0</v>
      </c>
      <c r="V122" s="187">
        <f ca="1"/>
        <v>0</v>
      </c>
      <c r="W122" s="186">
        <f ca="1"/>
        <v>9.3896713615023476E-3</v>
      </c>
      <c r="X122" s="186">
        <f ca="1"/>
        <v>3.937007874015748E-3</v>
      </c>
      <c r="Y122" s="187">
        <f ca="1"/>
        <v>7.4349442379182153E-3</v>
      </c>
      <c r="Z122" s="187">
        <f ca="1"/>
        <v>3.8167938931297708E-3</v>
      </c>
      <c r="AA122" s="187">
        <f ca="1"/>
        <v>0</v>
      </c>
      <c r="AB122" s="187">
        <f ca="1"/>
        <v>0</v>
      </c>
      <c r="AC122" s="187">
        <f ca="1"/>
        <v>0</v>
      </c>
      <c r="AD122" s="187">
        <f ca="1"/>
        <v>0</v>
      </c>
      <c r="AE122" s="188">
        <f ca="1"/>
        <v>0</v>
      </c>
    </row>
    <row r="123" spans="1:31" s="15" customFormat="1" ht="13" hidden="1" x14ac:dyDescent="0.3">
      <c r="A123" s="195"/>
      <c r="B123" s="143">
        <v>537</v>
      </c>
      <c r="C123" s="144" t="str">
        <v>Yoyo M</v>
      </c>
      <c r="D123" s="35">
        <f ca="1"/>
        <v>0</v>
      </c>
      <c r="E123" s="136">
        <f ca="1"/>
        <v>0</v>
      </c>
      <c r="F123" s="136">
        <f ca="1"/>
        <v>0</v>
      </c>
      <c r="G123" s="137">
        <f ca="1"/>
        <v>0</v>
      </c>
      <c r="H123" s="136">
        <f ca="1"/>
        <v>0</v>
      </c>
      <c r="I123" s="136">
        <f ca="1"/>
        <v>0</v>
      </c>
      <c r="J123" s="137">
        <f ca="1"/>
        <v>0</v>
      </c>
      <c r="K123" s="137">
        <f ca="1"/>
        <v>0</v>
      </c>
      <c r="L123" s="137">
        <f ca="1"/>
        <v>0</v>
      </c>
      <c r="M123" s="137">
        <f ca="1"/>
        <v>0</v>
      </c>
      <c r="N123" s="137">
        <f ca="1"/>
        <v>0</v>
      </c>
      <c r="O123" s="137">
        <f ca="1"/>
        <v>0</v>
      </c>
      <c r="P123" s="138">
        <f ca="1"/>
        <v>0</v>
      </c>
      <c r="Q123" s="23"/>
      <c r="R123" s="163" t="str">
        <v>Yoyo M</v>
      </c>
      <c r="S123" s="185" t="str">
        <f ca="1"/>
        <v/>
      </c>
      <c r="T123" s="186" t="str">
        <f ca="1"/>
        <v/>
      </c>
      <c r="U123" s="186" t="str">
        <f ca="1"/>
        <v/>
      </c>
      <c r="V123" s="187" t="str">
        <f ca="1"/>
        <v/>
      </c>
      <c r="W123" s="186" t="str">
        <f ca="1"/>
        <v/>
      </c>
      <c r="X123" s="186" t="str">
        <f ca="1"/>
        <v/>
      </c>
      <c r="Y123" s="187" t="str">
        <f ca="1"/>
        <v/>
      </c>
      <c r="Z123" s="187" t="str">
        <f ca="1"/>
        <v/>
      </c>
      <c r="AA123" s="187" t="str">
        <f ca="1"/>
        <v/>
      </c>
      <c r="AB123" s="187" t="str">
        <f ca="1"/>
        <v/>
      </c>
      <c r="AC123" s="187" t="str">
        <f ca="1"/>
        <v/>
      </c>
      <c r="AD123" s="187" t="str">
        <f ca="1"/>
        <v/>
      </c>
      <c r="AE123" s="188" t="str">
        <f ca="1"/>
        <v/>
      </c>
    </row>
    <row r="124" spans="1:31" s="15" customFormat="1" ht="13" hidden="1" x14ac:dyDescent="0.3">
      <c r="A124" s="195"/>
      <c r="B124" s="143">
        <v>544</v>
      </c>
      <c r="C124" s="144" t="str">
        <v>Jovi C</v>
      </c>
      <c r="D124" s="35">
        <f ca="1"/>
        <v>0</v>
      </c>
      <c r="E124" s="136">
        <f ca="1"/>
        <v>0</v>
      </c>
      <c r="F124" s="136">
        <f ca="1"/>
        <v>0</v>
      </c>
      <c r="G124" s="137">
        <f ca="1"/>
        <v>0</v>
      </c>
      <c r="H124" s="136">
        <f ca="1"/>
        <v>0</v>
      </c>
      <c r="I124" s="136">
        <f ca="1"/>
        <v>0</v>
      </c>
      <c r="J124" s="137">
        <f ca="1"/>
        <v>0</v>
      </c>
      <c r="K124" s="137">
        <f ca="1"/>
        <v>0</v>
      </c>
      <c r="L124" s="137">
        <f ca="1"/>
        <v>0</v>
      </c>
      <c r="M124" s="137">
        <f ca="1"/>
        <v>0</v>
      </c>
      <c r="N124" s="137">
        <f ca="1"/>
        <v>0</v>
      </c>
      <c r="O124" s="137">
        <f ca="1"/>
        <v>0</v>
      </c>
      <c r="P124" s="138">
        <f ca="1"/>
        <v>0</v>
      </c>
      <c r="Q124" s="23"/>
      <c r="R124" s="163" t="str">
        <v>Jovi C</v>
      </c>
      <c r="S124" s="185" t="str">
        <f ca="1"/>
        <v/>
      </c>
      <c r="T124" s="186">
        <f ca="1"/>
        <v>0</v>
      </c>
      <c r="U124" s="186">
        <f ca="1"/>
        <v>0</v>
      </c>
      <c r="V124" s="187" t="str">
        <f ca="1"/>
        <v/>
      </c>
      <c r="W124" s="186" t="str">
        <f ca="1"/>
        <v/>
      </c>
      <c r="X124" s="186" t="str">
        <f ca="1"/>
        <v/>
      </c>
      <c r="Y124" s="187" t="str">
        <f ca="1"/>
        <v/>
      </c>
      <c r="Z124" s="187" t="str">
        <f ca="1"/>
        <v/>
      </c>
      <c r="AA124" s="187">
        <f ca="1"/>
        <v>0</v>
      </c>
      <c r="AB124" s="187">
        <f ca="1"/>
        <v>0</v>
      </c>
      <c r="AC124" s="187">
        <f ca="1"/>
        <v>0</v>
      </c>
      <c r="AD124" s="187">
        <f ca="1"/>
        <v>0</v>
      </c>
      <c r="AE124" s="188">
        <f ca="1"/>
        <v>0</v>
      </c>
    </row>
    <row r="125" spans="1:31" s="15" customFormat="1" ht="13" hidden="1" x14ac:dyDescent="0.3">
      <c r="A125" s="195"/>
      <c r="B125" s="143">
        <v>807</v>
      </c>
      <c r="C125" s="144" t="str">
        <v>Bowie L</v>
      </c>
      <c r="D125" s="35">
        <f ca="1"/>
        <v>0</v>
      </c>
      <c r="E125" s="136">
        <f ca="1"/>
        <v>0</v>
      </c>
      <c r="F125" s="136">
        <f ca="1"/>
        <v>0</v>
      </c>
      <c r="G125" s="137">
        <f ca="1"/>
        <v>0</v>
      </c>
      <c r="H125" s="136">
        <f ca="1"/>
        <v>0</v>
      </c>
      <c r="I125" s="136">
        <f ca="1"/>
        <v>0</v>
      </c>
      <c r="J125" s="137">
        <f ca="1"/>
        <v>0</v>
      </c>
      <c r="K125" s="137">
        <f ca="1"/>
        <v>0</v>
      </c>
      <c r="L125" s="137">
        <f ca="1"/>
        <v>0</v>
      </c>
      <c r="M125" s="137">
        <f ca="1"/>
        <v>0</v>
      </c>
      <c r="N125" s="137">
        <f ca="1"/>
        <v>0</v>
      </c>
      <c r="O125" s="137">
        <f ca="1"/>
        <v>1</v>
      </c>
      <c r="P125" s="138">
        <f ca="1"/>
        <v>0</v>
      </c>
      <c r="Q125" s="23"/>
      <c r="R125" s="163" t="str">
        <v>Bowie L</v>
      </c>
      <c r="S125" s="185" t="str">
        <f ca="1"/>
        <v/>
      </c>
      <c r="T125" s="186" t="str">
        <f ca="1"/>
        <v/>
      </c>
      <c r="U125" s="186" t="str">
        <f ca="1"/>
        <v/>
      </c>
      <c r="V125" s="187" t="str">
        <f ca="1"/>
        <v/>
      </c>
      <c r="W125" s="186" t="str">
        <f ca="1"/>
        <v/>
      </c>
      <c r="X125" s="186" t="str">
        <f ca="1"/>
        <v/>
      </c>
      <c r="Y125" s="187" t="str">
        <f ca="1"/>
        <v/>
      </c>
      <c r="Z125" s="187">
        <f ca="1"/>
        <v>0</v>
      </c>
      <c r="AA125" s="187">
        <f ca="1"/>
        <v>0</v>
      </c>
      <c r="AB125" s="187">
        <f ca="1"/>
        <v>0</v>
      </c>
      <c r="AC125" s="187">
        <f ca="1"/>
        <v>0</v>
      </c>
      <c r="AD125" s="187">
        <f ca="1"/>
        <v>5.2910052910052907E-3</v>
      </c>
      <c r="AE125" s="188">
        <f ca="1"/>
        <v>0</v>
      </c>
    </row>
    <row r="126" spans="1:31" s="15" customFormat="1" ht="13" hidden="1" x14ac:dyDescent="0.3">
      <c r="A126" s="195"/>
      <c r="B126" s="143">
        <v>828</v>
      </c>
      <c r="C126" s="144" t="str">
        <v>Kenny L</v>
      </c>
      <c r="D126" s="35">
        <f ca="1"/>
        <v>0</v>
      </c>
      <c r="E126" s="136">
        <f ca="1"/>
        <v>1</v>
      </c>
      <c r="F126" s="136">
        <f ca="1"/>
        <v>2</v>
      </c>
      <c r="G126" s="137">
        <f ca="1"/>
        <v>2</v>
      </c>
      <c r="H126" s="136">
        <f ca="1"/>
        <v>1</v>
      </c>
      <c r="I126" s="136">
        <f ca="1"/>
        <v>1</v>
      </c>
      <c r="J126" s="137">
        <f ca="1"/>
        <v>1</v>
      </c>
      <c r="K126" s="137">
        <f ca="1"/>
        <v>1</v>
      </c>
      <c r="L126" s="137">
        <f ca="1"/>
        <v>1</v>
      </c>
      <c r="M126" s="137">
        <f ca="1"/>
        <v>2</v>
      </c>
      <c r="N126" s="137">
        <f ca="1"/>
        <v>1</v>
      </c>
      <c r="O126" s="137">
        <f ca="1"/>
        <v>1</v>
      </c>
      <c r="P126" s="138">
        <f ca="1"/>
        <v>1</v>
      </c>
      <c r="Q126" s="23"/>
      <c r="R126" s="163" t="str">
        <v>Kenny L</v>
      </c>
      <c r="S126" s="185">
        <f ca="1"/>
        <v>0</v>
      </c>
      <c r="T126" s="186">
        <f ca="1"/>
        <v>5.5865921787709499E-3</v>
      </c>
      <c r="U126" s="186">
        <f ca="1"/>
        <v>5.9523809523809521E-3</v>
      </c>
      <c r="V126" s="187">
        <f ca="1"/>
        <v>7.0671378091872791E-3</v>
      </c>
      <c r="W126" s="186">
        <f ca="1"/>
        <v>3.8461538461538464E-3</v>
      </c>
      <c r="X126" s="186">
        <f ca="1"/>
        <v>4.7169811320754715E-3</v>
      </c>
      <c r="Y126" s="187">
        <f ca="1"/>
        <v>4.0816326530612249E-3</v>
      </c>
      <c r="Z126" s="187">
        <f ca="1"/>
        <v>2.6246719160104987E-3</v>
      </c>
      <c r="AA126" s="187">
        <f ca="1"/>
        <v>3.952569169960474E-3</v>
      </c>
      <c r="AB126" s="187">
        <f ca="1"/>
        <v>6.1919504643962852E-3</v>
      </c>
      <c r="AC126" s="187">
        <f ca="1"/>
        <v>2.7548209366391185E-3</v>
      </c>
      <c r="AD126" s="187">
        <f ca="1"/>
        <v>2.1881838074398249E-3</v>
      </c>
      <c r="AE126" s="188">
        <f ca="1"/>
        <v>5.8823529411764705E-3</v>
      </c>
    </row>
    <row r="127" spans="1:31" s="15" customFormat="1" ht="13" hidden="1" x14ac:dyDescent="0.3">
      <c r="A127" s="195"/>
      <c r="B127" s="143">
        <v>832</v>
      </c>
      <c r="C127" s="144" t="str">
        <v>Yura C</v>
      </c>
      <c r="D127" s="35">
        <f ca="1"/>
        <v>0</v>
      </c>
      <c r="E127" s="136">
        <f ca="1"/>
        <v>1</v>
      </c>
      <c r="F127" s="136">
        <f ca="1"/>
        <v>1</v>
      </c>
      <c r="G127" s="137">
        <f ca="1"/>
        <v>2</v>
      </c>
      <c r="H127" s="136">
        <f ca="1"/>
        <v>2</v>
      </c>
      <c r="I127" s="136">
        <f ca="1"/>
        <v>1</v>
      </c>
      <c r="J127" s="137">
        <f ca="1"/>
        <v>0</v>
      </c>
      <c r="K127" s="137">
        <f ca="1"/>
        <v>0</v>
      </c>
      <c r="L127" s="137">
        <f ca="1"/>
        <v>3</v>
      </c>
      <c r="M127" s="137">
        <f ca="1"/>
        <v>1</v>
      </c>
      <c r="N127" s="137">
        <f ca="1"/>
        <v>5</v>
      </c>
      <c r="O127" s="137">
        <f ca="1"/>
        <v>1</v>
      </c>
      <c r="P127" s="138">
        <f ca="1"/>
        <v>0</v>
      </c>
      <c r="Q127" s="23"/>
      <c r="R127" s="163" t="str">
        <v>Yura C</v>
      </c>
      <c r="S127" s="185">
        <f ca="1"/>
        <v>0</v>
      </c>
      <c r="T127" s="186">
        <f ca="1"/>
        <v>5.1813471502590676E-3</v>
      </c>
      <c r="U127" s="186">
        <f ca="1"/>
        <v>5.2910052910052907E-3</v>
      </c>
      <c r="V127" s="187">
        <f ca="1"/>
        <v>7.6045627376425855E-3</v>
      </c>
      <c r="W127" s="186">
        <f ca="1"/>
        <v>1.1235955056179775E-2</v>
      </c>
      <c r="X127" s="186">
        <f ca="1"/>
        <v>3.7313432835820895E-3</v>
      </c>
      <c r="Y127" s="187">
        <f ca="1"/>
        <v>0</v>
      </c>
      <c r="Z127" s="187">
        <f ca="1"/>
        <v>0</v>
      </c>
      <c r="AA127" s="187">
        <f ca="1"/>
        <v>1.5957446808510637E-2</v>
      </c>
      <c r="AB127" s="187">
        <f ca="1"/>
        <v>5.3475935828877002E-3</v>
      </c>
      <c r="AC127" s="187">
        <f ca="1"/>
        <v>2.1551724137931036E-2</v>
      </c>
      <c r="AD127" s="187">
        <f ca="1"/>
        <v>3.0487804878048782E-3</v>
      </c>
      <c r="AE127" s="188">
        <f ca="1"/>
        <v>0</v>
      </c>
    </row>
    <row r="128" spans="1:31" s="15" customFormat="1" ht="13" hidden="1" x14ac:dyDescent="0.3">
      <c r="A128" s="195"/>
      <c r="B128" s="143">
        <v>863</v>
      </c>
      <c r="C128" s="144" t="str">
        <v>Collan C</v>
      </c>
      <c r="D128" s="35">
        <f ca="1"/>
        <v>0</v>
      </c>
      <c r="E128" s="136">
        <f ca="1"/>
        <v>0</v>
      </c>
      <c r="F128" s="136">
        <f ca="1"/>
        <v>0</v>
      </c>
      <c r="G128" s="137">
        <f ca="1"/>
        <v>0</v>
      </c>
      <c r="H128" s="136">
        <f ca="1"/>
        <v>1</v>
      </c>
      <c r="I128" s="136">
        <f ca="1"/>
        <v>0</v>
      </c>
      <c r="J128" s="137">
        <f ca="1"/>
        <v>0</v>
      </c>
      <c r="K128" s="137">
        <f ca="1"/>
        <v>0</v>
      </c>
      <c r="L128" s="137">
        <f ca="1"/>
        <v>0</v>
      </c>
      <c r="M128" s="137">
        <f ca="1"/>
        <v>0</v>
      </c>
      <c r="N128" s="137">
        <f ca="1"/>
        <v>0</v>
      </c>
      <c r="O128" s="137">
        <f ca="1"/>
        <v>0</v>
      </c>
      <c r="P128" s="138">
        <f ca="1"/>
        <v>0</v>
      </c>
      <c r="Q128" s="23"/>
      <c r="R128" s="163" t="str">
        <v>Collan C</v>
      </c>
      <c r="S128" s="185">
        <f ca="1"/>
        <v>0</v>
      </c>
      <c r="T128" s="186">
        <f ca="1"/>
        <v>0</v>
      </c>
      <c r="U128" s="186">
        <f ca="1"/>
        <v>0</v>
      </c>
      <c r="V128" s="187">
        <f ca="1"/>
        <v>0</v>
      </c>
      <c r="W128" s="186">
        <f ca="1"/>
        <v>1.7543859649122806E-2</v>
      </c>
      <c r="X128" s="186">
        <f ca="1"/>
        <v>0</v>
      </c>
      <c r="Y128" s="187">
        <f ca="1"/>
        <v>0</v>
      </c>
      <c r="Z128" s="187">
        <f ca="1"/>
        <v>0</v>
      </c>
      <c r="AA128" s="187">
        <f ca="1"/>
        <v>0</v>
      </c>
      <c r="AB128" s="187">
        <f ca="1"/>
        <v>0</v>
      </c>
      <c r="AC128" s="187">
        <f ca="1"/>
        <v>0</v>
      </c>
      <c r="AD128" s="187">
        <f ca="1"/>
        <v>0</v>
      </c>
      <c r="AE128" s="188">
        <f ca="1"/>
        <v>0</v>
      </c>
    </row>
    <row r="129" spans="1:31" ht="13" hidden="1" x14ac:dyDescent="0.3">
      <c r="A129" s="195"/>
      <c r="B129" s="143">
        <v>886</v>
      </c>
      <c r="C129" s="144" t="str">
        <v>Gigi C</v>
      </c>
      <c r="D129" s="35">
        <f ca="1"/>
        <v>0</v>
      </c>
      <c r="E129" s="136">
        <f ca="1"/>
        <v>0</v>
      </c>
      <c r="F129" s="136">
        <f ca="1"/>
        <v>0</v>
      </c>
      <c r="G129" s="137">
        <f ca="1"/>
        <v>0</v>
      </c>
      <c r="H129" s="136">
        <f ca="1"/>
        <v>0</v>
      </c>
      <c r="I129" s="136">
        <f ca="1"/>
        <v>0</v>
      </c>
      <c r="J129" s="137">
        <f ca="1"/>
        <v>0</v>
      </c>
      <c r="K129" s="137">
        <f ca="1"/>
        <v>2</v>
      </c>
      <c r="L129" s="137">
        <f ca="1"/>
        <v>0</v>
      </c>
      <c r="M129" s="137">
        <f ca="1"/>
        <v>0</v>
      </c>
      <c r="N129" s="137">
        <f ca="1"/>
        <v>0</v>
      </c>
      <c r="O129" s="137">
        <f ca="1"/>
        <v>0</v>
      </c>
      <c r="P129" s="138">
        <f ca="1"/>
        <v>0</v>
      </c>
      <c r="Q129" s="23"/>
      <c r="R129" s="163" t="str">
        <v>Gigi C</v>
      </c>
      <c r="S129" s="185">
        <f ca="1"/>
        <v>0</v>
      </c>
      <c r="T129" s="186">
        <f ca="1"/>
        <v>0</v>
      </c>
      <c r="U129" s="186">
        <f ca="1"/>
        <v>0</v>
      </c>
      <c r="V129" s="187">
        <f ca="1"/>
        <v>0</v>
      </c>
      <c r="W129" s="186">
        <f ca="1"/>
        <v>0</v>
      </c>
      <c r="X129" s="186">
        <f ca="1"/>
        <v>0</v>
      </c>
      <c r="Y129" s="187">
        <f ca="1"/>
        <v>0</v>
      </c>
      <c r="Z129" s="187">
        <f ca="1"/>
        <v>1.092896174863388E-2</v>
      </c>
      <c r="AA129" s="187">
        <f ca="1"/>
        <v>0</v>
      </c>
      <c r="AB129" s="187">
        <f ca="1"/>
        <v>0</v>
      </c>
      <c r="AC129" s="187">
        <f ca="1"/>
        <v>0</v>
      </c>
      <c r="AD129" s="187">
        <f ca="1"/>
        <v>0</v>
      </c>
      <c r="AE129" s="188">
        <f ca="1"/>
        <v>0</v>
      </c>
    </row>
    <row r="130" spans="1:31" ht="13" hidden="1" x14ac:dyDescent="0.3">
      <c r="A130" s="195"/>
      <c r="B130" s="143">
        <v>889</v>
      </c>
      <c r="C130" s="144" t="str">
        <v>Milk L</v>
      </c>
      <c r="D130" s="35">
        <f ca="1"/>
        <v>0</v>
      </c>
      <c r="E130" s="136">
        <f ca="1"/>
        <v>2</v>
      </c>
      <c r="F130" s="136">
        <f ca="1"/>
        <v>1</v>
      </c>
      <c r="G130" s="137">
        <f ca="1"/>
        <v>0</v>
      </c>
      <c r="H130" s="136">
        <f ca="1"/>
        <v>2</v>
      </c>
      <c r="I130" s="136">
        <f ca="1"/>
        <v>0</v>
      </c>
      <c r="J130" s="137">
        <f ca="1"/>
        <v>0</v>
      </c>
      <c r="K130" s="137">
        <f ca="1"/>
        <v>0</v>
      </c>
      <c r="L130" s="137">
        <f ca="1"/>
        <v>0</v>
      </c>
      <c r="M130" s="137">
        <f ca="1"/>
        <v>0</v>
      </c>
      <c r="N130" s="137">
        <f ca="1"/>
        <v>0</v>
      </c>
      <c r="O130" s="137">
        <f ca="1"/>
        <v>0</v>
      </c>
      <c r="P130" s="138">
        <f ca="1"/>
        <v>0</v>
      </c>
      <c r="Q130" s="23"/>
      <c r="R130" s="163" t="str">
        <v>Milk L</v>
      </c>
      <c r="S130" s="185">
        <f ca="1"/>
        <v>0</v>
      </c>
      <c r="T130" s="186">
        <f ca="1"/>
        <v>1.7094017094017096E-2</v>
      </c>
      <c r="U130" s="186">
        <f ca="1"/>
        <v>6.4935064935064939E-3</v>
      </c>
      <c r="V130" s="187">
        <f ca="1"/>
        <v>0</v>
      </c>
      <c r="W130" s="186">
        <f ca="1"/>
        <v>1.2048192771084338E-2</v>
      </c>
      <c r="X130" s="186">
        <f ca="1"/>
        <v>0</v>
      </c>
      <c r="Y130" s="187">
        <f ca="1"/>
        <v>0</v>
      </c>
      <c r="Z130" s="187">
        <f ca="1"/>
        <v>0</v>
      </c>
      <c r="AA130" s="187" t="str">
        <f ca="1"/>
        <v/>
      </c>
      <c r="AB130" s="187" t="str">
        <f ca="1"/>
        <v/>
      </c>
      <c r="AC130" s="187">
        <f ca="1"/>
        <v>0</v>
      </c>
      <c r="AD130" s="187">
        <f ca="1"/>
        <v>0</v>
      </c>
      <c r="AE130" s="188">
        <f ca="1"/>
        <v>0</v>
      </c>
    </row>
    <row r="131" spans="1:31" ht="13" hidden="1" x14ac:dyDescent="0.3">
      <c r="A131" s="195"/>
      <c r="B131" s="143"/>
      <c r="C131" s="144"/>
      <c r="D131" s="35"/>
      <c r="E131" s="136"/>
      <c r="F131" s="136"/>
      <c r="G131" s="137"/>
      <c r="H131" s="136"/>
      <c r="I131" s="136"/>
      <c r="J131" s="137"/>
      <c r="K131" s="137"/>
      <c r="L131" s="137"/>
      <c r="M131" s="137"/>
      <c r="N131" s="137"/>
      <c r="O131" s="137"/>
      <c r="P131" s="138"/>
      <c r="Q131" s="23"/>
      <c r="R131" s="163"/>
      <c r="S131" s="185"/>
      <c r="T131" s="186"/>
      <c r="U131" s="186"/>
      <c r="V131" s="187"/>
      <c r="W131" s="186"/>
      <c r="X131" s="186"/>
      <c r="Y131" s="187"/>
      <c r="Z131" s="187"/>
      <c r="AA131" s="187"/>
      <c r="AB131" s="187"/>
      <c r="AC131" s="187"/>
      <c r="AD131" s="187"/>
      <c r="AE131" s="188"/>
    </row>
    <row r="132" spans="1:31" ht="13.5" hidden="1" thickBot="1" x14ac:dyDescent="0.35">
      <c r="A132" s="195"/>
      <c r="B132" s="145"/>
      <c r="C132" s="146"/>
      <c r="D132" s="36"/>
      <c r="E132" s="37"/>
      <c r="F132" s="37"/>
      <c r="G132" s="139"/>
      <c r="H132" s="37"/>
      <c r="I132" s="37"/>
      <c r="J132" s="139"/>
      <c r="K132" s="139"/>
      <c r="L132" s="139"/>
      <c r="M132" s="139"/>
      <c r="N132" s="139"/>
      <c r="O132" s="139"/>
      <c r="P132" s="140"/>
      <c r="Q132" s="23"/>
      <c r="R132" s="164"/>
      <c r="S132" s="189"/>
      <c r="T132" s="190"/>
      <c r="U132" s="190"/>
      <c r="V132" s="191"/>
      <c r="W132" s="190"/>
      <c r="X132" s="190"/>
      <c r="Y132" s="191"/>
      <c r="Z132" s="191"/>
      <c r="AA132" s="191"/>
      <c r="AB132" s="191"/>
      <c r="AC132" s="191"/>
      <c r="AD132" s="191"/>
      <c r="AE132" s="192"/>
    </row>
    <row r="133" spans="1:31" hidden="1" x14ac:dyDescent="0.2"/>
  </sheetData>
  <mergeCells count="53">
    <mergeCell ref="D6:P6"/>
    <mergeCell ref="D7:P7"/>
    <mergeCell ref="D22:P22"/>
    <mergeCell ref="D23:P23"/>
    <mergeCell ref="D86:P86"/>
    <mergeCell ref="D38:P38"/>
    <mergeCell ref="S86:AE86"/>
    <mergeCell ref="S87:AE87"/>
    <mergeCell ref="D54:P54"/>
    <mergeCell ref="S54:AE54"/>
    <mergeCell ref="D55:P55"/>
    <mergeCell ref="S55:AE55"/>
    <mergeCell ref="S38:AE38"/>
    <mergeCell ref="D39:P39"/>
    <mergeCell ref="S39:AE39"/>
    <mergeCell ref="D119:P119"/>
    <mergeCell ref="S119:AE119"/>
    <mergeCell ref="D70:P70"/>
    <mergeCell ref="S70:AE70"/>
    <mergeCell ref="D71:P71"/>
    <mergeCell ref="S71:AE71"/>
    <mergeCell ref="D102:P102"/>
    <mergeCell ref="S102:AE102"/>
    <mergeCell ref="D103:P103"/>
    <mergeCell ref="S103:AE103"/>
    <mergeCell ref="D118:P118"/>
    <mergeCell ref="S118:AE118"/>
    <mergeCell ref="D87:P87"/>
    <mergeCell ref="AX2:AY2"/>
    <mergeCell ref="AI38:AU38"/>
    <mergeCell ref="AX38:BJ38"/>
    <mergeCell ref="AI39:AU39"/>
    <mergeCell ref="AX39:BJ39"/>
    <mergeCell ref="CC38:CO38"/>
    <mergeCell ref="CC39:CO39"/>
    <mergeCell ref="AI54:AU54"/>
    <mergeCell ref="AX54:BJ54"/>
    <mergeCell ref="AI55:AU55"/>
    <mergeCell ref="AX55:BJ55"/>
    <mergeCell ref="BM38:BY38"/>
    <mergeCell ref="BM39:BY39"/>
    <mergeCell ref="BM54:BY54"/>
    <mergeCell ref="BM55:BY55"/>
    <mergeCell ref="BM71:BY71"/>
    <mergeCell ref="CC54:CO54"/>
    <mergeCell ref="CC55:CO55"/>
    <mergeCell ref="CC70:CO70"/>
    <mergeCell ref="AI71:AU71"/>
    <mergeCell ref="AX71:BJ71"/>
    <mergeCell ref="AI70:AU70"/>
    <mergeCell ref="AX70:BJ70"/>
    <mergeCell ref="CC71:CO71"/>
    <mergeCell ref="BM70:BY7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91ED7-5096-469D-93FA-C3836951C70D}">
  <sheetPr codeName="Sheet24">
    <tabColor rgb="FFD8BEEC"/>
  </sheetPr>
  <dimension ref="A2:AY156"/>
  <sheetViews>
    <sheetView showGridLines="0" showZeros="0" zoomScaleNormal="100" workbookViewId="0"/>
  </sheetViews>
  <sheetFormatPr defaultRowHeight="10" x14ac:dyDescent="0.2"/>
  <cols>
    <col min="1" max="1" width="2.33203125" customWidth="1"/>
    <col min="2" max="2" width="10.33203125" customWidth="1"/>
    <col min="3" max="3" width="14.33203125" customWidth="1"/>
    <col min="4" max="16" width="11" customWidth="1"/>
    <col min="17" max="17" width="9.6640625" customWidth="1"/>
    <col min="18" max="18" width="10.33203125" customWidth="1"/>
    <col min="19" max="19" width="13.6640625" customWidth="1"/>
    <col min="33" max="33" width="2" customWidth="1"/>
  </cols>
  <sheetData>
    <row r="2" spans="3:16" ht="13" x14ac:dyDescent="0.3">
      <c r="C2" s="16" t="s">
        <v>61</v>
      </c>
      <c r="D2" s="313">
        <f>MAX(tbl_pbi_last_txn_date['[LastTxnDate']])</f>
        <v>46042</v>
      </c>
      <c r="E2" s="313"/>
      <c r="G2" s="202" t="s">
        <v>42</v>
      </c>
      <c r="H2" s="133" t="s">
        <v>27</v>
      </c>
    </row>
    <row r="3" spans="3:16" ht="13" x14ac:dyDescent="0.3">
      <c r="J3" s="16"/>
      <c r="K3" s="16"/>
      <c r="L3" s="16"/>
      <c r="M3" s="16"/>
      <c r="N3" s="16"/>
      <c r="O3" s="16"/>
      <c r="P3" s="16"/>
    </row>
    <row r="4" spans="3:16" ht="13" x14ac:dyDescent="0.3">
      <c r="J4" s="16"/>
      <c r="K4" s="16"/>
      <c r="L4" s="16"/>
      <c r="M4" s="16"/>
      <c r="N4" s="16"/>
      <c r="O4" s="16"/>
      <c r="P4" s="16"/>
    </row>
    <row r="5" spans="3:16" ht="13" x14ac:dyDescent="0.3">
      <c r="J5" s="16"/>
      <c r="K5" s="16"/>
      <c r="L5" s="16"/>
      <c r="M5" s="16"/>
      <c r="N5" s="16"/>
      <c r="O5" s="16"/>
      <c r="P5" s="16"/>
    </row>
    <row r="6" spans="3:16" ht="13" x14ac:dyDescent="0.3">
      <c r="J6" s="16"/>
      <c r="K6" s="16"/>
      <c r="L6" s="16"/>
      <c r="M6" s="16"/>
      <c r="N6" s="16"/>
      <c r="O6" s="16"/>
      <c r="P6" s="16"/>
    </row>
    <row r="7" spans="3:16" ht="13" x14ac:dyDescent="0.3">
      <c r="J7" s="16"/>
      <c r="K7" s="16"/>
      <c r="L7" s="16"/>
      <c r="M7" s="16"/>
      <c r="N7" s="16"/>
      <c r="O7" s="16"/>
      <c r="P7" s="16"/>
    </row>
    <row r="8" spans="3:16" ht="13" x14ac:dyDescent="0.3">
      <c r="J8" s="16"/>
      <c r="K8" s="16"/>
      <c r="L8" s="16"/>
      <c r="M8" s="16"/>
      <c r="N8" s="16"/>
      <c r="O8" s="16"/>
      <c r="P8" s="16"/>
    </row>
    <row r="9" spans="3:16" ht="13" x14ac:dyDescent="0.3">
      <c r="J9" s="16"/>
      <c r="K9" s="16"/>
      <c r="L9" s="16"/>
      <c r="M9" s="16"/>
      <c r="N9" s="16"/>
      <c r="O9" s="16"/>
      <c r="P9" s="16"/>
    </row>
    <row r="10" spans="3:16" ht="13" x14ac:dyDescent="0.3">
      <c r="J10" s="16"/>
      <c r="K10" s="16"/>
      <c r="L10" s="16"/>
      <c r="M10" s="16"/>
      <c r="N10" s="16"/>
      <c r="O10" s="16"/>
      <c r="P10" s="16"/>
    </row>
    <row r="11" spans="3:16" ht="13" x14ac:dyDescent="0.3">
      <c r="J11" s="16"/>
      <c r="K11" s="16"/>
      <c r="L11" s="16"/>
      <c r="M11" s="16"/>
      <c r="N11" s="16"/>
      <c r="O11" s="16"/>
      <c r="P11" s="16"/>
    </row>
    <row r="12" spans="3:16" ht="13" x14ac:dyDescent="0.3">
      <c r="J12" s="16"/>
      <c r="K12" s="16"/>
      <c r="L12" s="16"/>
      <c r="M12" s="16"/>
      <c r="N12" s="16"/>
      <c r="O12" s="16"/>
      <c r="P12" s="16"/>
    </row>
    <row r="13" spans="3:16" ht="13" x14ac:dyDescent="0.3">
      <c r="J13" s="16"/>
      <c r="K13" s="16"/>
      <c r="L13" s="16"/>
      <c r="M13" s="16"/>
      <c r="N13" s="16"/>
      <c r="O13" s="16"/>
      <c r="P13" s="16"/>
    </row>
    <row r="14" spans="3:16" ht="13" x14ac:dyDescent="0.3">
      <c r="J14" s="16"/>
      <c r="K14" s="16"/>
      <c r="L14" s="16"/>
      <c r="M14" s="16"/>
      <c r="N14" s="16"/>
      <c r="O14" s="16"/>
      <c r="P14" s="16"/>
    </row>
    <row r="15" spans="3:16" ht="13" x14ac:dyDescent="0.3">
      <c r="J15" s="16"/>
      <c r="K15" s="16"/>
      <c r="L15" s="16"/>
      <c r="M15" s="16"/>
      <c r="N15" s="16"/>
      <c r="O15" s="16"/>
      <c r="P15" s="16"/>
    </row>
    <row r="16" spans="3:16" ht="13" x14ac:dyDescent="0.3">
      <c r="J16" s="16"/>
      <c r="K16" s="16"/>
      <c r="L16" s="16"/>
      <c r="M16" s="16"/>
      <c r="N16" s="16"/>
      <c r="O16" s="16"/>
      <c r="P16" s="16"/>
    </row>
    <row r="17" spans="1:51" ht="13" x14ac:dyDescent="0.3">
      <c r="J17" s="16"/>
      <c r="K17" s="16"/>
      <c r="L17" s="16"/>
      <c r="M17" s="16"/>
      <c r="N17" s="16"/>
      <c r="O17" s="16"/>
      <c r="P17" s="16"/>
    </row>
    <row r="18" spans="1:51" ht="13" x14ac:dyDescent="0.3">
      <c r="J18" s="16"/>
      <c r="K18" s="16"/>
      <c r="L18" s="16"/>
      <c r="M18" s="16"/>
      <c r="N18" s="16"/>
      <c r="O18" s="16"/>
      <c r="P18" s="16"/>
    </row>
    <row r="19" spans="1:51" ht="13" x14ac:dyDescent="0.3">
      <c r="J19" s="16"/>
      <c r="K19" s="16"/>
      <c r="L19" s="16"/>
      <c r="M19" s="16"/>
      <c r="N19" s="16"/>
      <c r="O19" s="16"/>
      <c r="P19" s="16"/>
    </row>
    <row r="20" spans="1:51" ht="13" x14ac:dyDescent="0.3">
      <c r="J20" s="16"/>
      <c r="K20" s="16"/>
      <c r="L20" s="16"/>
      <c r="M20" s="16"/>
      <c r="N20" s="16"/>
      <c r="O20" s="16"/>
      <c r="P20" s="16"/>
    </row>
    <row r="21" spans="1:51" ht="13" x14ac:dyDescent="0.3">
      <c r="J21" s="16"/>
      <c r="K21" s="16"/>
      <c r="L21" s="16"/>
      <c r="M21" s="16"/>
      <c r="N21" s="16"/>
      <c r="O21" s="16"/>
      <c r="P21" s="16"/>
    </row>
    <row r="22" spans="1:51" ht="13" x14ac:dyDescent="0.3">
      <c r="J22" s="16"/>
      <c r="K22" s="16"/>
      <c r="L22" s="16"/>
      <c r="M22" s="16"/>
      <c r="N22" s="16"/>
      <c r="O22" s="16"/>
      <c r="P22" s="16"/>
    </row>
    <row r="23" spans="1:51" ht="13" x14ac:dyDescent="0.3">
      <c r="J23" s="16"/>
      <c r="K23" s="16"/>
      <c r="L23" s="16"/>
      <c r="M23" t="str">
        <f>D31&amp;" @ "&amp;location</f>
        <v>Unit Per Transaction @ QRC</v>
      </c>
      <c r="N23" s="16"/>
      <c r="O23" s="16"/>
      <c r="P23" s="16"/>
    </row>
    <row r="24" spans="1:51" ht="13" x14ac:dyDescent="0.3">
      <c r="J24" s="16"/>
      <c r="K24" s="16"/>
      <c r="L24" s="16"/>
      <c r="M24" s="16"/>
      <c r="N24" s="16"/>
      <c r="O24" s="16"/>
      <c r="P24" s="16"/>
    </row>
    <row r="25" spans="1:51" ht="10.5" thickBot="1" x14ac:dyDescent="0.25"/>
    <row r="26" spans="1:51" ht="12.5" hidden="1" x14ac:dyDescent="0.25">
      <c r="B26" s="15"/>
      <c r="D26" s="206" cm="1">
        <f t="array" ref="D26:K26">MATCH(D27:K27,tbl_pbi_sales_performance_mm[#Headers],0)</f>
        <v>1</v>
      </c>
      <c r="E26" s="206">
        <v>2</v>
      </c>
      <c r="F26" s="206">
        <v>19</v>
      </c>
      <c r="G26" s="206">
        <v>4</v>
      </c>
      <c r="H26" s="206">
        <v>7</v>
      </c>
      <c r="I26" s="206">
        <v>10</v>
      </c>
      <c r="J26" s="206">
        <v>3</v>
      </c>
      <c r="K26" s="206">
        <v>6</v>
      </c>
      <c r="L26" s="19"/>
      <c r="M26" s="19"/>
      <c r="N26" s="19"/>
      <c r="O26" s="19"/>
      <c r="P26" s="18"/>
    </row>
    <row r="27" spans="1:51" s="15" customFormat="1" ht="30.5" hidden="1" thickBot="1" x14ac:dyDescent="0.3">
      <c r="D27" s="73" t="s">
        <v>62</v>
      </c>
      <c r="E27" s="73" t="s">
        <v>63</v>
      </c>
      <c r="F27" s="73" t="s">
        <v>81</v>
      </c>
      <c r="G27" s="73" t="s">
        <v>64</v>
      </c>
      <c r="H27" s="73" t="s">
        <v>65</v>
      </c>
      <c r="I27" s="73" t="s">
        <v>66</v>
      </c>
      <c r="J27" s="73" t="s">
        <v>67</v>
      </c>
      <c r="K27" s="23" t="s">
        <v>68</v>
      </c>
      <c r="L27" s="208"/>
      <c r="M27" s="23"/>
      <c r="N27" s="207"/>
      <c r="O27" s="22"/>
      <c r="P27" s="18"/>
      <c r="R27" s="23"/>
    </row>
    <row r="28" spans="1:51" s="15" customFormat="1" ht="13" hidden="1" x14ac:dyDescent="0.3">
      <c r="B28" s="17"/>
      <c r="C28" s="24" t="s">
        <v>70</v>
      </c>
      <c r="D28" s="149" cm="1">
        <f t="array" ref="D28:P29">_xlfn.REDUCE(_xlfn.VSTACK(YEAR($D$2),MONTH($D$2)),_xlfn.SEQUENCE(1,12,1,1),_xlfn.LAMBDA(_xlpm.a,_xlpm.b,_xlfn.HSTACK(
_xlfn.VSTACK(
IF(INDEX(_xlpm.a,2,1)=1,INDEX(_xlpm.a,1,1)-1,INDEX(_xlpm.a,1,1)),
IF(INDEX(_xlpm.a,2,1)=1,12,INDEX(_xlpm.a,2,1)-1)),
_xlpm.a)))</f>
        <v>2025</v>
      </c>
      <c r="E28" s="150">
        <v>2025</v>
      </c>
      <c r="F28" s="150">
        <v>2025</v>
      </c>
      <c r="G28" s="150">
        <v>2025</v>
      </c>
      <c r="H28" s="150">
        <v>2025</v>
      </c>
      <c r="I28" s="151">
        <v>2025</v>
      </c>
      <c r="J28" s="150">
        <v>2025</v>
      </c>
      <c r="K28" s="150">
        <v>2025</v>
      </c>
      <c r="L28" s="151">
        <v>2025</v>
      </c>
      <c r="M28" s="151">
        <v>2025</v>
      </c>
      <c r="N28" s="151">
        <v>2025</v>
      </c>
      <c r="O28" s="151">
        <v>2025</v>
      </c>
      <c r="P28" s="152">
        <v>2026</v>
      </c>
      <c r="Q28" s="24"/>
      <c r="R28" s="23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15" customFormat="1" ht="13" hidden="1" x14ac:dyDescent="0.3">
      <c r="B29" s="18"/>
      <c r="C29" s="24" t="s">
        <v>71</v>
      </c>
      <c r="D29" s="210">
        <v>1</v>
      </c>
      <c r="E29" s="211">
        <v>2</v>
      </c>
      <c r="F29" s="211">
        <v>3</v>
      </c>
      <c r="G29" s="211">
        <v>4</v>
      </c>
      <c r="H29" s="211">
        <v>5</v>
      </c>
      <c r="I29" s="205">
        <v>6</v>
      </c>
      <c r="J29" s="211">
        <v>7</v>
      </c>
      <c r="K29" s="211">
        <v>8</v>
      </c>
      <c r="L29" s="205">
        <v>9</v>
      </c>
      <c r="M29" s="205">
        <v>10</v>
      </c>
      <c r="N29" s="205">
        <v>11</v>
      </c>
      <c r="O29" s="205">
        <v>12</v>
      </c>
      <c r="P29" s="212">
        <v>1</v>
      </c>
      <c r="Q29" s="24"/>
      <c r="R29" s="22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s="15" customFormat="1" ht="13.5" hidden="1" thickBot="1" x14ac:dyDescent="0.35">
      <c r="B30" s="18"/>
      <c r="C30" s="24"/>
      <c r="D30" s="24"/>
      <c r="E30" s="211"/>
      <c r="F30" s="211"/>
      <c r="G30" s="211"/>
      <c r="H30" s="211"/>
      <c r="I30" s="205"/>
      <c r="J30" s="211"/>
      <c r="K30" s="211"/>
      <c r="L30" s="205"/>
      <c r="M30" s="205"/>
      <c r="N30" s="205"/>
      <c r="O30" s="205"/>
      <c r="P30" s="205"/>
      <c r="Q30" s="24"/>
      <c r="R30" s="22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ht="12.75" customHeight="1" x14ac:dyDescent="0.25">
      <c r="A31" s="15"/>
      <c r="B31" s="18"/>
      <c r="C31" s="15"/>
      <c r="D31" s="314" t="s">
        <v>82</v>
      </c>
      <c r="E31" s="315"/>
      <c r="F31" s="315"/>
      <c r="G31" s="315"/>
      <c r="H31" s="315"/>
      <c r="I31" s="315"/>
      <c r="J31" s="315"/>
      <c r="K31" s="315"/>
      <c r="L31" s="315"/>
      <c r="M31" s="315"/>
      <c r="N31" s="315"/>
      <c r="O31" s="315"/>
      <c r="P31" s="315"/>
      <c r="Q31" s="316"/>
      <c r="R31" s="23"/>
    </row>
    <row r="32" spans="1:51" ht="26.5" thickBot="1" x14ac:dyDescent="0.35">
      <c r="A32" s="15"/>
      <c r="B32" s="18"/>
      <c r="C32" s="24"/>
      <c r="D32" s="266" t="str">
        <f>"Last
"&amp;TEXT(DATE(D$28,D$29,1),"mmm")</f>
        <v>Last
Jan</v>
      </c>
      <c r="E32" s="267" t="str">
        <f>TEXT(DATE(E$28,E$29,1),"mmm")</f>
        <v>Feb</v>
      </c>
      <c r="F32" s="267" t="str">
        <f t="shared" ref="F32:P32" si="0">TEXT(DATE(F$28,F$29,1),"mmm")</f>
        <v>Mar</v>
      </c>
      <c r="G32" s="267" t="str">
        <f t="shared" si="0"/>
        <v>Apr</v>
      </c>
      <c r="H32" s="267" t="str">
        <f t="shared" si="0"/>
        <v>May</v>
      </c>
      <c r="I32" s="267" t="str">
        <f t="shared" si="0"/>
        <v>Jun</v>
      </c>
      <c r="J32" s="267" t="str">
        <f t="shared" si="0"/>
        <v>Jul</v>
      </c>
      <c r="K32" s="267" t="str">
        <f t="shared" si="0"/>
        <v>Aug</v>
      </c>
      <c r="L32" s="267" t="str">
        <f t="shared" si="0"/>
        <v>Sept</v>
      </c>
      <c r="M32" s="267" t="str">
        <f t="shared" si="0"/>
        <v>Oct</v>
      </c>
      <c r="N32" s="267" t="str">
        <f t="shared" si="0"/>
        <v>Nov</v>
      </c>
      <c r="O32" s="267" t="str">
        <f t="shared" si="0"/>
        <v>Dec</v>
      </c>
      <c r="P32" s="268" t="str">
        <f t="shared" si="0"/>
        <v>Jan</v>
      </c>
      <c r="Q32" s="269" t="str">
        <f>P32&amp;" Days"</f>
        <v>Jan Days</v>
      </c>
      <c r="R32" s="22"/>
    </row>
    <row r="33" spans="1:51" s="15" customFormat="1" ht="13" x14ac:dyDescent="0.3">
      <c r="B33" s="317" t="str">
        <f>location</f>
        <v>QRC</v>
      </c>
      <c r="C33" s="318"/>
      <c r="D33" s="261" cm="1">
        <f t="array" ref="D33:Q33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_xlpm.filtered_tbl,_xlfn._xlws.FILTER(_xlpm.raw_tbl,_xlfn.CHOOSECOLS(_xlpm.raw_tbl,9) * ((_xlfn.CHOOSECOLS(_xlpm.raw_tbl,8) = location))),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_xlpm.raw_results_tbl,_xlfn.HSTACK(_xlfn.CHOOSECOLS(_xlpm.pivoted_tbl,1),_xlfn.DROP(_xlpm.pivoted_tbl,0,1),_xlpm.days),
_xlfn.DROP(IF(_xlpm.raw_results_tbl="",0,_xlpm.raw_results_tbl),0,1)
)</f>
        <v>1.7624847746650427</v>
      </c>
      <c r="E33" s="262">
        <v>1.7797961896322552</v>
      </c>
      <c r="F33" s="262">
        <v>1.9182729375481882</v>
      </c>
      <c r="G33" s="263">
        <v>1.9677996422182469</v>
      </c>
      <c r="H33" s="262">
        <v>1.8547661870503598</v>
      </c>
      <c r="I33" s="262">
        <v>2.045831301803998</v>
      </c>
      <c r="J33" s="263">
        <v>2.1494623655913978</v>
      </c>
      <c r="K33" s="263">
        <v>2.1615550755939523</v>
      </c>
      <c r="L33" s="263">
        <v>2.1328200192492783</v>
      </c>
      <c r="M33" s="263">
        <v>2.0597079037800685</v>
      </c>
      <c r="N33" s="263">
        <v>2.124416796267496</v>
      </c>
      <c r="O33" s="263">
        <v>2.0957204355533046</v>
      </c>
      <c r="P33" s="264">
        <v>1.9395817195972114</v>
      </c>
      <c r="Q33" s="265">
        <v>127.33850694424591</v>
      </c>
      <c r="R33" s="22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15" customFormat="1" ht="13" x14ac:dyDescent="0.3">
      <c r="B34" s="270" cm="1">
        <f t="array" ref="B34:Q41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ISNUMBER(MATCH(_xlfn.CHOOSECOLS(_xlpm.raw_results_tbl,1),_xlfn._xlws.FILTER(tbl_ref_sales[ID],tbl_ref_sales[Store] = location),0))),
_xlpm.clean_results_tbl,IF(_xlpm.filtered_results_tbl="",0,_xlpm.filtered_results_tbl),
_xlfn._xlws.SORT(_xlpm.clean_results_tbl,_xlfn.SEQUENCE(COLUMNS(_xlpm.clean_results_tbl)-3,,COLUMNS(_xlpm.clean_results_tbl)-1,-1),-1)
)</f>
        <v>548</v>
      </c>
      <c r="C34" s="271" t="str">
        <v>Camila L</v>
      </c>
      <c r="D34" s="256">
        <v>2.0565476190476191</v>
      </c>
      <c r="E34" s="257">
        <v>1.8521505376344085</v>
      </c>
      <c r="F34" s="257">
        <v>1.8642659279778393</v>
      </c>
      <c r="G34" s="258">
        <v>1.8980891719745223</v>
      </c>
      <c r="H34" s="257">
        <v>1.8709677419354838</v>
      </c>
      <c r="I34" s="257">
        <v>2.1634241245136185</v>
      </c>
      <c r="J34" s="258">
        <v>2.0256410256410255</v>
      </c>
      <c r="K34" s="258">
        <v>2.1422764227642275</v>
      </c>
      <c r="L34" s="258">
        <v>2.203883495145631</v>
      </c>
      <c r="M34" s="258">
        <v>2.3125</v>
      </c>
      <c r="N34" s="258">
        <v>2.5511111111111111</v>
      </c>
      <c r="O34" s="258">
        <v>2.6182432432432434</v>
      </c>
      <c r="P34" s="259">
        <v>2.3220338983050848</v>
      </c>
      <c r="Q34" s="260">
        <v>14.412152777746087</v>
      </c>
      <c r="R34" s="22"/>
      <c r="S34"/>
      <c r="T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15" customFormat="1" ht="13" x14ac:dyDescent="0.3">
      <c r="B35" s="143">
        <v>516</v>
      </c>
      <c r="C35" s="144" t="str">
        <v>Peggy L</v>
      </c>
      <c r="D35" s="235">
        <v>2.08</v>
      </c>
      <c r="E35" s="236">
        <v>2.0952380952380953</v>
      </c>
      <c r="F35" s="236">
        <v>2.1315789473684212</v>
      </c>
      <c r="G35" s="237">
        <v>2.4310344827586206</v>
      </c>
      <c r="H35" s="236">
        <v>2.0505617977528088</v>
      </c>
      <c r="I35" s="236">
        <v>2.1666666666666665</v>
      </c>
      <c r="J35" s="237">
        <v>2.7941176470588234</v>
      </c>
      <c r="K35" s="237">
        <v>1.8454545454545455</v>
      </c>
      <c r="L35" s="237">
        <v>2.56</v>
      </c>
      <c r="M35" s="237">
        <v>2.0357142857142856</v>
      </c>
      <c r="N35" s="237">
        <v>2.3125</v>
      </c>
      <c r="O35" s="237">
        <v>2.1757322175732217</v>
      </c>
      <c r="P35" s="247">
        <v>2.2727272727272729</v>
      </c>
      <c r="Q35" s="248">
        <v>10.625277777769952</v>
      </c>
      <c r="R35" s="22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15" customFormat="1" ht="13" x14ac:dyDescent="0.3">
      <c r="B36" s="143">
        <v>898</v>
      </c>
      <c r="C36" s="144" t="str">
        <v>Nicole W</v>
      </c>
      <c r="D36" s="235">
        <v>1.5929203539823009</v>
      </c>
      <c r="E36" s="236">
        <v>1.8994252873563218</v>
      </c>
      <c r="F36" s="236">
        <v>1.984375</v>
      </c>
      <c r="G36" s="237">
        <v>1.9732937685459941</v>
      </c>
      <c r="H36" s="236">
        <v>1.9027027027027028</v>
      </c>
      <c r="I36" s="236">
        <v>1.9630872483221478</v>
      </c>
      <c r="J36" s="237">
        <v>2.0996563573883162</v>
      </c>
      <c r="K36" s="237">
        <v>2.2594142259414225</v>
      </c>
      <c r="L36" s="237">
        <v>2.1229946524064172</v>
      </c>
      <c r="M36" s="237">
        <v>2.4212765957446809</v>
      </c>
      <c r="N36" s="237">
        <v>2.0152671755725189</v>
      </c>
      <c r="O36" s="237">
        <v>2.2068965517241379</v>
      </c>
      <c r="P36" s="247">
        <v>2.251851851851852</v>
      </c>
      <c r="Q36" s="248">
        <v>15.110277777734154</v>
      </c>
      <c r="R36" s="23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15" customFormat="1" ht="13" x14ac:dyDescent="0.3">
      <c r="B37" s="143">
        <v>820</v>
      </c>
      <c r="C37" s="144" t="str">
        <v>Zoe T</v>
      </c>
      <c r="D37" s="235">
        <v>1.7677902621722847</v>
      </c>
      <c r="E37" s="236">
        <v>1.6956521739130435</v>
      </c>
      <c r="F37" s="236">
        <v>1.8381877022653721</v>
      </c>
      <c r="G37" s="237">
        <v>1.8170731707317074</v>
      </c>
      <c r="H37" s="236">
        <v>1.7594501718213058</v>
      </c>
      <c r="I37" s="236">
        <v>2.1899224806201549</v>
      </c>
      <c r="J37" s="237">
        <v>2.0945945945945947</v>
      </c>
      <c r="K37" s="237">
        <v>2.2242152466367715</v>
      </c>
      <c r="L37" s="237">
        <v>2.1398963730569949</v>
      </c>
      <c r="M37" s="237">
        <v>2.0120481927710845</v>
      </c>
      <c r="N37" s="237">
        <v>2.0144927536231885</v>
      </c>
      <c r="O37" s="237">
        <v>1.9909638554216869</v>
      </c>
      <c r="P37" s="247">
        <v>1.875</v>
      </c>
      <c r="Q37" s="248">
        <v>14.439305555594038</v>
      </c>
      <c r="R37" s="23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15" customFormat="1" ht="13" x14ac:dyDescent="0.3">
      <c r="B38" s="143">
        <v>814</v>
      </c>
      <c r="C38" s="144" t="str">
        <v>Sum C</v>
      </c>
      <c r="D38" s="235">
        <v>1.7696526508226691</v>
      </c>
      <c r="E38" s="236">
        <v>1.7316513761467891</v>
      </c>
      <c r="F38" s="236">
        <v>1.9814049586776858</v>
      </c>
      <c r="G38" s="237">
        <v>1.9131403118040089</v>
      </c>
      <c r="H38" s="236">
        <v>1.7365010799136069</v>
      </c>
      <c r="I38" s="236">
        <v>2.0859375</v>
      </c>
      <c r="J38" s="237">
        <v>2.1016483516483517</v>
      </c>
      <c r="K38" s="237">
        <v>2.1052631578947367</v>
      </c>
      <c r="L38" s="237">
        <v>2.022346368715084</v>
      </c>
      <c r="M38" s="237">
        <v>2.0480225988700567</v>
      </c>
      <c r="N38" s="237">
        <v>2.2100371747211898</v>
      </c>
      <c r="O38" s="237">
        <v>1.9986613119143239</v>
      </c>
      <c r="P38" s="247">
        <v>1.7578947368421052</v>
      </c>
      <c r="Q38" s="248">
        <v>13.561770833293849</v>
      </c>
      <c r="R38" s="23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15" customFormat="1" ht="13" x14ac:dyDescent="0.3">
      <c r="B39" s="143">
        <v>574</v>
      </c>
      <c r="C39" s="144" t="str">
        <v>Kathy L</v>
      </c>
      <c r="D39" s="235">
        <v>0</v>
      </c>
      <c r="E39" s="236">
        <v>0</v>
      </c>
      <c r="F39" s="236">
        <v>0</v>
      </c>
      <c r="G39" s="237">
        <v>0</v>
      </c>
      <c r="H39" s="236">
        <v>0</v>
      </c>
      <c r="I39" s="236">
        <v>0</v>
      </c>
      <c r="J39" s="237">
        <v>1.916030534351145</v>
      </c>
      <c r="K39" s="237">
        <v>2.2452830188679247</v>
      </c>
      <c r="L39" s="237">
        <v>2.0294117647058822</v>
      </c>
      <c r="M39" s="237">
        <v>1.9317180616740088</v>
      </c>
      <c r="N39" s="237">
        <v>2.1483516483516483</v>
      </c>
      <c r="O39" s="237">
        <v>2.2267206477732793</v>
      </c>
      <c r="P39" s="247">
        <v>1.7509578544061302</v>
      </c>
      <c r="Q39" s="248">
        <v>16.153402777759766</v>
      </c>
      <c r="R39" s="23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15" customFormat="1" ht="13" x14ac:dyDescent="0.3">
      <c r="B40" s="143">
        <v>585</v>
      </c>
      <c r="C40" s="144" t="str">
        <v>Pooh L</v>
      </c>
      <c r="D40" s="235">
        <v>0</v>
      </c>
      <c r="E40" s="236">
        <v>0</v>
      </c>
      <c r="F40" s="236">
        <v>0</v>
      </c>
      <c r="G40" s="237">
        <v>0</v>
      </c>
      <c r="H40" s="236">
        <v>0</v>
      </c>
      <c r="I40" s="236">
        <v>0</v>
      </c>
      <c r="J40" s="237">
        <v>0</v>
      </c>
      <c r="K40" s="237">
        <v>0</v>
      </c>
      <c r="L40" s="237">
        <v>0</v>
      </c>
      <c r="M40" s="237">
        <v>1.8482758620689654</v>
      </c>
      <c r="N40" s="237">
        <v>1.66875</v>
      </c>
      <c r="O40" s="237">
        <v>2.0969696969696972</v>
      </c>
      <c r="P40" s="247">
        <v>1.7294117647058824</v>
      </c>
      <c r="Q40" s="248">
        <v>13.699861111053906</v>
      </c>
      <c r="R40" s="23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15" customFormat="1" ht="13" x14ac:dyDescent="0.3">
      <c r="A41"/>
      <c r="B41" s="143">
        <v>573</v>
      </c>
      <c r="C41" s="144" t="str">
        <v>Ray N</v>
      </c>
      <c r="D41" s="235">
        <v>0</v>
      </c>
      <c r="E41" s="236">
        <v>0</v>
      </c>
      <c r="F41" s="236">
        <v>0</v>
      </c>
      <c r="G41" s="237">
        <v>0</v>
      </c>
      <c r="H41" s="236">
        <v>0</v>
      </c>
      <c r="I41" s="236">
        <v>0</v>
      </c>
      <c r="J41" s="237">
        <v>3</v>
      </c>
      <c r="K41" s="237">
        <v>1.5</v>
      </c>
      <c r="L41" s="237">
        <v>1</v>
      </c>
      <c r="M41" s="237">
        <v>0</v>
      </c>
      <c r="N41" s="237">
        <v>1</v>
      </c>
      <c r="O41" s="237">
        <v>1.8571428571428572</v>
      </c>
      <c r="P41" s="247">
        <v>1.6666666666666667</v>
      </c>
      <c r="Q41" s="248">
        <v>14.737638888907968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15" customFormat="1" ht="13" x14ac:dyDescent="0.3">
      <c r="A42"/>
      <c r="B42" s="143"/>
      <c r="C42" s="144"/>
      <c r="D42" s="235"/>
      <c r="E42" s="236"/>
      <c r="F42" s="236"/>
      <c r="G42" s="237"/>
      <c r="H42" s="236"/>
      <c r="I42" s="236"/>
      <c r="J42" s="237"/>
      <c r="K42" s="237"/>
      <c r="L42" s="237"/>
      <c r="M42" s="237"/>
      <c r="N42" s="237"/>
      <c r="O42" s="237"/>
      <c r="P42" s="247"/>
      <c r="Q42" s="24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15" customFormat="1" ht="13" x14ac:dyDescent="0.3">
      <c r="A43"/>
      <c r="B43" s="143"/>
      <c r="C43" s="144"/>
      <c r="D43" s="235"/>
      <c r="E43" s="236"/>
      <c r="F43" s="236"/>
      <c r="G43" s="237"/>
      <c r="H43" s="236"/>
      <c r="I43" s="236"/>
      <c r="J43" s="237"/>
      <c r="K43" s="237"/>
      <c r="L43" s="237"/>
      <c r="M43" s="237"/>
      <c r="N43" s="237"/>
      <c r="O43" s="237"/>
      <c r="P43" s="247"/>
      <c r="Q43" s="24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15" customFormat="1" ht="13" x14ac:dyDescent="0.3">
      <c r="A44"/>
      <c r="B44" s="143"/>
      <c r="C44" s="144"/>
      <c r="D44" s="235"/>
      <c r="E44" s="236"/>
      <c r="F44" s="236"/>
      <c r="G44" s="237"/>
      <c r="H44" s="236"/>
      <c r="I44" s="236"/>
      <c r="J44" s="237"/>
      <c r="K44" s="237"/>
      <c r="L44" s="237"/>
      <c r="M44" s="237"/>
      <c r="N44" s="237"/>
      <c r="O44" s="237"/>
      <c r="P44" s="247"/>
      <c r="Q44" s="24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15" customFormat="1" ht="13.5" thickBot="1" x14ac:dyDescent="0.35">
      <c r="A45"/>
      <c r="B45" s="145"/>
      <c r="C45" s="146"/>
      <c r="D45" s="239"/>
      <c r="E45" s="240"/>
      <c r="F45" s="240"/>
      <c r="G45" s="241"/>
      <c r="H45" s="240"/>
      <c r="I45" s="240"/>
      <c r="J45" s="241"/>
      <c r="K45" s="241"/>
      <c r="L45" s="241"/>
      <c r="M45" s="241"/>
      <c r="N45" s="241"/>
      <c r="O45" s="241"/>
      <c r="P45" s="249"/>
      <c r="Q45" s="250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15" customFormat="1" ht="13" thickBo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15" customFormat="1" ht="13.5" thickBot="1" x14ac:dyDescent="0.3">
      <c r="D47" s="310" t="s">
        <v>73</v>
      </c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2"/>
      <c r="R47" s="23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15" customFormat="1" ht="26.5" thickBot="1" x14ac:dyDescent="0.3">
      <c r="D48" s="184" t="str">
        <f>"Last
"&amp;TEXT(DATE(D$28,D$29,1),"mmm")</f>
        <v>Last
Jan</v>
      </c>
      <c r="E48" s="147" t="str">
        <f>TEXT(DATE(E$28,E$29,1),"mmm")</f>
        <v>Feb</v>
      </c>
      <c r="F48" s="147" t="str">
        <f t="shared" ref="F48:P48" si="1">TEXT(DATE(F$28,F$29,1),"mmm")</f>
        <v>Mar</v>
      </c>
      <c r="G48" s="147" t="str">
        <f t="shared" si="1"/>
        <v>Apr</v>
      </c>
      <c r="H48" s="147" t="str">
        <f t="shared" si="1"/>
        <v>May</v>
      </c>
      <c r="I48" s="147" t="str">
        <f t="shared" si="1"/>
        <v>Jun</v>
      </c>
      <c r="J48" s="147" t="str">
        <f t="shared" si="1"/>
        <v>Jul</v>
      </c>
      <c r="K48" s="147" t="str">
        <f t="shared" si="1"/>
        <v>Aug</v>
      </c>
      <c r="L48" s="147" t="str">
        <f t="shared" si="1"/>
        <v>Sept</v>
      </c>
      <c r="M48" s="147" t="str">
        <f t="shared" si="1"/>
        <v>Oct</v>
      </c>
      <c r="N48" s="147" t="str">
        <f t="shared" si="1"/>
        <v>Nov</v>
      </c>
      <c r="O48" s="147" t="str">
        <f t="shared" si="1"/>
        <v>Dec</v>
      </c>
      <c r="P48" s="148" t="str">
        <f t="shared" si="1"/>
        <v>Jan</v>
      </c>
      <c r="Q48" s="229" t="str">
        <f>P48&amp;" Days"</f>
        <v>Jan Days</v>
      </c>
      <c r="R48" s="23"/>
      <c r="S48"/>
      <c r="T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15" customFormat="1" ht="13" x14ac:dyDescent="0.3">
      <c r="A49" s="195"/>
      <c r="B49" s="141" t="e" cm="1" vm="1">
        <f t="array" aca="1" ref="B49" ca="1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
NOT(ISNUMBER(MATCH(_xlfn.CHOOSECOLS(_xlpm.raw_results_tbl,1),_xlfn._xlws.FILTER(tbl_ref_sales[ID],tbl_ref_sales[Store] = location),0))) *
NOT(ISNUMBER(MATCH(_xlfn.CHOOSECOLS(_xlpm.raw_results_tbl,1),_xlfn._xlws.FILTER(tbl_ref_sales[ID],NOT(tbl_ref_sales[IsActive])),0))) *
NOT(_xlfn.CHOOSECOLS(_xlpm.raw_results_tbl,1)=0) *
(_xlpm.totals &lt;&gt; 0)),
_xlpm.clean_results_tbl,IF(_xlpm.filtered_results_tbl="",0,_xlpm.filtered_results_tbl),
_xlfn._xlws.SORT(_xlpm.clean_results_tbl,_xlfn.SEQUENCE(COLUMNS(_xlpm.clean_results_tbl)-2,,COLUMNS(_xlpm.clean_results_tbl),-1),-1)
)</f>
        <v>#VALUE!</v>
      </c>
      <c r="C49" s="142"/>
      <c r="D49" s="231"/>
      <c r="E49" s="232"/>
      <c r="F49" s="232"/>
      <c r="G49" s="233"/>
      <c r="H49" s="232"/>
      <c r="I49" s="232"/>
      <c r="J49" s="233"/>
      <c r="K49" s="233"/>
      <c r="L49" s="233"/>
      <c r="M49" s="233"/>
      <c r="N49" s="233"/>
      <c r="O49" s="233"/>
      <c r="P49" s="234"/>
      <c r="Q49" s="218"/>
      <c r="R49" s="23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15" customFormat="1" ht="13" x14ac:dyDescent="0.3">
      <c r="A50" s="195"/>
      <c r="B50" s="143"/>
      <c r="C50" s="144"/>
      <c r="D50" s="235"/>
      <c r="E50" s="236"/>
      <c r="F50" s="236"/>
      <c r="G50" s="237"/>
      <c r="H50" s="236"/>
      <c r="I50" s="236"/>
      <c r="J50" s="237"/>
      <c r="K50" s="237"/>
      <c r="L50" s="237"/>
      <c r="M50" s="237"/>
      <c r="N50" s="237"/>
      <c r="O50" s="237"/>
      <c r="P50" s="238"/>
      <c r="Q50" s="219"/>
      <c r="R50" s="23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15" customFormat="1" ht="13" x14ac:dyDescent="0.3">
      <c r="A51" s="195"/>
      <c r="B51" s="143"/>
      <c r="C51" s="144"/>
      <c r="D51" s="235"/>
      <c r="E51" s="236"/>
      <c r="F51" s="236"/>
      <c r="G51" s="237"/>
      <c r="H51" s="236"/>
      <c r="I51" s="236"/>
      <c r="J51" s="237"/>
      <c r="K51" s="237"/>
      <c r="L51" s="237"/>
      <c r="M51" s="237"/>
      <c r="N51" s="237"/>
      <c r="O51" s="237"/>
      <c r="P51" s="238"/>
      <c r="Q51" s="219"/>
      <c r="R51" s="23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15" customFormat="1" ht="13" x14ac:dyDescent="0.3">
      <c r="A52" s="195"/>
      <c r="B52" s="143"/>
      <c r="C52" s="144"/>
      <c r="D52" s="235"/>
      <c r="E52" s="236"/>
      <c r="F52" s="236"/>
      <c r="G52" s="237"/>
      <c r="H52" s="236"/>
      <c r="I52" s="236"/>
      <c r="J52" s="237"/>
      <c r="K52" s="237"/>
      <c r="L52" s="237"/>
      <c r="M52" s="237"/>
      <c r="N52" s="237"/>
      <c r="O52" s="237"/>
      <c r="P52" s="238"/>
      <c r="Q52" s="219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15" customFormat="1" ht="13" x14ac:dyDescent="0.3">
      <c r="A53" s="195"/>
      <c r="B53" s="143"/>
      <c r="C53" s="144"/>
      <c r="D53" s="235"/>
      <c r="E53" s="236"/>
      <c r="F53" s="236"/>
      <c r="G53" s="237"/>
      <c r="H53" s="236"/>
      <c r="I53" s="236"/>
      <c r="J53" s="237"/>
      <c r="K53" s="237"/>
      <c r="L53" s="237"/>
      <c r="M53" s="237"/>
      <c r="N53" s="237"/>
      <c r="O53" s="237"/>
      <c r="P53" s="238"/>
      <c r="Q53" s="219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15" customFormat="1" ht="13" x14ac:dyDescent="0.3">
      <c r="A54" s="195"/>
      <c r="B54" s="143"/>
      <c r="C54" s="144"/>
      <c r="D54" s="235"/>
      <c r="E54" s="236"/>
      <c r="F54" s="236"/>
      <c r="G54" s="237"/>
      <c r="H54" s="236"/>
      <c r="I54" s="236"/>
      <c r="J54" s="237"/>
      <c r="K54" s="237"/>
      <c r="L54" s="237"/>
      <c r="M54" s="237"/>
      <c r="N54" s="237"/>
      <c r="O54" s="237"/>
      <c r="P54" s="238"/>
      <c r="Q54" s="219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15" customFormat="1" ht="13" x14ac:dyDescent="0.3">
      <c r="A55" s="195"/>
      <c r="B55" s="143"/>
      <c r="C55" s="144"/>
      <c r="D55" s="235"/>
      <c r="E55" s="236"/>
      <c r="F55" s="236"/>
      <c r="G55" s="237"/>
      <c r="H55" s="236"/>
      <c r="I55" s="236"/>
      <c r="J55" s="237"/>
      <c r="K55" s="237"/>
      <c r="L55" s="237"/>
      <c r="M55" s="237"/>
      <c r="N55" s="237"/>
      <c r="O55" s="237"/>
      <c r="P55" s="238"/>
      <c r="Q55" s="219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15" customFormat="1" ht="13" x14ac:dyDescent="0.3">
      <c r="A56" s="195"/>
      <c r="B56" s="143"/>
      <c r="C56" s="144"/>
      <c r="D56" s="235"/>
      <c r="E56" s="236"/>
      <c r="F56" s="236"/>
      <c r="G56" s="237"/>
      <c r="H56" s="236"/>
      <c r="I56" s="236"/>
      <c r="J56" s="237"/>
      <c r="K56" s="237"/>
      <c r="L56" s="237"/>
      <c r="M56" s="237"/>
      <c r="N56" s="237"/>
      <c r="O56" s="237"/>
      <c r="P56" s="238"/>
      <c r="Q56" s="219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15" customFormat="1" ht="13" x14ac:dyDescent="0.3">
      <c r="A57" s="195"/>
      <c r="B57" s="143"/>
      <c r="C57" s="144"/>
      <c r="D57" s="235"/>
      <c r="E57" s="236"/>
      <c r="F57" s="236"/>
      <c r="G57" s="237"/>
      <c r="H57" s="236"/>
      <c r="I57" s="236"/>
      <c r="J57" s="237"/>
      <c r="K57" s="237"/>
      <c r="L57" s="237"/>
      <c r="M57" s="237"/>
      <c r="N57" s="237"/>
      <c r="O57" s="237"/>
      <c r="P57" s="238"/>
      <c r="Q57" s="219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15" customFormat="1" ht="13.5" customHeight="1" x14ac:dyDescent="0.3">
      <c r="A58" s="195"/>
      <c r="B58" s="143"/>
      <c r="C58" s="144"/>
      <c r="D58" s="235"/>
      <c r="E58" s="236"/>
      <c r="F58" s="236"/>
      <c r="G58" s="237"/>
      <c r="H58" s="236"/>
      <c r="I58" s="236"/>
      <c r="J58" s="237"/>
      <c r="K58" s="237"/>
      <c r="L58" s="237"/>
      <c r="M58" s="237"/>
      <c r="N58" s="237"/>
      <c r="O58" s="237"/>
      <c r="P58" s="238"/>
      <c r="Q58" s="219"/>
      <c r="R58" s="23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15" customFormat="1" ht="13" x14ac:dyDescent="0.3">
      <c r="A59" s="195"/>
      <c r="B59" s="143"/>
      <c r="C59" s="144"/>
      <c r="D59" s="235"/>
      <c r="E59" s="236"/>
      <c r="F59" s="236"/>
      <c r="G59" s="237"/>
      <c r="H59" s="236"/>
      <c r="I59" s="236"/>
      <c r="J59" s="237"/>
      <c r="K59" s="237"/>
      <c r="L59" s="237"/>
      <c r="M59" s="237"/>
      <c r="N59" s="237"/>
      <c r="O59" s="237"/>
      <c r="P59" s="238"/>
      <c r="Q59" s="219"/>
      <c r="R59" s="23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15" customFormat="1" ht="13" x14ac:dyDescent="0.3">
      <c r="A60" s="195"/>
      <c r="B60" s="143"/>
      <c r="C60" s="144"/>
      <c r="D60" s="235"/>
      <c r="E60" s="236"/>
      <c r="F60" s="236"/>
      <c r="G60" s="237"/>
      <c r="H60" s="236"/>
      <c r="I60" s="236"/>
      <c r="J60" s="237"/>
      <c r="K60" s="237"/>
      <c r="L60" s="237"/>
      <c r="M60" s="237"/>
      <c r="N60" s="237"/>
      <c r="O60" s="237"/>
      <c r="P60" s="238"/>
      <c r="Q60" s="219"/>
      <c r="R60" s="23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15" customFormat="1" ht="13" x14ac:dyDescent="0.3">
      <c r="A61" s="195"/>
      <c r="B61" s="143"/>
      <c r="C61" s="144"/>
      <c r="D61" s="235"/>
      <c r="E61" s="236"/>
      <c r="F61" s="236"/>
      <c r="G61" s="237"/>
      <c r="H61" s="236"/>
      <c r="I61" s="236"/>
      <c r="J61" s="237"/>
      <c r="K61" s="237"/>
      <c r="L61" s="237"/>
      <c r="M61" s="237"/>
      <c r="N61" s="237"/>
      <c r="O61" s="237"/>
      <c r="P61" s="238"/>
      <c r="Q61" s="219"/>
      <c r="R61" s="23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15" customFormat="1" ht="13" x14ac:dyDescent="0.3">
      <c r="A62" s="195"/>
      <c r="B62" s="143"/>
      <c r="C62" s="144"/>
      <c r="D62" s="235"/>
      <c r="E62" s="236"/>
      <c r="F62" s="236"/>
      <c r="G62" s="237"/>
      <c r="H62" s="236"/>
      <c r="I62" s="236"/>
      <c r="J62" s="237"/>
      <c r="K62" s="237"/>
      <c r="L62" s="237"/>
      <c r="M62" s="237"/>
      <c r="N62" s="237"/>
      <c r="O62" s="237"/>
      <c r="P62" s="238"/>
      <c r="Q62" s="219"/>
      <c r="R62" s="23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15" customFormat="1" ht="13" x14ac:dyDescent="0.3">
      <c r="A63" s="195"/>
      <c r="B63" s="143"/>
      <c r="C63" s="144"/>
      <c r="D63" s="235"/>
      <c r="E63" s="236"/>
      <c r="F63" s="236"/>
      <c r="G63" s="237"/>
      <c r="H63" s="236"/>
      <c r="I63" s="236"/>
      <c r="J63" s="237"/>
      <c r="K63" s="237"/>
      <c r="L63" s="237"/>
      <c r="M63" s="237"/>
      <c r="N63" s="237"/>
      <c r="O63" s="237"/>
      <c r="P63" s="238"/>
      <c r="Q63" s="219"/>
      <c r="R63" s="2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15" customFormat="1" ht="13" x14ac:dyDescent="0.3">
      <c r="A64" s="195"/>
      <c r="B64" s="143"/>
      <c r="C64" s="144"/>
      <c r="D64" s="235"/>
      <c r="E64" s="236"/>
      <c r="F64" s="236"/>
      <c r="G64" s="237"/>
      <c r="H64" s="236"/>
      <c r="I64" s="236"/>
      <c r="J64" s="237"/>
      <c r="K64" s="237"/>
      <c r="L64" s="237"/>
      <c r="M64" s="237"/>
      <c r="N64" s="237"/>
      <c r="O64" s="237"/>
      <c r="P64" s="238"/>
      <c r="Q64" s="219"/>
      <c r="R64" s="23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15" customFormat="1" ht="13.5" thickBot="1" x14ac:dyDescent="0.35">
      <c r="A65" s="195"/>
      <c r="B65" s="145"/>
      <c r="C65" s="146"/>
      <c r="D65" s="239"/>
      <c r="E65" s="240"/>
      <c r="F65" s="240"/>
      <c r="G65" s="241"/>
      <c r="H65" s="240"/>
      <c r="I65" s="240"/>
      <c r="J65" s="241"/>
      <c r="K65" s="241"/>
      <c r="L65" s="241"/>
      <c r="M65" s="241"/>
      <c r="N65" s="241"/>
      <c r="O65" s="241"/>
      <c r="P65" s="242"/>
      <c r="Q65" s="220"/>
      <c r="R65" s="23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15" customFormat="1" ht="13" thickBot="1" x14ac:dyDescent="0.3">
      <c r="R66" s="23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15" customFormat="1" ht="13.5" thickBot="1" x14ac:dyDescent="0.3">
      <c r="D67" s="307" t="s">
        <v>74</v>
      </c>
      <c r="E67" s="308"/>
      <c r="F67" s="308"/>
      <c r="G67" s="308"/>
      <c r="H67" s="308"/>
      <c r="I67" s="308"/>
      <c r="J67" s="308"/>
      <c r="K67" s="308"/>
      <c r="L67" s="308"/>
      <c r="M67" s="308"/>
      <c r="N67" s="308"/>
      <c r="O67" s="308"/>
      <c r="P67" s="308"/>
      <c r="Q67" s="309"/>
      <c r="R67" s="23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15" customFormat="1" ht="26.5" thickBot="1" x14ac:dyDescent="0.3">
      <c r="D68" s="213" t="str">
        <f>"Last
"&amp;TEXT(DATE(D$28,D$29,1),"mmm")</f>
        <v>Last
Jan</v>
      </c>
      <c r="E68" s="216" t="str">
        <f>TEXT(DATE(E$28,E$29,1),"mmm")</f>
        <v>Feb</v>
      </c>
      <c r="F68" s="216" t="str">
        <f t="shared" ref="F68:P68" si="2">TEXT(DATE(F$28,F$29,1),"mmm")</f>
        <v>Mar</v>
      </c>
      <c r="G68" s="216" t="str">
        <f t="shared" si="2"/>
        <v>Apr</v>
      </c>
      <c r="H68" s="216" t="str">
        <f t="shared" si="2"/>
        <v>May</v>
      </c>
      <c r="I68" s="216" t="str">
        <f t="shared" si="2"/>
        <v>Jun</v>
      </c>
      <c r="J68" s="216" t="str">
        <f t="shared" si="2"/>
        <v>Jul</v>
      </c>
      <c r="K68" s="216" t="str">
        <f t="shared" si="2"/>
        <v>Aug</v>
      </c>
      <c r="L68" s="216" t="str">
        <f t="shared" si="2"/>
        <v>Sept</v>
      </c>
      <c r="M68" s="216" t="str">
        <f t="shared" si="2"/>
        <v>Oct</v>
      </c>
      <c r="N68" s="216" t="str">
        <f t="shared" si="2"/>
        <v>Nov</v>
      </c>
      <c r="O68" s="216" t="str">
        <f t="shared" si="2"/>
        <v>Dec</v>
      </c>
      <c r="P68" s="216" t="str">
        <f t="shared" si="2"/>
        <v>Jan</v>
      </c>
      <c r="Q68" s="217" t="str">
        <f>P68&amp;" Days"</f>
        <v>Jan Days</v>
      </c>
      <c r="R68" s="23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15" customFormat="1" ht="13" x14ac:dyDescent="0.3">
      <c r="A69" s="195"/>
      <c r="B69" s="141" cm="1">
        <f t="array" ref="B69:Q75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ISNUMBER(MATCH(_xlfn.CHOOSECOLS(_xlpm.raw_results_tbl,1),_xlfn._xlws.FILTER(tbl_ref_sales[ID],NOT(tbl_ref_sales[IsActive])),0)) * (_xlpm.totals &lt;&gt; 0)),
_xlpm.clean_results_tbl,IF(_xlpm.filtered_results_tbl="",0,_xlpm.filtered_results_tbl),
_xlfn._xlws.SORT(_xlpm.clean_results_tbl,_xlfn.SEQUENCE(COLUMNS(_xlpm.clean_results_tbl)-2,,COLUMNS(_xlpm.clean_results_tbl),-1),-1)
)</f>
        <v>891</v>
      </c>
      <c r="C69" s="142" t="str">
        <v>Venus L</v>
      </c>
      <c r="D69" s="235">
        <v>1.5696969696969696</v>
      </c>
      <c r="E69" s="236">
        <v>1.7004310344827587</v>
      </c>
      <c r="F69" s="236">
        <v>1.7944444444444445</v>
      </c>
      <c r="G69" s="237">
        <v>2.1308724832214767</v>
      </c>
      <c r="H69" s="236">
        <v>1.86</v>
      </c>
      <c r="I69" s="236">
        <v>2.09375</v>
      </c>
      <c r="J69" s="237">
        <v>2.6962616822429908</v>
      </c>
      <c r="K69" s="237">
        <v>2.1366666666666667</v>
      </c>
      <c r="L69" s="237">
        <v>2.3964912280701753</v>
      </c>
      <c r="M69" s="237">
        <v>2.0402930402930401</v>
      </c>
      <c r="N69" s="237">
        <v>2.0681818181818183</v>
      </c>
      <c r="O69" s="237">
        <v>0</v>
      </c>
      <c r="P69" s="243">
        <v>0</v>
      </c>
      <c r="Q69" s="221">
        <v>0</v>
      </c>
      <c r="R69" s="23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15" customFormat="1" ht="13" x14ac:dyDescent="0.3">
      <c r="A70" s="195"/>
      <c r="B70" s="143">
        <v>571</v>
      </c>
      <c r="C70" s="144" t="str">
        <v>Joey C</v>
      </c>
      <c r="D70" s="235">
        <v>0</v>
      </c>
      <c r="E70" s="236">
        <v>0</v>
      </c>
      <c r="F70" s="236">
        <v>0</v>
      </c>
      <c r="G70" s="237">
        <v>0</v>
      </c>
      <c r="H70" s="236">
        <v>0</v>
      </c>
      <c r="I70" s="236">
        <v>0</v>
      </c>
      <c r="J70" s="237">
        <v>0</v>
      </c>
      <c r="K70" s="237">
        <v>0</v>
      </c>
      <c r="L70" s="237">
        <v>2</v>
      </c>
      <c r="M70" s="237">
        <v>0</v>
      </c>
      <c r="N70" s="237">
        <v>0</v>
      </c>
      <c r="O70" s="237">
        <v>0</v>
      </c>
      <c r="P70" s="243">
        <v>0</v>
      </c>
      <c r="Q70" s="221">
        <v>0</v>
      </c>
      <c r="R70" s="23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15" customFormat="1" ht="13" x14ac:dyDescent="0.3">
      <c r="A71" s="195"/>
      <c r="B71" s="143">
        <v>576</v>
      </c>
      <c r="C71" s="144" t="str">
        <v>Kathleen W</v>
      </c>
      <c r="D71" s="235">
        <v>0</v>
      </c>
      <c r="E71" s="236">
        <v>0</v>
      </c>
      <c r="F71" s="236">
        <v>0</v>
      </c>
      <c r="G71" s="237">
        <v>0</v>
      </c>
      <c r="H71" s="236">
        <v>0</v>
      </c>
      <c r="I71" s="236">
        <v>0</v>
      </c>
      <c r="J71" s="237">
        <v>0</v>
      </c>
      <c r="K71" s="237">
        <v>2.2598425196850394</v>
      </c>
      <c r="L71" s="237">
        <v>0</v>
      </c>
      <c r="M71" s="237">
        <v>0</v>
      </c>
      <c r="N71" s="237">
        <v>0</v>
      </c>
      <c r="O71" s="237">
        <v>0</v>
      </c>
      <c r="P71" s="243">
        <v>0</v>
      </c>
      <c r="Q71" s="221">
        <v>0</v>
      </c>
      <c r="R71" s="23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15" customFormat="1" ht="13" x14ac:dyDescent="0.3">
      <c r="A72" s="195"/>
      <c r="B72" s="143">
        <v>552</v>
      </c>
      <c r="C72" s="144" t="str">
        <v>Vicky L</v>
      </c>
      <c r="D72" s="235">
        <v>0</v>
      </c>
      <c r="E72" s="236">
        <v>0</v>
      </c>
      <c r="F72" s="236">
        <v>0</v>
      </c>
      <c r="G72" s="237">
        <v>0</v>
      </c>
      <c r="H72" s="236">
        <v>0</v>
      </c>
      <c r="I72" s="236">
        <v>1.8210116731517509</v>
      </c>
      <c r="J72" s="237">
        <v>2.1941747572815533</v>
      </c>
      <c r="K72" s="237">
        <v>0</v>
      </c>
      <c r="L72" s="237">
        <v>0</v>
      </c>
      <c r="M72" s="237">
        <v>0</v>
      </c>
      <c r="N72" s="237">
        <v>0</v>
      </c>
      <c r="O72" s="237">
        <v>0</v>
      </c>
      <c r="P72" s="243">
        <v>0</v>
      </c>
      <c r="Q72" s="221">
        <v>0</v>
      </c>
      <c r="R72" s="23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15" customFormat="1" ht="13" x14ac:dyDescent="0.3">
      <c r="A73" s="195"/>
      <c r="B73" s="143">
        <v>559</v>
      </c>
      <c r="C73" s="144" t="str">
        <v>Serina T</v>
      </c>
      <c r="D73" s="235">
        <v>0</v>
      </c>
      <c r="E73" s="236">
        <v>0</v>
      </c>
      <c r="F73" s="236">
        <v>0</v>
      </c>
      <c r="G73" s="237">
        <v>3.1818181818181817</v>
      </c>
      <c r="H73" s="236">
        <v>0</v>
      </c>
      <c r="I73" s="236">
        <v>3.1428571428571428</v>
      </c>
      <c r="J73" s="237">
        <v>0</v>
      </c>
      <c r="K73" s="237">
        <v>0</v>
      </c>
      <c r="L73" s="237">
        <v>0</v>
      </c>
      <c r="M73" s="237">
        <v>0</v>
      </c>
      <c r="N73" s="237">
        <v>0</v>
      </c>
      <c r="O73" s="237">
        <v>0</v>
      </c>
      <c r="P73" s="243">
        <v>0</v>
      </c>
      <c r="Q73" s="221">
        <v>0</v>
      </c>
      <c r="R73" s="2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15" customFormat="1" ht="13" x14ac:dyDescent="0.3">
      <c r="A74" s="209"/>
      <c r="B74" s="143">
        <v>556</v>
      </c>
      <c r="C74" s="144" t="str">
        <v>Max L</v>
      </c>
      <c r="D74" s="235">
        <v>0</v>
      </c>
      <c r="E74" s="236">
        <v>1.8709677419354838</v>
      </c>
      <c r="F74" s="236">
        <v>1.7101449275362319</v>
      </c>
      <c r="G74" s="237">
        <v>1.7419354838709677</v>
      </c>
      <c r="H74" s="236">
        <v>0</v>
      </c>
      <c r="I74" s="236">
        <v>0</v>
      </c>
      <c r="J74" s="237">
        <v>0</v>
      </c>
      <c r="K74" s="237">
        <v>0</v>
      </c>
      <c r="L74" s="237">
        <v>0</v>
      </c>
      <c r="M74" s="237">
        <v>0</v>
      </c>
      <c r="N74" s="237">
        <v>0</v>
      </c>
      <c r="O74" s="237">
        <v>0</v>
      </c>
      <c r="P74" s="243">
        <v>0</v>
      </c>
      <c r="Q74" s="221">
        <v>0</v>
      </c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15" customFormat="1" ht="13" x14ac:dyDescent="0.3">
      <c r="A75" s="209"/>
      <c r="B75" s="143">
        <v>541</v>
      </c>
      <c r="C75" s="144" t="str">
        <v>Rodney C</v>
      </c>
      <c r="D75" s="235">
        <v>2.4666666666666668</v>
      </c>
      <c r="E75" s="236">
        <v>0</v>
      </c>
      <c r="F75" s="236">
        <v>0</v>
      </c>
      <c r="G75" s="237">
        <v>0</v>
      </c>
      <c r="H75" s="236">
        <v>0</v>
      </c>
      <c r="I75" s="236">
        <v>0</v>
      </c>
      <c r="J75" s="237">
        <v>0</v>
      </c>
      <c r="K75" s="237">
        <v>0</v>
      </c>
      <c r="L75" s="237">
        <v>0</v>
      </c>
      <c r="M75" s="237">
        <v>0</v>
      </c>
      <c r="N75" s="237">
        <v>0</v>
      </c>
      <c r="O75" s="237">
        <v>0</v>
      </c>
      <c r="P75" s="243">
        <v>0</v>
      </c>
      <c r="Q75" s="221">
        <v>0</v>
      </c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15" customFormat="1" ht="13" x14ac:dyDescent="0.3">
      <c r="A76" s="209"/>
      <c r="B76" s="143"/>
      <c r="C76" s="144"/>
      <c r="D76" s="235"/>
      <c r="E76" s="236"/>
      <c r="F76" s="236"/>
      <c r="G76" s="237"/>
      <c r="H76" s="236"/>
      <c r="I76" s="236"/>
      <c r="J76" s="237"/>
      <c r="K76" s="237"/>
      <c r="L76" s="237"/>
      <c r="M76" s="237"/>
      <c r="N76" s="237"/>
      <c r="O76" s="237"/>
      <c r="P76" s="243"/>
      <c r="Q76" s="221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15" customFormat="1" ht="13" x14ac:dyDescent="0.3">
      <c r="A77" s="209"/>
      <c r="B77" s="143"/>
      <c r="C77" s="144"/>
      <c r="D77" s="235"/>
      <c r="E77" s="236"/>
      <c r="F77" s="236"/>
      <c r="G77" s="237"/>
      <c r="H77" s="236"/>
      <c r="I77" s="236"/>
      <c r="J77" s="237"/>
      <c r="K77" s="237"/>
      <c r="L77" s="237"/>
      <c r="M77" s="237"/>
      <c r="N77" s="237"/>
      <c r="O77" s="237"/>
      <c r="P77" s="243"/>
      <c r="Q77" s="221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15" customFormat="1" ht="13" x14ac:dyDescent="0.3">
      <c r="A78" s="209"/>
      <c r="B78" s="143"/>
      <c r="C78" s="144"/>
      <c r="D78" s="235"/>
      <c r="E78" s="236"/>
      <c r="F78" s="236"/>
      <c r="G78" s="237"/>
      <c r="H78" s="236"/>
      <c r="I78" s="236"/>
      <c r="J78" s="237"/>
      <c r="K78" s="237"/>
      <c r="L78" s="237"/>
      <c r="M78" s="237"/>
      <c r="N78" s="237"/>
      <c r="O78" s="237"/>
      <c r="P78" s="243"/>
      <c r="Q78" s="221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15" customFormat="1" ht="13.5" thickBot="1" x14ac:dyDescent="0.35">
      <c r="A79" s="209"/>
      <c r="B79" s="145"/>
      <c r="C79" s="146"/>
      <c r="D79" s="239"/>
      <c r="E79" s="240"/>
      <c r="F79" s="240"/>
      <c r="G79" s="241"/>
      <c r="H79" s="240"/>
      <c r="I79" s="240"/>
      <c r="J79" s="241"/>
      <c r="K79" s="241"/>
      <c r="L79" s="241"/>
      <c r="M79" s="241"/>
      <c r="N79" s="241"/>
      <c r="O79" s="241"/>
      <c r="P79" s="244"/>
      <c r="Q79" s="230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15" customFormat="1" ht="12.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15" customFormat="1" ht="12.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15" customFormat="1" ht="12.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15" customFormat="1" ht="12.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15" customFormat="1" ht="12.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15" customFormat="1" ht="12.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15" customFormat="1" ht="12.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15" customFormat="1" ht="12.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s="15" customFormat="1" ht="12.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s="15" customFormat="1" ht="12.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s="15" customFormat="1" ht="12.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2" spans="1:51" ht="12.75" customHeight="1" x14ac:dyDescent="0.2"/>
    <row r="108" ht="12.75" customHeight="1" x14ac:dyDescent="0.2"/>
    <row r="124" ht="12.75" customHeight="1" x14ac:dyDescent="0.2"/>
    <row r="140" ht="12.75" customHeight="1" x14ac:dyDescent="0.2"/>
    <row r="156" ht="12.75" customHeight="1" x14ac:dyDescent="0.2"/>
  </sheetData>
  <mergeCells count="5">
    <mergeCell ref="D2:E2"/>
    <mergeCell ref="D31:Q31"/>
    <mergeCell ref="D47:Q47"/>
    <mergeCell ref="D67:Q67"/>
    <mergeCell ref="B33:C3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0C0A-B851-4B76-8A47-6ACBC8446A93}">
  <sheetPr codeName="Sheet23">
    <tabColor rgb="FFFF9B9B"/>
  </sheetPr>
  <dimension ref="A2:AY147"/>
  <sheetViews>
    <sheetView showGridLines="0" showZeros="0" zoomScaleNormal="100" workbookViewId="0"/>
  </sheetViews>
  <sheetFormatPr defaultRowHeight="10" outlineLevelCol="1" x14ac:dyDescent="0.2"/>
  <cols>
    <col min="1" max="1" width="2.33203125" customWidth="1"/>
    <col min="2" max="2" width="10.33203125" hidden="1" customWidth="1" outlineLevel="1"/>
    <col min="3" max="3" width="14.33203125" customWidth="1" collapsed="1"/>
    <col min="4" max="16" width="11" customWidth="1"/>
    <col min="17" max="17" width="9.6640625" customWidth="1"/>
    <col min="18" max="18" width="10.33203125" customWidth="1"/>
    <col min="19" max="19" width="13.6640625" customWidth="1"/>
    <col min="33" max="33" width="2" customWidth="1"/>
  </cols>
  <sheetData>
    <row r="2" spans="3:16" ht="13" x14ac:dyDescent="0.3">
      <c r="C2" s="16" t="s">
        <v>61</v>
      </c>
      <c r="D2" s="313">
        <f>MAX(tbl_pbi_last_txn_date['[LastTxnDate']])</f>
        <v>46042</v>
      </c>
      <c r="E2" s="313"/>
      <c r="G2" s="202" t="s">
        <v>42</v>
      </c>
      <c r="H2" s="133" t="s">
        <v>27</v>
      </c>
    </row>
    <row r="3" spans="3:16" ht="13" x14ac:dyDescent="0.3">
      <c r="J3" s="16"/>
      <c r="K3" s="16"/>
      <c r="L3" s="16"/>
      <c r="M3" s="16"/>
      <c r="N3" s="16"/>
      <c r="O3" s="16"/>
      <c r="P3" s="16"/>
    </row>
    <row r="4" spans="3:16" ht="13" x14ac:dyDescent="0.3">
      <c r="J4" s="16"/>
      <c r="K4" s="16"/>
      <c r="L4" s="16"/>
      <c r="M4" s="16"/>
      <c r="N4" s="16"/>
      <c r="O4" s="16"/>
      <c r="P4" s="16"/>
    </row>
    <row r="5" spans="3:16" ht="13" x14ac:dyDescent="0.3">
      <c r="J5" s="16"/>
      <c r="K5" s="16"/>
      <c r="L5" s="16"/>
      <c r="M5" s="16"/>
      <c r="N5" s="16"/>
      <c r="O5" s="16"/>
      <c r="P5" s="16"/>
    </row>
    <row r="6" spans="3:16" ht="13" x14ac:dyDescent="0.3">
      <c r="J6" s="16"/>
      <c r="K6" s="16"/>
      <c r="L6" s="16"/>
      <c r="M6" s="16"/>
      <c r="N6" s="16"/>
      <c r="O6" s="16"/>
      <c r="P6" s="16"/>
    </row>
    <row r="7" spans="3:16" ht="13" x14ac:dyDescent="0.3">
      <c r="J7" s="16"/>
      <c r="K7" s="16"/>
      <c r="L7" s="16"/>
      <c r="M7" s="16"/>
      <c r="N7" s="16"/>
      <c r="O7" s="16"/>
      <c r="P7" s="16"/>
    </row>
    <row r="8" spans="3:16" ht="13" x14ac:dyDescent="0.3">
      <c r="J8" s="16"/>
      <c r="K8" s="16"/>
      <c r="L8" s="16"/>
      <c r="M8" s="16"/>
      <c r="N8" s="16"/>
      <c r="O8" s="16"/>
      <c r="P8" s="16"/>
    </row>
    <row r="9" spans="3:16" ht="13" x14ac:dyDescent="0.3">
      <c r="J9" s="16"/>
      <c r="K9" s="16"/>
      <c r="L9" s="16"/>
      <c r="M9" s="16"/>
      <c r="N9" s="16"/>
      <c r="O9" s="16"/>
      <c r="P9" s="16"/>
    </row>
    <row r="10" spans="3:16" ht="13" x14ac:dyDescent="0.3">
      <c r="J10" s="16"/>
      <c r="K10" s="16"/>
      <c r="L10" s="16"/>
      <c r="M10" s="16"/>
      <c r="N10" s="16"/>
      <c r="O10" s="16"/>
      <c r="P10" s="16"/>
    </row>
    <row r="11" spans="3:16" ht="13" x14ac:dyDescent="0.3">
      <c r="J11" s="16"/>
      <c r="K11" s="16"/>
      <c r="L11" s="16"/>
      <c r="M11" s="16"/>
      <c r="N11" s="16"/>
      <c r="O11" s="16"/>
      <c r="P11" s="16"/>
    </row>
    <row r="12" spans="3:16" ht="13" x14ac:dyDescent="0.3">
      <c r="J12" s="16"/>
      <c r="K12" s="16"/>
      <c r="L12" s="16"/>
      <c r="M12" s="16"/>
      <c r="N12" s="16"/>
      <c r="O12" s="16"/>
      <c r="P12" s="16"/>
    </row>
    <row r="13" spans="3:16" ht="13" x14ac:dyDescent="0.3">
      <c r="J13" s="16"/>
      <c r="K13" s="16"/>
      <c r="L13" s="16"/>
      <c r="M13" s="16"/>
      <c r="N13" s="16"/>
      <c r="O13" s="16"/>
      <c r="P13" s="16"/>
    </row>
    <row r="14" spans="3:16" ht="13" x14ac:dyDescent="0.3">
      <c r="J14" s="16"/>
      <c r="K14" s="16"/>
      <c r="L14" s="16"/>
      <c r="M14" s="16"/>
      <c r="N14" s="16"/>
      <c r="O14" s="16"/>
      <c r="P14" s="16"/>
    </row>
    <row r="15" spans="3:16" ht="13" x14ac:dyDescent="0.3">
      <c r="J15" s="16"/>
      <c r="K15" s="16"/>
      <c r="L15" s="16"/>
      <c r="M15" s="16"/>
      <c r="N15" s="16"/>
      <c r="O15" s="16"/>
      <c r="P15" s="16"/>
    </row>
    <row r="16" spans="3:16" ht="13" x14ac:dyDescent="0.3">
      <c r="J16" s="16"/>
      <c r="K16" s="16"/>
      <c r="L16" s="16"/>
      <c r="M16" s="16"/>
      <c r="N16" s="16"/>
      <c r="O16" s="16"/>
      <c r="P16" s="16"/>
    </row>
    <row r="17" spans="1:51" ht="13" x14ac:dyDescent="0.3">
      <c r="J17" s="16"/>
      <c r="K17" s="16"/>
      <c r="L17" s="16"/>
      <c r="M17" s="16"/>
      <c r="N17" s="16"/>
      <c r="O17" s="16"/>
      <c r="P17" s="16"/>
    </row>
    <row r="18" spans="1:51" ht="13" x14ac:dyDescent="0.3">
      <c r="J18" s="16"/>
      <c r="K18" s="16"/>
      <c r="L18" s="16"/>
      <c r="M18" s="16"/>
      <c r="N18" s="16"/>
      <c r="O18" s="16"/>
      <c r="P18" s="16"/>
    </row>
    <row r="19" spans="1:51" ht="13" x14ac:dyDescent="0.3">
      <c r="J19" s="16"/>
      <c r="K19" s="16"/>
      <c r="L19" s="16"/>
      <c r="M19" s="16"/>
      <c r="N19" s="16"/>
      <c r="O19" s="16"/>
      <c r="P19" s="16"/>
    </row>
    <row r="20" spans="1:51" ht="13" x14ac:dyDescent="0.3">
      <c r="J20" s="16"/>
      <c r="K20" s="16"/>
      <c r="L20" s="16"/>
      <c r="M20" s="16"/>
      <c r="N20" s="16"/>
      <c r="O20" s="16"/>
      <c r="P20" s="16"/>
    </row>
    <row r="21" spans="1:51" ht="13" x14ac:dyDescent="0.3">
      <c r="J21" s="16"/>
      <c r="K21" s="16"/>
      <c r="L21" s="16"/>
      <c r="M21" s="16"/>
      <c r="N21" s="16"/>
      <c r="O21" s="16"/>
      <c r="P21" s="16"/>
    </row>
    <row r="22" spans="1:51" ht="13" x14ac:dyDescent="0.3">
      <c r="J22" s="16"/>
      <c r="K22" s="16"/>
      <c r="L22" s="16"/>
      <c r="M22" s="16"/>
      <c r="N22" s="16"/>
      <c r="O22" s="16"/>
      <c r="P22" s="16"/>
    </row>
    <row r="23" spans="1:51" ht="13" x14ac:dyDescent="0.3">
      <c r="J23" s="16"/>
      <c r="K23" s="16"/>
      <c r="L23" s="16"/>
      <c r="M23" t="str">
        <f>D30&amp;" @ "&amp;location</f>
        <v>Median Transaction Value @ QRC</v>
      </c>
      <c r="N23" s="16"/>
      <c r="O23" s="16"/>
      <c r="P23" s="16"/>
    </row>
    <row r="24" spans="1:51" ht="13" x14ac:dyDescent="0.3">
      <c r="J24" s="16"/>
      <c r="K24" s="16"/>
      <c r="L24" s="16"/>
      <c r="M24" s="16"/>
      <c r="N24" s="16"/>
      <c r="O24" s="16"/>
      <c r="P24" s="16"/>
    </row>
    <row r="25" spans="1:51" ht="10.5" thickBot="1" x14ac:dyDescent="0.25"/>
    <row r="26" spans="1:51" ht="12.5" hidden="1" x14ac:dyDescent="0.25">
      <c r="B26" s="15"/>
      <c r="D26" s="206" cm="1">
        <f t="array" ref="D26:K26">MATCH(D27:K27,tbl_pbi_sales_performance_mm[#Headers],0)</f>
        <v>1</v>
      </c>
      <c r="E26" s="206">
        <v>2</v>
      </c>
      <c r="F26" s="206">
        <v>18</v>
      </c>
      <c r="G26" s="206">
        <v>4</v>
      </c>
      <c r="H26" s="206">
        <v>7</v>
      </c>
      <c r="I26" s="206">
        <v>10</v>
      </c>
      <c r="J26" s="206">
        <v>3</v>
      </c>
      <c r="K26" s="15">
        <v>6</v>
      </c>
      <c r="L26" s="19"/>
      <c r="M26" s="19"/>
      <c r="N26" s="19"/>
      <c r="O26" s="19"/>
      <c r="P26" s="18"/>
    </row>
    <row r="27" spans="1:51" s="15" customFormat="1" ht="30.5" hidden="1" thickBot="1" x14ac:dyDescent="0.3">
      <c r="D27" s="73" t="s">
        <v>62</v>
      </c>
      <c r="E27" s="73" t="s">
        <v>63</v>
      </c>
      <c r="F27" s="73" t="s">
        <v>83</v>
      </c>
      <c r="G27" s="73" t="s">
        <v>64</v>
      </c>
      <c r="H27" s="73" t="s">
        <v>65</v>
      </c>
      <c r="I27" s="73" t="s">
        <v>66</v>
      </c>
      <c r="J27" s="73" t="s">
        <v>67</v>
      </c>
      <c r="K27" s="23" t="s">
        <v>68</v>
      </c>
      <c r="L27" s="208"/>
      <c r="M27" s="23"/>
      <c r="N27" s="207"/>
      <c r="O27" s="22"/>
      <c r="P27" s="18"/>
      <c r="R27" s="23"/>
    </row>
    <row r="28" spans="1:51" s="15" customFormat="1" ht="13" hidden="1" x14ac:dyDescent="0.3">
      <c r="B28" s="17"/>
      <c r="C28" s="24" t="s">
        <v>70</v>
      </c>
      <c r="D28" s="149" cm="1">
        <f t="array" ref="D28:P29">_xlfn.REDUCE(_xlfn.VSTACK(YEAR($D$2),MONTH($D$2)),_xlfn.SEQUENCE(1,12,1,1),_xlfn.LAMBDA(_xlpm.a,_xlpm.b,_xlfn.HSTACK(
_xlfn.VSTACK(
IF(INDEX(_xlpm.a,2,1)=1,INDEX(_xlpm.a,1,1)-1,INDEX(_xlpm.a,1,1)),
IF(INDEX(_xlpm.a,2,1)=1,12,INDEX(_xlpm.a,2,1)-1)),
_xlpm.a)))</f>
        <v>2025</v>
      </c>
      <c r="E28" s="150">
        <v>2025</v>
      </c>
      <c r="F28" s="150">
        <v>2025</v>
      </c>
      <c r="G28" s="150">
        <v>2025</v>
      </c>
      <c r="H28" s="150">
        <v>2025</v>
      </c>
      <c r="I28" s="151">
        <v>2025</v>
      </c>
      <c r="J28" s="150">
        <v>2025</v>
      </c>
      <c r="K28" s="150">
        <v>2025</v>
      </c>
      <c r="L28" s="151">
        <v>2025</v>
      </c>
      <c r="M28" s="151">
        <v>2025</v>
      </c>
      <c r="N28" s="151">
        <v>2025</v>
      </c>
      <c r="O28" s="151">
        <v>2025</v>
      </c>
      <c r="P28" s="152">
        <v>2026</v>
      </c>
      <c r="Q28" s="24"/>
      <c r="R28" s="23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15" customFormat="1" ht="13.5" hidden="1" thickBot="1" x14ac:dyDescent="0.35">
      <c r="B29" s="18"/>
      <c r="C29" s="24" t="s">
        <v>71</v>
      </c>
      <c r="D29" s="210">
        <v>1</v>
      </c>
      <c r="E29" s="211">
        <v>2</v>
      </c>
      <c r="F29" s="211">
        <v>3</v>
      </c>
      <c r="G29" s="211">
        <v>4</v>
      </c>
      <c r="H29" s="211">
        <v>5</v>
      </c>
      <c r="I29" s="205">
        <v>6</v>
      </c>
      <c r="J29" s="211">
        <v>7</v>
      </c>
      <c r="K29" s="211">
        <v>8</v>
      </c>
      <c r="L29" s="205">
        <v>9</v>
      </c>
      <c r="M29" s="205">
        <v>10</v>
      </c>
      <c r="N29" s="205">
        <v>11</v>
      </c>
      <c r="O29" s="205">
        <v>12</v>
      </c>
      <c r="P29" s="212">
        <v>1</v>
      </c>
      <c r="Q29" s="24"/>
      <c r="R29" s="22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ht="12.75" customHeight="1" x14ac:dyDescent="0.25">
      <c r="A30" s="15"/>
      <c r="B30" s="18"/>
      <c r="C30" s="15"/>
      <c r="D30" s="314" t="s">
        <v>84</v>
      </c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6"/>
      <c r="R30" s="23"/>
    </row>
    <row r="31" spans="1:51" ht="12.75" customHeight="1" thickBot="1" x14ac:dyDescent="0.35">
      <c r="A31" s="15"/>
      <c r="B31" s="282"/>
      <c r="C31" s="283"/>
      <c r="D31" s="266" t="str">
        <f>"Last
"&amp;TEXT(DATE(D$28,D$29,1),"mmm")</f>
        <v>Last
Jan</v>
      </c>
      <c r="E31" s="267" t="str">
        <f>TEXT(DATE(E$28,E$29,1),"mmm")</f>
        <v>Feb</v>
      </c>
      <c r="F31" s="267" t="str">
        <f t="shared" ref="F31:P31" si="0">TEXT(DATE(F$28,F$29,1),"mmm")</f>
        <v>Mar</v>
      </c>
      <c r="G31" s="267" t="str">
        <f t="shared" si="0"/>
        <v>Apr</v>
      </c>
      <c r="H31" s="267" t="str">
        <f t="shared" si="0"/>
        <v>May</v>
      </c>
      <c r="I31" s="267" t="str">
        <f t="shared" si="0"/>
        <v>Jun</v>
      </c>
      <c r="J31" s="267" t="str">
        <f t="shared" si="0"/>
        <v>Jul</v>
      </c>
      <c r="K31" s="267" t="str">
        <f t="shared" si="0"/>
        <v>Aug</v>
      </c>
      <c r="L31" s="267" t="str">
        <f t="shared" si="0"/>
        <v>Sept</v>
      </c>
      <c r="M31" s="267" t="str">
        <f t="shared" si="0"/>
        <v>Oct</v>
      </c>
      <c r="N31" s="267" t="str">
        <f t="shared" si="0"/>
        <v>Nov</v>
      </c>
      <c r="O31" s="267" t="str">
        <f t="shared" si="0"/>
        <v>Dec</v>
      </c>
      <c r="P31" s="268" t="str">
        <f t="shared" si="0"/>
        <v>Jan</v>
      </c>
      <c r="Q31" s="269" t="str">
        <f>P31&amp;" Days"</f>
        <v>Jan Days</v>
      </c>
      <c r="R31" s="22"/>
    </row>
    <row r="32" spans="1:51" s="15" customFormat="1" ht="13" x14ac:dyDescent="0.3">
      <c r="A32" s="195"/>
      <c r="B32" s="317" t="str">
        <f>location</f>
        <v>QRC</v>
      </c>
      <c r="C32" s="318"/>
      <c r="D32" s="272" cm="1">
        <f t="array" ref="D32:Q32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_xlpm.filtered_tbl,_xlfn._xlws.FILTER(_xlpm.raw_tbl,_xlfn.CHOOSECOLS(_xlpm.raw_tbl,9) * ((_xlfn.CHOOSECOLS(_xlpm.raw_tbl,8) = location))),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_xlpm.raw_results_tbl,_xlfn.HSTACK(_xlfn.CHOOSECOLS(_xlpm.pivoted_tbl,1),_xlfn.DROP(_xlpm.pivoted_tbl,0,1),_xlpm.days),
_xlfn.DROP(IF(_xlpm.raw_results_tbl="",0,_xlpm.raw_results_tbl),0,1)
)</f>
        <v>359</v>
      </c>
      <c r="E32" s="273">
        <v>366</v>
      </c>
      <c r="F32" s="273">
        <v>365</v>
      </c>
      <c r="G32" s="274">
        <v>366</v>
      </c>
      <c r="H32" s="273">
        <v>385</v>
      </c>
      <c r="I32" s="273">
        <v>399</v>
      </c>
      <c r="J32" s="274">
        <v>396</v>
      </c>
      <c r="K32" s="274">
        <v>408.5</v>
      </c>
      <c r="L32" s="274">
        <v>421.5</v>
      </c>
      <c r="M32" s="274">
        <v>379</v>
      </c>
      <c r="N32" s="274">
        <v>377</v>
      </c>
      <c r="O32" s="274">
        <v>367</v>
      </c>
      <c r="P32" s="275">
        <v>366</v>
      </c>
      <c r="Q32" s="265">
        <v>127.33850694424591</v>
      </c>
      <c r="R32" s="2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s="15" customFormat="1" ht="13" x14ac:dyDescent="0.3">
      <c r="A33" s="195"/>
      <c r="B33" s="270" cm="1">
        <f t="array" ref="B33:Q40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ISNUMBER(MATCH(_xlfn.CHOOSECOLS(_xlpm.raw_results_tbl,1),_xlfn._xlws.FILTER(tbl_ref_sales[ID],tbl_ref_sales[Store] = location),0))),
_xlpm.clean_results_tbl,IF(_xlpm.filtered_results_tbl="",0,_xlpm.filtered_results_tbl),
_xlfn._xlws.SORT(_xlpm.clean_results_tbl,_xlfn.SEQUENCE(COLUMNS(_xlpm.clean_results_tbl)-3,,COLUMNS(_xlpm.clean_results_tbl)-1,-1),-1)
)</f>
        <v>898</v>
      </c>
      <c r="C33" s="271" t="str">
        <v>Nicole W</v>
      </c>
      <c r="D33" s="278">
        <v>355</v>
      </c>
      <c r="E33" s="279">
        <v>376.5</v>
      </c>
      <c r="F33" s="279">
        <v>380</v>
      </c>
      <c r="G33" s="280">
        <v>385</v>
      </c>
      <c r="H33" s="279">
        <v>405</v>
      </c>
      <c r="I33" s="279">
        <v>418</v>
      </c>
      <c r="J33" s="280">
        <v>400</v>
      </c>
      <c r="K33" s="280">
        <v>429</v>
      </c>
      <c r="L33" s="280">
        <v>490.5</v>
      </c>
      <c r="M33" s="280">
        <v>513</v>
      </c>
      <c r="N33" s="280">
        <v>427</v>
      </c>
      <c r="O33" s="280">
        <v>518</v>
      </c>
      <c r="P33" s="281">
        <v>462.5</v>
      </c>
      <c r="Q33" s="260">
        <v>15.110277777734154</v>
      </c>
      <c r="R33" s="22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15" customFormat="1" ht="13" x14ac:dyDescent="0.3">
      <c r="A34" s="195"/>
      <c r="B34" s="143">
        <v>548</v>
      </c>
      <c r="C34" s="144" t="str">
        <v>Camila L</v>
      </c>
      <c r="D34" s="35">
        <v>449</v>
      </c>
      <c r="E34" s="136">
        <v>399</v>
      </c>
      <c r="F34" s="136">
        <v>359</v>
      </c>
      <c r="G34" s="137">
        <v>360</v>
      </c>
      <c r="H34" s="136">
        <v>380</v>
      </c>
      <c r="I34" s="136">
        <v>429</v>
      </c>
      <c r="J34" s="137">
        <v>395</v>
      </c>
      <c r="K34" s="137">
        <v>468</v>
      </c>
      <c r="L34" s="137">
        <v>422</v>
      </c>
      <c r="M34" s="137">
        <v>448</v>
      </c>
      <c r="N34" s="137">
        <v>588</v>
      </c>
      <c r="O34" s="137">
        <v>527.5</v>
      </c>
      <c r="P34" s="276">
        <v>449.5</v>
      </c>
      <c r="Q34" s="248">
        <v>14.412152777746087</v>
      </c>
      <c r="R34" s="22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15" customFormat="1" ht="13" x14ac:dyDescent="0.3">
      <c r="A35" s="195"/>
      <c r="B35" s="143">
        <v>573</v>
      </c>
      <c r="C35" s="144" t="str">
        <v>Ray N</v>
      </c>
      <c r="D35" s="35">
        <v>0</v>
      </c>
      <c r="E35" s="136">
        <v>0</v>
      </c>
      <c r="F35" s="136">
        <v>0</v>
      </c>
      <c r="G35" s="137">
        <v>0</v>
      </c>
      <c r="H35" s="136">
        <v>0</v>
      </c>
      <c r="I35" s="136">
        <v>0</v>
      </c>
      <c r="J35" s="137">
        <v>0</v>
      </c>
      <c r="K35" s="137">
        <v>80</v>
      </c>
      <c r="L35" s="137">
        <v>58</v>
      </c>
      <c r="M35" s="137">
        <v>0</v>
      </c>
      <c r="N35" s="137">
        <v>159</v>
      </c>
      <c r="O35" s="137">
        <v>399.5</v>
      </c>
      <c r="P35" s="276">
        <v>428</v>
      </c>
      <c r="Q35" s="248">
        <v>14.737638888907968</v>
      </c>
      <c r="R35" s="23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15" customFormat="1" ht="13" x14ac:dyDescent="0.3">
      <c r="A36" s="195"/>
      <c r="B36" s="143">
        <v>516</v>
      </c>
      <c r="C36" s="144" t="str">
        <v>Peggy L</v>
      </c>
      <c r="D36" s="35">
        <v>412</v>
      </c>
      <c r="E36" s="136">
        <v>472</v>
      </c>
      <c r="F36" s="136">
        <v>399</v>
      </c>
      <c r="G36" s="137">
        <v>445</v>
      </c>
      <c r="H36" s="136">
        <v>398</v>
      </c>
      <c r="I36" s="136">
        <v>364</v>
      </c>
      <c r="J36" s="137">
        <v>527</v>
      </c>
      <c r="K36" s="137">
        <v>353</v>
      </c>
      <c r="L36" s="137">
        <v>503</v>
      </c>
      <c r="M36" s="137">
        <v>509</v>
      </c>
      <c r="N36" s="137">
        <v>478</v>
      </c>
      <c r="O36" s="137">
        <v>430</v>
      </c>
      <c r="P36" s="276">
        <v>399</v>
      </c>
      <c r="Q36" s="248">
        <v>10.625277777769952</v>
      </c>
      <c r="R36" s="23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15" customFormat="1" ht="13" x14ac:dyDescent="0.3">
      <c r="A37" s="195"/>
      <c r="B37" s="143">
        <v>814</v>
      </c>
      <c r="C37" s="144" t="str">
        <v>Sum C</v>
      </c>
      <c r="D37" s="35">
        <v>354.5</v>
      </c>
      <c r="E37" s="136">
        <v>366</v>
      </c>
      <c r="F37" s="136">
        <v>360</v>
      </c>
      <c r="G37" s="137">
        <v>372</v>
      </c>
      <c r="H37" s="136">
        <v>367</v>
      </c>
      <c r="I37" s="136">
        <v>359</v>
      </c>
      <c r="J37" s="137">
        <v>396</v>
      </c>
      <c r="K37" s="137">
        <v>439</v>
      </c>
      <c r="L37" s="137">
        <v>373</v>
      </c>
      <c r="M37" s="137">
        <v>351</v>
      </c>
      <c r="N37" s="137">
        <v>360</v>
      </c>
      <c r="O37" s="137">
        <v>330</v>
      </c>
      <c r="P37" s="276">
        <v>359</v>
      </c>
      <c r="Q37" s="248">
        <v>13.561770833293849</v>
      </c>
      <c r="R37" s="23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15" customFormat="1" ht="13" x14ac:dyDescent="0.3">
      <c r="A38" s="195"/>
      <c r="B38" s="143">
        <v>574</v>
      </c>
      <c r="C38" s="144" t="str">
        <v>Kathy L</v>
      </c>
      <c r="D38" s="35">
        <v>0</v>
      </c>
      <c r="E38" s="136">
        <v>0</v>
      </c>
      <c r="F38" s="136">
        <v>0</v>
      </c>
      <c r="G38" s="137">
        <v>0</v>
      </c>
      <c r="H38" s="136">
        <v>0</v>
      </c>
      <c r="I38" s="136">
        <v>0</v>
      </c>
      <c r="J38" s="137">
        <v>363.5</v>
      </c>
      <c r="K38" s="137">
        <v>417</v>
      </c>
      <c r="L38" s="137">
        <v>386</v>
      </c>
      <c r="M38" s="137">
        <v>351</v>
      </c>
      <c r="N38" s="137">
        <v>359</v>
      </c>
      <c r="O38" s="137">
        <v>387</v>
      </c>
      <c r="P38" s="276">
        <v>358.5</v>
      </c>
      <c r="Q38" s="248">
        <v>16.153402777759766</v>
      </c>
      <c r="R38" s="23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15" customFormat="1" ht="13" x14ac:dyDescent="0.3">
      <c r="A39" s="195"/>
      <c r="B39" s="143">
        <v>820</v>
      </c>
      <c r="C39" s="144" t="str">
        <v>Zoe T</v>
      </c>
      <c r="D39" s="35">
        <v>322</v>
      </c>
      <c r="E39" s="136">
        <v>364.5</v>
      </c>
      <c r="F39" s="136">
        <v>377</v>
      </c>
      <c r="G39" s="137">
        <v>331</v>
      </c>
      <c r="H39" s="136">
        <v>329</v>
      </c>
      <c r="I39" s="136">
        <v>412</v>
      </c>
      <c r="J39" s="137">
        <v>461</v>
      </c>
      <c r="K39" s="137">
        <v>380</v>
      </c>
      <c r="L39" s="137">
        <v>423.5</v>
      </c>
      <c r="M39" s="137">
        <v>368</v>
      </c>
      <c r="N39" s="137">
        <v>331.5</v>
      </c>
      <c r="O39" s="137">
        <v>344</v>
      </c>
      <c r="P39" s="276">
        <v>342</v>
      </c>
      <c r="Q39" s="248">
        <v>14.439305555594038</v>
      </c>
      <c r="R39" s="23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15" customFormat="1" ht="13" x14ac:dyDescent="0.3">
      <c r="A40" s="209"/>
      <c r="B40" s="143">
        <v>585</v>
      </c>
      <c r="C40" s="144" t="str">
        <v>Pooh L</v>
      </c>
      <c r="D40" s="35">
        <v>0</v>
      </c>
      <c r="E40" s="136">
        <v>0</v>
      </c>
      <c r="F40" s="136">
        <v>0</v>
      </c>
      <c r="G40" s="137">
        <v>0</v>
      </c>
      <c r="H40" s="136">
        <v>0</v>
      </c>
      <c r="I40" s="136">
        <v>0</v>
      </c>
      <c r="J40" s="137">
        <v>0</v>
      </c>
      <c r="K40" s="137">
        <v>0</v>
      </c>
      <c r="L40" s="137">
        <v>0</v>
      </c>
      <c r="M40" s="137">
        <v>344.5</v>
      </c>
      <c r="N40" s="137">
        <v>290</v>
      </c>
      <c r="O40" s="137">
        <v>370</v>
      </c>
      <c r="P40" s="276">
        <v>333.5</v>
      </c>
      <c r="Q40" s="248">
        <v>13.699861111053906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15" customFormat="1" ht="13" x14ac:dyDescent="0.3">
      <c r="A41" s="209"/>
      <c r="B41" s="143"/>
      <c r="C41" s="144"/>
      <c r="D41" s="35"/>
      <c r="E41" s="136"/>
      <c r="F41" s="136"/>
      <c r="G41" s="137"/>
      <c r="H41" s="136"/>
      <c r="I41" s="136"/>
      <c r="J41" s="137"/>
      <c r="K41" s="137"/>
      <c r="L41" s="137"/>
      <c r="M41" s="137"/>
      <c r="N41" s="137"/>
      <c r="O41" s="137"/>
      <c r="P41" s="276"/>
      <c r="Q41" s="24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15" customFormat="1" ht="13" x14ac:dyDescent="0.3">
      <c r="A42" s="209"/>
      <c r="B42" s="143"/>
      <c r="C42" s="144"/>
      <c r="D42" s="35"/>
      <c r="E42" s="136"/>
      <c r="F42" s="136"/>
      <c r="G42" s="137"/>
      <c r="H42" s="136"/>
      <c r="I42" s="136"/>
      <c r="J42" s="137"/>
      <c r="K42" s="137"/>
      <c r="L42" s="137"/>
      <c r="M42" s="137"/>
      <c r="N42" s="137"/>
      <c r="O42" s="137"/>
      <c r="P42" s="276"/>
      <c r="Q42" s="24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15" customFormat="1" ht="13" x14ac:dyDescent="0.3">
      <c r="A43" s="209"/>
      <c r="B43" s="143"/>
      <c r="C43" s="144"/>
      <c r="D43" s="35"/>
      <c r="E43" s="136"/>
      <c r="F43" s="136"/>
      <c r="G43" s="137"/>
      <c r="H43" s="136"/>
      <c r="I43" s="136"/>
      <c r="J43" s="137"/>
      <c r="K43" s="137"/>
      <c r="L43" s="137"/>
      <c r="M43" s="137"/>
      <c r="N43" s="137"/>
      <c r="O43" s="137"/>
      <c r="P43" s="276"/>
      <c r="Q43" s="24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15" customFormat="1" ht="13.5" thickBot="1" x14ac:dyDescent="0.35">
      <c r="A44" s="209"/>
      <c r="B44" s="145"/>
      <c r="C44" s="146"/>
      <c r="D44" s="36"/>
      <c r="E44" s="37"/>
      <c r="F44" s="37"/>
      <c r="G44" s="139"/>
      <c r="H44" s="37"/>
      <c r="I44" s="37"/>
      <c r="J44" s="139"/>
      <c r="K44" s="139"/>
      <c r="L44" s="139"/>
      <c r="M44" s="139"/>
      <c r="N44" s="139"/>
      <c r="O44" s="139"/>
      <c r="P44" s="277"/>
      <c r="Q44" s="250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15" customFormat="1" ht="13" thickBo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15" customFormat="1" ht="13.5" thickBot="1" x14ac:dyDescent="0.3">
      <c r="D46" s="310" t="s">
        <v>73</v>
      </c>
      <c r="E46" s="311"/>
      <c r="F46" s="311"/>
      <c r="G46" s="311"/>
      <c r="H46" s="311"/>
      <c r="I46" s="311"/>
      <c r="J46" s="311"/>
      <c r="K46" s="311"/>
      <c r="L46" s="311"/>
      <c r="M46" s="311"/>
      <c r="N46" s="311"/>
      <c r="O46" s="311"/>
      <c r="P46" s="311"/>
      <c r="Q46" s="312"/>
      <c r="R46" s="23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15" customFormat="1" ht="26.5" thickBot="1" x14ac:dyDescent="0.3">
      <c r="D47" s="184" t="str">
        <f>"Last
"&amp;TEXT(DATE(D$28,D$29,1),"mmm")</f>
        <v>Last
Jan</v>
      </c>
      <c r="E47" s="147" t="str">
        <f>TEXT(DATE(E$28,E$29,1),"mmm")</f>
        <v>Feb</v>
      </c>
      <c r="F47" s="147" t="str">
        <f t="shared" ref="F47:P47" si="1">TEXT(DATE(F$28,F$29,1),"mmm")</f>
        <v>Mar</v>
      </c>
      <c r="G47" s="147" t="str">
        <f t="shared" si="1"/>
        <v>Apr</v>
      </c>
      <c r="H47" s="147" t="str">
        <f t="shared" si="1"/>
        <v>May</v>
      </c>
      <c r="I47" s="147" t="str">
        <f t="shared" si="1"/>
        <v>Jun</v>
      </c>
      <c r="J47" s="147" t="str">
        <f t="shared" si="1"/>
        <v>Jul</v>
      </c>
      <c r="K47" s="147" t="str">
        <f t="shared" si="1"/>
        <v>Aug</v>
      </c>
      <c r="L47" s="147" t="str">
        <f t="shared" si="1"/>
        <v>Sept</v>
      </c>
      <c r="M47" s="147" t="str">
        <f t="shared" si="1"/>
        <v>Oct</v>
      </c>
      <c r="N47" s="147" t="str">
        <f t="shared" si="1"/>
        <v>Nov</v>
      </c>
      <c r="O47" s="147" t="str">
        <f t="shared" si="1"/>
        <v>Dec</v>
      </c>
      <c r="P47" s="148" t="str">
        <f t="shared" si="1"/>
        <v>Jan</v>
      </c>
      <c r="Q47" s="229" t="str">
        <f>P47&amp;" Days"</f>
        <v>Jan Days</v>
      </c>
      <c r="R47" s="23"/>
      <c r="S47"/>
      <c r="T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15" customFormat="1" ht="13" x14ac:dyDescent="0.3">
      <c r="A48" s="195"/>
      <c r="B48" s="141" t="e" cm="1" vm="1">
        <f t="array" aca="1" ref="B48" ca="1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
NOT(ISNUMBER(MATCH(_xlfn.CHOOSECOLS(_xlpm.raw_results_tbl,1),_xlfn._xlws.FILTER(tbl_ref_sales[ID],tbl_ref_sales[Store] = location),0))) *
NOT(ISNUMBER(MATCH(_xlfn.CHOOSECOLS(_xlpm.raw_results_tbl,1),_xlfn._xlws.FILTER(tbl_ref_sales[ID],NOT(tbl_ref_sales[IsActive])),0))) *
NOT(_xlfn.CHOOSECOLS(_xlpm.raw_results_tbl,1)=0) *
(_xlpm.totals &lt;&gt; 0)),
_xlpm.clean_results_tbl,IF(_xlpm.filtered_results_tbl="",0,_xlpm.filtered_results_tbl),
_xlfn._xlws.SORT(_xlpm.clean_results_tbl,_xlfn.SEQUENCE(COLUMNS(_xlpm.clean_results_tbl)-2,,COLUMNS(_xlpm.clean_results_tbl),-1),-1)
)</f>
        <v>#VALUE!</v>
      </c>
      <c r="C48" s="142"/>
      <c r="D48" s="33"/>
      <c r="E48" s="34"/>
      <c r="F48" s="34"/>
      <c r="G48" s="134"/>
      <c r="H48" s="34"/>
      <c r="I48" s="34"/>
      <c r="J48" s="134"/>
      <c r="K48" s="134"/>
      <c r="L48" s="134"/>
      <c r="M48" s="134"/>
      <c r="N48" s="134"/>
      <c r="O48" s="134"/>
      <c r="P48" s="224"/>
      <c r="Q48" s="218"/>
      <c r="R48" s="23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15" customFormat="1" ht="13" x14ac:dyDescent="0.3">
      <c r="A49" s="195"/>
      <c r="B49" s="143"/>
      <c r="C49" s="144"/>
      <c r="D49" s="35"/>
      <c r="E49" s="136"/>
      <c r="F49" s="136"/>
      <c r="G49" s="137"/>
      <c r="H49" s="136"/>
      <c r="I49" s="136"/>
      <c r="J49" s="137"/>
      <c r="K49" s="137"/>
      <c r="L49" s="137"/>
      <c r="M49" s="137"/>
      <c r="N49" s="137"/>
      <c r="O49" s="137"/>
      <c r="P49" s="225"/>
      <c r="Q49" s="219"/>
      <c r="R49" s="23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15" customFormat="1" ht="13" x14ac:dyDescent="0.3">
      <c r="A50" s="195"/>
      <c r="B50" s="143"/>
      <c r="C50" s="144"/>
      <c r="D50" s="35"/>
      <c r="E50" s="136"/>
      <c r="F50" s="136"/>
      <c r="G50" s="137"/>
      <c r="H50" s="136"/>
      <c r="I50" s="136"/>
      <c r="J50" s="137"/>
      <c r="K50" s="137"/>
      <c r="L50" s="137"/>
      <c r="M50" s="137"/>
      <c r="N50" s="137"/>
      <c r="O50" s="137"/>
      <c r="P50" s="225"/>
      <c r="Q50" s="219"/>
      <c r="R50" s="23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15" customFormat="1" ht="13" x14ac:dyDescent="0.3">
      <c r="A51" s="195"/>
      <c r="B51" s="143"/>
      <c r="C51" s="144"/>
      <c r="D51" s="35"/>
      <c r="E51" s="136"/>
      <c r="F51" s="136"/>
      <c r="G51" s="137"/>
      <c r="H51" s="136"/>
      <c r="I51" s="136"/>
      <c r="J51" s="137"/>
      <c r="K51" s="137"/>
      <c r="L51" s="137"/>
      <c r="M51" s="137"/>
      <c r="N51" s="137"/>
      <c r="O51" s="137"/>
      <c r="P51" s="225"/>
      <c r="Q51" s="219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15" customFormat="1" ht="13" x14ac:dyDescent="0.3">
      <c r="A52" s="195"/>
      <c r="B52" s="143"/>
      <c r="C52" s="144"/>
      <c r="D52" s="35"/>
      <c r="E52" s="136"/>
      <c r="F52" s="136"/>
      <c r="G52" s="137"/>
      <c r="H52" s="136"/>
      <c r="I52" s="136"/>
      <c r="J52" s="137"/>
      <c r="K52" s="137"/>
      <c r="L52" s="137"/>
      <c r="M52" s="137"/>
      <c r="N52" s="137"/>
      <c r="O52" s="137"/>
      <c r="P52" s="225"/>
      <c r="Q52" s="219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15" customFormat="1" ht="13" x14ac:dyDescent="0.3">
      <c r="A53" s="195"/>
      <c r="B53" s="143"/>
      <c r="C53" s="144"/>
      <c r="D53" s="35"/>
      <c r="E53" s="136"/>
      <c r="F53" s="136"/>
      <c r="G53" s="137"/>
      <c r="H53" s="136"/>
      <c r="I53" s="136"/>
      <c r="J53" s="137"/>
      <c r="K53" s="137"/>
      <c r="L53" s="137"/>
      <c r="M53" s="137"/>
      <c r="N53" s="137"/>
      <c r="O53" s="137"/>
      <c r="P53" s="225"/>
      <c r="Q53" s="219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15" customFormat="1" ht="13" x14ac:dyDescent="0.3">
      <c r="A54" s="195"/>
      <c r="B54" s="143"/>
      <c r="C54" s="144"/>
      <c r="D54" s="35"/>
      <c r="E54" s="136"/>
      <c r="F54" s="136"/>
      <c r="G54" s="137"/>
      <c r="H54" s="136"/>
      <c r="I54" s="136"/>
      <c r="J54" s="137"/>
      <c r="K54" s="137"/>
      <c r="L54" s="137"/>
      <c r="M54" s="137"/>
      <c r="N54" s="137"/>
      <c r="O54" s="137"/>
      <c r="P54" s="225"/>
      <c r="Q54" s="219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15" customFormat="1" ht="13" x14ac:dyDescent="0.3">
      <c r="A55" s="195"/>
      <c r="B55" s="143"/>
      <c r="C55" s="144"/>
      <c r="D55" s="35"/>
      <c r="E55" s="136"/>
      <c r="F55" s="136"/>
      <c r="G55" s="137"/>
      <c r="H55" s="136"/>
      <c r="I55" s="136"/>
      <c r="J55" s="137"/>
      <c r="K55" s="137"/>
      <c r="L55" s="137"/>
      <c r="M55" s="137"/>
      <c r="N55" s="137"/>
      <c r="O55" s="137"/>
      <c r="P55" s="225"/>
      <c r="Q55" s="219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15" customFormat="1" ht="13" x14ac:dyDescent="0.3">
      <c r="A56" s="195"/>
      <c r="B56" s="143"/>
      <c r="C56" s="144"/>
      <c r="D56" s="35"/>
      <c r="E56" s="136"/>
      <c r="F56" s="136"/>
      <c r="G56" s="137"/>
      <c r="H56" s="136"/>
      <c r="I56" s="136"/>
      <c r="J56" s="137"/>
      <c r="K56" s="137"/>
      <c r="L56" s="137"/>
      <c r="M56" s="137"/>
      <c r="N56" s="137"/>
      <c r="O56" s="137"/>
      <c r="P56" s="225"/>
      <c r="Q56" s="219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15" customFormat="1" ht="13.5" customHeight="1" x14ac:dyDescent="0.3">
      <c r="A57" s="195"/>
      <c r="B57" s="143"/>
      <c r="C57" s="144"/>
      <c r="D57" s="35"/>
      <c r="E57" s="136"/>
      <c r="F57" s="136"/>
      <c r="G57" s="137"/>
      <c r="H57" s="136"/>
      <c r="I57" s="136"/>
      <c r="J57" s="137"/>
      <c r="K57" s="137"/>
      <c r="L57" s="137"/>
      <c r="M57" s="137"/>
      <c r="N57" s="137"/>
      <c r="O57" s="137"/>
      <c r="P57" s="225"/>
      <c r="Q57" s="219"/>
      <c r="R57" s="23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15" customFormat="1" ht="13" x14ac:dyDescent="0.3">
      <c r="A58" s="195"/>
      <c r="B58" s="143"/>
      <c r="C58" s="144"/>
      <c r="D58" s="35"/>
      <c r="E58" s="136"/>
      <c r="F58" s="136"/>
      <c r="G58" s="137"/>
      <c r="H58" s="136"/>
      <c r="I58" s="136"/>
      <c r="J58" s="137"/>
      <c r="K58" s="137"/>
      <c r="L58" s="137"/>
      <c r="M58" s="137"/>
      <c r="N58" s="137"/>
      <c r="O58" s="137"/>
      <c r="P58" s="225"/>
      <c r="Q58" s="219"/>
      <c r="R58" s="23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15" customFormat="1" ht="13" x14ac:dyDescent="0.3">
      <c r="A59" s="195"/>
      <c r="B59" s="143"/>
      <c r="C59" s="144"/>
      <c r="D59" s="35"/>
      <c r="E59" s="136"/>
      <c r="F59" s="136"/>
      <c r="G59" s="137"/>
      <c r="H59" s="136"/>
      <c r="I59" s="136"/>
      <c r="J59" s="137"/>
      <c r="K59" s="137"/>
      <c r="L59" s="137"/>
      <c r="M59" s="137"/>
      <c r="N59" s="137"/>
      <c r="O59" s="137"/>
      <c r="P59" s="225"/>
      <c r="Q59" s="219"/>
      <c r="R59" s="23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15" customFormat="1" ht="13" x14ac:dyDescent="0.3">
      <c r="A60" s="195"/>
      <c r="B60" s="143"/>
      <c r="C60" s="144"/>
      <c r="D60" s="35"/>
      <c r="E60" s="136"/>
      <c r="F60" s="136"/>
      <c r="G60" s="137"/>
      <c r="H60" s="136"/>
      <c r="I60" s="136"/>
      <c r="J60" s="137"/>
      <c r="K60" s="137"/>
      <c r="L60" s="137"/>
      <c r="M60" s="137"/>
      <c r="N60" s="137"/>
      <c r="O60" s="137"/>
      <c r="P60" s="225"/>
      <c r="Q60" s="219"/>
      <c r="R60" s="23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15" customFormat="1" ht="13" x14ac:dyDescent="0.3">
      <c r="A61" s="195"/>
      <c r="B61" s="143"/>
      <c r="C61" s="144"/>
      <c r="D61" s="35"/>
      <c r="E61" s="136"/>
      <c r="F61" s="136"/>
      <c r="G61" s="137"/>
      <c r="H61" s="136"/>
      <c r="I61" s="136"/>
      <c r="J61" s="137"/>
      <c r="K61" s="137"/>
      <c r="L61" s="137"/>
      <c r="M61" s="137"/>
      <c r="N61" s="137"/>
      <c r="O61" s="137"/>
      <c r="P61" s="225"/>
      <c r="Q61" s="219"/>
      <c r="R61" s="23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15" customFormat="1" ht="13" x14ac:dyDescent="0.3">
      <c r="A62" s="195"/>
      <c r="B62" s="143"/>
      <c r="C62" s="144"/>
      <c r="D62" s="35"/>
      <c r="E62" s="136"/>
      <c r="F62" s="136"/>
      <c r="G62" s="137"/>
      <c r="H62" s="136"/>
      <c r="I62" s="136"/>
      <c r="J62" s="137"/>
      <c r="K62" s="137"/>
      <c r="L62" s="137"/>
      <c r="M62" s="137"/>
      <c r="N62" s="137"/>
      <c r="O62" s="137"/>
      <c r="P62" s="225"/>
      <c r="Q62" s="219"/>
      <c r="R62" s="23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15" customFormat="1" ht="13" x14ac:dyDescent="0.3">
      <c r="A63" s="195"/>
      <c r="B63" s="143"/>
      <c r="C63" s="144"/>
      <c r="D63" s="35"/>
      <c r="E63" s="136"/>
      <c r="F63" s="136"/>
      <c r="G63" s="137"/>
      <c r="H63" s="136"/>
      <c r="I63" s="136"/>
      <c r="J63" s="137"/>
      <c r="K63" s="137"/>
      <c r="L63" s="137"/>
      <c r="M63" s="137"/>
      <c r="N63" s="137"/>
      <c r="O63" s="137"/>
      <c r="P63" s="225"/>
      <c r="Q63" s="219"/>
      <c r="R63" s="2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15" customFormat="1" ht="13.5" thickBot="1" x14ac:dyDescent="0.35">
      <c r="A64" s="195"/>
      <c r="B64" s="145"/>
      <c r="C64" s="146"/>
      <c r="D64" s="36"/>
      <c r="E64" s="37"/>
      <c r="F64" s="37"/>
      <c r="G64" s="139"/>
      <c r="H64" s="37"/>
      <c r="I64" s="37"/>
      <c r="J64" s="139"/>
      <c r="K64" s="139"/>
      <c r="L64" s="139"/>
      <c r="M64" s="139"/>
      <c r="N64" s="139"/>
      <c r="O64" s="139"/>
      <c r="P64" s="226"/>
      <c r="Q64" s="220"/>
      <c r="R64" s="23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15" customFormat="1" ht="13" thickBot="1" x14ac:dyDescent="0.3">
      <c r="R65" s="23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15" customFormat="1" ht="13.5" thickBot="1" x14ac:dyDescent="0.3">
      <c r="D66" s="307" t="s">
        <v>74</v>
      </c>
      <c r="E66" s="308"/>
      <c r="F66" s="308"/>
      <c r="G66" s="308"/>
      <c r="H66" s="308"/>
      <c r="I66" s="308"/>
      <c r="J66" s="308"/>
      <c r="K66" s="308"/>
      <c r="L66" s="308"/>
      <c r="M66" s="308"/>
      <c r="N66" s="308"/>
      <c r="O66" s="308"/>
      <c r="P66" s="308"/>
      <c r="Q66" s="309"/>
      <c r="R66" s="23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15" customFormat="1" ht="26.5" thickBot="1" x14ac:dyDescent="0.3">
      <c r="D67" s="213" t="str">
        <f>"Last
"&amp;TEXT(DATE(D$28,D$29,1),"mmm")</f>
        <v>Last
Jan</v>
      </c>
      <c r="E67" s="216" t="str">
        <f>TEXT(DATE(E$28,E$29,1),"mmm")</f>
        <v>Feb</v>
      </c>
      <c r="F67" s="216" t="str">
        <f t="shared" ref="F67:P67" si="2">TEXT(DATE(F$28,F$29,1),"mmm")</f>
        <v>Mar</v>
      </c>
      <c r="G67" s="216" t="str">
        <f t="shared" si="2"/>
        <v>Apr</v>
      </c>
      <c r="H67" s="216" t="str">
        <f t="shared" si="2"/>
        <v>May</v>
      </c>
      <c r="I67" s="216" t="str">
        <f t="shared" si="2"/>
        <v>Jun</v>
      </c>
      <c r="J67" s="216" t="str">
        <f t="shared" si="2"/>
        <v>Jul</v>
      </c>
      <c r="K67" s="216" t="str">
        <f t="shared" si="2"/>
        <v>Aug</v>
      </c>
      <c r="L67" s="216" t="str">
        <f t="shared" si="2"/>
        <v>Sept</v>
      </c>
      <c r="M67" s="216" t="str">
        <f t="shared" si="2"/>
        <v>Oct</v>
      </c>
      <c r="N67" s="216" t="str">
        <f t="shared" si="2"/>
        <v>Nov</v>
      </c>
      <c r="O67" s="216" t="str">
        <f t="shared" si="2"/>
        <v>Dec</v>
      </c>
      <c r="P67" s="216" t="str">
        <f t="shared" si="2"/>
        <v>Jan</v>
      </c>
      <c r="Q67" s="217" t="str">
        <f>P67&amp;" Days"</f>
        <v>Jan Days</v>
      </c>
      <c r="R67" s="23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15" customFormat="1" ht="13" x14ac:dyDescent="0.3">
      <c r="A68" s="195"/>
      <c r="B68" s="141" cm="1">
        <f t="array" ref="B68:Q74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ISNUMBER(MATCH(_xlfn.CHOOSECOLS(_xlpm.raw_results_tbl,1),_xlfn._xlws.FILTER(tbl_ref_sales[ID],NOT(tbl_ref_sales[IsActive])),0)) * (_xlpm.totals &lt;&gt; 0)),
_xlpm.clean_results_tbl,IF(_xlpm.filtered_results_tbl="",0,_xlpm.filtered_results_tbl),
_xlfn._xlws.SORT(_xlpm.clean_results_tbl,_xlfn.SEQUENCE(COLUMNS(_xlpm.clean_results_tbl)-2,,COLUMNS(_xlpm.clean_results_tbl),-1),-1)
)</f>
        <v>891</v>
      </c>
      <c r="C68" s="142" t="str">
        <v>Venus L</v>
      </c>
      <c r="D68" s="35">
        <v>336</v>
      </c>
      <c r="E68" s="136">
        <v>352</v>
      </c>
      <c r="F68" s="136">
        <v>359</v>
      </c>
      <c r="G68" s="137">
        <v>353</v>
      </c>
      <c r="H68" s="136">
        <v>412</v>
      </c>
      <c r="I68" s="136">
        <v>450</v>
      </c>
      <c r="J68" s="137">
        <v>375.5</v>
      </c>
      <c r="K68" s="137">
        <v>386</v>
      </c>
      <c r="L68" s="137">
        <v>557</v>
      </c>
      <c r="M68" s="137">
        <v>360</v>
      </c>
      <c r="N68" s="137">
        <v>344.5</v>
      </c>
      <c r="O68" s="137">
        <v>0</v>
      </c>
      <c r="P68" s="227">
        <v>0</v>
      </c>
      <c r="Q68" s="221">
        <v>0</v>
      </c>
      <c r="R68" s="23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15" customFormat="1" ht="13" x14ac:dyDescent="0.3">
      <c r="A69" s="195"/>
      <c r="B69" s="143">
        <v>571</v>
      </c>
      <c r="C69" s="144" t="str">
        <v>Joey C</v>
      </c>
      <c r="D69" s="35">
        <v>0</v>
      </c>
      <c r="E69" s="136">
        <v>0</v>
      </c>
      <c r="F69" s="136">
        <v>0</v>
      </c>
      <c r="G69" s="137">
        <v>0</v>
      </c>
      <c r="H69" s="136">
        <v>0</v>
      </c>
      <c r="I69" s="136">
        <v>0</v>
      </c>
      <c r="J69" s="137">
        <v>0</v>
      </c>
      <c r="K69" s="137">
        <v>0</v>
      </c>
      <c r="L69" s="137">
        <v>398</v>
      </c>
      <c r="M69" s="137">
        <v>0</v>
      </c>
      <c r="N69" s="137">
        <v>0</v>
      </c>
      <c r="O69" s="137">
        <v>0</v>
      </c>
      <c r="P69" s="227">
        <v>0</v>
      </c>
      <c r="Q69" s="221">
        <v>0</v>
      </c>
      <c r="R69" s="23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15" customFormat="1" ht="13" x14ac:dyDescent="0.3">
      <c r="A70" s="195"/>
      <c r="B70" s="143">
        <v>576</v>
      </c>
      <c r="C70" s="144" t="str">
        <v>Kathleen W</v>
      </c>
      <c r="D70" s="35">
        <v>0</v>
      </c>
      <c r="E70" s="136">
        <v>0</v>
      </c>
      <c r="F70" s="136">
        <v>0</v>
      </c>
      <c r="G70" s="137">
        <v>0</v>
      </c>
      <c r="H70" s="136">
        <v>0</v>
      </c>
      <c r="I70" s="136">
        <v>0</v>
      </c>
      <c r="J70" s="137">
        <v>0</v>
      </c>
      <c r="K70" s="137">
        <v>420</v>
      </c>
      <c r="L70" s="137">
        <v>0</v>
      </c>
      <c r="M70" s="137">
        <v>0</v>
      </c>
      <c r="N70" s="137">
        <v>0</v>
      </c>
      <c r="O70" s="137">
        <v>0</v>
      </c>
      <c r="P70" s="227">
        <v>0</v>
      </c>
      <c r="Q70" s="221">
        <v>0</v>
      </c>
      <c r="R70" s="23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15" customFormat="1" ht="13" x14ac:dyDescent="0.3">
      <c r="A71" s="195"/>
      <c r="B71" s="143">
        <v>552</v>
      </c>
      <c r="C71" s="144" t="str">
        <v>Vicky L</v>
      </c>
      <c r="D71" s="35">
        <v>0</v>
      </c>
      <c r="E71" s="136">
        <v>0</v>
      </c>
      <c r="F71" s="136">
        <v>0</v>
      </c>
      <c r="G71" s="137">
        <v>0</v>
      </c>
      <c r="H71" s="136">
        <v>0</v>
      </c>
      <c r="I71" s="136">
        <v>352.5</v>
      </c>
      <c r="J71" s="137">
        <v>395</v>
      </c>
      <c r="K71" s="137">
        <v>0</v>
      </c>
      <c r="L71" s="137">
        <v>0</v>
      </c>
      <c r="M71" s="137">
        <v>0</v>
      </c>
      <c r="N71" s="137">
        <v>0</v>
      </c>
      <c r="O71" s="137">
        <v>0</v>
      </c>
      <c r="P71" s="227">
        <v>0</v>
      </c>
      <c r="Q71" s="221">
        <v>0</v>
      </c>
      <c r="R71" s="23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15" customFormat="1" ht="13" x14ac:dyDescent="0.3">
      <c r="A72" s="195"/>
      <c r="B72" s="143">
        <v>559</v>
      </c>
      <c r="C72" s="144" t="str">
        <v>Serina T</v>
      </c>
      <c r="D72" s="35">
        <v>0</v>
      </c>
      <c r="E72" s="136">
        <v>0</v>
      </c>
      <c r="F72" s="136">
        <v>0</v>
      </c>
      <c r="G72" s="137">
        <v>448.5</v>
      </c>
      <c r="H72" s="136">
        <v>0</v>
      </c>
      <c r="I72" s="136">
        <v>576</v>
      </c>
      <c r="J72" s="137">
        <v>0</v>
      </c>
      <c r="K72" s="137">
        <v>0</v>
      </c>
      <c r="L72" s="137">
        <v>0</v>
      </c>
      <c r="M72" s="137">
        <v>0</v>
      </c>
      <c r="N72" s="137">
        <v>0</v>
      </c>
      <c r="O72" s="137">
        <v>0</v>
      </c>
      <c r="P72" s="227">
        <v>0</v>
      </c>
      <c r="Q72" s="221">
        <v>0</v>
      </c>
      <c r="R72" s="23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15" customFormat="1" ht="13" x14ac:dyDescent="0.3">
      <c r="A73" s="209"/>
      <c r="B73" s="143">
        <v>556</v>
      </c>
      <c r="C73" s="144" t="str">
        <v>Max L</v>
      </c>
      <c r="D73" s="35">
        <v>0</v>
      </c>
      <c r="E73" s="136">
        <v>325</v>
      </c>
      <c r="F73" s="136">
        <v>315</v>
      </c>
      <c r="G73" s="137">
        <v>363</v>
      </c>
      <c r="H73" s="136">
        <v>0</v>
      </c>
      <c r="I73" s="136">
        <v>0</v>
      </c>
      <c r="J73" s="137">
        <v>0</v>
      </c>
      <c r="K73" s="137">
        <v>0</v>
      </c>
      <c r="L73" s="137">
        <v>0</v>
      </c>
      <c r="M73" s="137">
        <v>0</v>
      </c>
      <c r="N73" s="137">
        <v>0</v>
      </c>
      <c r="O73" s="137">
        <v>0</v>
      </c>
      <c r="P73" s="227">
        <v>0</v>
      </c>
      <c r="Q73" s="221">
        <v>0</v>
      </c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15" customFormat="1" ht="13" x14ac:dyDescent="0.3">
      <c r="A74" s="209"/>
      <c r="B74" s="143">
        <v>541</v>
      </c>
      <c r="C74" s="144" t="str">
        <v>Rodney C</v>
      </c>
      <c r="D74" s="35">
        <v>410</v>
      </c>
      <c r="E74" s="136">
        <v>0</v>
      </c>
      <c r="F74" s="136">
        <v>0</v>
      </c>
      <c r="G74" s="137">
        <v>0</v>
      </c>
      <c r="H74" s="136">
        <v>0</v>
      </c>
      <c r="I74" s="136">
        <v>0</v>
      </c>
      <c r="J74" s="137">
        <v>0</v>
      </c>
      <c r="K74" s="137">
        <v>0</v>
      </c>
      <c r="L74" s="137">
        <v>0</v>
      </c>
      <c r="M74" s="137">
        <v>0</v>
      </c>
      <c r="N74" s="137">
        <v>0</v>
      </c>
      <c r="O74" s="137">
        <v>0</v>
      </c>
      <c r="P74" s="227">
        <v>0</v>
      </c>
      <c r="Q74" s="221">
        <v>0</v>
      </c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15" customFormat="1" ht="13" x14ac:dyDescent="0.3">
      <c r="A75" s="209"/>
      <c r="B75" s="143"/>
      <c r="C75" s="144"/>
      <c r="D75" s="35"/>
      <c r="E75" s="136"/>
      <c r="F75" s="136"/>
      <c r="G75" s="137"/>
      <c r="H75" s="136"/>
      <c r="I75" s="136"/>
      <c r="J75" s="137"/>
      <c r="K75" s="137"/>
      <c r="L75" s="137"/>
      <c r="M75" s="137"/>
      <c r="N75" s="137"/>
      <c r="O75" s="137"/>
      <c r="P75" s="227"/>
      <c r="Q75" s="221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15" customFormat="1" ht="13" x14ac:dyDescent="0.3">
      <c r="A76" s="209"/>
      <c r="B76" s="143"/>
      <c r="C76" s="144"/>
      <c r="D76" s="35"/>
      <c r="E76" s="136"/>
      <c r="F76" s="136"/>
      <c r="G76" s="137"/>
      <c r="H76" s="136"/>
      <c r="I76" s="136"/>
      <c r="J76" s="137"/>
      <c r="K76" s="137"/>
      <c r="L76" s="137"/>
      <c r="M76" s="137"/>
      <c r="N76" s="137"/>
      <c r="O76" s="137"/>
      <c r="P76" s="227"/>
      <c r="Q76" s="221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15" customFormat="1" ht="13" x14ac:dyDescent="0.3">
      <c r="A77" s="209"/>
      <c r="B77" s="143"/>
      <c r="C77" s="144"/>
      <c r="D77" s="35"/>
      <c r="E77" s="136"/>
      <c r="F77" s="136"/>
      <c r="G77" s="137"/>
      <c r="H77" s="136"/>
      <c r="I77" s="136"/>
      <c r="J77" s="137"/>
      <c r="K77" s="137"/>
      <c r="L77" s="137"/>
      <c r="M77" s="137"/>
      <c r="N77" s="137"/>
      <c r="O77" s="137"/>
      <c r="P77" s="227"/>
      <c r="Q77" s="221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15" customFormat="1" ht="13.5" thickBot="1" x14ac:dyDescent="0.35">
      <c r="A78" s="209"/>
      <c r="B78" s="145"/>
      <c r="C78" s="146"/>
      <c r="D78" s="36"/>
      <c r="E78" s="37"/>
      <c r="F78" s="37"/>
      <c r="G78" s="139"/>
      <c r="H78" s="37"/>
      <c r="I78" s="37"/>
      <c r="J78" s="139"/>
      <c r="K78" s="139"/>
      <c r="L78" s="139"/>
      <c r="M78" s="139"/>
      <c r="N78" s="139"/>
      <c r="O78" s="139"/>
      <c r="P78" s="228"/>
      <c r="Q78" s="230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15" customFormat="1" ht="12.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15" customFormat="1" ht="12.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15" customFormat="1" ht="12.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3" spans="1:51" ht="12.75" customHeight="1" x14ac:dyDescent="0.2"/>
    <row r="99" ht="12.75" customHeight="1" x14ac:dyDescent="0.2"/>
    <row r="115" ht="12.75" customHeight="1" x14ac:dyDescent="0.2"/>
    <row r="131" ht="12.75" customHeight="1" x14ac:dyDescent="0.2"/>
    <row r="147" ht="12.75" customHeight="1" x14ac:dyDescent="0.2"/>
  </sheetData>
  <mergeCells count="5">
    <mergeCell ref="D2:E2"/>
    <mergeCell ref="D30:Q30"/>
    <mergeCell ref="D46:Q46"/>
    <mergeCell ref="D66:Q66"/>
    <mergeCell ref="B32:C3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A2EFB-2877-42A9-9203-3855338869EE}">
  <sheetPr codeName="Sheet25">
    <tabColor theme="7" tint="0.39997558519241921"/>
  </sheetPr>
  <dimension ref="A2:AY147"/>
  <sheetViews>
    <sheetView showGridLines="0" showZeros="0" zoomScaleNormal="100" workbookViewId="0"/>
  </sheetViews>
  <sheetFormatPr defaultRowHeight="10" outlineLevelCol="1" x14ac:dyDescent="0.2"/>
  <cols>
    <col min="1" max="1" width="2.33203125" customWidth="1"/>
    <col min="2" max="2" width="10.33203125" hidden="1" customWidth="1" outlineLevel="1"/>
    <col min="3" max="3" width="14.33203125" customWidth="1" collapsed="1"/>
    <col min="4" max="16" width="11" customWidth="1"/>
    <col min="17" max="17" width="9.6640625" customWidth="1"/>
    <col min="18" max="18" width="10.33203125" customWidth="1"/>
    <col min="19" max="19" width="13.6640625" customWidth="1"/>
    <col min="33" max="33" width="2" customWidth="1"/>
  </cols>
  <sheetData>
    <row r="2" spans="3:16" ht="13" x14ac:dyDescent="0.3">
      <c r="C2" s="16" t="s">
        <v>61</v>
      </c>
      <c r="D2" s="313">
        <f>MAX(tbl_pbi_last_txn_date['[LastTxnDate']])</f>
        <v>46042</v>
      </c>
      <c r="E2" s="313"/>
      <c r="G2" s="202" t="s">
        <v>42</v>
      </c>
      <c r="H2" s="133" t="s">
        <v>27</v>
      </c>
    </row>
    <row r="3" spans="3:16" ht="13" x14ac:dyDescent="0.3">
      <c r="J3" s="16"/>
      <c r="K3" s="16"/>
      <c r="L3" s="16"/>
      <c r="M3" s="16"/>
      <c r="N3" s="16"/>
      <c r="O3" s="16"/>
      <c r="P3" s="16"/>
    </row>
    <row r="4" spans="3:16" ht="13" x14ac:dyDescent="0.3">
      <c r="J4" s="16"/>
      <c r="K4" s="16"/>
      <c r="L4" s="16"/>
      <c r="M4" s="16"/>
      <c r="N4" s="16"/>
      <c r="O4" s="16"/>
      <c r="P4" s="16"/>
    </row>
    <row r="5" spans="3:16" ht="13" x14ac:dyDescent="0.3">
      <c r="J5" s="16"/>
      <c r="K5" s="16"/>
      <c r="L5" s="16"/>
      <c r="M5" s="16"/>
      <c r="N5" s="16"/>
      <c r="O5" s="16"/>
      <c r="P5" s="16"/>
    </row>
    <row r="6" spans="3:16" ht="13" x14ac:dyDescent="0.3">
      <c r="J6" s="16"/>
      <c r="K6" s="16"/>
      <c r="L6" s="16"/>
      <c r="M6" s="16"/>
      <c r="N6" s="16"/>
      <c r="O6" s="16"/>
      <c r="P6" s="16"/>
    </row>
    <row r="7" spans="3:16" ht="13" x14ac:dyDescent="0.3">
      <c r="J7" s="16"/>
      <c r="K7" s="16"/>
      <c r="L7" s="16"/>
      <c r="M7" s="16"/>
      <c r="N7" s="16"/>
      <c r="O7" s="16"/>
      <c r="P7" s="16"/>
    </row>
    <row r="8" spans="3:16" ht="13" x14ac:dyDescent="0.3">
      <c r="J8" s="16"/>
      <c r="K8" s="16"/>
      <c r="L8" s="16"/>
      <c r="M8" s="16"/>
      <c r="N8" s="16"/>
      <c r="O8" s="16"/>
      <c r="P8" s="16"/>
    </row>
    <row r="9" spans="3:16" ht="13" x14ac:dyDescent="0.3">
      <c r="J9" s="16"/>
      <c r="K9" s="16"/>
      <c r="L9" s="16"/>
      <c r="M9" s="16"/>
      <c r="N9" s="16"/>
      <c r="O9" s="16"/>
      <c r="P9" s="16"/>
    </row>
    <row r="10" spans="3:16" ht="13" x14ac:dyDescent="0.3">
      <c r="J10" s="16"/>
      <c r="K10" s="16"/>
      <c r="L10" s="16"/>
      <c r="M10" s="16"/>
      <c r="N10" s="16"/>
      <c r="O10" s="16"/>
      <c r="P10" s="16"/>
    </row>
    <row r="11" spans="3:16" ht="13" x14ac:dyDescent="0.3">
      <c r="J11" s="16"/>
      <c r="K11" s="16"/>
      <c r="L11" s="16"/>
      <c r="M11" s="16"/>
      <c r="N11" s="16"/>
      <c r="O11" s="16"/>
      <c r="P11" s="16"/>
    </row>
    <row r="12" spans="3:16" ht="13" x14ac:dyDescent="0.3">
      <c r="J12" s="16"/>
      <c r="K12" s="16"/>
      <c r="L12" s="16"/>
      <c r="M12" s="16"/>
      <c r="N12" s="16"/>
      <c r="O12" s="16"/>
      <c r="P12" s="16"/>
    </row>
    <row r="13" spans="3:16" ht="13" x14ac:dyDescent="0.3">
      <c r="J13" s="16"/>
      <c r="K13" s="16"/>
      <c r="L13" s="16"/>
      <c r="M13" s="16"/>
      <c r="N13" s="16"/>
      <c r="O13" s="16"/>
      <c r="P13" s="16"/>
    </row>
    <row r="14" spans="3:16" ht="13" x14ac:dyDescent="0.3">
      <c r="J14" s="16"/>
      <c r="K14" s="16"/>
      <c r="L14" s="16"/>
      <c r="M14" s="16"/>
      <c r="N14" s="16"/>
      <c r="O14" s="16"/>
      <c r="P14" s="16"/>
    </row>
    <row r="15" spans="3:16" ht="13" x14ac:dyDescent="0.3">
      <c r="J15" s="16"/>
      <c r="K15" s="16"/>
      <c r="L15" s="16"/>
      <c r="M15" s="16"/>
      <c r="N15" s="16"/>
      <c r="O15" s="16"/>
      <c r="P15" s="16"/>
    </row>
    <row r="16" spans="3:16" ht="13" x14ac:dyDescent="0.3">
      <c r="J16" s="16"/>
      <c r="K16" s="16"/>
      <c r="L16" s="16"/>
      <c r="M16" s="16"/>
      <c r="N16" s="16"/>
      <c r="O16" s="16"/>
      <c r="P16" s="16"/>
    </row>
    <row r="17" spans="1:51" ht="13" x14ac:dyDescent="0.3">
      <c r="J17" s="16"/>
      <c r="K17" s="16"/>
      <c r="L17" s="16"/>
      <c r="M17" s="16"/>
      <c r="N17" s="16"/>
      <c r="O17" s="16"/>
      <c r="P17" s="16"/>
    </row>
    <row r="18" spans="1:51" ht="13" x14ac:dyDescent="0.3">
      <c r="J18" s="16"/>
      <c r="K18" s="16"/>
      <c r="L18" s="16"/>
      <c r="M18" s="16"/>
      <c r="N18" s="16"/>
      <c r="O18" s="16"/>
      <c r="P18" s="16"/>
    </row>
    <row r="19" spans="1:51" ht="13" x14ac:dyDescent="0.3">
      <c r="J19" s="16"/>
      <c r="K19" s="16"/>
      <c r="L19" s="16"/>
      <c r="M19" s="16"/>
      <c r="N19" s="16"/>
      <c r="O19" s="16"/>
      <c r="P19" s="16"/>
    </row>
    <row r="20" spans="1:51" ht="13" x14ac:dyDescent="0.3">
      <c r="J20" s="16"/>
      <c r="K20" s="16"/>
      <c r="L20" s="16"/>
      <c r="M20" s="16"/>
      <c r="N20" s="16"/>
      <c r="O20" s="16"/>
      <c r="P20" s="16"/>
    </row>
    <row r="21" spans="1:51" ht="13" x14ac:dyDescent="0.3">
      <c r="J21" s="16"/>
      <c r="K21" s="16"/>
      <c r="L21" s="16"/>
      <c r="M21" s="16"/>
      <c r="N21" s="16"/>
      <c r="O21" s="16"/>
      <c r="P21" s="16"/>
    </row>
    <row r="22" spans="1:51" ht="13" x14ac:dyDescent="0.3">
      <c r="J22" s="16"/>
      <c r="K22" s="16"/>
      <c r="L22" s="16"/>
      <c r="M22" s="16"/>
      <c r="N22" s="16"/>
      <c r="O22" s="16"/>
      <c r="P22" s="16"/>
    </row>
    <row r="23" spans="1:51" ht="13" x14ac:dyDescent="0.3">
      <c r="J23" s="16"/>
      <c r="K23" s="16"/>
      <c r="L23" s="16"/>
      <c r="M23" t="str">
        <f>D30&amp;" @ "&amp;location</f>
        <v>Median Item Price (&gt;= 100) @ QRC</v>
      </c>
      <c r="N23" s="16"/>
      <c r="O23" s="16"/>
      <c r="P23" s="16"/>
    </row>
    <row r="24" spans="1:51" ht="13" x14ac:dyDescent="0.3">
      <c r="J24" s="16"/>
      <c r="K24" s="16"/>
      <c r="L24" s="16"/>
      <c r="M24" s="16"/>
      <c r="N24" s="16"/>
      <c r="O24" s="16"/>
      <c r="P24" s="16"/>
    </row>
    <row r="25" spans="1:51" ht="10.5" thickBot="1" x14ac:dyDescent="0.25"/>
    <row r="26" spans="1:51" ht="12.5" hidden="1" x14ac:dyDescent="0.25">
      <c r="B26" s="15"/>
      <c r="D26" s="206" cm="1">
        <f t="array" ref="D26:K26">MATCH(D27:K27,tbl_pbi_sales_performance_mm[#Headers],0)</f>
        <v>1</v>
      </c>
      <c r="E26" s="206">
        <v>2</v>
      </c>
      <c r="F26" s="206">
        <v>20</v>
      </c>
      <c r="G26" s="206">
        <v>4</v>
      </c>
      <c r="H26" s="206">
        <v>7</v>
      </c>
      <c r="I26" s="206">
        <v>10</v>
      </c>
      <c r="J26" s="206">
        <v>3</v>
      </c>
      <c r="K26" s="19">
        <v>6</v>
      </c>
      <c r="L26" s="19"/>
      <c r="M26" s="19"/>
      <c r="N26" s="19"/>
      <c r="O26" s="19"/>
      <c r="P26" s="18"/>
    </row>
    <row r="27" spans="1:51" s="15" customFormat="1" ht="25.5" hidden="1" thickBot="1" x14ac:dyDescent="0.3">
      <c r="D27" s="73" t="s">
        <v>62</v>
      </c>
      <c r="E27" s="73" t="s">
        <v>63</v>
      </c>
      <c r="F27" s="73" t="s">
        <v>85</v>
      </c>
      <c r="G27" s="73" t="s">
        <v>64</v>
      </c>
      <c r="H27" s="73" t="s">
        <v>65</v>
      </c>
      <c r="I27" s="73" t="s">
        <v>66</v>
      </c>
      <c r="J27" s="73" t="s">
        <v>67</v>
      </c>
      <c r="K27" s="23" t="s">
        <v>68</v>
      </c>
      <c r="L27" s="208"/>
      <c r="M27" s="23"/>
      <c r="N27" s="207"/>
      <c r="O27" s="22"/>
      <c r="P27" s="18"/>
      <c r="R27" s="23"/>
    </row>
    <row r="28" spans="1:51" s="15" customFormat="1" ht="13" hidden="1" x14ac:dyDescent="0.3">
      <c r="B28" s="17"/>
      <c r="C28" s="24" t="s">
        <v>70</v>
      </c>
      <c r="D28" s="149" cm="1">
        <f t="array" ref="D28:P29">_xlfn.REDUCE(_xlfn.VSTACK(YEAR($D$2),MONTH($D$2)),_xlfn.SEQUENCE(1,12,1,1),_xlfn.LAMBDA(_xlpm.a,_xlpm.b,_xlfn.HSTACK(
_xlfn.VSTACK(
IF(INDEX(_xlpm.a,2,1)=1,INDEX(_xlpm.a,1,1)-1,INDEX(_xlpm.a,1,1)),
IF(INDEX(_xlpm.a,2,1)=1,12,INDEX(_xlpm.a,2,1)-1)),
_xlpm.a)))</f>
        <v>2025</v>
      </c>
      <c r="E28" s="150">
        <v>2025</v>
      </c>
      <c r="F28" s="150">
        <v>2025</v>
      </c>
      <c r="G28" s="150">
        <v>2025</v>
      </c>
      <c r="H28" s="150">
        <v>2025</v>
      </c>
      <c r="I28" s="151">
        <v>2025</v>
      </c>
      <c r="J28" s="150">
        <v>2025</v>
      </c>
      <c r="K28" s="150">
        <v>2025</v>
      </c>
      <c r="L28" s="151">
        <v>2025</v>
      </c>
      <c r="M28" s="151">
        <v>2025</v>
      </c>
      <c r="N28" s="151">
        <v>2025</v>
      </c>
      <c r="O28" s="151">
        <v>2025</v>
      </c>
      <c r="P28" s="152">
        <v>2026</v>
      </c>
      <c r="Q28" s="24"/>
      <c r="R28" s="23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15" customFormat="1" ht="13.5" hidden="1" thickBot="1" x14ac:dyDescent="0.35">
      <c r="B29" s="18"/>
      <c r="C29" s="24" t="s">
        <v>71</v>
      </c>
      <c r="D29" s="210">
        <v>1</v>
      </c>
      <c r="E29" s="211">
        <v>2</v>
      </c>
      <c r="F29" s="211">
        <v>3</v>
      </c>
      <c r="G29" s="211">
        <v>4</v>
      </c>
      <c r="H29" s="211">
        <v>5</v>
      </c>
      <c r="I29" s="205">
        <v>6</v>
      </c>
      <c r="J29" s="211">
        <v>7</v>
      </c>
      <c r="K29" s="211">
        <v>8</v>
      </c>
      <c r="L29" s="205">
        <v>9</v>
      </c>
      <c r="M29" s="205">
        <v>10</v>
      </c>
      <c r="N29" s="205">
        <v>11</v>
      </c>
      <c r="O29" s="205">
        <v>12</v>
      </c>
      <c r="P29" s="212">
        <v>1</v>
      </c>
      <c r="Q29" s="24"/>
      <c r="R29" s="22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ht="12.75" customHeight="1" x14ac:dyDescent="0.25">
      <c r="A30" s="15"/>
      <c r="B30" s="18"/>
      <c r="C30" s="15"/>
      <c r="D30" s="314" t="s">
        <v>86</v>
      </c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6"/>
      <c r="R30" s="23"/>
    </row>
    <row r="31" spans="1:51" ht="26.5" thickBot="1" x14ac:dyDescent="0.35">
      <c r="A31" s="15"/>
      <c r="B31" s="18"/>
      <c r="C31" s="24"/>
      <c r="D31" s="213" t="str">
        <f>"Last
"&amp;TEXT(DATE(D$28,D$29,1),"mmm")</f>
        <v>Last
Jan</v>
      </c>
      <c r="E31" s="214" t="str">
        <f>TEXT(DATE(E$28,E$29,1),"mmm")</f>
        <v>Feb</v>
      </c>
      <c r="F31" s="214" t="str">
        <f t="shared" ref="F31:P31" si="0">TEXT(DATE(F$28,F$29,1),"mmm")</f>
        <v>Mar</v>
      </c>
      <c r="G31" s="214" t="str">
        <f t="shared" si="0"/>
        <v>Apr</v>
      </c>
      <c r="H31" s="214" t="str">
        <f t="shared" si="0"/>
        <v>May</v>
      </c>
      <c r="I31" s="214" t="str">
        <f t="shared" si="0"/>
        <v>Jun</v>
      </c>
      <c r="J31" s="214" t="str">
        <f t="shared" si="0"/>
        <v>Jul</v>
      </c>
      <c r="K31" s="214" t="str">
        <f t="shared" si="0"/>
        <v>Aug</v>
      </c>
      <c r="L31" s="214" t="str">
        <f t="shared" si="0"/>
        <v>Sept</v>
      </c>
      <c r="M31" s="214" t="str">
        <f t="shared" si="0"/>
        <v>Oct</v>
      </c>
      <c r="N31" s="214" t="str">
        <f t="shared" si="0"/>
        <v>Nov</v>
      </c>
      <c r="O31" s="214" t="str">
        <f t="shared" si="0"/>
        <v>Dec</v>
      </c>
      <c r="P31" s="214" t="str">
        <f t="shared" si="0"/>
        <v>Jan</v>
      </c>
      <c r="Q31" s="217" t="str">
        <f>P31&amp;" Days"</f>
        <v>Jan Days</v>
      </c>
      <c r="R31" s="22"/>
    </row>
    <row r="32" spans="1:51" ht="13" x14ac:dyDescent="0.3">
      <c r="A32" s="195"/>
      <c r="B32" s="317" t="str">
        <f>location</f>
        <v>QRC</v>
      </c>
      <c r="C32" s="318"/>
      <c r="D32" s="284" cm="1">
        <f t="array" ref="D32:Q32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_xlpm.filtered_tbl,_xlfn._xlws.FILTER(_xlpm.raw_tbl,_xlfn.CHOOSECOLS(_xlpm.raw_tbl,9) * ((_xlfn.CHOOSECOLS(_xlpm.raw_tbl,8) = location))),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_xlpm.raw_results_tbl,_xlfn.HSTACK(_xlfn.CHOOSECOLS(_xlpm.pivoted_tbl,1),_xlfn.DROP(_xlpm.pivoted_tbl,0,1),_xlpm.days),
_xlfn.DROP(IF(_xlpm.raw_results_tbl="",0,_xlpm.raw_results_tbl),0,1)
)</f>
        <v>299</v>
      </c>
      <c r="E32" s="285">
        <v>299</v>
      </c>
      <c r="F32" s="285">
        <v>279</v>
      </c>
      <c r="G32" s="286">
        <v>279</v>
      </c>
      <c r="H32" s="285">
        <v>289</v>
      </c>
      <c r="I32" s="285">
        <v>265</v>
      </c>
      <c r="J32" s="286">
        <v>265</v>
      </c>
      <c r="K32" s="286">
        <v>279</v>
      </c>
      <c r="L32" s="286">
        <v>289</v>
      </c>
      <c r="M32" s="286">
        <v>279</v>
      </c>
      <c r="N32" s="286">
        <v>269</v>
      </c>
      <c r="O32" s="286">
        <v>259</v>
      </c>
      <c r="P32" s="287">
        <v>298</v>
      </c>
      <c r="Q32" s="255">
        <v>127.33850694424591</v>
      </c>
      <c r="R32" s="22"/>
    </row>
    <row r="33" spans="1:51" s="15" customFormat="1" ht="13" x14ac:dyDescent="0.3">
      <c r="A33" s="195"/>
      <c r="B33" s="270" cm="1">
        <f t="array" ref="B33:Q40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ISNUMBER(MATCH(_xlfn.CHOOSECOLS(_xlpm.raw_results_tbl,1),_xlfn._xlws.FILTER(tbl_ref_sales[ID],tbl_ref_sales[Store] = location),0))),
_xlpm.clean_results_tbl,IF(_xlpm.filtered_results_tbl="",0,_xlpm.filtered_results_tbl),
_xlfn._xlws.SORT(_xlpm.clean_results_tbl,_xlfn.SEQUENCE(COLUMNS(_xlpm.clean_results_tbl)-3,,COLUMNS(_xlpm.clean_results_tbl)-1,-1),-1)
)</f>
        <v>548</v>
      </c>
      <c r="C33" s="271" t="str">
        <v>Camila L</v>
      </c>
      <c r="D33" s="278">
        <v>299</v>
      </c>
      <c r="E33" s="279">
        <v>299</v>
      </c>
      <c r="F33" s="279">
        <v>289</v>
      </c>
      <c r="G33" s="280">
        <v>259</v>
      </c>
      <c r="H33" s="279">
        <v>299</v>
      </c>
      <c r="I33" s="279">
        <v>289</v>
      </c>
      <c r="J33" s="280">
        <v>299</v>
      </c>
      <c r="K33" s="280">
        <v>289</v>
      </c>
      <c r="L33" s="280">
        <v>269</v>
      </c>
      <c r="M33" s="280">
        <v>299</v>
      </c>
      <c r="N33" s="280">
        <v>299</v>
      </c>
      <c r="O33" s="280">
        <v>289</v>
      </c>
      <c r="P33" s="281">
        <v>314</v>
      </c>
      <c r="Q33" s="260">
        <v>14.412152777746087</v>
      </c>
      <c r="R33" s="22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15" customFormat="1" ht="13" x14ac:dyDescent="0.3">
      <c r="A34" s="195"/>
      <c r="B34" s="143">
        <v>898</v>
      </c>
      <c r="C34" s="144" t="str">
        <v>Nicole W</v>
      </c>
      <c r="D34" s="35">
        <v>295</v>
      </c>
      <c r="E34" s="136">
        <v>295</v>
      </c>
      <c r="F34" s="136">
        <v>289</v>
      </c>
      <c r="G34" s="137">
        <v>289</v>
      </c>
      <c r="H34" s="136">
        <v>279</v>
      </c>
      <c r="I34" s="136">
        <v>259</v>
      </c>
      <c r="J34" s="137">
        <v>279</v>
      </c>
      <c r="K34" s="137">
        <v>299</v>
      </c>
      <c r="L34" s="137">
        <v>319</v>
      </c>
      <c r="M34" s="137">
        <v>319</v>
      </c>
      <c r="N34" s="137">
        <v>309</v>
      </c>
      <c r="O34" s="137">
        <v>314</v>
      </c>
      <c r="P34" s="276">
        <v>299</v>
      </c>
      <c r="Q34" s="248">
        <v>15.110277777734154</v>
      </c>
      <c r="R34" s="22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15" customFormat="1" ht="13" x14ac:dyDescent="0.3">
      <c r="A35" s="195"/>
      <c r="B35" s="143">
        <v>516</v>
      </c>
      <c r="C35" s="144" t="str">
        <v>Peggy L</v>
      </c>
      <c r="D35" s="35">
        <v>299</v>
      </c>
      <c r="E35" s="136">
        <v>299</v>
      </c>
      <c r="F35" s="136">
        <v>299</v>
      </c>
      <c r="G35" s="137">
        <v>279</v>
      </c>
      <c r="H35" s="136">
        <v>299</v>
      </c>
      <c r="I35" s="136">
        <v>235</v>
      </c>
      <c r="J35" s="137">
        <v>274</v>
      </c>
      <c r="K35" s="137">
        <v>294</v>
      </c>
      <c r="L35" s="137">
        <v>289</v>
      </c>
      <c r="M35" s="137">
        <v>319</v>
      </c>
      <c r="N35" s="137">
        <v>329</v>
      </c>
      <c r="O35" s="137">
        <v>289</v>
      </c>
      <c r="P35" s="276">
        <v>299</v>
      </c>
      <c r="Q35" s="248">
        <v>10.625277777769952</v>
      </c>
      <c r="R35" s="23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15" customFormat="1" ht="13" x14ac:dyDescent="0.3">
      <c r="A36" s="195"/>
      <c r="B36" s="143">
        <v>814</v>
      </c>
      <c r="C36" s="144" t="str">
        <v>Sum C</v>
      </c>
      <c r="D36" s="35">
        <v>289</v>
      </c>
      <c r="E36" s="136">
        <v>299</v>
      </c>
      <c r="F36" s="136">
        <v>279</v>
      </c>
      <c r="G36" s="137">
        <v>289</v>
      </c>
      <c r="H36" s="136">
        <v>288</v>
      </c>
      <c r="I36" s="136">
        <v>249</v>
      </c>
      <c r="J36" s="137">
        <v>265</v>
      </c>
      <c r="K36" s="137">
        <v>279</v>
      </c>
      <c r="L36" s="137">
        <v>289</v>
      </c>
      <c r="M36" s="137">
        <v>259</v>
      </c>
      <c r="N36" s="137">
        <v>259</v>
      </c>
      <c r="O36" s="137">
        <v>249</v>
      </c>
      <c r="P36" s="276">
        <v>299</v>
      </c>
      <c r="Q36" s="248">
        <v>13.561770833293849</v>
      </c>
      <c r="R36" s="23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15" customFormat="1" ht="13" x14ac:dyDescent="0.3">
      <c r="A37" s="195"/>
      <c r="B37" s="143">
        <v>820</v>
      </c>
      <c r="C37" s="144" t="str">
        <v>Zoe T</v>
      </c>
      <c r="D37" s="35">
        <v>289</v>
      </c>
      <c r="E37" s="136">
        <v>299</v>
      </c>
      <c r="F37" s="136">
        <v>289</v>
      </c>
      <c r="G37" s="137">
        <v>279</v>
      </c>
      <c r="H37" s="136">
        <v>269</v>
      </c>
      <c r="I37" s="136">
        <v>249</v>
      </c>
      <c r="J37" s="137">
        <v>259</v>
      </c>
      <c r="K37" s="137">
        <v>249</v>
      </c>
      <c r="L37" s="137">
        <v>299</v>
      </c>
      <c r="M37" s="137">
        <v>269</v>
      </c>
      <c r="N37" s="137">
        <v>259</v>
      </c>
      <c r="O37" s="137">
        <v>269</v>
      </c>
      <c r="P37" s="276">
        <v>289</v>
      </c>
      <c r="Q37" s="248">
        <v>14.439305555594038</v>
      </c>
      <c r="R37" s="23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15" customFormat="1" ht="13" x14ac:dyDescent="0.3">
      <c r="A38" s="195"/>
      <c r="B38" s="143">
        <v>574</v>
      </c>
      <c r="C38" s="144" t="str">
        <v>Kathy L</v>
      </c>
      <c r="D38" s="35">
        <v>0</v>
      </c>
      <c r="E38" s="136">
        <v>0</v>
      </c>
      <c r="F38" s="136">
        <v>0</v>
      </c>
      <c r="G38" s="137">
        <v>0</v>
      </c>
      <c r="H38" s="136">
        <v>0</v>
      </c>
      <c r="I38" s="136">
        <v>0</v>
      </c>
      <c r="J38" s="137">
        <v>249</v>
      </c>
      <c r="K38" s="137">
        <v>259</v>
      </c>
      <c r="L38" s="137">
        <v>289</v>
      </c>
      <c r="M38" s="137">
        <v>269</v>
      </c>
      <c r="N38" s="137">
        <v>259</v>
      </c>
      <c r="O38" s="137">
        <v>249</v>
      </c>
      <c r="P38" s="276">
        <v>288.5</v>
      </c>
      <c r="Q38" s="248">
        <v>16.153402777759766</v>
      </c>
      <c r="R38" s="23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15" customFormat="1" ht="13" x14ac:dyDescent="0.3">
      <c r="A39" s="195"/>
      <c r="B39" s="143">
        <v>585</v>
      </c>
      <c r="C39" s="144" t="str">
        <v>Pooh L</v>
      </c>
      <c r="D39" s="35">
        <v>0</v>
      </c>
      <c r="E39" s="136">
        <v>0</v>
      </c>
      <c r="F39" s="136">
        <v>0</v>
      </c>
      <c r="G39" s="137">
        <v>0</v>
      </c>
      <c r="H39" s="136">
        <v>0</v>
      </c>
      <c r="I39" s="136">
        <v>0</v>
      </c>
      <c r="J39" s="137">
        <v>0</v>
      </c>
      <c r="K39" s="137">
        <v>0</v>
      </c>
      <c r="L39" s="137">
        <v>0</v>
      </c>
      <c r="M39" s="137">
        <v>219</v>
      </c>
      <c r="N39" s="137">
        <v>229</v>
      </c>
      <c r="O39" s="137">
        <v>239</v>
      </c>
      <c r="P39" s="276">
        <v>279</v>
      </c>
      <c r="Q39" s="248">
        <v>13.699861111053906</v>
      </c>
      <c r="R39" s="23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15" customFormat="1" ht="13" x14ac:dyDescent="0.3">
      <c r="A40" s="209"/>
      <c r="B40" s="143">
        <v>573</v>
      </c>
      <c r="C40" s="144" t="str">
        <v>Ray N</v>
      </c>
      <c r="D40" s="35">
        <v>0</v>
      </c>
      <c r="E40" s="136">
        <v>0</v>
      </c>
      <c r="F40" s="136">
        <v>0</v>
      </c>
      <c r="G40" s="137">
        <v>0</v>
      </c>
      <c r="H40" s="136">
        <v>0</v>
      </c>
      <c r="I40" s="136">
        <v>0</v>
      </c>
      <c r="J40" s="137">
        <v>129</v>
      </c>
      <c r="K40" s="137">
        <v>254</v>
      </c>
      <c r="L40" s="137">
        <v>128</v>
      </c>
      <c r="M40" s="137">
        <v>0</v>
      </c>
      <c r="N40" s="137">
        <v>174</v>
      </c>
      <c r="O40" s="137">
        <v>249</v>
      </c>
      <c r="P40" s="276">
        <v>239</v>
      </c>
      <c r="Q40" s="248">
        <v>14.737638888907968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15" customFormat="1" ht="13" x14ac:dyDescent="0.3">
      <c r="A41" s="209"/>
      <c r="B41" s="143"/>
      <c r="C41" s="144"/>
      <c r="D41" s="35"/>
      <c r="E41" s="136"/>
      <c r="F41" s="136"/>
      <c r="G41" s="137"/>
      <c r="H41" s="136"/>
      <c r="I41" s="136"/>
      <c r="J41" s="137"/>
      <c r="K41" s="137"/>
      <c r="L41" s="137"/>
      <c r="M41" s="137"/>
      <c r="N41" s="137"/>
      <c r="O41" s="137"/>
      <c r="P41" s="276"/>
      <c r="Q41" s="24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15" customFormat="1" ht="13" x14ac:dyDescent="0.3">
      <c r="A42" s="209"/>
      <c r="B42" s="143"/>
      <c r="C42" s="144"/>
      <c r="D42" s="35"/>
      <c r="E42" s="136"/>
      <c r="F42" s="136"/>
      <c r="G42" s="137"/>
      <c r="H42" s="136"/>
      <c r="I42" s="136"/>
      <c r="J42" s="137"/>
      <c r="K42" s="137"/>
      <c r="L42" s="137"/>
      <c r="M42" s="137"/>
      <c r="N42" s="137"/>
      <c r="O42" s="137"/>
      <c r="P42" s="276"/>
      <c r="Q42" s="24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15" customFormat="1" ht="13" x14ac:dyDescent="0.3">
      <c r="A43" s="209"/>
      <c r="B43" s="143"/>
      <c r="C43" s="144"/>
      <c r="D43" s="35"/>
      <c r="E43" s="136"/>
      <c r="F43" s="136"/>
      <c r="G43" s="137"/>
      <c r="H43" s="136"/>
      <c r="I43" s="136"/>
      <c r="J43" s="137"/>
      <c r="K43" s="137"/>
      <c r="L43" s="137"/>
      <c r="M43" s="137"/>
      <c r="N43" s="137"/>
      <c r="O43" s="137"/>
      <c r="P43" s="276"/>
      <c r="Q43" s="24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15" customFormat="1" ht="13.5" thickBot="1" x14ac:dyDescent="0.35">
      <c r="A44" s="209"/>
      <c r="B44" s="145"/>
      <c r="C44" s="146"/>
      <c r="D44" s="36"/>
      <c r="E44" s="37"/>
      <c r="F44" s="37"/>
      <c r="G44" s="139"/>
      <c r="H44" s="37"/>
      <c r="I44" s="37"/>
      <c r="J44" s="139"/>
      <c r="K44" s="139"/>
      <c r="L44" s="139"/>
      <c r="M44" s="139"/>
      <c r="N44" s="139"/>
      <c r="O44" s="139"/>
      <c r="P44" s="277"/>
      <c r="Q44" s="250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15" customFormat="1" ht="13" thickBo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15" customFormat="1" ht="13.5" thickBot="1" x14ac:dyDescent="0.3">
      <c r="D46" s="310" t="s">
        <v>73</v>
      </c>
      <c r="E46" s="311"/>
      <c r="F46" s="311"/>
      <c r="G46" s="311"/>
      <c r="H46" s="311"/>
      <c r="I46" s="311"/>
      <c r="J46" s="311"/>
      <c r="K46" s="311"/>
      <c r="L46" s="311"/>
      <c r="M46" s="311"/>
      <c r="N46" s="311"/>
      <c r="O46" s="311"/>
      <c r="P46" s="311"/>
      <c r="Q46" s="312"/>
      <c r="R46" s="23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15" customFormat="1" ht="26.5" thickBot="1" x14ac:dyDescent="0.3">
      <c r="D47" s="184" t="str">
        <f>"Last
"&amp;TEXT(DATE(D$28,D$29,1),"mmm")</f>
        <v>Last
Jan</v>
      </c>
      <c r="E47" s="147" t="str">
        <f>TEXT(DATE(E$28,E$29,1),"mmm")</f>
        <v>Feb</v>
      </c>
      <c r="F47" s="147" t="str">
        <f t="shared" ref="F47:P47" si="1">TEXT(DATE(F$28,F$29,1),"mmm")</f>
        <v>Mar</v>
      </c>
      <c r="G47" s="147" t="str">
        <f t="shared" si="1"/>
        <v>Apr</v>
      </c>
      <c r="H47" s="147" t="str">
        <f t="shared" si="1"/>
        <v>May</v>
      </c>
      <c r="I47" s="147" t="str">
        <f t="shared" si="1"/>
        <v>Jun</v>
      </c>
      <c r="J47" s="147" t="str">
        <f t="shared" si="1"/>
        <v>Jul</v>
      </c>
      <c r="K47" s="147" t="str">
        <f t="shared" si="1"/>
        <v>Aug</v>
      </c>
      <c r="L47" s="147" t="str">
        <f t="shared" si="1"/>
        <v>Sept</v>
      </c>
      <c r="M47" s="147" t="str">
        <f t="shared" si="1"/>
        <v>Oct</v>
      </c>
      <c r="N47" s="147" t="str">
        <f t="shared" si="1"/>
        <v>Nov</v>
      </c>
      <c r="O47" s="147" t="str">
        <f t="shared" si="1"/>
        <v>Dec</v>
      </c>
      <c r="P47" s="148" t="str">
        <f t="shared" si="1"/>
        <v>Jan</v>
      </c>
      <c r="Q47" s="229" t="str">
        <f>P47&amp;" Days"</f>
        <v>Jan Days</v>
      </c>
      <c r="R47" s="23"/>
      <c r="S47"/>
      <c r="T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15" customFormat="1" ht="13" x14ac:dyDescent="0.3">
      <c r="A48" s="195"/>
      <c r="B48" s="141" t="e" cm="1" vm="1">
        <f t="array" aca="1" ref="B48" ca="1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
NOT(ISNUMBER(MATCH(_xlfn.CHOOSECOLS(_xlpm.raw_results_tbl,1),_xlfn._xlws.FILTER(tbl_ref_sales[ID],tbl_ref_sales[Store] = location),0))) *
NOT(ISNUMBER(MATCH(_xlfn.CHOOSECOLS(_xlpm.raw_results_tbl,1),_xlfn._xlws.FILTER(tbl_ref_sales[ID],NOT(tbl_ref_sales[IsActive])),0))) *
NOT(_xlfn.CHOOSECOLS(_xlpm.raw_results_tbl,1)=0) *
(_xlpm.totals &lt;&gt; 0)),
_xlpm.clean_results_tbl,IF(_xlpm.filtered_results_tbl="",0,_xlpm.filtered_results_tbl),
_xlfn._xlws.SORT(_xlpm.clean_results_tbl,_xlfn.SEQUENCE(COLUMNS(_xlpm.clean_results_tbl)-2,,COLUMNS(_xlpm.clean_results_tbl),-1),-1)
)</f>
        <v>#VALUE!</v>
      </c>
      <c r="C48" s="142"/>
      <c r="D48" s="33"/>
      <c r="E48" s="34"/>
      <c r="F48" s="34"/>
      <c r="G48" s="134"/>
      <c r="H48" s="34"/>
      <c r="I48" s="34"/>
      <c r="J48" s="134"/>
      <c r="K48" s="134"/>
      <c r="L48" s="134"/>
      <c r="M48" s="134"/>
      <c r="N48" s="134"/>
      <c r="O48" s="134"/>
      <c r="P48" s="224"/>
      <c r="Q48" s="218"/>
      <c r="R48" s="23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15" customFormat="1" ht="13" x14ac:dyDescent="0.3">
      <c r="A49" s="195"/>
      <c r="B49" s="143"/>
      <c r="C49" s="144"/>
      <c r="D49" s="35"/>
      <c r="E49" s="136"/>
      <c r="F49" s="136"/>
      <c r="G49" s="137"/>
      <c r="H49" s="136"/>
      <c r="I49" s="136"/>
      <c r="J49" s="137"/>
      <c r="K49" s="137"/>
      <c r="L49" s="137"/>
      <c r="M49" s="137"/>
      <c r="N49" s="137"/>
      <c r="O49" s="137"/>
      <c r="P49" s="225"/>
      <c r="Q49" s="219"/>
      <c r="R49" s="23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15" customFormat="1" ht="13" x14ac:dyDescent="0.3">
      <c r="A50" s="195"/>
      <c r="B50" s="143"/>
      <c r="C50" s="144"/>
      <c r="D50" s="35"/>
      <c r="E50" s="136"/>
      <c r="F50" s="136"/>
      <c r="G50" s="137"/>
      <c r="H50" s="136"/>
      <c r="I50" s="136"/>
      <c r="J50" s="137"/>
      <c r="K50" s="137"/>
      <c r="L50" s="137"/>
      <c r="M50" s="137"/>
      <c r="N50" s="137"/>
      <c r="O50" s="137"/>
      <c r="P50" s="225"/>
      <c r="Q50" s="219"/>
      <c r="R50" s="23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15" customFormat="1" ht="13" x14ac:dyDescent="0.3">
      <c r="A51" s="195"/>
      <c r="B51" s="143"/>
      <c r="C51" s="144"/>
      <c r="D51" s="35"/>
      <c r="E51" s="136"/>
      <c r="F51" s="136"/>
      <c r="G51" s="137"/>
      <c r="H51" s="136"/>
      <c r="I51" s="136"/>
      <c r="J51" s="137"/>
      <c r="K51" s="137"/>
      <c r="L51" s="137"/>
      <c r="M51" s="137"/>
      <c r="N51" s="137"/>
      <c r="O51" s="137"/>
      <c r="P51" s="225"/>
      <c r="Q51" s="219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15" customFormat="1" ht="13" x14ac:dyDescent="0.3">
      <c r="A52" s="195"/>
      <c r="B52" s="143"/>
      <c r="C52" s="144"/>
      <c r="D52" s="35"/>
      <c r="E52" s="136"/>
      <c r="F52" s="136"/>
      <c r="G52" s="137"/>
      <c r="H52" s="136"/>
      <c r="I52" s="136"/>
      <c r="J52" s="137"/>
      <c r="K52" s="137"/>
      <c r="L52" s="137"/>
      <c r="M52" s="137"/>
      <c r="N52" s="137"/>
      <c r="O52" s="137"/>
      <c r="P52" s="225"/>
      <c r="Q52" s="219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15" customFormat="1" ht="13" x14ac:dyDescent="0.3">
      <c r="A53" s="195"/>
      <c r="B53" s="143"/>
      <c r="C53" s="144"/>
      <c r="D53" s="35"/>
      <c r="E53" s="136"/>
      <c r="F53" s="136"/>
      <c r="G53" s="137"/>
      <c r="H53" s="136"/>
      <c r="I53" s="136"/>
      <c r="J53" s="137"/>
      <c r="K53" s="137"/>
      <c r="L53" s="137"/>
      <c r="M53" s="137"/>
      <c r="N53" s="137"/>
      <c r="O53" s="137"/>
      <c r="P53" s="225"/>
      <c r="Q53" s="219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15" customFormat="1" ht="13" x14ac:dyDescent="0.3">
      <c r="A54" s="195"/>
      <c r="B54" s="143"/>
      <c r="C54" s="144"/>
      <c r="D54" s="35"/>
      <c r="E54" s="136"/>
      <c r="F54" s="136"/>
      <c r="G54" s="137"/>
      <c r="H54" s="136"/>
      <c r="I54" s="136"/>
      <c r="J54" s="137"/>
      <c r="K54" s="137"/>
      <c r="L54" s="137"/>
      <c r="M54" s="137"/>
      <c r="N54" s="137"/>
      <c r="O54" s="137"/>
      <c r="P54" s="225"/>
      <c r="Q54" s="219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15" customFormat="1" ht="13" x14ac:dyDescent="0.3">
      <c r="A55" s="195"/>
      <c r="B55" s="143"/>
      <c r="C55" s="144"/>
      <c r="D55" s="35"/>
      <c r="E55" s="136"/>
      <c r="F55" s="136"/>
      <c r="G55" s="137"/>
      <c r="H55" s="136"/>
      <c r="I55" s="136"/>
      <c r="J55" s="137"/>
      <c r="K55" s="137"/>
      <c r="L55" s="137"/>
      <c r="M55" s="137"/>
      <c r="N55" s="137"/>
      <c r="O55" s="137"/>
      <c r="P55" s="225"/>
      <c r="Q55" s="219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15" customFormat="1" ht="13" x14ac:dyDescent="0.3">
      <c r="A56" s="195"/>
      <c r="B56" s="143"/>
      <c r="C56" s="144"/>
      <c r="D56" s="35"/>
      <c r="E56" s="136"/>
      <c r="F56" s="136"/>
      <c r="G56" s="137"/>
      <c r="H56" s="136"/>
      <c r="I56" s="136"/>
      <c r="J56" s="137"/>
      <c r="K56" s="137"/>
      <c r="L56" s="137"/>
      <c r="M56" s="137"/>
      <c r="N56" s="137"/>
      <c r="O56" s="137"/>
      <c r="P56" s="225"/>
      <c r="Q56" s="219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15" customFormat="1" ht="13.5" customHeight="1" x14ac:dyDescent="0.3">
      <c r="A57" s="195"/>
      <c r="B57" s="143"/>
      <c r="C57" s="144"/>
      <c r="D57" s="35"/>
      <c r="E57" s="136"/>
      <c r="F57" s="136"/>
      <c r="G57" s="137"/>
      <c r="H57" s="136"/>
      <c r="I57" s="136"/>
      <c r="J57" s="137"/>
      <c r="K57" s="137"/>
      <c r="L57" s="137"/>
      <c r="M57" s="137"/>
      <c r="N57" s="137"/>
      <c r="O57" s="137"/>
      <c r="P57" s="225"/>
      <c r="Q57" s="219"/>
      <c r="R57" s="23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15" customFormat="1" ht="13" x14ac:dyDescent="0.3">
      <c r="A58" s="195"/>
      <c r="B58" s="143"/>
      <c r="C58" s="144"/>
      <c r="D58" s="35"/>
      <c r="E58" s="136"/>
      <c r="F58" s="136"/>
      <c r="G58" s="137"/>
      <c r="H58" s="136"/>
      <c r="I58" s="136"/>
      <c r="J58" s="137"/>
      <c r="K58" s="137"/>
      <c r="L58" s="137"/>
      <c r="M58" s="137"/>
      <c r="N58" s="137"/>
      <c r="O58" s="137"/>
      <c r="P58" s="225"/>
      <c r="Q58" s="219"/>
      <c r="R58" s="23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15" customFormat="1" ht="13" x14ac:dyDescent="0.3">
      <c r="A59" s="195"/>
      <c r="B59" s="143"/>
      <c r="C59" s="144"/>
      <c r="D59" s="35"/>
      <c r="E59" s="136"/>
      <c r="F59" s="136"/>
      <c r="G59" s="137"/>
      <c r="H59" s="136"/>
      <c r="I59" s="136"/>
      <c r="J59" s="137"/>
      <c r="K59" s="137"/>
      <c r="L59" s="137"/>
      <c r="M59" s="137"/>
      <c r="N59" s="137"/>
      <c r="O59" s="137"/>
      <c r="P59" s="225"/>
      <c r="Q59" s="219"/>
      <c r="R59" s="23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15" customFormat="1" ht="13" x14ac:dyDescent="0.3">
      <c r="A60" s="195"/>
      <c r="B60" s="143"/>
      <c r="C60" s="144"/>
      <c r="D60" s="35"/>
      <c r="E60" s="136"/>
      <c r="F60" s="136"/>
      <c r="G60" s="137"/>
      <c r="H60" s="136"/>
      <c r="I60" s="136"/>
      <c r="J60" s="137"/>
      <c r="K60" s="137"/>
      <c r="L60" s="137"/>
      <c r="M60" s="137"/>
      <c r="N60" s="137"/>
      <c r="O60" s="137"/>
      <c r="P60" s="225"/>
      <c r="Q60" s="219"/>
      <c r="R60" s="23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15" customFormat="1" ht="13" x14ac:dyDescent="0.3">
      <c r="A61" s="195"/>
      <c r="B61" s="143"/>
      <c r="C61" s="144"/>
      <c r="D61" s="35"/>
      <c r="E61" s="136"/>
      <c r="F61" s="136"/>
      <c r="G61" s="137"/>
      <c r="H61" s="136"/>
      <c r="I61" s="136"/>
      <c r="J61" s="137"/>
      <c r="K61" s="137"/>
      <c r="L61" s="137"/>
      <c r="M61" s="137"/>
      <c r="N61" s="137"/>
      <c r="O61" s="137"/>
      <c r="P61" s="225"/>
      <c r="Q61" s="219"/>
      <c r="R61" s="23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15" customFormat="1" ht="13" x14ac:dyDescent="0.3">
      <c r="A62" s="195"/>
      <c r="B62" s="143"/>
      <c r="C62" s="144"/>
      <c r="D62" s="35"/>
      <c r="E62" s="136"/>
      <c r="F62" s="136"/>
      <c r="G62" s="137"/>
      <c r="H62" s="136"/>
      <c r="I62" s="136"/>
      <c r="J62" s="137"/>
      <c r="K62" s="137"/>
      <c r="L62" s="137"/>
      <c r="M62" s="137"/>
      <c r="N62" s="137"/>
      <c r="O62" s="137"/>
      <c r="P62" s="225"/>
      <c r="Q62" s="219"/>
      <c r="R62" s="23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15" customFormat="1" ht="13" x14ac:dyDescent="0.3">
      <c r="A63" s="195"/>
      <c r="B63" s="143"/>
      <c r="C63" s="144"/>
      <c r="D63" s="35"/>
      <c r="E63" s="136"/>
      <c r="F63" s="136"/>
      <c r="G63" s="137"/>
      <c r="H63" s="136"/>
      <c r="I63" s="136"/>
      <c r="J63" s="137"/>
      <c r="K63" s="137"/>
      <c r="L63" s="137"/>
      <c r="M63" s="137"/>
      <c r="N63" s="137"/>
      <c r="O63" s="137"/>
      <c r="P63" s="225"/>
      <c r="Q63" s="219"/>
      <c r="R63" s="2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15" customFormat="1" ht="13.5" thickBot="1" x14ac:dyDescent="0.35">
      <c r="A64" s="195"/>
      <c r="B64" s="145"/>
      <c r="C64" s="146"/>
      <c r="D64" s="36"/>
      <c r="E64" s="37"/>
      <c r="F64" s="37"/>
      <c r="G64" s="139"/>
      <c r="H64" s="37"/>
      <c r="I64" s="37"/>
      <c r="J64" s="139"/>
      <c r="K64" s="139"/>
      <c r="L64" s="139"/>
      <c r="M64" s="139"/>
      <c r="N64" s="139"/>
      <c r="O64" s="139"/>
      <c r="P64" s="226"/>
      <c r="Q64" s="220"/>
      <c r="R64" s="23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15" customFormat="1" ht="13" thickBot="1" x14ac:dyDescent="0.3">
      <c r="R65" s="23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15" customFormat="1" ht="13.5" thickBot="1" x14ac:dyDescent="0.3">
      <c r="D66" s="307" t="s">
        <v>74</v>
      </c>
      <c r="E66" s="308"/>
      <c r="F66" s="308"/>
      <c r="G66" s="308"/>
      <c r="H66" s="308"/>
      <c r="I66" s="308"/>
      <c r="J66" s="308"/>
      <c r="K66" s="308"/>
      <c r="L66" s="308"/>
      <c r="M66" s="308"/>
      <c r="N66" s="308"/>
      <c r="O66" s="308"/>
      <c r="P66" s="308"/>
      <c r="Q66" s="309"/>
      <c r="R66" s="23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15" customFormat="1" ht="26.5" thickBot="1" x14ac:dyDescent="0.3">
      <c r="D67" s="213" t="str">
        <f>"Last
"&amp;TEXT(DATE(D$28,D$29,1),"mmm")</f>
        <v>Last
Jan</v>
      </c>
      <c r="E67" s="216" t="str">
        <f>TEXT(DATE(E$28,E$29,1),"mmm")</f>
        <v>Feb</v>
      </c>
      <c r="F67" s="216" t="str">
        <f t="shared" ref="F67:P67" si="2">TEXT(DATE(F$28,F$29,1),"mmm")</f>
        <v>Mar</v>
      </c>
      <c r="G67" s="216" t="str">
        <f t="shared" si="2"/>
        <v>Apr</v>
      </c>
      <c r="H67" s="216" t="str">
        <f t="shared" si="2"/>
        <v>May</v>
      </c>
      <c r="I67" s="216" t="str">
        <f t="shared" si="2"/>
        <v>Jun</v>
      </c>
      <c r="J67" s="216" t="str">
        <f t="shared" si="2"/>
        <v>Jul</v>
      </c>
      <c r="K67" s="216" t="str">
        <f t="shared" si="2"/>
        <v>Aug</v>
      </c>
      <c r="L67" s="216" t="str">
        <f t="shared" si="2"/>
        <v>Sept</v>
      </c>
      <c r="M67" s="216" t="str">
        <f t="shared" si="2"/>
        <v>Oct</v>
      </c>
      <c r="N67" s="216" t="str">
        <f t="shared" si="2"/>
        <v>Nov</v>
      </c>
      <c r="O67" s="216" t="str">
        <f t="shared" si="2"/>
        <v>Dec</v>
      </c>
      <c r="P67" s="216" t="str">
        <f t="shared" si="2"/>
        <v>Jan</v>
      </c>
      <c r="Q67" s="217" t="str">
        <f>P67&amp;" Days"</f>
        <v>Jan Days</v>
      </c>
      <c r="R67" s="23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15" customFormat="1" ht="13" x14ac:dyDescent="0.3">
      <c r="A68" s="195"/>
      <c r="B68" s="141" cm="1">
        <f t="array" ref="B68:Q74">_xlfn.LET(
_xlpm.num_months,13,
_xlpm.all_cols,_xlfn.ANCHORARRAY(D26),
_xlpm.year_col,D26,_xlpm.month_col,E26,
_xlpm.year_start,D28,_xlpm.month_start,D29,
_xlpm.year_end,P28,_xlpm.month_end,P29,
_xlpm.raw_tbl,_xlfn.HSTACK(_xlfn.CHOOSECOLS(tbl_pbi_sales_performance_mm[],_xlpm.year_col)&amp;"-"&amp;TEXT(_xlfn.CHOOSECOLS(tbl_pbi_sales_performance_mm[],_xlpm.month_col),"00"),_xlfn.CHOOSECOLS(tbl_pbi_sales_performance_mm[],_xlpm.all_cols)),
_xlpm.filtered_tbl,_xlfn._xlws.FILTER(_xlpm.raw_tbl,(_xlfn.CHOOSECOLS(_xlpm.raw_tbl,8) = location)),
_xlpm.pivoted_tbl,_xlfn.DROP(_xlfn.PIVOTBY(_xlfn.CHOOSECOLS(_xlpm.filtered_tbl,5),_xlfn.CHOOSECOLS(_xlpm.filtered_tbl,1),_xlfn.CHOOSECOLS(_xlpm.filtered_tbl,4),_xleta.SUM,,0,,0,,
(DATE(_xlfn.CHOOSECOLS(_xlpm.filtered_tbl,2),_xlfn.CHOOSECOLS(_xlpm.filtered_tbl,3),1)&gt;=DATE(_xlpm.year_start,_xlpm.month_start,1))*
(DATE(_xlfn.CHOOSECOLS(_xlpm.filtered_tbl,2),_xlfn.CHOOSECOLS(_xlpm.filtered_tbl,3),1)&lt;=DATE(_xlpm.year_end,_xlpm.month_end,1))
),1),
_xlpm.filtered_current_month_tbl, _xlfn._xlws.FILTER(_xlpm.filtered_tbl,(_xlfn.CHOOSECOLS(_xlpm.filtered_tbl,2)=_xlpm.year_end)*(_xlfn.CHOOSECOLS(_xlpm.filtered_tbl,3)=_xlpm.month_end)),
_xlpm.days,_xlfn.XLOOKUP(_xlfn.CHOOSECOLS(_xlpm.pivoted_tbl,1),_xlfn.CHOOSECOLS(_xlpm.filtered_current_month_tbl,5),_xlfn.CHOOSECOLS(_xlpm.filtered_current_month_tbl,7),0),
_xlpm.names,_xlfn.XLOOKUP(_xlfn.CHOOSECOLS(_xlpm.pivoted_tbl,1),_xlfn.CHOOSECOLS(_xlpm.filtered_tbl,5),_xlfn.CHOOSECOLS(_xlpm.filtered_tbl,6),""),
_xlpm.totals,_xlfn.BYROW(_xlpm.pivoted_tbl,_xlfn.LAMBDA(_xlpm.r, SUM(_xlfn.CHOOSECOLS(_xlpm.r, _xlfn.SEQUENCE(_xlpm.num_months,,2,1))))),
_xlpm.raw_results_tbl,_xlfn.HSTACK(_xlfn.CHOOSECOLS(_xlpm.pivoted_tbl,1),_xlpm.names,_xlfn.DROP(_xlpm.pivoted_tbl,0,1),_xlpm.days),
_xlpm.filtered_results_tbl,_xlfn._xlws.FILTER(_xlpm.raw_results_tbl, ISNUMBER(MATCH(_xlfn.CHOOSECOLS(_xlpm.raw_results_tbl,1),_xlfn._xlws.FILTER(tbl_ref_sales[ID],NOT(tbl_ref_sales[IsActive])),0)) * (_xlpm.totals &lt;&gt; 0)),
_xlpm.clean_results_tbl,IF(_xlpm.filtered_results_tbl="",0,_xlpm.filtered_results_tbl),
_xlfn._xlws.SORT(_xlpm.clean_results_tbl,_xlfn.SEQUENCE(COLUMNS(_xlpm.clean_results_tbl)-2,,COLUMNS(_xlpm.clean_results_tbl),-1),-1)
)</f>
        <v>891</v>
      </c>
      <c r="C68" s="142" t="str">
        <v>Venus L</v>
      </c>
      <c r="D68" s="35">
        <v>288</v>
      </c>
      <c r="E68" s="136">
        <v>289</v>
      </c>
      <c r="F68" s="136">
        <v>269</v>
      </c>
      <c r="G68" s="137">
        <v>279</v>
      </c>
      <c r="H68" s="136">
        <v>269</v>
      </c>
      <c r="I68" s="136">
        <v>269</v>
      </c>
      <c r="J68" s="137">
        <v>265</v>
      </c>
      <c r="K68" s="137">
        <v>279</v>
      </c>
      <c r="L68" s="137">
        <v>299</v>
      </c>
      <c r="M68" s="137">
        <v>274</v>
      </c>
      <c r="N68" s="137">
        <v>338.5</v>
      </c>
      <c r="O68" s="137">
        <v>0</v>
      </c>
      <c r="P68" s="227">
        <v>0</v>
      </c>
      <c r="Q68" s="221">
        <v>0</v>
      </c>
      <c r="R68" s="23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15" customFormat="1" ht="13" x14ac:dyDescent="0.3">
      <c r="A69" s="195"/>
      <c r="B69" s="143">
        <v>571</v>
      </c>
      <c r="C69" s="144" t="str">
        <v>Joey C</v>
      </c>
      <c r="D69" s="35">
        <v>0</v>
      </c>
      <c r="E69" s="136">
        <v>0</v>
      </c>
      <c r="F69" s="136">
        <v>0</v>
      </c>
      <c r="G69" s="137">
        <v>0</v>
      </c>
      <c r="H69" s="136">
        <v>0</v>
      </c>
      <c r="I69" s="136">
        <v>0</v>
      </c>
      <c r="J69" s="137">
        <v>0</v>
      </c>
      <c r="K69" s="137">
        <v>0</v>
      </c>
      <c r="L69" s="137">
        <v>389</v>
      </c>
      <c r="M69" s="137">
        <v>0</v>
      </c>
      <c r="N69" s="137">
        <v>0</v>
      </c>
      <c r="O69" s="137">
        <v>0</v>
      </c>
      <c r="P69" s="227">
        <v>0</v>
      </c>
      <c r="Q69" s="221">
        <v>0</v>
      </c>
      <c r="R69" s="23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15" customFormat="1" ht="13" x14ac:dyDescent="0.3">
      <c r="A70" s="195"/>
      <c r="B70" s="143">
        <v>576</v>
      </c>
      <c r="C70" s="144" t="str">
        <v>Kathleen W</v>
      </c>
      <c r="D70" s="35">
        <v>0</v>
      </c>
      <c r="E70" s="136">
        <v>0</v>
      </c>
      <c r="F70" s="136">
        <v>0</v>
      </c>
      <c r="G70" s="137">
        <v>0</v>
      </c>
      <c r="H70" s="136">
        <v>0</v>
      </c>
      <c r="I70" s="136">
        <v>0</v>
      </c>
      <c r="J70" s="137">
        <v>0</v>
      </c>
      <c r="K70" s="137">
        <v>299</v>
      </c>
      <c r="L70" s="137">
        <v>0</v>
      </c>
      <c r="M70" s="137">
        <v>0</v>
      </c>
      <c r="N70" s="137">
        <v>0</v>
      </c>
      <c r="O70" s="137">
        <v>0</v>
      </c>
      <c r="P70" s="227">
        <v>0</v>
      </c>
      <c r="Q70" s="221">
        <v>0</v>
      </c>
      <c r="R70" s="23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15" customFormat="1" ht="13" x14ac:dyDescent="0.3">
      <c r="A71" s="195"/>
      <c r="B71" s="143">
        <v>552</v>
      </c>
      <c r="C71" s="144" t="str">
        <v>Vicky L</v>
      </c>
      <c r="D71" s="35">
        <v>0</v>
      </c>
      <c r="E71" s="136">
        <v>0</v>
      </c>
      <c r="F71" s="136">
        <v>0</v>
      </c>
      <c r="G71" s="137">
        <v>0</v>
      </c>
      <c r="H71" s="136">
        <v>0</v>
      </c>
      <c r="I71" s="136">
        <v>269</v>
      </c>
      <c r="J71" s="137">
        <v>269</v>
      </c>
      <c r="K71" s="137">
        <v>0</v>
      </c>
      <c r="L71" s="137">
        <v>0</v>
      </c>
      <c r="M71" s="137">
        <v>0</v>
      </c>
      <c r="N71" s="137">
        <v>0</v>
      </c>
      <c r="O71" s="137">
        <v>0</v>
      </c>
      <c r="P71" s="227">
        <v>0</v>
      </c>
      <c r="Q71" s="221">
        <v>0</v>
      </c>
      <c r="R71" s="23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15" customFormat="1" ht="13" x14ac:dyDescent="0.3">
      <c r="A72" s="195"/>
      <c r="B72" s="143">
        <v>559</v>
      </c>
      <c r="C72" s="144" t="str">
        <v>Serina T</v>
      </c>
      <c r="D72" s="35">
        <v>0</v>
      </c>
      <c r="E72" s="136">
        <v>0</v>
      </c>
      <c r="F72" s="136">
        <v>0</v>
      </c>
      <c r="G72" s="137">
        <v>229</v>
      </c>
      <c r="H72" s="136">
        <v>0</v>
      </c>
      <c r="I72" s="136">
        <v>222</v>
      </c>
      <c r="J72" s="137">
        <v>0</v>
      </c>
      <c r="K72" s="137">
        <v>0</v>
      </c>
      <c r="L72" s="137">
        <v>0</v>
      </c>
      <c r="M72" s="137">
        <v>0</v>
      </c>
      <c r="N72" s="137">
        <v>0</v>
      </c>
      <c r="O72" s="137">
        <v>0</v>
      </c>
      <c r="P72" s="227">
        <v>0</v>
      </c>
      <c r="Q72" s="221">
        <v>0</v>
      </c>
      <c r="R72" s="23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15" customFormat="1" ht="13" x14ac:dyDescent="0.3">
      <c r="A73" s="209"/>
      <c r="B73" s="143">
        <v>556</v>
      </c>
      <c r="C73" s="144" t="str">
        <v>Max L</v>
      </c>
      <c r="D73" s="35">
        <v>0</v>
      </c>
      <c r="E73" s="136">
        <v>269</v>
      </c>
      <c r="F73" s="136">
        <v>269</v>
      </c>
      <c r="G73" s="137">
        <v>274</v>
      </c>
      <c r="H73" s="136">
        <v>0</v>
      </c>
      <c r="I73" s="136">
        <v>0</v>
      </c>
      <c r="J73" s="137">
        <v>0</v>
      </c>
      <c r="K73" s="137">
        <v>0</v>
      </c>
      <c r="L73" s="137">
        <v>0</v>
      </c>
      <c r="M73" s="137">
        <v>0</v>
      </c>
      <c r="N73" s="137">
        <v>0</v>
      </c>
      <c r="O73" s="137">
        <v>0</v>
      </c>
      <c r="P73" s="227">
        <v>0</v>
      </c>
      <c r="Q73" s="221">
        <v>0</v>
      </c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15" customFormat="1" ht="13" x14ac:dyDescent="0.3">
      <c r="A74" s="209"/>
      <c r="B74" s="143">
        <v>541</v>
      </c>
      <c r="C74" s="144" t="str">
        <v>Rodney C</v>
      </c>
      <c r="D74" s="35">
        <v>299</v>
      </c>
      <c r="E74" s="136">
        <v>0</v>
      </c>
      <c r="F74" s="136">
        <v>0</v>
      </c>
      <c r="G74" s="137">
        <v>0</v>
      </c>
      <c r="H74" s="136">
        <v>0</v>
      </c>
      <c r="I74" s="136">
        <v>0</v>
      </c>
      <c r="J74" s="137">
        <v>0</v>
      </c>
      <c r="K74" s="137">
        <v>0</v>
      </c>
      <c r="L74" s="137">
        <v>0</v>
      </c>
      <c r="M74" s="137">
        <v>0</v>
      </c>
      <c r="N74" s="137">
        <v>0</v>
      </c>
      <c r="O74" s="137">
        <v>0</v>
      </c>
      <c r="P74" s="227">
        <v>0</v>
      </c>
      <c r="Q74" s="221">
        <v>0</v>
      </c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15" customFormat="1" ht="13" x14ac:dyDescent="0.3">
      <c r="A75" s="209"/>
      <c r="B75" s="143"/>
      <c r="C75" s="144"/>
      <c r="D75" s="35"/>
      <c r="E75" s="136"/>
      <c r="F75" s="136"/>
      <c r="G75" s="137"/>
      <c r="H75" s="136"/>
      <c r="I75" s="136"/>
      <c r="J75" s="137"/>
      <c r="K75" s="137"/>
      <c r="L75" s="137"/>
      <c r="M75" s="137"/>
      <c r="N75" s="137"/>
      <c r="O75" s="137"/>
      <c r="P75" s="227"/>
      <c r="Q75" s="221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15" customFormat="1" ht="13" x14ac:dyDescent="0.3">
      <c r="A76" s="209"/>
      <c r="B76" s="143"/>
      <c r="C76" s="144"/>
      <c r="D76" s="35"/>
      <c r="E76" s="136"/>
      <c r="F76" s="136"/>
      <c r="G76" s="137"/>
      <c r="H76" s="136"/>
      <c r="I76" s="136"/>
      <c r="J76" s="137"/>
      <c r="K76" s="137"/>
      <c r="L76" s="137"/>
      <c r="M76" s="137"/>
      <c r="N76" s="137"/>
      <c r="O76" s="137"/>
      <c r="P76" s="227"/>
      <c r="Q76" s="221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15" customFormat="1" ht="13" x14ac:dyDescent="0.3">
      <c r="A77" s="209"/>
      <c r="B77" s="143"/>
      <c r="C77" s="144"/>
      <c r="D77" s="35"/>
      <c r="E77" s="136"/>
      <c r="F77" s="136"/>
      <c r="G77" s="137"/>
      <c r="H77" s="136"/>
      <c r="I77" s="136"/>
      <c r="J77" s="137"/>
      <c r="K77" s="137"/>
      <c r="L77" s="137"/>
      <c r="M77" s="137"/>
      <c r="N77" s="137"/>
      <c r="O77" s="137"/>
      <c r="P77" s="227"/>
      <c r="Q77" s="221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15" customFormat="1" ht="13.5" thickBot="1" x14ac:dyDescent="0.35">
      <c r="A78" s="209"/>
      <c r="B78" s="145"/>
      <c r="C78" s="146"/>
      <c r="D78" s="36"/>
      <c r="E78" s="37"/>
      <c r="F78" s="37"/>
      <c r="G78" s="139"/>
      <c r="H78" s="37"/>
      <c r="I78" s="37"/>
      <c r="J78" s="139"/>
      <c r="K78" s="139"/>
      <c r="L78" s="139"/>
      <c r="M78" s="139"/>
      <c r="N78" s="139"/>
      <c r="O78" s="139"/>
      <c r="P78" s="228"/>
      <c r="Q78" s="230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15" customFormat="1" ht="12.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15" customFormat="1" ht="12.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15" customFormat="1" ht="12.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3" spans="1:51" ht="12.75" customHeight="1" x14ac:dyDescent="0.2"/>
    <row r="99" ht="12.75" customHeight="1" x14ac:dyDescent="0.2"/>
    <row r="115" ht="12.75" customHeight="1" x14ac:dyDescent="0.2"/>
    <row r="131" ht="12.75" customHeight="1" x14ac:dyDescent="0.2"/>
    <row r="147" ht="12.75" customHeight="1" x14ac:dyDescent="0.2"/>
  </sheetData>
  <mergeCells count="5">
    <mergeCell ref="D2:E2"/>
    <mergeCell ref="D30:Q30"/>
    <mergeCell ref="D46:Q46"/>
    <mergeCell ref="D66:Q66"/>
    <mergeCell ref="B32:C3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607AF-CF47-44BB-AF30-689E6F6A8C51}">
  <sheetPr codeName="Sheet1">
    <tabColor theme="1" tint="0.34998626667073579"/>
  </sheetPr>
  <dimension ref="A1:K99"/>
  <sheetViews>
    <sheetView topLeftCell="A3" workbookViewId="0">
      <selection activeCell="B58" sqref="B58"/>
    </sheetView>
  </sheetViews>
  <sheetFormatPr defaultRowHeight="10" x14ac:dyDescent="0.2"/>
  <cols>
    <col min="4" max="4" width="9" customWidth="1"/>
    <col min="7" max="7" width="9.77734375" bestFit="1" customWidth="1"/>
    <col min="8" max="8" width="8.77734375" style="10"/>
  </cols>
  <sheetData>
    <row r="1" spans="1:11" ht="10.5" x14ac:dyDescent="0.25">
      <c r="A1" s="12" t="s">
        <v>45</v>
      </c>
      <c r="B1" s="12" t="s">
        <v>0</v>
      </c>
      <c r="C1" s="12" t="s">
        <v>87</v>
      </c>
      <c r="D1" s="12" t="s">
        <v>88</v>
      </c>
      <c r="J1" t="s">
        <v>23</v>
      </c>
    </row>
    <row r="2" spans="1:11" x14ac:dyDescent="0.2">
      <c r="A2">
        <v>803</v>
      </c>
      <c r="B2" s="10" t="str">
        <f>_xlfn.XLOOKUP(tbl_ref_sales[[#This Row],[ID]],tbl_pbi_sales_performance_mm[Staff'[StaffID']],tbl_pbi_sales_performance_mm['[StaffName']])</f>
        <v>Acssy L</v>
      </c>
      <c r="C2" s="10" t="s">
        <v>89</v>
      </c>
      <c r="D2" t="b">
        <v>1</v>
      </c>
      <c r="I2" s="10"/>
      <c r="J2" cm="1">
        <f t="array" ref="J2:J99">_xlfn.UNIQUE(tbl_pbi_sales_performance_mm[Staff'[StaffID']])</f>
        <v>518</v>
      </c>
      <c r="K2" cm="1">
        <f t="array" ref="K2:K3">_xlfn.LET(_xlpm.x, _xlfn.UNIQUE(tbl_pbi_sales_performance_mm[Staff'[StaffID']]), _xlfn._xlws.FILTER(_xlpm.x, NOT(ISNUMBER(MATCH(_xlpm.x,tbl_ref_sales[ID],0)))))</f>
        <v>591</v>
      </c>
    </row>
    <row r="3" spans="1:11" x14ac:dyDescent="0.2">
      <c r="A3">
        <v>805</v>
      </c>
      <c r="B3" s="10" t="str">
        <f>_xlfn.XLOOKUP(tbl_ref_sales[[#This Row],[ID]],tbl_pbi_sales_performance_mm[Staff'[StaffID']],tbl_pbi_sales_performance_mm['[StaffName']])</f>
        <v>Milk K</v>
      </c>
      <c r="C3" s="10" t="s">
        <v>89</v>
      </c>
      <c r="D3" t="b">
        <v>1</v>
      </c>
      <c r="I3" s="10"/>
      <c r="J3">
        <v>533</v>
      </c>
      <c r="K3">
        <v>0</v>
      </c>
    </row>
    <row r="4" spans="1:11" x14ac:dyDescent="0.2">
      <c r="A4">
        <v>308</v>
      </c>
      <c r="B4" s="10" t="str">
        <f>_xlfn.XLOOKUP(tbl_ref_sales[[#This Row],[ID]],tbl_pbi_sales_performance_mm[Staff'[StaffID']],tbl_pbi_sales_performance_mm['[StaffName']])</f>
        <v>Cherry N</v>
      </c>
      <c r="C4" s="10" t="s">
        <v>89</v>
      </c>
      <c r="D4" t="b">
        <v>1</v>
      </c>
      <c r="I4" s="10"/>
      <c r="J4">
        <v>534</v>
      </c>
    </row>
    <row r="5" spans="1:11" x14ac:dyDescent="0.2">
      <c r="A5">
        <v>337</v>
      </c>
      <c r="B5" s="10" t="str">
        <f>_xlfn.XLOOKUP(tbl_ref_sales[[#This Row],[ID]],tbl_pbi_sales_performance_mm[Staff'[StaffID']],tbl_pbi_sales_performance_mm['[StaffName']])</f>
        <v>Angel Lai</v>
      </c>
      <c r="C5" s="10" t="s">
        <v>89</v>
      </c>
      <c r="D5" t="b">
        <v>1</v>
      </c>
      <c r="I5" s="10"/>
      <c r="J5">
        <v>806</v>
      </c>
    </row>
    <row r="6" spans="1:11" x14ac:dyDescent="0.2">
      <c r="A6">
        <v>339</v>
      </c>
      <c r="B6" s="10" t="str">
        <f>_xlfn.XLOOKUP(tbl_ref_sales[[#This Row],[ID]],tbl_pbi_sales_performance_mm[Staff'[StaffID']],tbl_pbi_sales_performance_mm['[StaffName']])</f>
        <v>Kaia L</v>
      </c>
      <c r="C6" s="10" t="s">
        <v>89</v>
      </c>
      <c r="D6" t="b">
        <v>1</v>
      </c>
      <c r="I6" s="10"/>
      <c r="J6">
        <v>851</v>
      </c>
    </row>
    <row r="7" spans="1:11" x14ac:dyDescent="0.2">
      <c r="A7">
        <v>349</v>
      </c>
      <c r="B7" s="10" t="str">
        <f>_xlfn.XLOOKUP(tbl_ref_sales[[#This Row],[ID]],tbl_pbi_sales_performance_mm[Staff'[StaffID']],tbl_pbi_sales_performance_mm['[StaffName']])</f>
        <v>Angel Li</v>
      </c>
      <c r="C7" s="10" t="s">
        <v>89</v>
      </c>
      <c r="D7" t="b">
        <v>1</v>
      </c>
      <c r="I7" s="10"/>
      <c r="J7">
        <v>803</v>
      </c>
    </row>
    <row r="8" spans="1:11" x14ac:dyDescent="0.2">
      <c r="A8">
        <v>384</v>
      </c>
      <c r="B8" s="10" t="str">
        <f>_xlfn.XLOOKUP(tbl_ref_sales[[#This Row],[ID]],tbl_pbi_sales_performance_mm[Staff'[StaffID']],tbl_pbi_sales_performance_mm['[StaffName']])</f>
        <v>Ming L</v>
      </c>
      <c r="C8" s="10" t="s">
        <v>89</v>
      </c>
      <c r="D8" t="b">
        <v>1</v>
      </c>
      <c r="I8" s="10"/>
      <c r="J8">
        <v>805</v>
      </c>
    </row>
    <row r="9" spans="1:11" x14ac:dyDescent="0.2">
      <c r="A9">
        <v>550</v>
      </c>
      <c r="B9" s="10" t="str">
        <f>_xlfn.XLOOKUP(tbl_ref_sales[[#This Row],[ID]],tbl_pbi_sales_performance_mm[Staff'[StaffID']],tbl_pbi_sales_performance_mm['[StaffName']])</f>
        <v>Steve Y</v>
      </c>
      <c r="C9" s="10" t="s">
        <v>89</v>
      </c>
      <c r="D9" t="b">
        <v>1</v>
      </c>
      <c r="I9" s="10"/>
      <c r="J9">
        <v>807</v>
      </c>
    </row>
    <row r="10" spans="1:11" x14ac:dyDescent="0.2">
      <c r="A10">
        <v>557</v>
      </c>
      <c r="B10" s="10" t="str">
        <f>_xlfn.XLOOKUP(tbl_ref_sales[[#This Row],[ID]],tbl_pbi_sales_performance_mm[Staff'[StaffID']],tbl_pbi_sales_performance_mm['[StaffName']])</f>
        <v>Salina W</v>
      </c>
      <c r="C10" s="10" t="s">
        <v>89</v>
      </c>
      <c r="D10" t="b">
        <v>1</v>
      </c>
      <c r="I10" s="10"/>
      <c r="J10">
        <v>809</v>
      </c>
    </row>
    <row r="11" spans="1:11" x14ac:dyDescent="0.2">
      <c r="A11">
        <v>863</v>
      </c>
      <c r="B11" s="10" t="str">
        <f>_xlfn.XLOOKUP(tbl_ref_sales[[#This Row],[ID]],tbl_pbi_sales_performance_mm[Staff'[StaffID']],tbl_pbi_sales_performance_mm['[StaffName']])</f>
        <v>Collan C</v>
      </c>
      <c r="C11" s="10" t="s">
        <v>89</v>
      </c>
      <c r="D11" t="b">
        <v>1</v>
      </c>
      <c r="I11" s="10"/>
      <c r="J11">
        <v>810</v>
      </c>
    </row>
    <row r="12" spans="1:11" x14ac:dyDescent="0.2">
      <c r="A12">
        <v>543</v>
      </c>
      <c r="B12" s="10" t="str">
        <f>_xlfn.XLOOKUP(tbl_ref_sales[[#This Row],[ID]],tbl_pbi_sales_performance_mm[Staff'[StaffID']],tbl_pbi_sales_performance_mm['[StaffName']])</f>
        <v>Suki C</v>
      </c>
      <c r="C12" s="10" t="s">
        <v>37</v>
      </c>
      <c r="D12" t="b">
        <v>1</v>
      </c>
      <c r="I12" s="10"/>
      <c r="J12">
        <v>812</v>
      </c>
    </row>
    <row r="13" spans="1:11" x14ac:dyDescent="0.2">
      <c r="A13">
        <v>565</v>
      </c>
      <c r="B13" s="10" t="str">
        <f>_xlfn.XLOOKUP(tbl_ref_sales[[#This Row],[ID]],tbl_pbi_sales_performance_mm[Staff'[StaffID']],tbl_pbi_sales_performance_mm['[StaffName']])</f>
        <v>Angel C</v>
      </c>
      <c r="C13" s="10" t="s">
        <v>37</v>
      </c>
      <c r="D13" t="b">
        <v>1</v>
      </c>
      <c r="I13" s="10"/>
      <c r="J13">
        <v>817</v>
      </c>
    </row>
    <row r="14" spans="1:11" x14ac:dyDescent="0.2">
      <c r="A14">
        <v>828</v>
      </c>
      <c r="B14" s="10" t="str">
        <f>_xlfn.XLOOKUP(tbl_ref_sales[[#This Row],[ID]],tbl_pbi_sales_performance_mm[Staff'[StaffID']],tbl_pbi_sales_performance_mm['[StaffName']])</f>
        <v>Kenny L</v>
      </c>
      <c r="C14" s="10" t="s">
        <v>33</v>
      </c>
      <c r="D14" t="b">
        <v>1</v>
      </c>
      <c r="I14" s="10"/>
      <c r="J14">
        <v>828</v>
      </c>
    </row>
    <row r="15" spans="1:11" x14ac:dyDescent="0.2">
      <c r="A15">
        <v>832</v>
      </c>
      <c r="B15" s="10" t="str">
        <f>_xlfn.XLOOKUP(tbl_ref_sales[[#This Row],[ID]],tbl_pbi_sales_performance_mm[Staff'[StaffID']],tbl_pbi_sales_performance_mm['[StaffName']])</f>
        <v>Yura C</v>
      </c>
      <c r="C15" s="10" t="s">
        <v>33</v>
      </c>
      <c r="D15" t="b">
        <v>1</v>
      </c>
      <c r="I15" s="10"/>
      <c r="J15">
        <v>835</v>
      </c>
    </row>
    <row r="16" spans="1:11" x14ac:dyDescent="0.2">
      <c r="A16">
        <v>523</v>
      </c>
      <c r="B16" s="10" t="str">
        <f>_xlfn.XLOOKUP(tbl_ref_sales[[#This Row],[ID]],tbl_pbi_sales_performance_mm[Staff'[StaffID']],tbl_pbi_sales_performance_mm['[StaffName']])</f>
        <v>Vi T</v>
      </c>
      <c r="C16" s="10" t="s">
        <v>33</v>
      </c>
      <c r="D16" t="b">
        <v>1</v>
      </c>
      <c r="I16" s="10"/>
      <c r="J16">
        <v>838</v>
      </c>
    </row>
    <row r="17" spans="1:10" x14ac:dyDescent="0.2">
      <c r="A17">
        <v>537</v>
      </c>
      <c r="B17" s="10" t="str">
        <f>_xlfn.XLOOKUP(tbl_ref_sales[[#This Row],[ID]],tbl_pbi_sales_performance_mm[Staff'[StaffID']],tbl_pbi_sales_performance_mm['[StaffName']])</f>
        <v>Yoyo M</v>
      </c>
      <c r="C17" s="10" t="s">
        <v>33</v>
      </c>
      <c r="D17" t="b">
        <v>1</v>
      </c>
      <c r="I17" s="10"/>
      <c r="J17">
        <v>840</v>
      </c>
    </row>
    <row r="18" spans="1:10" x14ac:dyDescent="0.2">
      <c r="A18">
        <v>886</v>
      </c>
      <c r="B18" s="10" t="str">
        <f>_xlfn.XLOOKUP(tbl_ref_sales[[#This Row],[ID]],tbl_pbi_sales_performance_mm[Staff'[StaffID']],tbl_pbi_sales_performance_mm['[StaffName']])</f>
        <v>Gigi C</v>
      </c>
      <c r="C18" s="10" t="s">
        <v>33</v>
      </c>
      <c r="D18" t="b">
        <v>1</v>
      </c>
      <c r="I18" s="10"/>
      <c r="J18">
        <v>308</v>
      </c>
    </row>
    <row r="19" spans="1:10" x14ac:dyDescent="0.2">
      <c r="A19">
        <v>889</v>
      </c>
      <c r="B19" s="10" t="str">
        <f>_xlfn.XLOOKUP(tbl_ref_sales[[#This Row],[ID]],tbl_pbi_sales_performance_mm[Staff'[StaffID']],tbl_pbi_sales_performance_mm['[StaffName']])</f>
        <v>Milk L</v>
      </c>
      <c r="C19" s="10" t="s">
        <v>33</v>
      </c>
      <c r="D19" t="b">
        <v>1</v>
      </c>
      <c r="I19" s="10"/>
      <c r="J19">
        <v>848</v>
      </c>
    </row>
    <row r="20" spans="1:10" x14ac:dyDescent="0.2">
      <c r="A20">
        <v>817</v>
      </c>
      <c r="B20" s="10" t="str">
        <f>_xlfn.XLOOKUP(tbl_ref_sales[[#This Row],[ID]],tbl_pbi_sales_performance_mm[Staff'[StaffID']],tbl_pbi_sales_performance_mm['[StaffName']])</f>
        <v>Candy K</v>
      </c>
      <c r="C20" s="10" t="s">
        <v>35</v>
      </c>
      <c r="D20" t="b">
        <v>1</v>
      </c>
      <c r="I20" s="10"/>
      <c r="J20">
        <v>853</v>
      </c>
    </row>
    <row r="21" spans="1:10" x14ac:dyDescent="0.2">
      <c r="A21">
        <v>835</v>
      </c>
      <c r="B21" s="10" t="str">
        <f>_xlfn.XLOOKUP(tbl_ref_sales[[#This Row],[ID]],tbl_pbi_sales_performance_mm[Staff'[StaffID']],tbl_pbi_sales_performance_mm['[StaffName']])</f>
        <v>Alien T</v>
      </c>
      <c r="C21" s="10" t="s">
        <v>35</v>
      </c>
      <c r="D21" t="b">
        <v>1</v>
      </c>
      <c r="I21" s="10"/>
      <c r="J21">
        <v>337</v>
      </c>
    </row>
    <row r="22" spans="1:10" x14ac:dyDescent="0.2">
      <c r="A22">
        <v>838</v>
      </c>
      <c r="B22" s="10" t="str">
        <f>_xlfn.XLOOKUP(tbl_ref_sales[[#This Row],[ID]],tbl_pbi_sales_performance_mm[Staff'[StaffID']],tbl_pbi_sales_performance_mm['[StaffName']])</f>
        <v>Joan N</v>
      </c>
      <c r="C22" s="10" t="s">
        <v>35</v>
      </c>
      <c r="D22" t="b">
        <v>1</v>
      </c>
      <c r="I22" s="10"/>
      <c r="J22">
        <v>339</v>
      </c>
    </row>
    <row r="23" spans="1:10" x14ac:dyDescent="0.2">
      <c r="A23">
        <v>517</v>
      </c>
      <c r="B23" s="10" t="str">
        <f>_xlfn.XLOOKUP(tbl_ref_sales[[#This Row],[ID]],tbl_pbi_sales_performance_mm[Staff'[StaffID']],tbl_pbi_sales_performance_mm['[StaffName']])</f>
        <v>Aya C</v>
      </c>
      <c r="C23" s="10" t="s">
        <v>35</v>
      </c>
      <c r="D23" t="b">
        <v>1</v>
      </c>
      <c r="I23" s="10"/>
      <c r="J23">
        <v>349</v>
      </c>
    </row>
    <row r="24" spans="1:10" x14ac:dyDescent="0.2">
      <c r="A24">
        <v>520</v>
      </c>
      <c r="B24" s="10" t="str">
        <f>_xlfn.XLOOKUP(tbl_ref_sales[[#This Row],[ID]],tbl_pbi_sales_performance_mm[Staff'[StaffID']],tbl_pbi_sales_performance_mm['[StaffName']])</f>
        <v>Kayi H</v>
      </c>
      <c r="C24" s="10" t="s">
        <v>35</v>
      </c>
      <c r="D24" t="b">
        <v>1</v>
      </c>
      <c r="I24" s="10"/>
      <c r="J24">
        <v>365</v>
      </c>
    </row>
    <row r="25" spans="1:10" x14ac:dyDescent="0.2">
      <c r="A25">
        <v>544</v>
      </c>
      <c r="B25" s="10" t="str">
        <f>_xlfn.XLOOKUP(tbl_ref_sales[[#This Row],[ID]],tbl_pbi_sales_performance_mm[Staff'[StaffID']],tbl_pbi_sales_performance_mm['[StaffName']])</f>
        <v>Jovi C</v>
      </c>
      <c r="C25" s="10" t="s">
        <v>35</v>
      </c>
      <c r="D25" t="b">
        <v>1</v>
      </c>
      <c r="I25" s="10"/>
      <c r="J25">
        <v>384</v>
      </c>
    </row>
    <row r="26" spans="1:10" x14ac:dyDescent="0.2">
      <c r="A26">
        <v>580</v>
      </c>
      <c r="B26" s="10" t="str">
        <f>_xlfn.XLOOKUP(tbl_ref_sales[[#This Row],[ID]],tbl_pbi_sales_performance_mm[Staff'[StaffID']],tbl_pbi_sales_performance_mm['[StaffName']])</f>
        <v>Cici T</v>
      </c>
      <c r="C26" s="10" t="s">
        <v>35</v>
      </c>
      <c r="D26" t="b">
        <v>1</v>
      </c>
      <c r="I26" s="10"/>
      <c r="J26">
        <v>814</v>
      </c>
    </row>
    <row r="27" spans="1:10" x14ac:dyDescent="0.2">
      <c r="A27">
        <v>896</v>
      </c>
      <c r="B27" s="10" t="str">
        <f>_xlfn.XLOOKUP(tbl_ref_sales[[#This Row],[ID]],tbl_pbi_sales_performance_mm[Staff'[StaffID']],tbl_pbi_sales_performance_mm['[StaffName']])</f>
        <v>Agnes L</v>
      </c>
      <c r="C27" s="10" t="s">
        <v>35</v>
      </c>
      <c r="D27" t="b">
        <v>1</v>
      </c>
      <c r="I27" s="10"/>
      <c r="J27">
        <v>820</v>
      </c>
    </row>
    <row r="28" spans="1:10" x14ac:dyDescent="0.2">
      <c r="A28">
        <v>530</v>
      </c>
      <c r="B28" s="10" t="str">
        <f>_xlfn.XLOOKUP(tbl_ref_sales[[#This Row],[ID]],tbl_pbi_sales_performance_mm[Staff'[StaffID']],tbl_pbi_sales_performance_mm['[StaffName']])</f>
        <v>Candy C</v>
      </c>
      <c r="C28" s="10" t="s">
        <v>39</v>
      </c>
      <c r="D28" t="b">
        <v>1</v>
      </c>
      <c r="I28" s="10"/>
      <c r="J28">
        <v>832</v>
      </c>
    </row>
    <row r="29" spans="1:10" x14ac:dyDescent="0.2">
      <c r="A29">
        <v>547</v>
      </c>
      <c r="B29" s="10" t="str">
        <f>_xlfn.XLOOKUP(tbl_ref_sales[[#This Row],[ID]],tbl_pbi_sales_performance_mm[Staff'[StaffID']],tbl_pbi_sales_performance_mm['[StaffName']])</f>
        <v>Cass C</v>
      </c>
      <c r="C29" s="10" t="s">
        <v>39</v>
      </c>
      <c r="D29" t="b">
        <v>1</v>
      </c>
      <c r="I29" s="10"/>
      <c r="J29">
        <v>517</v>
      </c>
    </row>
    <row r="30" spans="1:10" x14ac:dyDescent="0.2">
      <c r="A30">
        <v>551</v>
      </c>
      <c r="B30" s="10" t="str">
        <f>_xlfn.XLOOKUP(tbl_ref_sales[[#This Row],[ID]],tbl_pbi_sales_performance_mm[Staff'[StaffID']],tbl_pbi_sales_performance_mm['[StaffName']])</f>
        <v>Ling W</v>
      </c>
      <c r="C30" s="10" t="s">
        <v>39</v>
      </c>
      <c r="D30" t="b">
        <v>1</v>
      </c>
      <c r="I30" s="10"/>
      <c r="J30">
        <v>520</v>
      </c>
    </row>
    <row r="31" spans="1:10" x14ac:dyDescent="0.2">
      <c r="A31">
        <v>572</v>
      </c>
      <c r="B31" s="10" t="str">
        <f>_xlfn.XLOOKUP(tbl_ref_sales[[#This Row],[ID]],tbl_pbi_sales_performance_mm[Staff'[StaffID']],tbl_pbi_sales_performance_mm['[StaffName']])</f>
        <v>June T</v>
      </c>
      <c r="C31" s="10" t="s">
        <v>39</v>
      </c>
      <c r="D31" t="b">
        <v>1</v>
      </c>
      <c r="I31" s="10"/>
      <c r="J31">
        <v>516</v>
      </c>
    </row>
    <row r="32" spans="1:10" x14ac:dyDescent="0.2">
      <c r="A32">
        <v>577</v>
      </c>
      <c r="B32" s="10" t="str">
        <f>_xlfn.XLOOKUP(tbl_ref_sales[[#This Row],[ID]],tbl_pbi_sales_performance_mm[Staff'[StaffID']],tbl_pbi_sales_performance_mm['[StaffName']])</f>
        <v>Pink C</v>
      </c>
      <c r="C32" s="10" t="s">
        <v>39</v>
      </c>
      <c r="D32" t="b">
        <v>1</v>
      </c>
      <c r="I32" s="10"/>
      <c r="J32">
        <v>523</v>
      </c>
    </row>
    <row r="33" spans="1:10" x14ac:dyDescent="0.2">
      <c r="A33">
        <v>579</v>
      </c>
      <c r="B33" s="10" t="str">
        <f>_xlfn.XLOOKUP(tbl_ref_sales[[#This Row],[ID]],tbl_pbi_sales_performance_mm[Staff'[StaffID']],tbl_pbi_sales_performance_mm['[StaffName']])</f>
        <v>Ling T</v>
      </c>
      <c r="C33" s="10" t="s">
        <v>39</v>
      </c>
      <c r="D33" t="b">
        <v>1</v>
      </c>
      <c r="I33" s="10"/>
      <c r="J33">
        <v>525</v>
      </c>
    </row>
    <row r="34" spans="1:10" x14ac:dyDescent="0.2">
      <c r="A34">
        <v>862</v>
      </c>
      <c r="B34" s="10" t="str">
        <f>_xlfn.XLOOKUP(tbl_ref_sales[[#This Row],[ID]],tbl_pbi_sales_performance_mm[Staff'[StaffID']],tbl_pbi_sales_performance_mm['[StaffName']])</f>
        <v>Maggie L</v>
      </c>
      <c r="C34" s="10" t="s">
        <v>39</v>
      </c>
      <c r="D34" t="b">
        <v>1</v>
      </c>
      <c r="I34" s="10"/>
      <c r="J34">
        <v>527</v>
      </c>
    </row>
    <row r="35" spans="1:10" x14ac:dyDescent="0.2">
      <c r="A35">
        <v>870</v>
      </c>
      <c r="B35" s="10" t="str">
        <f>_xlfn.XLOOKUP(tbl_ref_sales[[#This Row],[ID]],tbl_pbi_sales_performance_mm[Staff'[StaffID']],tbl_pbi_sales_performance_mm['[StaffName']])</f>
        <v>Venessa L</v>
      </c>
      <c r="C35" s="10" t="s">
        <v>40</v>
      </c>
      <c r="D35" t="b">
        <v>1</v>
      </c>
      <c r="I35" s="10"/>
      <c r="J35">
        <v>528</v>
      </c>
    </row>
    <row r="36" spans="1:10" x14ac:dyDescent="0.2">
      <c r="A36">
        <v>810</v>
      </c>
      <c r="B36" s="10" t="str">
        <f>_xlfn.XLOOKUP(tbl_ref_sales[[#This Row],[ID]],tbl_pbi_sales_performance_mm[Staff'[StaffID']],tbl_pbi_sales_performance_mm['[StaffName']])</f>
        <v>Kinki C</v>
      </c>
      <c r="C36" s="10" t="s">
        <v>31</v>
      </c>
      <c r="D36" t="b">
        <v>1</v>
      </c>
      <c r="I36" s="10"/>
      <c r="J36">
        <v>530</v>
      </c>
    </row>
    <row r="37" spans="1:10" x14ac:dyDescent="0.2">
      <c r="A37">
        <v>812</v>
      </c>
      <c r="B37" s="10" t="str">
        <f>_xlfn.XLOOKUP(tbl_ref_sales[[#This Row],[ID]],tbl_pbi_sales_performance_mm[Staff'[StaffID']],tbl_pbi_sales_performance_mm['[StaffName']])</f>
        <v>Jeremy L</v>
      </c>
      <c r="C37" s="10" t="s">
        <v>31</v>
      </c>
      <c r="D37" t="b">
        <v>1</v>
      </c>
      <c r="I37" s="10"/>
      <c r="J37">
        <v>531</v>
      </c>
    </row>
    <row r="38" spans="1:10" x14ac:dyDescent="0.2">
      <c r="A38">
        <v>582</v>
      </c>
      <c r="B38" s="10" t="str">
        <f>_xlfn.XLOOKUP(tbl_ref_sales[[#This Row],[ID]],tbl_pbi_sales_performance_mm[Staff'[StaffID']],tbl_pbi_sales_performance_mm['[StaffName']])</f>
        <v>Ann K</v>
      </c>
      <c r="C38" s="10" t="s">
        <v>31</v>
      </c>
      <c r="D38" t="b">
        <v>1</v>
      </c>
      <c r="I38" s="10"/>
      <c r="J38">
        <v>535</v>
      </c>
    </row>
    <row r="39" spans="1:10" x14ac:dyDescent="0.2">
      <c r="A39">
        <v>589</v>
      </c>
      <c r="B39" s="10" t="str">
        <f>_xlfn.XLOOKUP(tbl_ref_sales[[#This Row],[ID]],tbl_pbi_sales_performance_mm[Staff'[StaffID']],tbl_pbi_sales_performance_mm['[StaffName']])</f>
        <v>Seki L</v>
      </c>
      <c r="C39" s="10" t="s">
        <v>31</v>
      </c>
      <c r="D39" t="b">
        <v>1</v>
      </c>
      <c r="I39" s="10"/>
      <c r="J39">
        <v>536</v>
      </c>
    </row>
    <row r="40" spans="1:10" x14ac:dyDescent="0.2">
      <c r="A40">
        <v>814</v>
      </c>
      <c r="B40" s="10" t="str">
        <f>_xlfn.XLOOKUP(tbl_ref_sales[[#This Row],[ID]],tbl_pbi_sales_performance_mm[Staff'[StaffID']],tbl_pbi_sales_performance_mm['[StaffName']])</f>
        <v>Sum C</v>
      </c>
      <c r="C40" s="10" t="s">
        <v>27</v>
      </c>
      <c r="D40" t="b">
        <v>1</v>
      </c>
      <c r="I40" s="10"/>
      <c r="J40">
        <v>537</v>
      </c>
    </row>
    <row r="41" spans="1:10" x14ac:dyDescent="0.2">
      <c r="A41">
        <v>820</v>
      </c>
      <c r="B41" s="10" t="str">
        <f>_xlfn.XLOOKUP(tbl_ref_sales[[#This Row],[ID]],tbl_pbi_sales_performance_mm[Staff'[StaffID']],tbl_pbi_sales_performance_mm['[StaffName']])</f>
        <v>Zoe T</v>
      </c>
      <c r="C41" s="10" t="s">
        <v>27</v>
      </c>
      <c r="D41" t="b">
        <v>1</v>
      </c>
      <c r="I41" s="10"/>
      <c r="J41">
        <v>538</v>
      </c>
    </row>
    <row r="42" spans="1:10" x14ac:dyDescent="0.2">
      <c r="A42">
        <v>516</v>
      </c>
      <c r="B42" s="10" t="str">
        <f>_xlfn.XLOOKUP(tbl_ref_sales[[#This Row],[ID]],tbl_pbi_sales_performance_mm[Staff'[StaffID']],tbl_pbi_sales_performance_mm['[StaffName']])</f>
        <v>Peggy L</v>
      </c>
      <c r="C42" s="10" t="s">
        <v>27</v>
      </c>
      <c r="D42" t="b">
        <v>1</v>
      </c>
      <c r="I42" s="10"/>
      <c r="J42">
        <v>539</v>
      </c>
    </row>
    <row r="43" spans="1:10" x14ac:dyDescent="0.2">
      <c r="A43">
        <v>548</v>
      </c>
      <c r="B43" s="10" t="str">
        <f>_xlfn.XLOOKUP(tbl_ref_sales[[#This Row],[ID]],tbl_pbi_sales_performance_mm[Staff'[StaffID']],tbl_pbi_sales_performance_mm['[StaffName']])</f>
        <v>Camila L</v>
      </c>
      <c r="C43" s="10" t="s">
        <v>27</v>
      </c>
      <c r="D43" t="b">
        <v>1</v>
      </c>
      <c r="I43" s="10"/>
      <c r="J43">
        <v>540</v>
      </c>
    </row>
    <row r="44" spans="1:10" x14ac:dyDescent="0.2">
      <c r="A44">
        <v>573</v>
      </c>
      <c r="B44" s="10" t="str">
        <f>_xlfn.XLOOKUP(tbl_ref_sales[[#This Row],[ID]],tbl_pbi_sales_performance_mm[Staff'[StaffID']],tbl_pbi_sales_performance_mm['[StaffName']])</f>
        <v>Ray N</v>
      </c>
      <c r="C44" s="10" t="s">
        <v>27</v>
      </c>
      <c r="D44" t="b">
        <v>1</v>
      </c>
      <c r="I44" s="10"/>
      <c r="J44">
        <v>541</v>
      </c>
    </row>
    <row r="45" spans="1:10" x14ac:dyDescent="0.2">
      <c r="A45">
        <v>574</v>
      </c>
      <c r="B45" s="10" t="str">
        <f>_xlfn.XLOOKUP(tbl_ref_sales[[#This Row],[ID]],tbl_pbi_sales_performance_mm[Staff'[StaffID']],tbl_pbi_sales_performance_mm['[StaffName']])</f>
        <v>Kathy L</v>
      </c>
      <c r="C45" s="10" t="s">
        <v>27</v>
      </c>
      <c r="D45" t="b">
        <v>1</v>
      </c>
      <c r="I45" s="10"/>
      <c r="J45">
        <v>542</v>
      </c>
    </row>
    <row r="46" spans="1:10" x14ac:dyDescent="0.2">
      <c r="A46">
        <v>585</v>
      </c>
      <c r="B46" s="10" t="str">
        <f>_xlfn.XLOOKUP(tbl_ref_sales[[#This Row],[ID]],tbl_pbi_sales_performance_mm[Staff'[StaffID']],tbl_pbi_sales_performance_mm['[StaffName']])</f>
        <v>Pooh L</v>
      </c>
      <c r="C46" s="10" t="s">
        <v>27</v>
      </c>
      <c r="D46" t="b">
        <v>1</v>
      </c>
      <c r="I46" s="10"/>
      <c r="J46">
        <v>543</v>
      </c>
    </row>
    <row r="47" spans="1:10" x14ac:dyDescent="0.2">
      <c r="A47">
        <v>898</v>
      </c>
      <c r="B47" s="10" t="str">
        <f>_xlfn.XLOOKUP(tbl_ref_sales[[#This Row],[ID]],tbl_pbi_sales_performance_mm[Staff'[StaffID']],tbl_pbi_sales_performance_mm['[StaffName']])</f>
        <v>Nicole W</v>
      </c>
      <c r="C47" s="10" t="s">
        <v>27</v>
      </c>
      <c r="D47" t="b">
        <v>1</v>
      </c>
      <c r="I47" s="10"/>
      <c r="J47">
        <v>544</v>
      </c>
    </row>
    <row r="48" spans="1:10" x14ac:dyDescent="0.2">
      <c r="A48">
        <v>853</v>
      </c>
      <c r="B48" s="10" t="str">
        <f>_xlfn.XLOOKUP(tbl_ref_sales[[#This Row],[ID]],tbl_pbi_sales_performance_mm[Staff'[StaffID']],tbl_pbi_sales_performance_mm['[StaffName']])</f>
        <v>Lung T</v>
      </c>
      <c r="C48" s="10" t="s">
        <v>29</v>
      </c>
      <c r="D48" t="b">
        <v>1</v>
      </c>
      <c r="I48" s="10"/>
      <c r="J48">
        <v>545</v>
      </c>
    </row>
    <row r="49" spans="1:10" x14ac:dyDescent="0.2">
      <c r="A49">
        <v>558</v>
      </c>
      <c r="B49" s="10" t="str">
        <f>_xlfn.XLOOKUP(tbl_ref_sales[[#This Row],[ID]],tbl_pbi_sales_performance_mm[Staff'[StaffID']],tbl_pbi_sales_performance_mm['[StaffName']])</f>
        <v>Bowie Liu</v>
      </c>
      <c r="C49" s="10" t="s">
        <v>29</v>
      </c>
      <c r="D49" t="b">
        <v>1</v>
      </c>
      <c r="I49" s="10"/>
      <c r="J49">
        <v>546</v>
      </c>
    </row>
    <row r="50" spans="1:10" x14ac:dyDescent="0.2">
      <c r="A50">
        <v>568</v>
      </c>
      <c r="B50" s="10" t="str">
        <f>_xlfn.XLOOKUP(tbl_ref_sales[[#This Row],[ID]],tbl_pbi_sales_performance_mm[Staff'[StaffID']],tbl_pbi_sales_performance_mm['[StaffName']])</f>
        <v>Aki T</v>
      </c>
      <c r="C50" s="10" t="s">
        <v>29</v>
      </c>
      <c r="D50" t="b">
        <v>1</v>
      </c>
      <c r="I50" s="10"/>
      <c r="J50">
        <v>547</v>
      </c>
    </row>
    <row r="51" spans="1:10" x14ac:dyDescent="0.2">
      <c r="A51">
        <v>584</v>
      </c>
      <c r="B51" s="10" t="str">
        <f>_xlfn.XLOOKUP(tbl_ref_sales[[#This Row],[ID]],tbl_pbi_sales_performance_mm[Staff'[StaffID']],tbl_pbi_sales_performance_mm['[StaffName']])</f>
        <v>Gloria Y</v>
      </c>
      <c r="C51" s="10" t="s">
        <v>29</v>
      </c>
      <c r="D51" t="b">
        <v>1</v>
      </c>
      <c r="I51" s="10"/>
      <c r="J51">
        <v>548</v>
      </c>
    </row>
    <row r="52" spans="1:10" x14ac:dyDescent="0.2">
      <c r="A52">
        <v>588</v>
      </c>
      <c r="B52" s="10" t="str">
        <f>_xlfn.XLOOKUP(tbl_ref_sales[[#This Row],[ID]],tbl_pbi_sales_performance_mm[Staff'[StaffID']],tbl_pbi_sales_performance_mm['[StaffName']])</f>
        <v>Yuko L</v>
      </c>
      <c r="C52" s="10" t="s">
        <v>29</v>
      </c>
      <c r="D52" t="b">
        <v>1</v>
      </c>
      <c r="I52" s="10"/>
      <c r="J52">
        <v>549</v>
      </c>
    </row>
    <row r="53" spans="1:10" x14ac:dyDescent="0.2">
      <c r="A53">
        <v>890</v>
      </c>
      <c r="B53" s="10" t="str">
        <f>_xlfn.XLOOKUP(tbl_ref_sales[[#This Row],[ID]],tbl_pbi_sales_performance_mm[Staff'[StaffID']],tbl_pbi_sales_performance_mm['[StaffName']])</f>
        <v>Ivy W</v>
      </c>
      <c r="C53" s="10" t="s">
        <v>29</v>
      </c>
      <c r="D53" t="b">
        <v>1</v>
      </c>
      <c r="I53" s="10"/>
      <c r="J53">
        <v>550</v>
      </c>
    </row>
    <row r="54" spans="1:10" x14ac:dyDescent="0.2">
      <c r="A54">
        <v>807</v>
      </c>
      <c r="B54" s="10" t="str">
        <f>_xlfn.XLOOKUP(tbl_ref_sales[[#This Row],[ID]],tbl_pbi_sales_performance_mm[Staff'[StaffID']],tbl_pbi_sales_performance_mm['[StaffName']])</f>
        <v>Bowie L</v>
      </c>
      <c r="C54" s="10" t="s">
        <v>41</v>
      </c>
      <c r="D54" t="b">
        <v>1</v>
      </c>
      <c r="I54" s="10"/>
      <c r="J54">
        <v>551</v>
      </c>
    </row>
    <row r="55" spans="1:10" x14ac:dyDescent="0.2">
      <c r="A55">
        <v>525</v>
      </c>
      <c r="B55" s="10" t="str">
        <f>_xlfn.XLOOKUP(tbl_ref_sales[[#This Row],[ID]],tbl_pbi_sales_performance_mm[Staff'[StaffID']],tbl_pbi_sales_performance_mm['[StaffName']])</f>
        <v>Queenie T</v>
      </c>
      <c r="C55" s="10" t="s">
        <v>41</v>
      </c>
      <c r="D55" t="b">
        <v>1</v>
      </c>
      <c r="I55" s="10"/>
      <c r="J55">
        <v>552</v>
      </c>
    </row>
    <row r="56" spans="1:10" x14ac:dyDescent="0.2">
      <c r="A56">
        <v>527</v>
      </c>
      <c r="B56" s="10" t="str">
        <f>_xlfn.XLOOKUP(tbl_ref_sales[[#This Row],[ID]],tbl_pbi_sales_performance_mm[Staff'[StaffID']],tbl_pbi_sales_performance_mm['[StaffName']])</f>
        <v>Maggie W</v>
      </c>
      <c r="C56" s="10" t="s">
        <v>41</v>
      </c>
      <c r="D56" t="b">
        <v>1</v>
      </c>
      <c r="I56" s="10"/>
      <c r="J56">
        <v>556</v>
      </c>
    </row>
    <row r="57" spans="1:10" x14ac:dyDescent="0.2">
      <c r="A57">
        <v>569</v>
      </c>
      <c r="B57" s="10" t="str">
        <f>_xlfn.XLOOKUP(tbl_ref_sales[[#This Row],[ID]],tbl_pbi_sales_performance_mm[Staff'[StaffID']],tbl_pbi_sales_performance_mm['[StaffName']])</f>
        <v>Cheryl C</v>
      </c>
      <c r="C57" s="10" t="s">
        <v>41</v>
      </c>
      <c r="D57" t="b">
        <v>1</v>
      </c>
      <c r="I57" s="10"/>
      <c r="J57">
        <v>557</v>
      </c>
    </row>
    <row r="58" spans="1:10" x14ac:dyDescent="0.2">
      <c r="A58">
        <v>583</v>
      </c>
      <c r="B58" s="10" t="str">
        <f>_xlfn.XLOOKUP(tbl_ref_sales[[#This Row],[ID]],tbl_pbi_sales_performance_mm[Staff'[StaffID']],tbl_pbi_sales_performance_mm['[StaffName']])</f>
        <v>Kary T</v>
      </c>
      <c r="C58" s="10" t="s">
        <v>41</v>
      </c>
      <c r="D58" t="b">
        <v>1</v>
      </c>
      <c r="I58" s="10"/>
      <c r="J58">
        <v>558</v>
      </c>
    </row>
    <row r="59" spans="1:10" x14ac:dyDescent="0.2">
      <c r="A59">
        <v>587</v>
      </c>
      <c r="B59" s="10" t="str">
        <f>_xlfn.XLOOKUP(tbl_ref_sales[[#This Row],[ID]],tbl_pbi_sales_performance_mm[Staff'[StaffID']],tbl_pbi_sales_performance_mm['[StaffName']])</f>
        <v>Barbara W</v>
      </c>
      <c r="C59" s="10" t="s">
        <v>41</v>
      </c>
      <c r="D59" t="b">
        <v>1</v>
      </c>
      <c r="I59" s="10"/>
      <c r="J59">
        <v>559</v>
      </c>
    </row>
    <row r="60" spans="1:10" x14ac:dyDescent="0.2">
      <c r="A60">
        <v>518</v>
      </c>
      <c r="B60" s="10" t="str">
        <f>_xlfn.XLOOKUP(tbl_ref_sales[[#This Row],[ID]],tbl_pbi_sales_performance_mm[Staff'[StaffID']],tbl_pbi_sales_performance_mm['[StaffName']])</f>
        <v>Jelly Y</v>
      </c>
      <c r="C60" s="10"/>
      <c r="D60" t="b">
        <v>0</v>
      </c>
      <c r="I60" s="10"/>
      <c r="J60">
        <v>560</v>
      </c>
    </row>
    <row r="61" spans="1:10" x14ac:dyDescent="0.2">
      <c r="A61">
        <v>533</v>
      </c>
      <c r="B61" s="10" t="str">
        <f>_xlfn.XLOOKUP(tbl_ref_sales[[#This Row],[ID]],tbl_pbi_sales_performance_mm[Staff'[StaffID']],tbl_pbi_sales_performance_mm['[StaffName']])</f>
        <v>Gillian C</v>
      </c>
      <c r="C61" s="10"/>
      <c r="D61" t="b">
        <v>0</v>
      </c>
      <c r="I61" s="10"/>
      <c r="J61">
        <v>581</v>
      </c>
    </row>
    <row r="62" spans="1:10" x14ac:dyDescent="0.2">
      <c r="A62">
        <v>534</v>
      </c>
      <c r="B62" s="10" t="str">
        <f>_xlfn.XLOOKUP(tbl_ref_sales[[#This Row],[ID]],tbl_pbi_sales_performance_mm[Staff'[StaffID']],tbl_pbi_sales_performance_mm['[StaffName']])</f>
        <v>Carmen S</v>
      </c>
      <c r="C62" s="10"/>
      <c r="D62" t="b">
        <v>0</v>
      </c>
      <c r="I62" s="10"/>
      <c r="J62">
        <v>561</v>
      </c>
    </row>
    <row r="63" spans="1:10" x14ac:dyDescent="0.2">
      <c r="A63">
        <v>806</v>
      </c>
      <c r="B63" s="10" t="str">
        <f>_xlfn.XLOOKUP(tbl_ref_sales[[#This Row],[ID]],tbl_pbi_sales_performance_mm[Staff'[StaffID']],tbl_pbi_sales_performance_mm['[StaffName']])</f>
        <v>Cherry C</v>
      </c>
      <c r="C63" s="10"/>
      <c r="D63" t="b">
        <v>0</v>
      </c>
      <c r="I63" s="10"/>
      <c r="J63">
        <v>562</v>
      </c>
    </row>
    <row r="64" spans="1:10" x14ac:dyDescent="0.2">
      <c r="A64">
        <v>851</v>
      </c>
      <c r="B64" s="10" t="str">
        <f>_xlfn.XLOOKUP(tbl_ref_sales[[#This Row],[ID]],tbl_pbi_sales_performance_mm[Staff'[StaffID']],tbl_pbi_sales_performance_mm['[StaffName']])</f>
        <v>Finna C</v>
      </c>
      <c r="C64" s="10"/>
      <c r="D64" t="b">
        <v>0</v>
      </c>
      <c r="I64" s="10"/>
      <c r="J64">
        <v>563</v>
      </c>
    </row>
    <row r="65" spans="1:10" x14ac:dyDescent="0.2">
      <c r="A65">
        <v>809</v>
      </c>
      <c r="B65" s="10" t="str">
        <f>_xlfn.XLOOKUP(tbl_ref_sales[[#This Row],[ID]],tbl_pbi_sales_performance_mm[Staff'[StaffID']],tbl_pbi_sales_performance_mm['[StaffName']])</f>
        <v>Helen Lo</v>
      </c>
      <c r="C65" s="10"/>
      <c r="D65" t="b">
        <v>0</v>
      </c>
      <c r="I65" s="10"/>
      <c r="J65">
        <v>564</v>
      </c>
    </row>
    <row r="66" spans="1:10" x14ac:dyDescent="0.2">
      <c r="A66">
        <v>840</v>
      </c>
      <c r="B66" s="10" t="str">
        <f>_xlfn.XLOOKUP(tbl_ref_sales[[#This Row],[ID]],tbl_pbi_sales_performance_mm[Staff'[StaffID']],tbl_pbi_sales_performance_mm['[StaffName']])</f>
        <v>Wing S</v>
      </c>
      <c r="C66" s="10"/>
      <c r="D66" t="b">
        <v>0</v>
      </c>
      <c r="I66" s="10"/>
      <c r="J66">
        <v>565</v>
      </c>
    </row>
    <row r="67" spans="1:10" x14ac:dyDescent="0.2">
      <c r="A67">
        <v>848</v>
      </c>
      <c r="B67" s="10" t="str">
        <f>_xlfn.XLOOKUP(tbl_ref_sales[[#This Row],[ID]],tbl_pbi_sales_performance_mm[Staff'[StaffID']],tbl_pbi_sales_performance_mm['[StaffName']])</f>
        <v>Jessie I</v>
      </c>
      <c r="C67" s="10"/>
      <c r="D67" t="b">
        <v>0</v>
      </c>
      <c r="I67" s="10"/>
      <c r="J67">
        <v>567</v>
      </c>
    </row>
    <row r="68" spans="1:10" x14ac:dyDescent="0.2">
      <c r="A68">
        <v>365</v>
      </c>
      <c r="B68" s="10" t="str">
        <f>_xlfn.XLOOKUP(tbl_ref_sales[[#This Row],[ID]],tbl_pbi_sales_performance_mm[Staff'[StaffID']],tbl_pbi_sales_performance_mm['[StaffName']])</f>
        <v>Henry C</v>
      </c>
      <c r="C68" s="10"/>
      <c r="D68" t="b">
        <v>0</v>
      </c>
      <c r="I68" s="10"/>
      <c r="J68">
        <v>568</v>
      </c>
    </row>
    <row r="69" spans="1:10" x14ac:dyDescent="0.2">
      <c r="A69">
        <v>528</v>
      </c>
      <c r="B69" s="10" t="str">
        <f>_xlfn.XLOOKUP(tbl_ref_sales[[#This Row],[ID]],tbl_pbi_sales_performance_mm[Staff'[StaffID']],tbl_pbi_sales_performance_mm['[StaffName']])</f>
        <v>Belle Y</v>
      </c>
      <c r="C69" s="10"/>
      <c r="D69" t="b">
        <v>0</v>
      </c>
      <c r="I69" s="10"/>
      <c r="J69">
        <v>569</v>
      </c>
    </row>
    <row r="70" spans="1:10" x14ac:dyDescent="0.2">
      <c r="A70">
        <v>531</v>
      </c>
      <c r="B70" s="10" t="str">
        <f>_xlfn.XLOOKUP(tbl_ref_sales[[#This Row],[ID]],tbl_pbi_sales_performance_mm[Staff'[StaffID']],tbl_pbi_sales_performance_mm['[StaffName']])</f>
        <v>Priscilla C</v>
      </c>
      <c r="C70" s="10"/>
      <c r="D70" t="b">
        <v>0</v>
      </c>
      <c r="I70" s="10"/>
      <c r="J70">
        <v>570</v>
      </c>
    </row>
    <row r="71" spans="1:10" x14ac:dyDescent="0.2">
      <c r="A71">
        <v>535</v>
      </c>
      <c r="B71" s="10" t="str">
        <f>_xlfn.XLOOKUP(tbl_ref_sales[[#This Row],[ID]],tbl_pbi_sales_performance_mm[Staff'[StaffID']],tbl_pbi_sales_performance_mm['[StaffName']])</f>
        <v>Anthea L</v>
      </c>
      <c r="C71" s="10"/>
      <c r="D71" t="b">
        <v>0</v>
      </c>
      <c r="I71" s="10"/>
      <c r="J71">
        <v>571</v>
      </c>
    </row>
    <row r="72" spans="1:10" x14ac:dyDescent="0.2">
      <c r="A72">
        <v>536</v>
      </c>
      <c r="B72" s="10" t="str">
        <f>_xlfn.XLOOKUP(tbl_ref_sales[[#This Row],[ID]],tbl_pbi_sales_performance_mm[Staff'[StaffID']],tbl_pbi_sales_performance_mm['[StaffName']])</f>
        <v>Ellen Z</v>
      </c>
      <c r="C72" s="10"/>
      <c r="D72" t="b">
        <v>0</v>
      </c>
      <c r="I72" s="10"/>
      <c r="J72">
        <v>572</v>
      </c>
    </row>
    <row r="73" spans="1:10" x14ac:dyDescent="0.2">
      <c r="A73">
        <v>538</v>
      </c>
      <c r="B73" s="10" t="str">
        <f>_xlfn.XLOOKUP(tbl_ref_sales[[#This Row],[ID]],tbl_pbi_sales_performance_mm[Staff'[StaffID']],tbl_pbi_sales_performance_mm['[StaffName']])</f>
        <v>Helen Lai</v>
      </c>
      <c r="C73" s="10"/>
      <c r="D73" t="b">
        <v>0</v>
      </c>
      <c r="I73" s="10"/>
      <c r="J73">
        <v>573</v>
      </c>
    </row>
    <row r="74" spans="1:10" x14ac:dyDescent="0.2">
      <c r="A74">
        <v>539</v>
      </c>
      <c r="B74" s="10" t="str">
        <f>_xlfn.XLOOKUP(tbl_ref_sales[[#This Row],[ID]],tbl_pbi_sales_performance_mm[Staff'[StaffID']],tbl_pbi_sales_performance_mm['[StaffName']])</f>
        <v>Violet Y</v>
      </c>
      <c r="C74" s="10"/>
      <c r="D74" t="b">
        <v>0</v>
      </c>
      <c r="I74" s="10"/>
      <c r="J74">
        <v>574</v>
      </c>
    </row>
    <row r="75" spans="1:10" x14ac:dyDescent="0.2">
      <c r="A75">
        <v>540</v>
      </c>
      <c r="B75" s="10" t="str">
        <f>_xlfn.XLOOKUP(tbl_ref_sales[[#This Row],[ID]],tbl_pbi_sales_performance_mm[Staff'[StaffID']],tbl_pbi_sales_performance_mm['[StaffName']])</f>
        <v>Natalie W</v>
      </c>
      <c r="C75" s="10"/>
      <c r="D75" t="b">
        <v>0</v>
      </c>
      <c r="I75" s="10"/>
      <c r="J75">
        <v>575</v>
      </c>
    </row>
    <row r="76" spans="1:10" x14ac:dyDescent="0.2">
      <c r="A76">
        <v>541</v>
      </c>
      <c r="B76" s="10" t="str">
        <f>_xlfn.XLOOKUP(tbl_ref_sales[[#This Row],[ID]],tbl_pbi_sales_performance_mm[Staff'[StaffID']],tbl_pbi_sales_performance_mm['[StaffName']])</f>
        <v>Rodney C</v>
      </c>
      <c r="C76" s="10"/>
      <c r="D76" t="b">
        <v>0</v>
      </c>
      <c r="I76" s="10"/>
      <c r="J76">
        <v>576</v>
      </c>
    </row>
    <row r="77" spans="1:10" x14ac:dyDescent="0.2">
      <c r="A77">
        <v>542</v>
      </c>
      <c r="B77" s="10" t="str">
        <f>_xlfn.XLOOKUP(tbl_ref_sales[[#This Row],[ID]],tbl_pbi_sales_performance_mm[Staff'[StaffID']],tbl_pbi_sales_performance_mm['[StaffName']])</f>
        <v>Jessica L</v>
      </c>
      <c r="C77" s="10"/>
      <c r="D77" t="b">
        <v>0</v>
      </c>
      <c r="I77" s="10"/>
      <c r="J77">
        <v>577</v>
      </c>
    </row>
    <row r="78" spans="1:10" x14ac:dyDescent="0.2">
      <c r="A78">
        <v>545</v>
      </c>
      <c r="B78" s="10" t="str">
        <f>_xlfn.XLOOKUP(tbl_ref_sales[[#This Row],[ID]],tbl_pbi_sales_performance_mm[Staff'[StaffID']],tbl_pbi_sales_performance_mm['[StaffName']])</f>
        <v>Mamita L</v>
      </c>
      <c r="C78" s="10"/>
      <c r="D78" t="b">
        <v>0</v>
      </c>
      <c r="I78" s="10"/>
      <c r="J78">
        <v>578</v>
      </c>
    </row>
    <row r="79" spans="1:10" x14ac:dyDescent="0.2">
      <c r="A79">
        <v>546</v>
      </c>
      <c r="B79" s="10" t="str">
        <f>_xlfn.XLOOKUP(tbl_ref_sales[[#This Row],[ID]],tbl_pbi_sales_performance_mm[Staff'[StaffID']],tbl_pbi_sales_performance_mm['[StaffName']])</f>
        <v>Jenny F</v>
      </c>
      <c r="C79" s="10"/>
      <c r="D79" t="b">
        <v>0</v>
      </c>
      <c r="I79" s="10"/>
      <c r="J79">
        <v>579</v>
      </c>
    </row>
    <row r="80" spans="1:10" x14ac:dyDescent="0.2">
      <c r="A80">
        <v>549</v>
      </c>
      <c r="B80" s="10" t="str">
        <f>_xlfn.XLOOKUP(tbl_ref_sales[[#This Row],[ID]],tbl_pbi_sales_performance_mm[Staff'[StaffID']],tbl_pbi_sales_performance_mm['[StaffName']])</f>
        <v>Zoe K</v>
      </c>
      <c r="C80" s="10"/>
      <c r="D80" t="b">
        <v>0</v>
      </c>
      <c r="I80" s="10"/>
      <c r="J80">
        <v>580</v>
      </c>
    </row>
    <row r="81" spans="1:10" x14ac:dyDescent="0.2">
      <c r="A81">
        <v>552</v>
      </c>
      <c r="B81" s="10" t="str">
        <f>_xlfn.XLOOKUP(tbl_ref_sales[[#This Row],[ID]],tbl_pbi_sales_performance_mm[Staff'[StaffID']],tbl_pbi_sales_performance_mm['[StaffName']])</f>
        <v>Vicky L</v>
      </c>
      <c r="C81" s="10"/>
      <c r="D81" t="b">
        <v>0</v>
      </c>
      <c r="I81" s="10"/>
      <c r="J81">
        <v>582</v>
      </c>
    </row>
    <row r="82" spans="1:10" x14ac:dyDescent="0.2">
      <c r="A82">
        <v>556</v>
      </c>
      <c r="B82" s="10" t="str">
        <f>_xlfn.XLOOKUP(tbl_ref_sales[[#This Row],[ID]],tbl_pbi_sales_performance_mm[Staff'[StaffID']],tbl_pbi_sales_performance_mm['[StaffName']])</f>
        <v>Max L</v>
      </c>
      <c r="C82" s="10"/>
      <c r="D82" t="b">
        <v>0</v>
      </c>
      <c r="I82" s="10"/>
      <c r="J82">
        <v>583</v>
      </c>
    </row>
    <row r="83" spans="1:10" x14ac:dyDescent="0.2">
      <c r="A83">
        <v>559</v>
      </c>
      <c r="B83" s="10" t="str">
        <f>_xlfn.XLOOKUP(tbl_ref_sales[[#This Row],[ID]],tbl_pbi_sales_performance_mm[Staff'[StaffID']],tbl_pbi_sales_performance_mm['[StaffName']])</f>
        <v>Serina T</v>
      </c>
      <c r="C83" s="10"/>
      <c r="D83" t="b">
        <v>0</v>
      </c>
      <c r="I83" s="10"/>
      <c r="J83">
        <v>584</v>
      </c>
    </row>
    <row r="84" spans="1:10" x14ac:dyDescent="0.2">
      <c r="A84">
        <v>560</v>
      </c>
      <c r="B84" s="10" t="str">
        <f>_xlfn.XLOOKUP(tbl_ref_sales[[#This Row],[ID]],tbl_pbi_sales_performance_mm[Staff'[StaffID']],tbl_pbi_sales_performance_mm['[StaffName']])</f>
        <v>Lancelot T</v>
      </c>
      <c r="C84" s="10"/>
      <c r="D84" t="b">
        <v>0</v>
      </c>
      <c r="I84" s="10"/>
      <c r="J84">
        <v>585</v>
      </c>
    </row>
    <row r="85" spans="1:10" x14ac:dyDescent="0.2">
      <c r="A85">
        <v>581</v>
      </c>
      <c r="B85" s="10" t="str">
        <f>_xlfn.XLOOKUP(tbl_ref_sales[[#This Row],[ID]],tbl_pbi_sales_performance_mm[Staff'[StaffID']],tbl_pbi_sales_performance_mm['[StaffName']])</f>
        <v>Eliza W</v>
      </c>
      <c r="C85" s="10"/>
      <c r="D85" t="b">
        <v>0</v>
      </c>
      <c r="I85" s="10"/>
      <c r="J85">
        <v>586</v>
      </c>
    </row>
    <row r="86" spans="1:10" x14ac:dyDescent="0.2">
      <c r="A86">
        <v>561</v>
      </c>
      <c r="B86" s="10" t="str">
        <f>_xlfn.XLOOKUP(tbl_ref_sales[[#This Row],[ID]],tbl_pbi_sales_performance_mm[Staff'[StaffID']],tbl_pbi_sales_performance_mm['[StaffName']])</f>
        <v>Vanessa C</v>
      </c>
      <c r="C86" s="10"/>
      <c r="D86" t="b">
        <v>0</v>
      </c>
      <c r="I86" s="10"/>
      <c r="J86">
        <v>587</v>
      </c>
    </row>
    <row r="87" spans="1:10" x14ac:dyDescent="0.2">
      <c r="A87">
        <v>562</v>
      </c>
      <c r="B87" s="10" t="str">
        <f>_xlfn.XLOOKUP(tbl_ref_sales[[#This Row],[ID]],tbl_pbi_sales_performance_mm[Staff'[StaffID']],tbl_pbi_sales_performance_mm['[StaffName']])</f>
        <v>Red L</v>
      </c>
      <c r="C87" s="10"/>
      <c r="D87" t="b">
        <v>0</v>
      </c>
      <c r="I87" s="10"/>
      <c r="J87">
        <v>588</v>
      </c>
    </row>
    <row r="88" spans="1:10" x14ac:dyDescent="0.2">
      <c r="A88">
        <v>563</v>
      </c>
      <c r="B88" s="10" t="str">
        <f>_xlfn.XLOOKUP(tbl_ref_sales[[#This Row],[ID]],tbl_pbi_sales_performance_mm[Staff'[StaffID']],tbl_pbi_sales_performance_mm['[StaffName']])</f>
        <v>Karena W</v>
      </c>
      <c r="C88" s="10"/>
      <c r="D88" t="b">
        <v>0</v>
      </c>
      <c r="I88" s="10"/>
      <c r="J88">
        <v>589</v>
      </c>
    </row>
    <row r="89" spans="1:10" x14ac:dyDescent="0.2">
      <c r="A89">
        <v>564</v>
      </c>
      <c r="B89" s="10" t="str">
        <f>_xlfn.XLOOKUP(tbl_ref_sales[[#This Row],[ID]],tbl_pbi_sales_performance_mm[Staff'[StaffID']],tbl_pbi_sales_performance_mm['[StaffName']])</f>
        <v>Janice C</v>
      </c>
      <c r="C89" s="10"/>
      <c r="D89" t="b">
        <v>0</v>
      </c>
      <c r="I89" s="10"/>
      <c r="J89">
        <v>591</v>
      </c>
    </row>
    <row r="90" spans="1:10" x14ac:dyDescent="0.2">
      <c r="A90">
        <v>567</v>
      </c>
      <c r="B90" s="10" t="str">
        <f>_xlfn.XLOOKUP(tbl_ref_sales[[#This Row],[ID]],tbl_pbi_sales_performance_mm[Staff'[StaffID']],tbl_pbi_sales_performance_mm['[StaffName']])</f>
        <v>Stanley H</v>
      </c>
      <c r="C90" s="10"/>
      <c r="D90" t="b">
        <v>0</v>
      </c>
      <c r="I90" s="10"/>
      <c r="J90">
        <v>862</v>
      </c>
    </row>
    <row r="91" spans="1:10" x14ac:dyDescent="0.2">
      <c r="A91">
        <v>570</v>
      </c>
      <c r="B91" s="10" t="str">
        <f>_xlfn.XLOOKUP(tbl_ref_sales[[#This Row],[ID]],tbl_pbi_sales_performance_mm[Staff'[StaffID']],tbl_pbi_sales_performance_mm['[StaffName']])</f>
        <v>Queenie N</v>
      </c>
      <c r="C91" s="10"/>
      <c r="D91" t="b">
        <v>0</v>
      </c>
      <c r="I91" s="10"/>
      <c r="J91">
        <v>863</v>
      </c>
    </row>
    <row r="92" spans="1:10" x14ac:dyDescent="0.2">
      <c r="A92">
        <v>571</v>
      </c>
      <c r="B92" s="10" t="str">
        <f>_xlfn.XLOOKUP(tbl_ref_sales[[#This Row],[ID]],tbl_pbi_sales_performance_mm[Staff'[StaffID']],tbl_pbi_sales_performance_mm['[StaffName']])</f>
        <v>Joey C</v>
      </c>
      <c r="C92" s="10"/>
      <c r="D92" t="b">
        <v>0</v>
      </c>
      <c r="I92" s="10"/>
      <c r="J92">
        <v>870</v>
      </c>
    </row>
    <row r="93" spans="1:10" x14ac:dyDescent="0.2">
      <c r="A93">
        <v>575</v>
      </c>
      <c r="B93" s="10" t="str">
        <f>_xlfn.XLOOKUP(tbl_ref_sales[[#This Row],[ID]],tbl_pbi_sales_performance_mm[Staff'[StaffID']],tbl_pbi_sales_performance_mm['[StaffName']])</f>
        <v>Pinky N</v>
      </c>
      <c r="C93" s="10"/>
      <c r="D93" t="b">
        <v>0</v>
      </c>
      <c r="I93" s="10"/>
      <c r="J93">
        <v>886</v>
      </c>
    </row>
    <row r="94" spans="1:10" x14ac:dyDescent="0.2">
      <c r="A94">
        <v>576</v>
      </c>
      <c r="B94" s="10" t="str">
        <f>_xlfn.XLOOKUP(tbl_ref_sales[[#This Row],[ID]],tbl_pbi_sales_performance_mm[Staff'[StaffID']],tbl_pbi_sales_performance_mm['[StaffName']])</f>
        <v>Kathleen W</v>
      </c>
      <c r="C94" s="10"/>
      <c r="D94" t="b">
        <v>0</v>
      </c>
      <c r="I94" s="10"/>
      <c r="J94">
        <v>889</v>
      </c>
    </row>
    <row r="95" spans="1:10" x14ac:dyDescent="0.2">
      <c r="A95">
        <v>578</v>
      </c>
      <c r="B95" s="10" t="str">
        <f>_xlfn.XLOOKUP(tbl_ref_sales[[#This Row],[ID]],tbl_pbi_sales_performance_mm[Staff'[StaffID']],tbl_pbi_sales_performance_mm['[StaffName']])</f>
        <v>Coco K</v>
      </c>
      <c r="C95" s="10"/>
      <c r="D95" t="b">
        <v>0</v>
      </c>
      <c r="I95" s="10"/>
      <c r="J95">
        <v>890</v>
      </c>
    </row>
    <row r="96" spans="1:10" x14ac:dyDescent="0.2">
      <c r="A96">
        <v>586</v>
      </c>
      <c r="B96" s="10" t="str">
        <f>_xlfn.XLOOKUP(tbl_ref_sales[[#This Row],[ID]],tbl_pbi_sales_performance_mm[Staff'[StaffID']],tbl_pbi_sales_performance_mm['[StaffName']])</f>
        <v>Ken C</v>
      </c>
      <c r="C96" s="10"/>
      <c r="D96" t="b">
        <v>0</v>
      </c>
      <c r="I96" s="10"/>
      <c r="J96">
        <v>891</v>
      </c>
    </row>
    <row r="97" spans="1:10" x14ac:dyDescent="0.2">
      <c r="A97">
        <v>891</v>
      </c>
      <c r="B97" s="10" t="str">
        <f>_xlfn.XLOOKUP(tbl_ref_sales[[#This Row],[ID]],tbl_pbi_sales_performance_mm[Staff'[StaffID']],tbl_pbi_sales_performance_mm['[StaffName']])</f>
        <v>Venus L</v>
      </c>
      <c r="C97" s="10"/>
      <c r="D97" t="b">
        <v>0</v>
      </c>
      <c r="I97" s="10"/>
      <c r="J97">
        <v>896</v>
      </c>
    </row>
    <row r="98" spans="1:10" x14ac:dyDescent="0.2">
      <c r="J98">
        <v>898</v>
      </c>
    </row>
    <row r="99" spans="1:10" x14ac:dyDescent="0.2">
      <c r="J99">
        <v>0</v>
      </c>
    </row>
  </sheetData>
  <sortState xmlns:xlrd2="http://schemas.microsoft.com/office/spreadsheetml/2017/richdata2" ref="A2:D81">
    <sortCondition descending="1" ref="D2:D81"/>
    <sortCondition ref="C2:C81"/>
    <sortCondition ref="B2:B81"/>
  </sortState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463F1-0362-4B75-B4BA-3BBCC4F049A0}">
  <sheetPr codeName="Sheet14"/>
  <dimension ref="A1:S12"/>
  <sheetViews>
    <sheetView workbookViewId="0">
      <pane xSplit="2" ySplit="3" topLeftCell="C4" activePane="bottomRight" state="frozen"/>
      <selection pane="topRight" activeCell="A7" sqref="A7"/>
      <selection pane="bottomLeft" activeCell="A7" sqref="A7"/>
      <selection pane="bottomRight" activeCell="A7" sqref="A7"/>
    </sheetView>
  </sheetViews>
  <sheetFormatPr defaultRowHeight="10" x14ac:dyDescent="0.2"/>
  <cols>
    <col min="1" max="1" width="14" style="10" customWidth="1"/>
    <col min="2" max="2" width="8.6640625" style="10" customWidth="1"/>
    <col min="3" max="3" width="15.33203125" style="10" bestFit="1" customWidth="1"/>
    <col min="4" max="4" width="21.33203125" style="10" customWidth="1"/>
    <col min="5" max="5" width="11" style="10" customWidth="1"/>
    <col min="6" max="6" width="13" style="10" customWidth="1"/>
    <col min="7" max="7" width="10.33203125" style="10" customWidth="1"/>
    <col min="8" max="8" width="12.6640625" style="10" customWidth="1"/>
    <col min="9" max="9" width="14.33203125" style="10" customWidth="1"/>
    <col min="10" max="11" width="17.33203125" style="10" customWidth="1"/>
    <col min="12" max="18" width="22.33203125" style="10" customWidth="1"/>
    <col min="19" max="19" width="30.33203125" style="10" customWidth="1"/>
  </cols>
  <sheetData>
    <row r="1" spans="1:2" ht="16.5" customHeight="1" x14ac:dyDescent="0.25">
      <c r="A1" s="71" t="s">
        <v>139</v>
      </c>
      <c r="B1" s="72" t="s">
        <v>140</v>
      </c>
    </row>
    <row r="3" spans="1:2" s="74" customFormat="1" ht="21" x14ac:dyDescent="0.2">
      <c r="A3" s="73" t="s">
        <v>67</v>
      </c>
      <c r="B3" s="73" t="s">
        <v>141</v>
      </c>
    </row>
    <row r="4" spans="1:2" x14ac:dyDescent="0.2">
      <c r="A4" s="10" t="s">
        <v>27</v>
      </c>
      <c r="B4" s="11">
        <v>46042</v>
      </c>
    </row>
    <row r="5" spans="1:2" x14ac:dyDescent="0.2">
      <c r="A5" s="10" t="s">
        <v>39</v>
      </c>
      <c r="B5" s="11">
        <v>46042</v>
      </c>
    </row>
    <row r="6" spans="1:2" x14ac:dyDescent="0.2">
      <c r="A6" s="10" t="s">
        <v>35</v>
      </c>
      <c r="B6" s="11">
        <v>46042</v>
      </c>
    </row>
    <row r="7" spans="1:2" x14ac:dyDescent="0.2">
      <c r="A7" s="10" t="s">
        <v>41</v>
      </c>
      <c r="B7" s="11">
        <v>46042</v>
      </c>
    </row>
    <row r="8" spans="1:2" x14ac:dyDescent="0.2">
      <c r="A8" s="10" t="s">
        <v>29</v>
      </c>
      <c r="B8" s="11">
        <v>46042</v>
      </c>
    </row>
    <row r="9" spans="1:2" x14ac:dyDescent="0.2">
      <c r="A9" s="10" t="s">
        <v>33</v>
      </c>
      <c r="B9" s="11">
        <v>46042</v>
      </c>
    </row>
    <row r="10" spans="1:2" x14ac:dyDescent="0.2">
      <c r="A10" s="10" t="s">
        <v>37</v>
      </c>
      <c r="B10" s="11">
        <v>46042</v>
      </c>
    </row>
    <row r="11" spans="1:2" x14ac:dyDescent="0.2">
      <c r="A11" s="10" t="s">
        <v>40</v>
      </c>
      <c r="B11" s="11">
        <v>46042</v>
      </c>
    </row>
    <row r="12" spans="1:2" x14ac:dyDescent="0.2">
      <c r="A12" s="10" t="s">
        <v>31</v>
      </c>
      <c r="B12" s="11">
        <v>46042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D239-FE6F-4416-9A8E-9249319E77C6}">
  <sheetPr codeName="Sheet19"/>
  <dimension ref="A1:AB2206"/>
  <sheetViews>
    <sheetView workbookViewId="0">
      <pane xSplit="4" ySplit="3" topLeftCell="E4" activePane="bottomRight" state="frozen"/>
      <selection pane="topRight" activeCell="C4" sqref="C4"/>
      <selection pane="bottomLeft" activeCell="C4" sqref="C4"/>
      <selection pane="bottomRight" activeCell="G3" sqref="G3"/>
    </sheetView>
  </sheetViews>
  <sheetFormatPr defaultRowHeight="10" x14ac:dyDescent="0.2"/>
  <cols>
    <col min="1" max="1" width="7.33203125" style="10" customWidth="1"/>
    <col min="2" max="2" width="8.33203125" style="10" customWidth="1"/>
    <col min="3" max="3" width="9.33203125" style="10" customWidth="1"/>
    <col min="4" max="8" width="9.33203125" style="13" customWidth="1"/>
    <col min="9" max="10" width="9.33203125" style="14" customWidth="1"/>
    <col min="11" max="11" width="9.33203125" style="13" customWidth="1"/>
    <col min="12" max="12" width="9.33203125" style="14" customWidth="1"/>
    <col min="13" max="20" width="9.33203125" style="13" customWidth="1"/>
  </cols>
  <sheetData>
    <row r="1" spans="1:28" ht="64.5" customHeight="1" x14ac:dyDescent="0.25">
      <c r="A1" s="71" t="s">
        <v>139</v>
      </c>
      <c r="B1" s="328" t="str">
        <f>"EVALUATE
FILTER(
SUMMARIZECOLUMNS(
    Calendar[Year], Calendar[Month Number],
    ROLLUPADDISSUBTOTAL (Locations[LocationID], ""Location Total"",Staff[StaffID], ""Staff Total"" ),
"&amp;"
    FILTER(Locations, Locations[Business] = ""PTBZ"" &amp;&amp; Locations[Type] = ""Shops""),
    FILTER(Calendar, Calendar[Last2Y]),
"&amp;"
    ""StaffName"", [StaffNameText], 
    ""NetSales"", [SumNetSales],
    ""SalesQuantity"", [SalesQuantity],
"&amp;"
    ""HoursAC10"", [HoursAC10]/8,
    ""SumNetSalesPer9SH"", [SumNetSalesPer9SH],
"&amp;"
    ""SumNetSalesExJELLPer9SH"", [SumNetSalesExJELLPer9SH],
    ""SumNetSalesExFurniturePer9SH"", [SumNetSalesExFurniturePer9SH],
"&amp;"
    ""SumNetSalesExCJFPer9SH"", [SumNetSalesExCJFPer9SH],
    ""SumNetSalesExJFPer9SH"", [SumNetSalesExJFPer9SH],
"&amp;"
    ""CountTransactions"", [CountTransactions],
    ""CountTransactionsPer9SH"", [CountTransactionsPer9SH],
"&amp;"
    ""MedianTransactionValue"", [MedianTransactionValue],
"&amp;"
    ""AverageSalesQuantityP100"",[AverageSalesQuantityP100],
    ""MedianPriceP100"", [MedianPriceP100]
),
[HoursAC10] &gt; 0)
"</f>
        <v xml:space="preserve">EVALUATE
FILTER(
SUMMARIZECOLUMNS(
    Calendar[Year], Calendar[Month Number],
    ROLLUPADDISSUBTOTAL (Locations[LocationID], "Location Total",Staff[StaffID], "Staff Total" ),
    FILTER(Locations, Locations[Business] = "PTBZ" &amp;&amp; Locations[Type] = "Shops"),
    FILTER(Calendar, Calendar[Last2Y]),
    "StaffName", [StaffNameText], 
    "NetSales", [SumNetSales],
    "SalesQuantity", [SalesQuantity],
    "HoursAC10", [HoursAC10]/8,
    "SumNetSalesPer9SH", [SumNetSalesPer9SH],
    "SumNetSalesExJELLPer9SH", [SumNetSalesExJELLPer9SH],
    "SumNetSalesExFurniturePer9SH", [SumNetSalesExFurniturePer9SH],
    "SumNetSalesExCJFPer9SH", [SumNetSalesExCJFPer9SH],
    "SumNetSalesExJFPer9SH", [SumNetSalesExJFPer9SH],
    "CountTransactions", [CountTransactions],
    "CountTransactionsPer9SH", [CountTransactionsPer9SH],
    "MedianTransactionValue", [MedianTransactionValue],
    "AverageSalesQuantityP100",[AverageSalesQuantityP100],
    "MedianPriceP100", [MedianPriceP100]
),
[HoursAC10] &gt; 0)
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125"/>
      <c r="R1" s="125"/>
      <c r="S1" s="125"/>
      <c r="T1" s="125"/>
    </row>
    <row r="3" spans="1:28" s="74" customFormat="1" ht="41.25" customHeight="1" x14ac:dyDescent="0.2">
      <c r="A3" s="74" t="s">
        <v>62</v>
      </c>
      <c r="B3" s="74" t="s">
        <v>63</v>
      </c>
      <c r="C3" s="74" t="s">
        <v>67</v>
      </c>
      <c r="D3" s="126" t="s">
        <v>64</v>
      </c>
      <c r="E3" s="126" t="s">
        <v>142</v>
      </c>
      <c r="F3" s="126" t="s">
        <v>68</v>
      </c>
      <c r="G3" s="126" t="s">
        <v>65</v>
      </c>
      <c r="H3" s="126" t="s">
        <v>143</v>
      </c>
      <c r="I3" s="127" t="s">
        <v>144</v>
      </c>
      <c r="J3" s="127" t="s">
        <v>66</v>
      </c>
      <c r="K3" s="126" t="s">
        <v>57</v>
      </c>
      <c r="L3" s="127" t="s">
        <v>145</v>
      </c>
      <c r="M3" s="126" t="s">
        <v>75</v>
      </c>
      <c r="N3" s="126" t="s">
        <v>146</v>
      </c>
      <c r="O3" s="126" t="s">
        <v>147</v>
      </c>
      <c r="P3" s="126" t="s">
        <v>148</v>
      </c>
      <c r="Q3" s="126" t="s">
        <v>69</v>
      </c>
      <c r="R3" s="126" t="s">
        <v>83</v>
      </c>
      <c r="S3" s="126" t="s">
        <v>81</v>
      </c>
      <c r="T3" s="126" t="s">
        <v>85</v>
      </c>
      <c r="V3"/>
      <c r="W3"/>
      <c r="X3"/>
      <c r="Y3"/>
      <c r="Z3"/>
      <c r="AA3"/>
      <c r="AB3"/>
    </row>
    <row r="4" spans="1:28" ht="10" customHeight="1" x14ac:dyDescent="0.2">
      <c r="A4" s="10">
        <v>2024</v>
      </c>
      <c r="B4" s="10">
        <v>1</v>
      </c>
      <c r="C4" s="10" t="s">
        <v>29</v>
      </c>
      <c r="D4" s="13">
        <v>518</v>
      </c>
      <c r="E4" s="13" t="b">
        <v>0</v>
      </c>
      <c r="F4" s="13" t="b">
        <v>0</v>
      </c>
      <c r="G4" s="13" t="s">
        <v>149</v>
      </c>
      <c r="H4" s="13">
        <v>19633</v>
      </c>
      <c r="I4" s="14">
        <v>108</v>
      </c>
      <c r="J4" s="14">
        <v>7.0333333333333332</v>
      </c>
      <c r="K4" s="13">
        <v>2791.4218009478673</v>
      </c>
      <c r="L4" s="14">
        <v>1301.7725118483413</v>
      </c>
      <c r="M4" s="13">
        <v>2791.4218009478673</v>
      </c>
      <c r="N4" s="13">
        <v>1301.7725118483413</v>
      </c>
      <c r="O4" s="13">
        <v>1301.7725118483413</v>
      </c>
      <c r="P4" s="13">
        <v>45</v>
      </c>
      <c r="Q4" s="13">
        <v>6.3981042654028437</v>
      </c>
      <c r="R4" s="13">
        <v>306</v>
      </c>
      <c r="S4" s="13">
        <v>1.6744186046511629</v>
      </c>
      <c r="T4" s="13">
        <v>262</v>
      </c>
    </row>
    <row r="5" spans="1:28" ht="10" customHeight="1" x14ac:dyDescent="0.2">
      <c r="A5" s="10">
        <v>2024</v>
      </c>
      <c r="B5" s="10">
        <v>1</v>
      </c>
      <c r="C5" s="10" t="s">
        <v>39</v>
      </c>
      <c r="D5" s="13">
        <v>518</v>
      </c>
      <c r="E5" s="13" t="b">
        <v>0</v>
      </c>
      <c r="F5" s="13" t="b">
        <v>0</v>
      </c>
      <c r="G5" s="13" t="s">
        <v>149</v>
      </c>
      <c r="H5" s="13">
        <v>14728.049999999996</v>
      </c>
      <c r="I5" s="14">
        <v>86</v>
      </c>
      <c r="J5" s="14">
        <v>2.0562500000000004</v>
      </c>
      <c r="K5" s="13">
        <v>7162.5775075987813</v>
      </c>
      <c r="L5" s="14">
        <v>2948.9848024316107</v>
      </c>
      <c r="M5" s="13">
        <v>7162.5775075987813</v>
      </c>
      <c r="N5" s="13">
        <v>3306.6261398176289</v>
      </c>
      <c r="O5" s="13">
        <v>2948.9848024316107</v>
      </c>
      <c r="P5" s="13">
        <v>34</v>
      </c>
      <c r="Q5" s="13">
        <v>16.53495440729483</v>
      </c>
      <c r="R5" s="13">
        <v>422.5</v>
      </c>
      <c r="S5" s="13">
        <v>1.6363636363636365</v>
      </c>
      <c r="T5" s="13">
        <v>245</v>
      </c>
    </row>
    <row r="6" spans="1:28" ht="10" customHeight="1" x14ac:dyDescent="0.2">
      <c r="A6" s="10">
        <v>2024</v>
      </c>
      <c r="B6" s="10">
        <v>2</v>
      </c>
      <c r="C6" s="10" t="s">
        <v>29</v>
      </c>
      <c r="D6" s="13">
        <v>518</v>
      </c>
      <c r="E6" s="13" t="b">
        <v>0</v>
      </c>
      <c r="F6" s="13" t="b">
        <v>0</v>
      </c>
      <c r="G6" s="13" t="s">
        <v>149</v>
      </c>
      <c r="H6" s="13">
        <v>98921.700000000041</v>
      </c>
      <c r="I6" s="14">
        <v>447</v>
      </c>
      <c r="J6" s="14">
        <v>20.302083333333332</v>
      </c>
      <c r="K6" s="13">
        <v>4872.4900974858929</v>
      </c>
      <c r="L6" s="14">
        <v>3337.9135967162661</v>
      </c>
      <c r="M6" s="13">
        <v>4170.7394561313522</v>
      </c>
      <c r="N6" s="13">
        <v>2480.0804515135969</v>
      </c>
      <c r="O6" s="13">
        <v>2636.1629553617236</v>
      </c>
      <c r="P6" s="13">
        <v>168</v>
      </c>
      <c r="Q6" s="13">
        <v>8.2750128270908156</v>
      </c>
      <c r="R6" s="13">
        <v>308</v>
      </c>
      <c r="S6" s="13">
        <v>1.6092715231788079</v>
      </c>
      <c r="T6" s="13">
        <v>299</v>
      </c>
    </row>
    <row r="7" spans="1:28" ht="10" customHeight="1" x14ac:dyDescent="0.2">
      <c r="A7" s="10">
        <v>2024</v>
      </c>
      <c r="B7" s="10">
        <v>3</v>
      </c>
      <c r="C7" s="10" t="s">
        <v>29</v>
      </c>
      <c r="D7" s="13">
        <v>518</v>
      </c>
      <c r="E7" s="13" t="b">
        <v>0</v>
      </c>
      <c r="F7" s="13" t="b">
        <v>0</v>
      </c>
      <c r="G7" s="13" t="s">
        <v>149</v>
      </c>
      <c r="J7" s="14">
        <v>0.90416666666666656</v>
      </c>
    </row>
    <row r="8" spans="1:28" ht="10" customHeight="1" x14ac:dyDescent="0.2">
      <c r="A8" s="10">
        <v>2024</v>
      </c>
      <c r="B8" s="10">
        <v>1</v>
      </c>
      <c r="C8" s="10" t="s">
        <v>27</v>
      </c>
      <c r="D8" s="13">
        <v>533</v>
      </c>
      <c r="E8" s="13" t="b">
        <v>0</v>
      </c>
      <c r="F8" s="13" t="b">
        <v>0</v>
      </c>
      <c r="G8" s="13" t="s">
        <v>150</v>
      </c>
      <c r="H8" s="13">
        <v>4549.05</v>
      </c>
      <c r="I8" s="14">
        <v>47</v>
      </c>
      <c r="J8" s="14">
        <v>2.1749999999999998</v>
      </c>
      <c r="K8" s="13">
        <v>2091.5172413793107</v>
      </c>
      <c r="L8" s="14">
        <v>1597.2643678160921</v>
      </c>
      <c r="M8" s="13">
        <v>2091.5172413793107</v>
      </c>
      <c r="N8" s="13">
        <v>1979.977011494253</v>
      </c>
      <c r="O8" s="13">
        <v>1597.2643678160921</v>
      </c>
      <c r="P8" s="13">
        <v>17</v>
      </c>
      <c r="Q8" s="13">
        <v>7.8160919540229887</v>
      </c>
      <c r="R8" s="13">
        <v>265</v>
      </c>
      <c r="S8" s="13">
        <v>1.6428571428571428</v>
      </c>
      <c r="T8" s="13">
        <v>199</v>
      </c>
    </row>
    <row r="9" spans="1:28" ht="10" customHeight="1" x14ac:dyDescent="0.2">
      <c r="A9" s="10">
        <v>2024</v>
      </c>
      <c r="B9" s="10">
        <v>2</v>
      </c>
      <c r="C9" s="10" t="s">
        <v>27</v>
      </c>
      <c r="D9" s="13">
        <v>533</v>
      </c>
      <c r="E9" s="13" t="b">
        <v>0</v>
      </c>
      <c r="F9" s="13" t="b">
        <v>0</v>
      </c>
      <c r="G9" s="13" t="s">
        <v>150</v>
      </c>
      <c r="H9" s="13">
        <v>8186.0600000000013</v>
      </c>
      <c r="I9" s="14">
        <v>21</v>
      </c>
      <c r="J9" s="14">
        <v>1.0520833333333333</v>
      </c>
      <c r="K9" s="13">
        <v>7780.8095049504973</v>
      </c>
      <c r="L9" s="14">
        <v>6568.9283168316833</v>
      </c>
      <c r="M9" s="13">
        <v>7780.8095049504973</v>
      </c>
      <c r="N9" s="13">
        <v>6568.9283168316833</v>
      </c>
      <c r="O9" s="13">
        <v>6568.9283168316833</v>
      </c>
      <c r="P9" s="13">
        <v>10</v>
      </c>
      <c r="Q9" s="13">
        <v>9.5049504950495063</v>
      </c>
      <c r="R9" s="13">
        <v>506.5</v>
      </c>
      <c r="S9" s="13">
        <v>1.8888888888888888</v>
      </c>
      <c r="T9" s="13">
        <v>339</v>
      </c>
    </row>
    <row r="10" spans="1:28" ht="10" customHeight="1" x14ac:dyDescent="0.2">
      <c r="A10" s="10">
        <v>2024</v>
      </c>
      <c r="B10" s="10">
        <v>2</v>
      </c>
      <c r="C10" s="10" t="s">
        <v>29</v>
      </c>
      <c r="D10" s="13">
        <v>534</v>
      </c>
      <c r="E10" s="13" t="b">
        <v>0</v>
      </c>
      <c r="F10" s="13" t="b">
        <v>0</v>
      </c>
      <c r="G10" s="13" t="s">
        <v>151</v>
      </c>
      <c r="H10" s="13">
        <v>4014</v>
      </c>
      <c r="I10" s="14">
        <v>13</v>
      </c>
      <c r="J10" s="14">
        <v>1.0229166666666667</v>
      </c>
      <c r="K10" s="13">
        <v>3924.0733197556006</v>
      </c>
      <c r="L10" s="14">
        <v>3616.1303462321789</v>
      </c>
      <c r="M10" s="13">
        <v>3924.0733197556006</v>
      </c>
      <c r="N10" s="13">
        <v>3616.1303462321789</v>
      </c>
      <c r="O10" s="13">
        <v>3616.1303462321789</v>
      </c>
      <c r="P10" s="13">
        <v>6</v>
      </c>
      <c r="Q10" s="13">
        <v>5.865580448065173</v>
      </c>
      <c r="R10" s="13">
        <v>282.5</v>
      </c>
      <c r="S10" s="13">
        <v>2</v>
      </c>
      <c r="T10" s="13">
        <v>264</v>
      </c>
    </row>
    <row r="11" spans="1:28" ht="10" customHeight="1" x14ac:dyDescent="0.2">
      <c r="A11" s="10">
        <v>2024</v>
      </c>
      <c r="B11" s="10">
        <v>2</v>
      </c>
      <c r="C11" s="10" t="s">
        <v>33</v>
      </c>
      <c r="D11" s="13">
        <v>534</v>
      </c>
      <c r="E11" s="13" t="b">
        <v>0</v>
      </c>
      <c r="F11" s="13" t="b">
        <v>0</v>
      </c>
      <c r="G11" s="13" t="s">
        <v>151</v>
      </c>
      <c r="H11" s="13">
        <v>13834.999999999998</v>
      </c>
      <c r="I11" s="14">
        <v>80</v>
      </c>
      <c r="J11" s="14">
        <v>3.0375000000000005</v>
      </c>
      <c r="K11" s="13">
        <v>4554.7325102880641</v>
      </c>
      <c r="L11" s="14">
        <v>3277.3662551440316</v>
      </c>
      <c r="M11" s="13">
        <v>4554.7325102880641</v>
      </c>
      <c r="N11" s="13">
        <v>2969.8765432098762</v>
      </c>
      <c r="O11" s="13">
        <v>3277.3662551440316</v>
      </c>
      <c r="P11" s="13">
        <v>25</v>
      </c>
      <c r="Q11" s="13">
        <v>8.2304526748971174</v>
      </c>
      <c r="R11" s="13">
        <v>280</v>
      </c>
      <c r="S11" s="13">
        <v>1.7894736842105263</v>
      </c>
      <c r="T11" s="13">
        <v>294</v>
      </c>
    </row>
    <row r="12" spans="1:28" ht="10" customHeight="1" x14ac:dyDescent="0.2">
      <c r="A12" s="10">
        <v>2024</v>
      </c>
      <c r="B12" s="10">
        <v>1</v>
      </c>
      <c r="C12" s="10" t="s">
        <v>29</v>
      </c>
      <c r="D12" s="13">
        <v>806</v>
      </c>
      <c r="E12" s="13" t="b">
        <v>0</v>
      </c>
      <c r="F12" s="13" t="b">
        <v>0</v>
      </c>
      <c r="G12" s="13" t="s">
        <v>152</v>
      </c>
      <c r="H12" s="13">
        <v>28039.999999999982</v>
      </c>
      <c r="I12" s="14">
        <v>141</v>
      </c>
      <c r="J12" s="14">
        <v>8.1104166666666675</v>
      </c>
      <c r="K12" s="13">
        <v>3457.2823015669123</v>
      </c>
      <c r="L12" s="14">
        <v>2642.293347033135</v>
      </c>
      <c r="M12" s="13">
        <v>3457.2823015669123</v>
      </c>
      <c r="N12" s="13">
        <v>2109.5463652709996</v>
      </c>
      <c r="O12" s="13">
        <v>2642.293347033135</v>
      </c>
      <c r="P12" s="13">
        <v>53</v>
      </c>
      <c r="Q12" s="13">
        <v>6.5348060621628559</v>
      </c>
      <c r="R12" s="13">
        <v>303.5</v>
      </c>
      <c r="S12" s="13">
        <v>1.6818181818181819</v>
      </c>
      <c r="T12" s="13">
        <v>261.5</v>
      </c>
    </row>
    <row r="13" spans="1:28" ht="10" customHeight="1" x14ac:dyDescent="0.2">
      <c r="A13" s="10">
        <v>2024</v>
      </c>
      <c r="B13" s="10">
        <v>2</v>
      </c>
      <c r="C13" s="10" t="s">
        <v>29</v>
      </c>
      <c r="D13" s="13">
        <v>806</v>
      </c>
      <c r="E13" s="13" t="b">
        <v>0</v>
      </c>
      <c r="F13" s="13" t="b">
        <v>0</v>
      </c>
      <c r="G13" s="13" t="s">
        <v>152</v>
      </c>
      <c r="H13" s="13">
        <v>168016.00000000017</v>
      </c>
      <c r="I13" s="14">
        <v>769</v>
      </c>
      <c r="J13" s="14">
        <v>18.797916666666666</v>
      </c>
      <c r="K13" s="13">
        <v>8938.0117477557451</v>
      </c>
      <c r="L13" s="14">
        <v>7286.1318851823216</v>
      </c>
      <c r="M13" s="13">
        <v>6786.9755070375732</v>
      </c>
      <c r="N13" s="13">
        <v>4948.1919538956045</v>
      </c>
      <c r="O13" s="13">
        <v>5135.0956444641506</v>
      </c>
      <c r="P13" s="13">
        <v>257</v>
      </c>
      <c r="Q13" s="13">
        <v>13.67172780671617</v>
      </c>
      <c r="R13" s="13">
        <v>305</v>
      </c>
      <c r="S13" s="13">
        <v>1.8625592417061612</v>
      </c>
      <c r="T13" s="13">
        <v>289</v>
      </c>
    </row>
    <row r="14" spans="1:28" ht="10" customHeight="1" x14ac:dyDescent="0.2">
      <c r="A14" s="10">
        <v>2024</v>
      </c>
      <c r="B14" s="10">
        <v>3</v>
      </c>
      <c r="C14" s="10" t="s">
        <v>29</v>
      </c>
      <c r="D14" s="13">
        <v>806</v>
      </c>
      <c r="E14" s="13" t="b">
        <v>0</v>
      </c>
      <c r="F14" s="13" t="b">
        <v>0</v>
      </c>
      <c r="G14" s="13" t="s">
        <v>152</v>
      </c>
      <c r="H14" s="13">
        <v>84225.999999999942</v>
      </c>
      <c r="I14" s="14">
        <v>567</v>
      </c>
      <c r="J14" s="14">
        <v>15.422916666666667</v>
      </c>
      <c r="K14" s="13">
        <v>5461.0941510198527</v>
      </c>
      <c r="L14" s="14">
        <v>4465.5496420370082</v>
      </c>
      <c r="M14" s="13">
        <v>5205.5328920707761</v>
      </c>
      <c r="N14" s="13">
        <v>3931.4937187626597</v>
      </c>
      <c r="O14" s="13">
        <v>4209.9883830879344</v>
      </c>
      <c r="P14" s="13">
        <v>149</v>
      </c>
      <c r="Q14" s="13">
        <v>9.6609482642172093</v>
      </c>
      <c r="R14" s="13">
        <v>350</v>
      </c>
      <c r="S14" s="13">
        <v>1.7984496124031009</v>
      </c>
      <c r="T14" s="13">
        <v>259</v>
      </c>
    </row>
    <row r="15" spans="1:28" ht="10" customHeight="1" x14ac:dyDescent="0.2">
      <c r="A15" s="10">
        <v>2024</v>
      </c>
      <c r="B15" s="10">
        <v>1</v>
      </c>
      <c r="C15" s="10" t="s">
        <v>39</v>
      </c>
      <c r="D15" s="13">
        <v>851</v>
      </c>
      <c r="E15" s="13" t="b">
        <v>0</v>
      </c>
      <c r="F15" s="13" t="b">
        <v>0</v>
      </c>
      <c r="G15" s="13" t="s">
        <v>153</v>
      </c>
      <c r="H15" s="13">
        <v>10756.05</v>
      </c>
      <c r="I15" s="14">
        <v>69</v>
      </c>
      <c r="J15" s="14">
        <v>3.5854166666666663</v>
      </c>
      <c r="K15" s="13">
        <v>2999.9442184776294</v>
      </c>
      <c r="L15" s="14">
        <v>1444.1278326554329</v>
      </c>
      <c r="M15" s="13">
        <v>2999.9442184776294</v>
      </c>
      <c r="N15" s="13">
        <v>1833.0087158628708</v>
      </c>
      <c r="O15" s="13">
        <v>1444.1278326554329</v>
      </c>
      <c r="P15" s="13">
        <v>32</v>
      </c>
      <c r="Q15" s="13">
        <v>8.9250435793143534</v>
      </c>
      <c r="R15" s="13">
        <v>316</v>
      </c>
      <c r="S15" s="13">
        <v>1.3666666666666667</v>
      </c>
      <c r="T15" s="13">
        <v>297</v>
      </c>
    </row>
    <row r="16" spans="1:28" ht="10" customHeight="1" x14ac:dyDescent="0.2">
      <c r="A16" s="10">
        <v>2024</v>
      </c>
      <c r="B16" s="10">
        <v>1</v>
      </c>
      <c r="C16" s="10" t="s">
        <v>29</v>
      </c>
      <c r="D16" s="13">
        <v>803</v>
      </c>
      <c r="E16" s="13" t="b">
        <v>0</v>
      </c>
      <c r="F16" s="13" t="b">
        <v>0</v>
      </c>
      <c r="G16" s="13" t="s">
        <v>154</v>
      </c>
      <c r="H16" s="13">
        <v>4912</v>
      </c>
      <c r="I16" s="14">
        <v>22</v>
      </c>
      <c r="J16" s="14">
        <v>8.2583333333333329</v>
      </c>
      <c r="K16" s="13">
        <v>594.79313824419785</v>
      </c>
      <c r="L16" s="14">
        <v>361.3319878910192</v>
      </c>
      <c r="M16" s="13">
        <v>594.79313824419785</v>
      </c>
      <c r="N16" s="13">
        <v>361.3319878910192</v>
      </c>
      <c r="O16" s="13">
        <v>361.3319878910192</v>
      </c>
      <c r="P16" s="13">
        <v>9</v>
      </c>
      <c r="Q16" s="13">
        <v>1.0898082744702322</v>
      </c>
      <c r="R16" s="13">
        <v>531</v>
      </c>
      <c r="S16" s="13">
        <v>1.2222222222222223</v>
      </c>
      <c r="T16" s="13">
        <v>369</v>
      </c>
    </row>
    <row r="17" spans="1:20" ht="10" customHeight="1" x14ac:dyDescent="0.2">
      <c r="A17" s="10">
        <v>2025</v>
      </c>
      <c r="B17" s="10">
        <v>1</v>
      </c>
      <c r="C17" s="10" t="s">
        <v>29</v>
      </c>
      <c r="D17" s="13">
        <v>803</v>
      </c>
      <c r="E17" s="13" t="b">
        <v>0</v>
      </c>
      <c r="F17" s="13" t="b">
        <v>0</v>
      </c>
      <c r="G17" s="13" t="s">
        <v>154</v>
      </c>
      <c r="H17" s="13">
        <v>18017.000000000004</v>
      </c>
      <c r="I17" s="14">
        <v>76</v>
      </c>
      <c r="J17" s="14">
        <v>14.529756944481051</v>
      </c>
      <c r="K17" s="13">
        <v>1240.0069780137333</v>
      </c>
      <c r="L17" s="14">
        <v>1050.8159261259636</v>
      </c>
      <c r="M17" s="13">
        <v>1240.0069780137333</v>
      </c>
      <c r="N17" s="13">
        <v>836.29065829731201</v>
      </c>
      <c r="O17" s="13">
        <v>1050.8159261259636</v>
      </c>
      <c r="P17" s="13">
        <v>19</v>
      </c>
      <c r="Q17" s="13">
        <v>1.3076612411756079</v>
      </c>
      <c r="R17" s="13">
        <v>773</v>
      </c>
      <c r="S17" s="13">
        <v>1.7647058823529411</v>
      </c>
      <c r="T17" s="13">
        <v>387</v>
      </c>
    </row>
    <row r="18" spans="1:20" ht="10" customHeight="1" x14ac:dyDescent="0.2">
      <c r="A18" s="10">
        <v>2025</v>
      </c>
      <c r="B18" s="10">
        <v>1</v>
      </c>
      <c r="C18" s="10" t="s">
        <v>39</v>
      </c>
      <c r="D18" s="13">
        <v>803</v>
      </c>
      <c r="E18" s="13" t="b">
        <v>0</v>
      </c>
      <c r="F18" s="13" t="b">
        <v>0</v>
      </c>
      <c r="G18" s="13" t="s">
        <v>154</v>
      </c>
      <c r="H18" s="13">
        <v>16955</v>
      </c>
      <c r="I18" s="14">
        <v>62</v>
      </c>
      <c r="J18" s="14">
        <v>4.4626388888957447</v>
      </c>
      <c r="K18" s="13">
        <v>3799.321527490973</v>
      </c>
      <c r="L18" s="14">
        <v>2498.5216768814125</v>
      </c>
      <c r="M18" s="13">
        <v>3799.321527490973</v>
      </c>
      <c r="N18" s="13">
        <v>2564.458000058306</v>
      </c>
      <c r="O18" s="13">
        <v>2498.5216768814125</v>
      </c>
      <c r="P18" s="13">
        <v>24</v>
      </c>
      <c r="Q18" s="13">
        <v>5.3779838784891396</v>
      </c>
      <c r="R18" s="13">
        <v>489</v>
      </c>
      <c r="S18" s="13">
        <v>1.3913043478260869</v>
      </c>
      <c r="T18" s="13">
        <v>483.5</v>
      </c>
    </row>
    <row r="19" spans="1:20" ht="10" customHeight="1" x14ac:dyDescent="0.2">
      <c r="A19" s="10">
        <v>2025</v>
      </c>
      <c r="B19" s="10">
        <v>1</v>
      </c>
      <c r="C19" s="10" t="s">
        <v>35</v>
      </c>
      <c r="D19" s="13">
        <v>803</v>
      </c>
      <c r="E19" s="13" t="b">
        <v>0</v>
      </c>
      <c r="F19" s="13" t="b">
        <v>0</v>
      </c>
      <c r="G19" s="13" t="s">
        <v>154</v>
      </c>
      <c r="H19" s="13">
        <v>858</v>
      </c>
      <c r="I19" s="14">
        <v>6</v>
      </c>
      <c r="J19" s="14">
        <v>1.0187152777943993</v>
      </c>
      <c r="K19" s="13">
        <v>842.23729505425615</v>
      </c>
      <c r="L19" s="14">
        <v>2.9448856470428537</v>
      </c>
      <c r="M19" s="13">
        <v>842.23729505425615</v>
      </c>
      <c r="N19" s="13">
        <v>2.9448856470428537</v>
      </c>
      <c r="O19" s="13">
        <v>2.9448856470428537</v>
      </c>
      <c r="P19" s="13">
        <v>3</v>
      </c>
      <c r="Q19" s="13">
        <v>2.9448856470428537</v>
      </c>
      <c r="R19" s="13">
        <v>296</v>
      </c>
      <c r="S19" s="13">
        <v>1</v>
      </c>
      <c r="T19" s="13">
        <v>295</v>
      </c>
    </row>
    <row r="20" spans="1:20" ht="10" customHeight="1" x14ac:dyDescent="0.2">
      <c r="A20" s="10">
        <v>2025</v>
      </c>
      <c r="B20" s="10">
        <v>1</v>
      </c>
      <c r="C20" s="10" t="s">
        <v>41</v>
      </c>
      <c r="D20" s="13">
        <v>803</v>
      </c>
      <c r="E20" s="13" t="b">
        <v>0</v>
      </c>
      <c r="F20" s="13" t="b">
        <v>0</v>
      </c>
      <c r="G20" s="13" t="s">
        <v>154</v>
      </c>
      <c r="H20" s="13">
        <v>2879</v>
      </c>
      <c r="I20" s="14">
        <v>18</v>
      </c>
      <c r="J20" s="14">
        <v>1.0255555555559113</v>
      </c>
      <c r="K20" s="13">
        <v>2807.25893824388</v>
      </c>
      <c r="L20" s="14">
        <v>1876.0563380275182</v>
      </c>
      <c r="M20" s="13">
        <v>2807.25893824388</v>
      </c>
      <c r="N20" s="13">
        <v>1876.0563380275182</v>
      </c>
      <c r="O20" s="13">
        <v>1876.0563380275182</v>
      </c>
      <c r="P20" s="13">
        <v>8</v>
      </c>
      <c r="Q20" s="13">
        <v>7.8006500541684751</v>
      </c>
      <c r="R20" s="13">
        <v>356</v>
      </c>
      <c r="S20" s="13">
        <v>1</v>
      </c>
      <c r="T20" s="13">
        <v>355</v>
      </c>
    </row>
    <row r="21" spans="1:20" ht="10" customHeight="1" x14ac:dyDescent="0.2">
      <c r="A21" s="10">
        <v>2025</v>
      </c>
      <c r="B21" s="10">
        <v>1</v>
      </c>
      <c r="C21" s="10" t="s">
        <v>27</v>
      </c>
      <c r="D21" s="13">
        <v>803</v>
      </c>
      <c r="E21" s="13" t="b">
        <v>0</v>
      </c>
      <c r="F21" s="13" t="b">
        <v>0</v>
      </c>
      <c r="G21" s="13" t="s">
        <v>154</v>
      </c>
      <c r="H21" s="13">
        <v>18411</v>
      </c>
      <c r="I21" s="14">
        <v>97</v>
      </c>
      <c r="J21" s="14">
        <v>2.3714583333584596</v>
      </c>
      <c r="K21" s="13">
        <v>7763.5772642593047</v>
      </c>
      <c r="L21" s="14">
        <v>4280.488447639792</v>
      </c>
      <c r="M21" s="13">
        <v>7763.5772642593047</v>
      </c>
      <c r="N21" s="13">
        <v>3710.3540366821148</v>
      </c>
      <c r="O21" s="13">
        <v>4280.488447639792</v>
      </c>
      <c r="P21" s="13">
        <v>41</v>
      </c>
      <c r="Q21" s="13">
        <v>17.288939646658601</v>
      </c>
      <c r="R21" s="13">
        <v>396</v>
      </c>
      <c r="S21" s="13">
        <v>1.3055555555555556</v>
      </c>
      <c r="T21" s="13">
        <v>305</v>
      </c>
    </row>
    <row r="22" spans="1:20" ht="10" customHeight="1" x14ac:dyDescent="0.2">
      <c r="A22" s="10">
        <v>2024</v>
      </c>
      <c r="B22" s="10">
        <v>2</v>
      </c>
      <c r="C22" s="10" t="s">
        <v>29</v>
      </c>
      <c r="D22" s="13">
        <v>803</v>
      </c>
      <c r="E22" s="13" t="b">
        <v>0</v>
      </c>
      <c r="F22" s="13" t="b">
        <v>0</v>
      </c>
      <c r="G22" s="13" t="s">
        <v>154</v>
      </c>
      <c r="H22" s="13">
        <v>95365.000000000276</v>
      </c>
      <c r="I22" s="14">
        <v>336</v>
      </c>
      <c r="J22" s="14">
        <v>15.179166666666664</v>
      </c>
      <c r="K22" s="13">
        <v>6282.6242108152819</v>
      </c>
      <c r="L22" s="14">
        <v>5596.2228932198705</v>
      </c>
      <c r="M22" s="13">
        <v>3366.7790282733959</v>
      </c>
      <c r="N22" s="13">
        <v>2889.6118583584907</v>
      </c>
      <c r="O22" s="13">
        <v>2680.3777106780076</v>
      </c>
      <c r="P22" s="13">
        <v>62</v>
      </c>
      <c r="Q22" s="13">
        <v>4.0845457040900364</v>
      </c>
      <c r="R22" s="13">
        <v>423</v>
      </c>
      <c r="S22" s="13">
        <v>2.9655172413793105</v>
      </c>
      <c r="T22" s="13">
        <v>252</v>
      </c>
    </row>
    <row r="23" spans="1:20" ht="10" customHeight="1" x14ac:dyDescent="0.2">
      <c r="A23" s="10">
        <v>2024</v>
      </c>
      <c r="B23" s="10">
        <v>2</v>
      </c>
      <c r="C23" s="10" t="s">
        <v>35</v>
      </c>
      <c r="D23" s="13">
        <v>803</v>
      </c>
      <c r="E23" s="13" t="b">
        <v>0</v>
      </c>
      <c r="F23" s="13" t="b">
        <v>0</v>
      </c>
      <c r="G23" s="13" t="s">
        <v>154</v>
      </c>
      <c r="J23" s="14">
        <v>1</v>
      </c>
    </row>
    <row r="24" spans="1:20" ht="10" customHeight="1" x14ac:dyDescent="0.2">
      <c r="A24" s="10">
        <v>2024</v>
      </c>
      <c r="B24" s="10">
        <v>2</v>
      </c>
      <c r="C24" s="10" t="s">
        <v>33</v>
      </c>
      <c r="D24" s="13">
        <v>803</v>
      </c>
      <c r="E24" s="13" t="b">
        <v>0</v>
      </c>
      <c r="F24" s="13" t="b">
        <v>0</v>
      </c>
      <c r="G24" s="13" t="s">
        <v>154</v>
      </c>
      <c r="H24" s="13">
        <v>8069.0000000000009</v>
      </c>
      <c r="I24" s="14">
        <v>40</v>
      </c>
      <c r="J24" s="14">
        <v>2.0458333333333334</v>
      </c>
      <c r="K24" s="13">
        <v>3944.1140529531572</v>
      </c>
      <c r="L24" s="14">
        <v>2746.558044806517</v>
      </c>
      <c r="M24" s="13">
        <v>3944.1140529531572</v>
      </c>
      <c r="N24" s="13">
        <v>2250.5254582484722</v>
      </c>
      <c r="O24" s="13">
        <v>2746.558044806517</v>
      </c>
      <c r="P24" s="13">
        <v>16</v>
      </c>
      <c r="Q24" s="13">
        <v>7.820773930753564</v>
      </c>
      <c r="R24" s="13">
        <v>326.5</v>
      </c>
      <c r="S24" s="13">
        <v>1.4615384615384615</v>
      </c>
      <c r="T24" s="13">
        <v>245</v>
      </c>
    </row>
    <row r="25" spans="1:20" ht="10" customHeight="1" x14ac:dyDescent="0.2">
      <c r="A25" s="10">
        <v>2025</v>
      </c>
      <c r="B25" s="10">
        <v>2</v>
      </c>
      <c r="C25" s="10" t="s">
        <v>29</v>
      </c>
      <c r="D25" s="13">
        <v>803</v>
      </c>
      <c r="E25" s="13" t="b">
        <v>0</v>
      </c>
      <c r="F25" s="13" t="b">
        <v>0</v>
      </c>
      <c r="G25" s="13" t="s">
        <v>154</v>
      </c>
      <c r="H25" s="13">
        <v>9803.0000000000018</v>
      </c>
      <c r="I25" s="14">
        <v>35</v>
      </c>
      <c r="J25" s="14">
        <v>13.215069444412656</v>
      </c>
      <c r="K25" s="13">
        <v>741.80465272883748</v>
      </c>
      <c r="L25" s="14">
        <v>702.83399107879654</v>
      </c>
      <c r="M25" s="13">
        <v>690.49958748858933</v>
      </c>
      <c r="N25" s="13">
        <v>515.54780159559004</v>
      </c>
      <c r="O25" s="13">
        <v>651.52892583854839</v>
      </c>
      <c r="P25" s="13">
        <v>11</v>
      </c>
      <c r="Q25" s="13">
        <v>0.83238306436980625</v>
      </c>
      <c r="R25" s="13">
        <v>516</v>
      </c>
      <c r="S25" s="13">
        <v>1.5454545454545454</v>
      </c>
      <c r="T25" s="13">
        <v>515</v>
      </c>
    </row>
    <row r="26" spans="1:20" ht="10" customHeight="1" x14ac:dyDescent="0.2">
      <c r="A26" s="10">
        <v>2025</v>
      </c>
      <c r="B26" s="10">
        <v>2</v>
      </c>
      <c r="C26" s="10" t="s">
        <v>35</v>
      </c>
      <c r="D26" s="13">
        <v>803</v>
      </c>
      <c r="E26" s="13" t="b">
        <v>0</v>
      </c>
      <c r="F26" s="13" t="b">
        <v>0</v>
      </c>
      <c r="G26" s="13" t="s">
        <v>154</v>
      </c>
      <c r="J26" s="14">
        <v>0.1875</v>
      </c>
    </row>
    <row r="27" spans="1:20" ht="10" customHeight="1" x14ac:dyDescent="0.2">
      <c r="A27" s="10">
        <v>2025</v>
      </c>
      <c r="B27" s="10">
        <v>2</v>
      </c>
      <c r="C27" s="10" t="s">
        <v>41</v>
      </c>
      <c r="D27" s="13">
        <v>803</v>
      </c>
      <c r="E27" s="13" t="b">
        <v>0</v>
      </c>
      <c r="F27" s="13" t="b">
        <v>0</v>
      </c>
      <c r="G27" s="13" t="s">
        <v>154</v>
      </c>
      <c r="H27" s="13">
        <v>26304</v>
      </c>
      <c r="I27" s="14">
        <v>53</v>
      </c>
      <c r="J27" s="14">
        <v>1.0476388888782822</v>
      </c>
      <c r="K27" s="13">
        <v>25107.888108433974</v>
      </c>
      <c r="L27" s="14">
        <v>21491.852048474255</v>
      </c>
      <c r="M27" s="13">
        <v>11749.277475924338</v>
      </c>
      <c r="N27" s="13">
        <v>8437.7356490314687</v>
      </c>
      <c r="O27" s="13">
        <v>8133.2414159646178</v>
      </c>
      <c r="P27" s="13">
        <v>16</v>
      </c>
      <c r="Q27" s="13">
        <v>15.272438022161783</v>
      </c>
      <c r="R27" s="13">
        <v>346</v>
      </c>
      <c r="S27" s="13">
        <v>2.1875</v>
      </c>
      <c r="T27" s="13">
        <v>322</v>
      </c>
    </row>
    <row r="28" spans="1:20" ht="10" customHeight="1" x14ac:dyDescent="0.2">
      <c r="A28" s="10">
        <v>2025</v>
      </c>
      <c r="B28" s="10">
        <v>2</v>
      </c>
      <c r="C28" s="10" t="s">
        <v>27</v>
      </c>
      <c r="D28" s="13">
        <v>803</v>
      </c>
      <c r="E28" s="13" t="b">
        <v>0</v>
      </c>
      <c r="F28" s="13" t="b">
        <v>0</v>
      </c>
      <c r="G28" s="13" t="s">
        <v>154</v>
      </c>
      <c r="H28" s="13">
        <v>22002.02</v>
      </c>
      <c r="I28" s="14">
        <v>141</v>
      </c>
      <c r="J28" s="14">
        <v>2.9055208333284828</v>
      </c>
      <c r="K28" s="13">
        <v>7572.4874341358982</v>
      </c>
      <c r="L28" s="14">
        <v>6379.9301616999628</v>
      </c>
      <c r="M28" s="13">
        <v>7572.4874341358982</v>
      </c>
      <c r="N28" s="13">
        <v>6577.8981106480578</v>
      </c>
      <c r="O28" s="13">
        <v>6379.9301616999628</v>
      </c>
      <c r="P28" s="13">
        <v>55</v>
      </c>
      <c r="Q28" s="13">
        <v>18.92948051485611</v>
      </c>
      <c r="R28" s="13">
        <v>266</v>
      </c>
      <c r="S28" s="13">
        <v>1.5434782608695652</v>
      </c>
      <c r="T28" s="13">
        <v>265</v>
      </c>
    </row>
    <row r="29" spans="1:20" ht="10" customHeight="1" x14ac:dyDescent="0.2">
      <c r="A29" s="10">
        <v>2024</v>
      </c>
      <c r="B29" s="10">
        <v>3</v>
      </c>
      <c r="C29" s="10" t="s">
        <v>29</v>
      </c>
      <c r="D29" s="13">
        <v>803</v>
      </c>
      <c r="E29" s="13" t="b">
        <v>0</v>
      </c>
      <c r="F29" s="13" t="b">
        <v>0</v>
      </c>
      <c r="G29" s="13" t="s">
        <v>154</v>
      </c>
      <c r="H29" s="13">
        <v>44485</v>
      </c>
      <c r="I29" s="14">
        <v>129</v>
      </c>
      <c r="J29" s="14">
        <v>19.089340277793717</v>
      </c>
      <c r="K29" s="13">
        <v>2330.3581660047516</v>
      </c>
      <c r="L29" s="14">
        <v>2041.2125004302923</v>
      </c>
      <c r="M29" s="13">
        <v>355.74828156318449</v>
      </c>
      <c r="N29" s="13">
        <v>126.88233143486802</v>
      </c>
      <c r="O29" s="13">
        <v>66.602615988725148</v>
      </c>
      <c r="P29" s="13">
        <v>48</v>
      </c>
      <c r="Q29" s="13">
        <v>2.5144923450203005</v>
      </c>
      <c r="R29" s="13">
        <v>386</v>
      </c>
      <c r="S29" s="13">
        <v>1.6279069767441861</v>
      </c>
      <c r="T29" s="13">
        <v>299</v>
      </c>
    </row>
    <row r="30" spans="1:20" ht="10" customHeight="1" x14ac:dyDescent="0.2">
      <c r="A30" s="10">
        <v>2024</v>
      </c>
      <c r="B30" s="10">
        <v>3</v>
      </c>
      <c r="C30" s="10" t="s">
        <v>35</v>
      </c>
      <c r="D30" s="13">
        <v>803</v>
      </c>
      <c r="E30" s="13" t="b">
        <v>0</v>
      </c>
      <c r="F30" s="13" t="b">
        <v>0</v>
      </c>
      <c r="G30" s="13" t="s">
        <v>154</v>
      </c>
      <c r="J30" s="14">
        <v>1</v>
      </c>
    </row>
    <row r="31" spans="1:20" ht="10" customHeight="1" x14ac:dyDescent="0.2">
      <c r="A31" s="10">
        <v>2024</v>
      </c>
      <c r="B31" s="10">
        <v>3</v>
      </c>
      <c r="C31" s="10" t="s">
        <v>33</v>
      </c>
      <c r="D31" s="13">
        <v>803</v>
      </c>
      <c r="E31" s="13" t="b">
        <v>0</v>
      </c>
      <c r="F31" s="13" t="b">
        <v>0</v>
      </c>
      <c r="G31" s="13" t="s">
        <v>154</v>
      </c>
      <c r="J31" s="14">
        <v>1</v>
      </c>
    </row>
    <row r="32" spans="1:20" ht="10" customHeight="1" x14ac:dyDescent="0.2">
      <c r="A32" s="10">
        <v>2025</v>
      </c>
      <c r="B32" s="10">
        <v>3</v>
      </c>
      <c r="C32" s="10" t="s">
        <v>29</v>
      </c>
      <c r="D32" s="13">
        <v>803</v>
      </c>
      <c r="E32" s="13" t="b">
        <v>0</v>
      </c>
      <c r="F32" s="13" t="b">
        <v>0</v>
      </c>
      <c r="G32" s="13" t="s">
        <v>154</v>
      </c>
      <c r="H32" s="13">
        <v>74365.000000000058</v>
      </c>
      <c r="I32" s="14">
        <v>341</v>
      </c>
      <c r="J32" s="14">
        <v>19.651979166614183</v>
      </c>
      <c r="K32" s="13">
        <v>3784.0972336432778</v>
      </c>
      <c r="L32" s="14">
        <v>3558.1963224749065</v>
      </c>
      <c r="M32" s="13">
        <v>3285.419725545325</v>
      </c>
      <c r="N32" s="13">
        <v>2580.2235779968096</v>
      </c>
      <c r="O32" s="13">
        <v>3059.5188143769533</v>
      </c>
      <c r="P32" s="13">
        <v>96</v>
      </c>
      <c r="Q32" s="13">
        <v>4.8850041609595154</v>
      </c>
      <c r="R32" s="13">
        <v>404</v>
      </c>
      <c r="S32" s="13">
        <v>2.0119047619047619</v>
      </c>
      <c r="T32" s="13">
        <v>299</v>
      </c>
    </row>
    <row r="33" spans="1:20" ht="10" customHeight="1" x14ac:dyDescent="0.2">
      <c r="A33" s="10">
        <v>2025</v>
      </c>
      <c r="B33" s="10">
        <v>3</v>
      </c>
      <c r="C33" s="10" t="s">
        <v>39</v>
      </c>
      <c r="D33" s="13">
        <v>803</v>
      </c>
      <c r="E33" s="13" t="b">
        <v>0</v>
      </c>
      <c r="F33" s="13" t="b">
        <v>0</v>
      </c>
      <c r="G33" s="13" t="s">
        <v>154</v>
      </c>
      <c r="H33" s="13">
        <v>6289.02</v>
      </c>
      <c r="I33" s="14">
        <v>37</v>
      </c>
      <c r="J33" s="14">
        <v>1.1203819444563123</v>
      </c>
      <c r="K33" s="13">
        <v>5613.2821767775567</v>
      </c>
      <c r="L33" s="14">
        <v>4899.2399664773757</v>
      </c>
      <c r="M33" s="13">
        <v>5613.2821767775567</v>
      </c>
      <c r="N33" s="13">
        <v>4355.6931849416205</v>
      </c>
      <c r="O33" s="13">
        <v>4899.2399664773757</v>
      </c>
      <c r="P33" s="13">
        <v>17</v>
      </c>
      <c r="Q33" s="13">
        <v>15.173396968878848</v>
      </c>
      <c r="R33" s="13">
        <v>299</v>
      </c>
      <c r="S33" s="13">
        <v>1.3846153846153846</v>
      </c>
      <c r="T33" s="13">
        <v>329</v>
      </c>
    </row>
    <row r="34" spans="1:20" ht="10" customHeight="1" x14ac:dyDescent="0.2">
      <c r="A34" s="10">
        <v>2025</v>
      </c>
      <c r="B34" s="10">
        <v>3</v>
      </c>
      <c r="C34" s="10" t="s">
        <v>27</v>
      </c>
      <c r="D34" s="13">
        <v>803</v>
      </c>
      <c r="E34" s="13" t="b">
        <v>0</v>
      </c>
      <c r="F34" s="13" t="b">
        <v>0</v>
      </c>
      <c r="G34" s="13" t="s">
        <v>154</v>
      </c>
      <c r="H34" s="13">
        <v>21131.01999999999</v>
      </c>
      <c r="I34" s="14">
        <v>102</v>
      </c>
      <c r="J34" s="14">
        <v>1.0743402777879965</v>
      </c>
      <c r="K34" s="13">
        <v>19668.833457037948</v>
      </c>
      <c r="L34" s="14">
        <v>18507.190329806828</v>
      </c>
      <c r="M34" s="13">
        <v>17271.082899548077</v>
      </c>
      <c r="N34" s="13">
        <v>17124.993245045738</v>
      </c>
      <c r="O34" s="13">
        <v>16109.439772316962</v>
      </c>
      <c r="P34" s="13">
        <v>25</v>
      </c>
      <c r="Q34" s="13">
        <v>23.270094696136248</v>
      </c>
      <c r="R34" s="13">
        <v>592</v>
      </c>
      <c r="S34" s="13">
        <v>2.56</v>
      </c>
      <c r="T34" s="13">
        <v>259</v>
      </c>
    </row>
    <row r="35" spans="1:20" ht="10" customHeight="1" x14ac:dyDescent="0.2">
      <c r="A35" s="10">
        <v>2024</v>
      </c>
      <c r="B35" s="10">
        <v>4</v>
      </c>
      <c r="C35" s="10" t="s">
        <v>29</v>
      </c>
      <c r="D35" s="13">
        <v>803</v>
      </c>
      <c r="E35" s="13" t="b">
        <v>0</v>
      </c>
      <c r="F35" s="13" t="b">
        <v>0</v>
      </c>
      <c r="G35" s="13" t="s">
        <v>154</v>
      </c>
      <c r="H35" s="13">
        <v>8852</v>
      </c>
      <c r="I35" s="14">
        <v>55</v>
      </c>
      <c r="J35" s="14">
        <v>15.567465277768207</v>
      </c>
      <c r="K35" s="13">
        <v>568.62179179814723</v>
      </c>
      <c r="L35" s="14">
        <v>463.59506003244792</v>
      </c>
      <c r="M35" s="13">
        <v>-55.757310808946322</v>
      </c>
      <c r="N35" s="13">
        <v>-139.44466624891754</v>
      </c>
      <c r="O35" s="13">
        <v>-160.78404257464564</v>
      </c>
      <c r="P35" s="13">
        <v>27</v>
      </c>
      <c r="Q35" s="13">
        <v>1.7343863961308152</v>
      </c>
      <c r="R35" s="13">
        <v>306</v>
      </c>
      <c r="S35" s="13">
        <v>1.3846153846153846</v>
      </c>
      <c r="T35" s="13">
        <v>222</v>
      </c>
    </row>
    <row r="36" spans="1:20" ht="10" customHeight="1" x14ac:dyDescent="0.2">
      <c r="A36" s="10">
        <v>2024</v>
      </c>
      <c r="B36" s="10">
        <v>4</v>
      </c>
      <c r="C36" s="10" t="s">
        <v>35</v>
      </c>
      <c r="D36" s="13">
        <v>803</v>
      </c>
      <c r="E36" s="13" t="b">
        <v>0</v>
      </c>
      <c r="F36" s="13" t="b">
        <v>0</v>
      </c>
      <c r="G36" s="13" t="s">
        <v>154</v>
      </c>
      <c r="H36" s="13">
        <v>2469.9999999999995</v>
      </c>
      <c r="I36" s="14">
        <v>18</v>
      </c>
      <c r="J36" s="14">
        <v>1.022604166653764</v>
      </c>
      <c r="K36" s="13">
        <v>2415.4018539573376</v>
      </c>
      <c r="L36" s="14">
        <v>1483.4674544345269</v>
      </c>
      <c r="M36" s="13">
        <v>2415.4018539573376</v>
      </c>
      <c r="N36" s="13">
        <v>1483.4674544345269</v>
      </c>
      <c r="O36" s="13">
        <v>1483.4674544345269</v>
      </c>
      <c r="P36" s="13">
        <v>8</v>
      </c>
      <c r="Q36" s="13">
        <v>7.823163899456965</v>
      </c>
      <c r="R36" s="13">
        <v>207</v>
      </c>
      <c r="S36" s="13">
        <v>2</v>
      </c>
      <c r="T36" s="13">
        <v>225</v>
      </c>
    </row>
    <row r="37" spans="1:20" ht="10" customHeight="1" x14ac:dyDescent="0.2">
      <c r="A37" s="10">
        <v>2024</v>
      </c>
      <c r="B37" s="10">
        <v>4</v>
      </c>
      <c r="C37" s="10" t="s">
        <v>27</v>
      </c>
      <c r="D37" s="13">
        <v>803</v>
      </c>
      <c r="E37" s="13" t="b">
        <v>0</v>
      </c>
      <c r="F37" s="13" t="b">
        <v>0</v>
      </c>
      <c r="G37" s="13" t="s">
        <v>154</v>
      </c>
      <c r="J37" s="14">
        <v>0.11375</v>
      </c>
    </row>
    <row r="38" spans="1:20" ht="10" customHeight="1" x14ac:dyDescent="0.2">
      <c r="A38" s="10">
        <v>2025</v>
      </c>
      <c r="B38" s="10">
        <v>4</v>
      </c>
      <c r="C38" s="10" t="s">
        <v>29</v>
      </c>
      <c r="D38" s="13">
        <v>803</v>
      </c>
      <c r="E38" s="13" t="b">
        <v>0</v>
      </c>
      <c r="F38" s="13" t="b">
        <v>0</v>
      </c>
      <c r="G38" s="13" t="s">
        <v>154</v>
      </c>
      <c r="H38" s="13">
        <v>40254.999999999993</v>
      </c>
      <c r="I38" s="14">
        <v>227</v>
      </c>
      <c r="J38" s="14">
        <v>13.568055555508181</v>
      </c>
      <c r="K38" s="13">
        <v>2966.8952810012483</v>
      </c>
      <c r="L38" s="14">
        <v>2406.9329511804785</v>
      </c>
      <c r="M38" s="13">
        <v>2716.2329818909452</v>
      </c>
      <c r="N38" s="13">
        <v>2202.1873272673874</v>
      </c>
      <c r="O38" s="13">
        <v>2156.2706520701754</v>
      </c>
      <c r="P38" s="13">
        <v>75</v>
      </c>
      <c r="Q38" s="13">
        <v>5.5276896304830121</v>
      </c>
      <c r="R38" s="13">
        <v>352.5</v>
      </c>
      <c r="S38" s="13">
        <v>1.6363636363636365</v>
      </c>
      <c r="T38" s="13">
        <v>305</v>
      </c>
    </row>
    <row r="39" spans="1:20" ht="10" customHeight="1" x14ac:dyDescent="0.2">
      <c r="A39" s="10">
        <v>2025</v>
      </c>
      <c r="B39" s="10">
        <v>4</v>
      </c>
      <c r="C39" s="10" t="s">
        <v>39</v>
      </c>
      <c r="D39" s="13">
        <v>803</v>
      </c>
      <c r="E39" s="13" t="b">
        <v>0</v>
      </c>
      <c r="F39" s="13" t="b">
        <v>0</v>
      </c>
      <c r="G39" s="13" t="s">
        <v>154</v>
      </c>
      <c r="H39" s="13">
        <v>3620.9499999999994</v>
      </c>
      <c r="I39" s="14">
        <v>23</v>
      </c>
      <c r="J39" s="14">
        <v>1.5140277777600568</v>
      </c>
      <c r="K39" s="13">
        <v>2391.6007705994994</v>
      </c>
      <c r="L39" s="14">
        <v>1955.6774608063045</v>
      </c>
      <c r="M39" s="13">
        <v>2391.6007705994994</v>
      </c>
      <c r="N39" s="13">
        <v>1955.6774608063045</v>
      </c>
      <c r="O39" s="13">
        <v>1955.6774608063045</v>
      </c>
      <c r="P39" s="13">
        <v>12</v>
      </c>
      <c r="Q39" s="13">
        <v>7.9258783598762745</v>
      </c>
      <c r="R39" s="13">
        <v>287.5</v>
      </c>
      <c r="S39" s="13">
        <v>1.5</v>
      </c>
      <c r="T39" s="13">
        <v>189</v>
      </c>
    </row>
    <row r="40" spans="1:20" ht="10" customHeight="1" x14ac:dyDescent="0.2">
      <c r="A40" s="10">
        <v>2025</v>
      </c>
      <c r="B40" s="10">
        <v>4</v>
      </c>
      <c r="C40" s="10" t="s">
        <v>41</v>
      </c>
      <c r="D40" s="13">
        <v>803</v>
      </c>
      <c r="E40" s="13" t="b">
        <v>0</v>
      </c>
      <c r="F40" s="13" t="b">
        <v>0</v>
      </c>
      <c r="G40" s="13" t="s">
        <v>154</v>
      </c>
      <c r="H40" s="13">
        <v>8476</v>
      </c>
      <c r="I40" s="14">
        <v>39</v>
      </c>
      <c r="J40" s="14">
        <v>1.0799999999799184</v>
      </c>
      <c r="K40" s="13">
        <v>7848.1481482940771</v>
      </c>
      <c r="L40" s="14">
        <v>7510.1851853248309</v>
      </c>
      <c r="M40" s="13">
        <v>7848.1481482940771</v>
      </c>
      <c r="N40" s="13">
        <v>7510.1851853248309</v>
      </c>
      <c r="O40" s="13">
        <v>7510.1851853248309</v>
      </c>
      <c r="P40" s="13">
        <v>12</v>
      </c>
      <c r="Q40" s="13">
        <v>11.111111111317712</v>
      </c>
      <c r="R40" s="13">
        <v>400.5</v>
      </c>
      <c r="S40" s="13">
        <v>2.0909090909090908</v>
      </c>
      <c r="T40" s="13">
        <v>219</v>
      </c>
    </row>
    <row r="41" spans="1:20" ht="10" customHeight="1" x14ac:dyDescent="0.2">
      <c r="A41" s="10">
        <v>2025</v>
      </c>
      <c r="B41" s="10">
        <v>4</v>
      </c>
      <c r="C41" s="10" t="s">
        <v>27</v>
      </c>
      <c r="D41" s="13">
        <v>803</v>
      </c>
      <c r="E41" s="13" t="b">
        <v>0</v>
      </c>
      <c r="F41" s="13" t="b">
        <v>0</v>
      </c>
      <c r="G41" s="13" t="s">
        <v>154</v>
      </c>
      <c r="H41" s="13">
        <v>8580.0000000000018</v>
      </c>
      <c r="I41" s="14">
        <v>50</v>
      </c>
      <c r="J41" s="14">
        <v>1.1112152777859592</v>
      </c>
      <c r="K41" s="13">
        <v>7721.2761303059315</v>
      </c>
      <c r="L41" s="14">
        <v>7482.7984875866923</v>
      </c>
      <c r="M41" s="13">
        <v>7721.2761303059315</v>
      </c>
      <c r="N41" s="13">
        <v>8806.4843920234052</v>
      </c>
      <c r="O41" s="13">
        <v>7482.7984875866923</v>
      </c>
      <c r="P41" s="13">
        <v>18</v>
      </c>
      <c r="Q41" s="13">
        <v>16.198481392250201</v>
      </c>
      <c r="R41" s="13">
        <v>396</v>
      </c>
      <c r="S41" s="13">
        <v>1.588235294117647</v>
      </c>
      <c r="T41" s="13">
        <v>282</v>
      </c>
    </row>
    <row r="42" spans="1:20" ht="10" customHeight="1" x14ac:dyDescent="0.2">
      <c r="A42" s="10">
        <v>2024</v>
      </c>
      <c r="B42" s="10">
        <v>5</v>
      </c>
      <c r="C42" s="10" t="s">
        <v>29</v>
      </c>
      <c r="D42" s="13">
        <v>803</v>
      </c>
      <c r="E42" s="13" t="b">
        <v>0</v>
      </c>
      <c r="F42" s="13" t="b">
        <v>0</v>
      </c>
      <c r="G42" s="13" t="s">
        <v>154</v>
      </c>
      <c r="H42" s="13">
        <v>82657.999999999985</v>
      </c>
      <c r="I42" s="14">
        <v>183</v>
      </c>
      <c r="J42" s="14">
        <v>17.443541666640378</v>
      </c>
      <c r="K42" s="13">
        <v>4738.6019181000356</v>
      </c>
      <c r="L42" s="14">
        <v>4407.3217164967464</v>
      </c>
      <c r="M42" s="13">
        <v>2734.4790932692977</v>
      </c>
      <c r="N42" s="13">
        <v>2358.1793643814872</v>
      </c>
      <c r="O42" s="13">
        <v>2403.1988916660084</v>
      </c>
      <c r="P42" s="13">
        <v>45</v>
      </c>
      <c r="Q42" s="13">
        <v>2.5797513406385546</v>
      </c>
      <c r="R42" s="13">
        <v>504</v>
      </c>
      <c r="S42" s="13">
        <v>2.5853658536585367</v>
      </c>
      <c r="T42" s="13">
        <v>335</v>
      </c>
    </row>
    <row r="43" spans="1:20" ht="10" customHeight="1" x14ac:dyDescent="0.2">
      <c r="A43" s="10">
        <v>2024</v>
      </c>
      <c r="B43" s="10">
        <v>5</v>
      </c>
      <c r="C43" s="10" t="s">
        <v>39</v>
      </c>
      <c r="D43" s="13">
        <v>803</v>
      </c>
      <c r="E43" s="13" t="b">
        <v>0</v>
      </c>
      <c r="F43" s="13" t="b">
        <v>0</v>
      </c>
      <c r="G43" s="13" t="s">
        <v>154</v>
      </c>
      <c r="H43" s="13">
        <v>20553.000000000004</v>
      </c>
      <c r="I43" s="14">
        <v>29</v>
      </c>
      <c r="J43" s="14">
        <v>1.0160416666476522</v>
      </c>
      <c r="K43" s="13">
        <v>20228.501128121032</v>
      </c>
      <c r="L43" s="14">
        <v>17386.786959521611</v>
      </c>
      <c r="M43" s="13">
        <v>5859.011687622462</v>
      </c>
      <c r="N43" s="13">
        <v>1607.2175518037093</v>
      </c>
      <c r="O43" s="13">
        <v>3017.2975190230441</v>
      </c>
      <c r="P43" s="13">
        <v>11</v>
      </c>
      <c r="Q43" s="13">
        <v>10.826327660649604</v>
      </c>
      <c r="R43" s="13">
        <v>466</v>
      </c>
      <c r="S43" s="13">
        <v>1.7272727272727273</v>
      </c>
      <c r="T43" s="13">
        <v>539</v>
      </c>
    </row>
    <row r="44" spans="1:20" ht="10" customHeight="1" x14ac:dyDescent="0.2">
      <c r="A44" s="10">
        <v>2024</v>
      </c>
      <c r="B44" s="10">
        <v>5</v>
      </c>
      <c r="C44" s="10" t="s">
        <v>27</v>
      </c>
      <c r="D44" s="13">
        <v>803</v>
      </c>
      <c r="E44" s="13" t="b">
        <v>0</v>
      </c>
      <c r="F44" s="13" t="b">
        <v>0</v>
      </c>
      <c r="G44" s="13" t="s">
        <v>154</v>
      </c>
      <c r="H44" s="13">
        <v>5258</v>
      </c>
      <c r="I44" s="14">
        <v>20</v>
      </c>
      <c r="J44" s="14">
        <v>2.2127083333101472</v>
      </c>
      <c r="K44" s="13">
        <v>2376.2734206067662</v>
      </c>
      <c r="L44" s="14">
        <v>2143.5269748835854</v>
      </c>
      <c r="M44" s="13">
        <v>2376.2734206067662</v>
      </c>
      <c r="N44" s="13">
        <v>1362.5835608842526</v>
      </c>
      <c r="O44" s="13">
        <v>2143.5269748835854</v>
      </c>
      <c r="P44" s="13">
        <v>6</v>
      </c>
      <c r="Q44" s="13">
        <v>2.7116090763865723</v>
      </c>
      <c r="R44" s="13">
        <v>587.5</v>
      </c>
      <c r="S44" s="13">
        <v>1.8333333333333333</v>
      </c>
      <c r="T44" s="13">
        <v>299</v>
      </c>
    </row>
    <row r="45" spans="1:20" ht="10" customHeight="1" x14ac:dyDescent="0.2">
      <c r="A45" s="10">
        <v>2025</v>
      </c>
      <c r="B45" s="10">
        <v>5</v>
      </c>
      <c r="C45" s="10" t="s">
        <v>29</v>
      </c>
      <c r="D45" s="13">
        <v>803</v>
      </c>
      <c r="E45" s="13" t="b">
        <v>0</v>
      </c>
      <c r="F45" s="13" t="b">
        <v>0</v>
      </c>
      <c r="G45" s="13" t="s">
        <v>154</v>
      </c>
      <c r="H45" s="13">
        <v>6842.0000000000009</v>
      </c>
      <c r="I45" s="14">
        <v>13</v>
      </c>
      <c r="J45" s="14">
        <v>3.4723958333226621</v>
      </c>
      <c r="K45" s="13">
        <v>1970.3974801320494</v>
      </c>
      <c r="L45" s="14">
        <v>1879.6820159049819</v>
      </c>
      <c r="M45" s="13">
        <v>1198.020098998732</v>
      </c>
      <c r="N45" s="13">
        <v>1107.3046347716645</v>
      </c>
      <c r="O45" s="13">
        <v>1107.3046347716645</v>
      </c>
      <c r="P45" s="13">
        <v>2</v>
      </c>
      <c r="Q45" s="13">
        <v>0.575971201441698</v>
      </c>
      <c r="R45" s="13">
        <v>3421</v>
      </c>
      <c r="S45" s="13">
        <v>5</v>
      </c>
      <c r="T45" s="13">
        <v>454</v>
      </c>
    </row>
    <row r="46" spans="1:20" ht="10" customHeight="1" x14ac:dyDescent="0.2">
      <c r="A46" s="10">
        <v>2025</v>
      </c>
      <c r="B46" s="10">
        <v>5</v>
      </c>
      <c r="C46" s="10" t="s">
        <v>39</v>
      </c>
      <c r="D46" s="13">
        <v>803</v>
      </c>
      <c r="E46" s="13" t="b">
        <v>0</v>
      </c>
      <c r="F46" s="13" t="b">
        <v>0</v>
      </c>
      <c r="G46" s="13" t="s">
        <v>154</v>
      </c>
      <c r="H46" s="13">
        <v>9042</v>
      </c>
      <c r="I46" s="14">
        <v>39</v>
      </c>
      <c r="J46" s="14">
        <v>2.0092361111164792</v>
      </c>
      <c r="K46" s="13">
        <v>4500.2177444320369</v>
      </c>
      <c r="L46" s="14">
        <v>4172.2572840589464</v>
      </c>
      <c r="M46" s="13">
        <v>4500.2177444320369</v>
      </c>
      <c r="N46" s="13">
        <v>3980.0698164619071</v>
      </c>
      <c r="O46" s="13">
        <v>4172.2572840589464</v>
      </c>
      <c r="P46" s="13">
        <v>15</v>
      </c>
      <c r="Q46" s="13">
        <v>7.4655237963371555</v>
      </c>
      <c r="R46" s="13">
        <v>518</v>
      </c>
      <c r="S46" s="13">
        <v>1.5333333333333334</v>
      </c>
      <c r="T46" s="13">
        <v>359</v>
      </c>
    </row>
    <row r="47" spans="1:20" ht="10" customHeight="1" x14ac:dyDescent="0.2">
      <c r="A47" s="10">
        <v>2025</v>
      </c>
      <c r="B47" s="10">
        <v>5</v>
      </c>
      <c r="C47" s="10" t="s">
        <v>41</v>
      </c>
      <c r="D47" s="13">
        <v>803</v>
      </c>
      <c r="E47" s="13" t="b">
        <v>0</v>
      </c>
      <c r="F47" s="13" t="b">
        <v>0</v>
      </c>
      <c r="G47" s="13" t="s">
        <v>154</v>
      </c>
      <c r="H47" s="13">
        <v>25985.999999999989</v>
      </c>
      <c r="I47" s="14">
        <v>110</v>
      </c>
      <c r="J47" s="14">
        <v>5.2480902777821754</v>
      </c>
      <c r="K47" s="13">
        <v>4951.5154321967157</v>
      </c>
      <c r="L47" s="14">
        <v>4762.8753845604988</v>
      </c>
      <c r="M47" s="13">
        <v>3846.3515167522105</v>
      </c>
      <c r="N47" s="13">
        <v>3005.0931224957453</v>
      </c>
      <c r="O47" s="13">
        <v>3657.7114691159936</v>
      </c>
      <c r="P47" s="13">
        <v>33</v>
      </c>
      <c r="Q47" s="13">
        <v>6.2880015878739197</v>
      </c>
      <c r="R47" s="13">
        <v>425.5</v>
      </c>
      <c r="S47" s="13">
        <v>1.8709677419354838</v>
      </c>
      <c r="T47" s="13">
        <v>249</v>
      </c>
    </row>
    <row r="48" spans="1:20" ht="10" customHeight="1" x14ac:dyDescent="0.2">
      <c r="A48" s="10">
        <v>2025</v>
      </c>
      <c r="B48" s="10">
        <v>5</v>
      </c>
      <c r="C48" s="10" t="s">
        <v>27</v>
      </c>
      <c r="D48" s="13">
        <v>803</v>
      </c>
      <c r="E48" s="13" t="b">
        <v>0</v>
      </c>
      <c r="F48" s="13" t="b">
        <v>0</v>
      </c>
      <c r="G48" s="13" t="s">
        <v>154</v>
      </c>
      <c r="J48" s="14">
        <v>1</v>
      </c>
    </row>
    <row r="49" spans="1:20" ht="10" customHeight="1" x14ac:dyDescent="0.2">
      <c r="A49" s="10">
        <v>2024</v>
      </c>
      <c r="B49" s="10">
        <v>6</v>
      </c>
      <c r="C49" s="10" t="s">
        <v>29</v>
      </c>
      <c r="D49" s="13">
        <v>803</v>
      </c>
      <c r="E49" s="13" t="b">
        <v>0</v>
      </c>
      <c r="F49" s="13" t="b">
        <v>0</v>
      </c>
      <c r="G49" s="13" t="s">
        <v>154</v>
      </c>
      <c r="H49" s="13">
        <v>4000</v>
      </c>
      <c r="I49" s="14">
        <v>21</v>
      </c>
      <c r="J49" s="14">
        <v>12.973923611053614</v>
      </c>
      <c r="K49" s="13">
        <v>308.31074083032615</v>
      </c>
      <c r="L49" s="14">
        <v>275.36003040408502</v>
      </c>
      <c r="M49" s="13">
        <v>-279.71491961831339</v>
      </c>
      <c r="N49" s="13">
        <v>-168.26058680815049</v>
      </c>
      <c r="O49" s="13">
        <v>-312.66563004455452</v>
      </c>
      <c r="P49" s="13">
        <v>9</v>
      </c>
      <c r="Q49" s="13">
        <v>0.69369916686823385</v>
      </c>
      <c r="R49" s="13">
        <v>321</v>
      </c>
      <c r="S49" s="13">
        <v>1.6666666666666667</v>
      </c>
      <c r="T49" s="13">
        <v>359</v>
      </c>
    </row>
    <row r="50" spans="1:20" ht="10" customHeight="1" x14ac:dyDescent="0.2">
      <c r="A50" s="10">
        <v>2024</v>
      </c>
      <c r="B50" s="10">
        <v>6</v>
      </c>
      <c r="C50" s="10" t="s">
        <v>35</v>
      </c>
      <c r="D50" s="13">
        <v>803</v>
      </c>
      <c r="E50" s="13" t="b">
        <v>0</v>
      </c>
      <c r="F50" s="13" t="b">
        <v>0</v>
      </c>
      <c r="G50" s="13" t="s">
        <v>154</v>
      </c>
      <c r="H50" s="13">
        <v>8073.0000000000009</v>
      </c>
      <c r="I50" s="14">
        <v>42</v>
      </c>
      <c r="J50" s="14">
        <v>1.008194444446417</v>
      </c>
      <c r="K50" s="13">
        <v>8007.3839371657641</v>
      </c>
      <c r="L50" s="14">
        <v>6372.4810579845016</v>
      </c>
      <c r="M50" s="13">
        <v>8007.3839371657641</v>
      </c>
      <c r="N50" s="13">
        <v>5331.2136657837555</v>
      </c>
      <c r="O50" s="13">
        <v>6372.4810579845016</v>
      </c>
      <c r="P50" s="13">
        <v>9</v>
      </c>
      <c r="Q50" s="13">
        <v>8.9268494282784427</v>
      </c>
      <c r="R50" s="13">
        <v>723.5</v>
      </c>
      <c r="S50" s="13">
        <v>2.75</v>
      </c>
      <c r="T50" s="13">
        <v>232</v>
      </c>
    </row>
    <row r="51" spans="1:20" ht="10" customHeight="1" x14ac:dyDescent="0.2">
      <c r="A51" s="10">
        <v>2024</v>
      </c>
      <c r="B51" s="10">
        <v>6</v>
      </c>
      <c r="C51" s="10" t="s">
        <v>27</v>
      </c>
      <c r="D51" s="13">
        <v>803</v>
      </c>
      <c r="E51" s="13" t="b">
        <v>0</v>
      </c>
      <c r="F51" s="13" t="b">
        <v>0</v>
      </c>
      <c r="G51" s="13" t="s">
        <v>154</v>
      </c>
      <c r="J51" s="14">
        <v>1.2284722222186975</v>
      </c>
    </row>
    <row r="52" spans="1:20" ht="10" customHeight="1" x14ac:dyDescent="0.2">
      <c r="A52" s="10">
        <v>2025</v>
      </c>
      <c r="B52" s="10">
        <v>6</v>
      </c>
      <c r="C52" s="10" t="s">
        <v>29</v>
      </c>
      <c r="D52" s="13">
        <v>803</v>
      </c>
      <c r="E52" s="13" t="b">
        <v>0</v>
      </c>
      <c r="F52" s="13" t="b">
        <v>0</v>
      </c>
      <c r="G52" s="13" t="s">
        <v>154</v>
      </c>
      <c r="J52" s="14">
        <v>0.36499999999999999</v>
      </c>
    </row>
    <row r="53" spans="1:20" ht="10" customHeight="1" x14ac:dyDescent="0.2">
      <c r="A53" s="10">
        <v>2025</v>
      </c>
      <c r="B53" s="10">
        <v>6</v>
      </c>
      <c r="C53" s="10" t="s">
        <v>39</v>
      </c>
      <c r="D53" s="13">
        <v>803</v>
      </c>
      <c r="E53" s="13" t="b">
        <v>0</v>
      </c>
      <c r="F53" s="13" t="b">
        <v>0</v>
      </c>
      <c r="G53" s="13" t="s">
        <v>154</v>
      </c>
      <c r="H53" s="13">
        <v>57</v>
      </c>
      <c r="I53" s="14">
        <v>4</v>
      </c>
      <c r="J53" s="14">
        <v>1</v>
      </c>
      <c r="K53" s="13">
        <v>57</v>
      </c>
      <c r="L53" s="14">
        <v>57</v>
      </c>
      <c r="M53" s="13">
        <v>57</v>
      </c>
      <c r="N53" s="13">
        <v>57</v>
      </c>
      <c r="O53" s="13">
        <v>57</v>
      </c>
      <c r="P53" s="13">
        <v>1</v>
      </c>
      <c r="Q53" s="13">
        <v>1</v>
      </c>
      <c r="R53" s="13">
        <v>57</v>
      </c>
      <c r="S53" s="13">
        <v>2</v>
      </c>
      <c r="T53" s="13">
        <v>339</v>
      </c>
    </row>
    <row r="54" spans="1:20" ht="10" customHeight="1" x14ac:dyDescent="0.2">
      <c r="A54" s="10">
        <v>2025</v>
      </c>
      <c r="B54" s="10">
        <v>6</v>
      </c>
      <c r="C54" s="10" t="s">
        <v>41</v>
      </c>
      <c r="D54" s="13">
        <v>803</v>
      </c>
      <c r="E54" s="13" t="b">
        <v>0</v>
      </c>
      <c r="F54" s="13" t="b">
        <v>0</v>
      </c>
      <c r="G54" s="13" t="s">
        <v>154</v>
      </c>
      <c r="H54" s="13">
        <v>33965</v>
      </c>
      <c r="I54" s="14">
        <v>192</v>
      </c>
      <c r="J54" s="14">
        <v>6.8241319444766848</v>
      </c>
      <c r="K54" s="13">
        <v>4977.1898134957055</v>
      </c>
      <c r="L54" s="14">
        <v>4720.307324372845</v>
      </c>
      <c r="M54" s="13">
        <v>4760.6201439722163</v>
      </c>
      <c r="N54" s="13">
        <v>4487.7649273454244</v>
      </c>
      <c r="O54" s="13">
        <v>4503.7376548493557</v>
      </c>
      <c r="P54" s="13">
        <v>68</v>
      </c>
      <c r="Q54" s="13">
        <v>9.9646373419021934</v>
      </c>
      <c r="R54" s="13">
        <v>307</v>
      </c>
      <c r="S54" s="13">
        <v>1.6666666666666667</v>
      </c>
      <c r="T54" s="13">
        <v>269</v>
      </c>
    </row>
    <row r="55" spans="1:20" ht="10" customHeight="1" x14ac:dyDescent="0.2">
      <c r="A55" s="10">
        <v>2024</v>
      </c>
      <c r="B55" s="10">
        <v>7</v>
      </c>
      <c r="C55" s="10" t="s">
        <v>29</v>
      </c>
      <c r="D55" s="13">
        <v>803</v>
      </c>
      <c r="E55" s="13" t="b">
        <v>0</v>
      </c>
      <c r="F55" s="13" t="b">
        <v>0</v>
      </c>
      <c r="G55" s="13" t="s">
        <v>154</v>
      </c>
      <c r="H55" s="13">
        <v>5312</v>
      </c>
      <c r="I55" s="14">
        <v>19</v>
      </c>
      <c r="J55" s="14">
        <v>13.436944444479305</v>
      </c>
      <c r="K55" s="13">
        <v>395.32797221487994</v>
      </c>
      <c r="L55" s="14">
        <v>347.32598763683069</v>
      </c>
      <c r="M55" s="13">
        <v>215.82287639743069</v>
      </c>
      <c r="N55" s="13">
        <v>167.82089181938144</v>
      </c>
      <c r="O55" s="13">
        <v>167.82089181938144</v>
      </c>
      <c r="P55" s="13">
        <v>8</v>
      </c>
      <c r="Q55" s="13">
        <v>0.59537345213084325</v>
      </c>
      <c r="R55" s="13">
        <v>421</v>
      </c>
      <c r="S55" s="13">
        <v>1.25</v>
      </c>
      <c r="T55" s="13">
        <v>319</v>
      </c>
    </row>
    <row r="56" spans="1:20" ht="10" customHeight="1" x14ac:dyDescent="0.2">
      <c r="A56" s="10">
        <v>2024</v>
      </c>
      <c r="B56" s="10">
        <v>7</v>
      </c>
      <c r="C56" s="10" t="s">
        <v>39</v>
      </c>
      <c r="D56" s="13">
        <v>803</v>
      </c>
      <c r="E56" s="13" t="b">
        <v>0</v>
      </c>
      <c r="F56" s="13" t="b">
        <v>0</v>
      </c>
      <c r="G56" s="13" t="s">
        <v>154</v>
      </c>
      <c r="H56" s="13">
        <v>23588.949999999975</v>
      </c>
      <c r="I56" s="14">
        <v>103</v>
      </c>
      <c r="J56" s="14">
        <v>3.3312152777521988</v>
      </c>
      <c r="K56" s="13">
        <v>7081.1845027070931</v>
      </c>
      <c r="L56" s="14">
        <v>4699.5011413863213</v>
      </c>
      <c r="M56" s="13">
        <v>7081.1845027070931</v>
      </c>
      <c r="N56" s="13">
        <v>4825.8814455388874</v>
      </c>
      <c r="O56" s="13">
        <v>4699.5011413863213</v>
      </c>
      <c r="P56" s="13">
        <v>35</v>
      </c>
      <c r="Q56" s="13">
        <v>10.50667611719676</v>
      </c>
      <c r="R56" s="13">
        <v>538</v>
      </c>
      <c r="S56" s="13">
        <v>2</v>
      </c>
      <c r="T56" s="13">
        <v>317</v>
      </c>
    </row>
    <row r="57" spans="1:20" ht="10" customHeight="1" x14ac:dyDescent="0.2">
      <c r="A57" s="10">
        <v>2024</v>
      </c>
      <c r="B57" s="10">
        <v>7</v>
      </c>
      <c r="C57" s="10" t="s">
        <v>35</v>
      </c>
      <c r="D57" s="13">
        <v>803</v>
      </c>
      <c r="E57" s="13" t="b">
        <v>0</v>
      </c>
      <c r="F57" s="13" t="b">
        <v>0</v>
      </c>
      <c r="G57" s="13" t="s">
        <v>154</v>
      </c>
      <c r="J57" s="14">
        <v>1</v>
      </c>
    </row>
    <row r="58" spans="1:20" ht="10" customHeight="1" x14ac:dyDescent="0.2">
      <c r="A58" s="10">
        <v>2024</v>
      </c>
      <c r="B58" s="10">
        <v>7</v>
      </c>
      <c r="C58" s="10" t="s">
        <v>27</v>
      </c>
      <c r="D58" s="13">
        <v>803</v>
      </c>
      <c r="E58" s="13" t="b">
        <v>0</v>
      </c>
      <c r="F58" s="13" t="b">
        <v>0</v>
      </c>
      <c r="G58" s="13" t="s">
        <v>154</v>
      </c>
      <c r="H58" s="13">
        <v>5598</v>
      </c>
      <c r="I58" s="14">
        <v>27</v>
      </c>
      <c r="J58" s="14">
        <v>1.5219791666447418</v>
      </c>
      <c r="K58" s="13">
        <v>3678.1055369772203</v>
      </c>
      <c r="L58" s="14">
        <v>2738.5394566132645</v>
      </c>
      <c r="M58" s="13">
        <v>3678.1055369772203</v>
      </c>
      <c r="N58" s="13">
        <v>2738.5394566132645</v>
      </c>
      <c r="O58" s="13">
        <v>2738.5394566132645</v>
      </c>
      <c r="P58" s="13">
        <v>9</v>
      </c>
      <c r="Q58" s="13">
        <v>5.9133529533395821</v>
      </c>
      <c r="R58" s="13">
        <v>669</v>
      </c>
      <c r="S58" s="13">
        <v>1.875</v>
      </c>
      <c r="T58" s="13">
        <v>284</v>
      </c>
    </row>
    <row r="59" spans="1:20" ht="10" customHeight="1" x14ac:dyDescent="0.2">
      <c r="A59" s="10">
        <v>2024</v>
      </c>
      <c r="B59" s="10">
        <v>7</v>
      </c>
      <c r="C59" s="10" t="s">
        <v>33</v>
      </c>
      <c r="D59" s="13">
        <v>803</v>
      </c>
      <c r="E59" s="13" t="b">
        <v>0</v>
      </c>
      <c r="F59" s="13" t="b">
        <v>0</v>
      </c>
      <c r="G59" s="13" t="s">
        <v>154</v>
      </c>
      <c r="J59" s="14">
        <v>0.12125</v>
      </c>
    </row>
    <row r="60" spans="1:20" ht="10" customHeight="1" x14ac:dyDescent="0.2">
      <c r="A60" s="10">
        <v>2025</v>
      </c>
      <c r="B60" s="10">
        <v>7</v>
      </c>
      <c r="C60" s="10" t="s">
        <v>29</v>
      </c>
      <c r="D60" s="13">
        <v>803</v>
      </c>
      <c r="E60" s="13" t="b">
        <v>0</v>
      </c>
      <c r="F60" s="13" t="b">
        <v>0</v>
      </c>
      <c r="G60" s="13" t="s">
        <v>154</v>
      </c>
      <c r="J60" s="14">
        <v>1.6550000000000002</v>
      </c>
    </row>
    <row r="61" spans="1:20" ht="10" customHeight="1" x14ac:dyDescent="0.2">
      <c r="A61" s="10">
        <v>2025</v>
      </c>
      <c r="B61" s="10">
        <v>7</v>
      </c>
      <c r="C61" s="10" t="s">
        <v>35</v>
      </c>
      <c r="D61" s="13">
        <v>803</v>
      </c>
      <c r="E61" s="13" t="b">
        <v>0</v>
      </c>
      <c r="F61" s="13" t="b">
        <v>0</v>
      </c>
      <c r="G61" s="13" t="s">
        <v>154</v>
      </c>
      <c r="J61" s="14">
        <v>0.2</v>
      </c>
    </row>
    <row r="62" spans="1:20" x14ac:dyDescent="0.2">
      <c r="A62" s="10">
        <v>2025</v>
      </c>
      <c r="B62" s="10">
        <v>7</v>
      </c>
      <c r="C62" s="10" t="s">
        <v>27</v>
      </c>
      <c r="D62" s="13">
        <v>803</v>
      </c>
      <c r="E62" s="13" t="b">
        <v>0</v>
      </c>
      <c r="F62" s="13" t="b">
        <v>0</v>
      </c>
      <c r="G62" s="13" t="s">
        <v>154</v>
      </c>
      <c r="H62" s="13">
        <v>-1068</v>
      </c>
      <c r="I62" s="14">
        <v>-2</v>
      </c>
      <c r="J62" s="14">
        <v>0.41499999999999998</v>
      </c>
      <c r="K62" s="13">
        <v>-2573.4939759036147</v>
      </c>
      <c r="L62" s="14">
        <v>-2573.4939759036147</v>
      </c>
      <c r="M62" s="13">
        <v>-2573.4939759036147</v>
      </c>
      <c r="N62" s="13">
        <v>-2573.4939759036147</v>
      </c>
      <c r="O62" s="13">
        <v>-2573.4939759036147</v>
      </c>
      <c r="P62" s="13">
        <v>1</v>
      </c>
      <c r="Q62" s="13">
        <v>2.4096385542168677</v>
      </c>
      <c r="S62" s="13">
        <v>-2</v>
      </c>
      <c r="T62" s="13">
        <v>534</v>
      </c>
    </row>
    <row r="63" spans="1:20" x14ac:dyDescent="0.2">
      <c r="A63" s="10">
        <v>2025</v>
      </c>
      <c r="B63" s="10">
        <v>7</v>
      </c>
      <c r="C63" s="10" t="s">
        <v>33</v>
      </c>
      <c r="D63" s="13">
        <v>803</v>
      </c>
      <c r="E63" s="13" t="b">
        <v>0</v>
      </c>
      <c r="F63" s="13" t="b">
        <v>0</v>
      </c>
      <c r="G63" s="13" t="s">
        <v>154</v>
      </c>
      <c r="J63" s="14">
        <v>1.2825</v>
      </c>
    </row>
    <row r="64" spans="1:20" x14ac:dyDescent="0.2">
      <c r="A64" s="10">
        <v>2025</v>
      </c>
      <c r="B64" s="10">
        <v>7</v>
      </c>
      <c r="C64" s="10" t="s">
        <v>40</v>
      </c>
      <c r="D64" s="13">
        <v>803</v>
      </c>
      <c r="E64" s="13" t="b">
        <v>0</v>
      </c>
      <c r="F64" s="13" t="b">
        <v>0</v>
      </c>
      <c r="G64" s="13" t="s">
        <v>154</v>
      </c>
      <c r="H64" s="13">
        <v>111919.00000000001</v>
      </c>
      <c r="I64" s="14">
        <v>89</v>
      </c>
      <c r="J64" s="14">
        <v>8.4490277777938179</v>
      </c>
      <c r="K64" s="13">
        <v>13246.376144501673</v>
      </c>
      <c r="L64" s="14">
        <v>13246.376144501673</v>
      </c>
      <c r="M64" s="13">
        <v>3626.4598490881795</v>
      </c>
      <c r="N64" s="13">
        <v>2880.8237634124116</v>
      </c>
      <c r="O64" s="13">
        <v>3626.4598490881795</v>
      </c>
      <c r="P64" s="13">
        <v>21</v>
      </c>
      <c r="Q64" s="13">
        <v>2.4854930711901919</v>
      </c>
      <c r="R64" s="13">
        <v>950</v>
      </c>
      <c r="S64" s="13">
        <v>3</v>
      </c>
      <c r="T64" s="13">
        <v>799</v>
      </c>
    </row>
    <row r="65" spans="1:20" x14ac:dyDescent="0.2">
      <c r="A65" s="10">
        <v>2024</v>
      </c>
      <c r="B65" s="10">
        <v>8</v>
      </c>
      <c r="C65" s="10" t="s">
        <v>29</v>
      </c>
      <c r="D65" s="13">
        <v>803</v>
      </c>
      <c r="E65" s="13" t="b">
        <v>0</v>
      </c>
      <c r="F65" s="13" t="b">
        <v>0</v>
      </c>
      <c r="G65" s="13" t="s">
        <v>154</v>
      </c>
      <c r="H65" s="13">
        <v>2028</v>
      </c>
      <c r="I65" s="14">
        <v>3</v>
      </c>
      <c r="J65" s="14">
        <v>12.197499999910359</v>
      </c>
      <c r="K65" s="13">
        <v>166.26357860339445</v>
      </c>
      <c r="L65" s="14">
        <v>166.26357860339445</v>
      </c>
      <c r="M65" s="13">
        <v>166.26357860339445</v>
      </c>
      <c r="N65" s="13">
        <v>166.26357860339445</v>
      </c>
      <c r="O65" s="13">
        <v>166.26357860339445</v>
      </c>
      <c r="P65" s="13">
        <v>2</v>
      </c>
      <c r="Q65" s="13">
        <v>0.16396802623608922</v>
      </c>
      <c r="R65" s="13">
        <v>1014</v>
      </c>
      <c r="S65" s="13">
        <v>1.5</v>
      </c>
      <c r="T65" s="13">
        <v>699</v>
      </c>
    </row>
    <row r="66" spans="1:20" x14ac:dyDescent="0.2">
      <c r="A66" s="10">
        <v>2024</v>
      </c>
      <c r="B66" s="10">
        <v>8</v>
      </c>
      <c r="C66" s="10" t="s">
        <v>39</v>
      </c>
      <c r="D66" s="13">
        <v>803</v>
      </c>
      <c r="E66" s="13" t="b">
        <v>0</v>
      </c>
      <c r="F66" s="13" t="b">
        <v>0</v>
      </c>
      <c r="G66" s="13" t="s">
        <v>154</v>
      </c>
      <c r="H66" s="13">
        <v>14408.02</v>
      </c>
      <c r="I66" s="14">
        <v>62</v>
      </c>
      <c r="J66" s="14">
        <v>1.9680555555678438</v>
      </c>
      <c r="K66" s="13">
        <v>7320.9417077877406</v>
      </c>
      <c r="L66" s="14">
        <v>4696.0158080158444</v>
      </c>
      <c r="M66" s="13">
        <v>7320.9417077877406</v>
      </c>
      <c r="N66" s="13">
        <v>4308.8316160634286</v>
      </c>
      <c r="O66" s="13">
        <v>4696.0158080158444</v>
      </c>
      <c r="P66" s="13">
        <v>24</v>
      </c>
      <c r="Q66" s="13">
        <v>12.194777699288712</v>
      </c>
      <c r="R66" s="13">
        <v>349</v>
      </c>
      <c r="S66" s="13">
        <v>1.5416666666666667</v>
      </c>
      <c r="T66" s="13">
        <v>315</v>
      </c>
    </row>
    <row r="67" spans="1:20" x14ac:dyDescent="0.2">
      <c r="A67" s="10">
        <v>2024</v>
      </c>
      <c r="B67" s="10">
        <v>8</v>
      </c>
      <c r="C67" s="10" t="s">
        <v>35</v>
      </c>
      <c r="D67" s="13">
        <v>803</v>
      </c>
      <c r="E67" s="13" t="b">
        <v>0</v>
      </c>
      <c r="F67" s="13" t="b">
        <v>0</v>
      </c>
      <c r="G67" s="13" t="s">
        <v>154</v>
      </c>
      <c r="H67" s="13">
        <v>6828</v>
      </c>
      <c r="I67" s="14">
        <v>19</v>
      </c>
      <c r="J67" s="14">
        <v>0.75496527778159361</v>
      </c>
      <c r="K67" s="13">
        <v>9044.124545785131</v>
      </c>
      <c r="L67" s="14">
        <v>5959.2806880074095</v>
      </c>
      <c r="M67" s="13">
        <v>9044.124545785131</v>
      </c>
      <c r="N67" s="13">
        <v>3388.235294100522</v>
      </c>
      <c r="O67" s="13">
        <v>5959.2806880074095</v>
      </c>
      <c r="P67" s="13">
        <v>9</v>
      </c>
      <c r="Q67" s="13">
        <v>11.921078048047184</v>
      </c>
      <c r="R67" s="13">
        <v>468</v>
      </c>
      <c r="S67" s="13">
        <v>1.3333333333333333</v>
      </c>
      <c r="T67" s="13">
        <v>369</v>
      </c>
    </row>
    <row r="68" spans="1:20" x14ac:dyDescent="0.2">
      <c r="A68" s="10">
        <v>2024</v>
      </c>
      <c r="B68" s="10">
        <v>8</v>
      </c>
      <c r="C68" s="10" t="s">
        <v>27</v>
      </c>
      <c r="D68" s="13">
        <v>803</v>
      </c>
      <c r="E68" s="13" t="b">
        <v>0</v>
      </c>
      <c r="F68" s="13" t="b">
        <v>0</v>
      </c>
      <c r="G68" s="13" t="s">
        <v>154</v>
      </c>
      <c r="H68" s="13">
        <v>4571</v>
      </c>
      <c r="I68" s="14">
        <v>33</v>
      </c>
      <c r="J68" s="14">
        <v>2.3517013888969087</v>
      </c>
      <c r="K68" s="13">
        <v>1943.6991539746793</v>
      </c>
      <c r="L68" s="14">
        <v>1595.0154291312674</v>
      </c>
      <c r="M68" s="13">
        <v>1943.6991539746793</v>
      </c>
      <c r="N68" s="13">
        <v>2234.5524073806478</v>
      </c>
      <c r="O68" s="13">
        <v>1595.0154291312674</v>
      </c>
      <c r="P68" s="13">
        <v>10</v>
      </c>
      <c r="Q68" s="13">
        <v>4.2522405468708806</v>
      </c>
      <c r="R68" s="13">
        <v>611</v>
      </c>
      <c r="S68" s="13">
        <v>2.1</v>
      </c>
      <c r="T68" s="13">
        <v>299</v>
      </c>
    </row>
    <row r="69" spans="1:20" x14ac:dyDescent="0.2">
      <c r="A69" s="10">
        <v>2025</v>
      </c>
      <c r="B69" s="10">
        <v>8</v>
      </c>
      <c r="C69" s="10" t="s">
        <v>29</v>
      </c>
      <c r="D69" s="13">
        <v>803</v>
      </c>
      <c r="E69" s="13" t="b">
        <v>0</v>
      </c>
      <c r="F69" s="13" t="b">
        <v>0</v>
      </c>
      <c r="G69" s="13" t="s">
        <v>154</v>
      </c>
      <c r="J69" s="14">
        <v>1.6437499999999998</v>
      </c>
    </row>
    <row r="70" spans="1:20" x14ac:dyDescent="0.2">
      <c r="A70" s="10">
        <v>2025</v>
      </c>
      <c r="B70" s="10">
        <v>8</v>
      </c>
      <c r="C70" s="10" t="s">
        <v>33</v>
      </c>
      <c r="D70" s="13">
        <v>803</v>
      </c>
      <c r="E70" s="13" t="b">
        <v>0</v>
      </c>
      <c r="F70" s="13" t="b">
        <v>0</v>
      </c>
      <c r="G70" s="13" t="s">
        <v>154</v>
      </c>
      <c r="J70" s="14">
        <v>0.46750000000000003</v>
      </c>
    </row>
    <row r="71" spans="1:20" x14ac:dyDescent="0.2">
      <c r="A71" s="10">
        <v>2025</v>
      </c>
      <c r="B71" s="10">
        <v>8</v>
      </c>
      <c r="C71" s="10" t="s">
        <v>40</v>
      </c>
      <c r="D71" s="13">
        <v>803</v>
      </c>
      <c r="E71" s="13" t="b">
        <v>0</v>
      </c>
      <c r="F71" s="13" t="b">
        <v>0</v>
      </c>
      <c r="G71" s="13" t="s">
        <v>154</v>
      </c>
      <c r="H71" s="13">
        <v>69024</v>
      </c>
      <c r="I71" s="14">
        <v>95</v>
      </c>
      <c r="J71" s="14">
        <v>12.145416666599049</v>
      </c>
      <c r="K71" s="13">
        <v>5683.1314968239831</v>
      </c>
      <c r="L71" s="14">
        <v>5683.1314968239831</v>
      </c>
      <c r="M71" s="13">
        <v>3169.5907235416093</v>
      </c>
      <c r="N71" s="13">
        <v>3052.3366153382731</v>
      </c>
      <c r="O71" s="13">
        <v>3169.5907235416093</v>
      </c>
      <c r="P71" s="13">
        <v>27</v>
      </c>
      <c r="Q71" s="13">
        <v>2.2230608254266273</v>
      </c>
      <c r="R71" s="13">
        <v>1921.5</v>
      </c>
      <c r="S71" s="13">
        <v>2.7407407407407409</v>
      </c>
      <c r="T71" s="13">
        <v>539</v>
      </c>
    </row>
    <row r="72" spans="1:20" x14ac:dyDescent="0.2">
      <c r="A72" s="10">
        <v>2024</v>
      </c>
      <c r="B72" s="10">
        <v>9</v>
      </c>
      <c r="C72" s="10" t="s">
        <v>29</v>
      </c>
      <c r="D72" s="13">
        <v>803</v>
      </c>
      <c r="E72" s="13" t="b">
        <v>0</v>
      </c>
      <c r="F72" s="13" t="b">
        <v>0</v>
      </c>
      <c r="G72" s="13" t="s">
        <v>154</v>
      </c>
      <c r="H72" s="13">
        <v>12625.000000000005</v>
      </c>
      <c r="I72" s="14">
        <v>63</v>
      </c>
      <c r="J72" s="14">
        <v>11.971770833350892</v>
      </c>
      <c r="K72" s="13">
        <v>1054.5641221956364</v>
      </c>
      <c r="L72" s="14">
        <v>912.56340871186762</v>
      </c>
      <c r="M72" s="13">
        <v>1054.5641221956364</v>
      </c>
      <c r="N72" s="13">
        <v>954.57891393677096</v>
      </c>
      <c r="O72" s="13">
        <v>912.56340871186762</v>
      </c>
      <c r="P72" s="13">
        <v>17</v>
      </c>
      <c r="Q72" s="13">
        <v>1.4200071348376879</v>
      </c>
      <c r="R72" s="13">
        <v>428</v>
      </c>
      <c r="S72" s="13">
        <v>2</v>
      </c>
      <c r="T72" s="13">
        <v>350</v>
      </c>
    </row>
    <row r="73" spans="1:20" x14ac:dyDescent="0.2">
      <c r="A73" s="10">
        <v>2024</v>
      </c>
      <c r="B73" s="10">
        <v>9</v>
      </c>
      <c r="C73" s="10" t="s">
        <v>39</v>
      </c>
      <c r="D73" s="13">
        <v>803</v>
      </c>
      <c r="E73" s="13" t="b">
        <v>0</v>
      </c>
      <c r="F73" s="13" t="b">
        <v>0</v>
      </c>
      <c r="G73" s="13" t="s">
        <v>154</v>
      </c>
      <c r="H73" s="13">
        <v>25222.999999999989</v>
      </c>
      <c r="I73" s="14">
        <v>142</v>
      </c>
      <c r="J73" s="14">
        <v>5.0152430555681349</v>
      </c>
      <c r="K73" s="13">
        <v>5029.2677185398516</v>
      </c>
      <c r="L73" s="14">
        <v>2355.8758506992317</v>
      </c>
      <c r="M73" s="13">
        <v>7487.7726929519522</v>
      </c>
      <c r="N73" s="13">
        <v>2809.9415808679246</v>
      </c>
      <c r="O73" s="13">
        <v>4814.3808251113314</v>
      </c>
      <c r="P73" s="13">
        <v>52</v>
      </c>
      <c r="Q73" s="13">
        <v>10.368390808550625</v>
      </c>
      <c r="R73" s="13">
        <v>415</v>
      </c>
      <c r="S73" s="13">
        <v>1.5625</v>
      </c>
      <c r="T73" s="13">
        <v>305</v>
      </c>
    </row>
    <row r="74" spans="1:20" x14ac:dyDescent="0.2">
      <c r="A74" s="10">
        <v>2024</v>
      </c>
      <c r="B74" s="10">
        <v>9</v>
      </c>
      <c r="C74" s="10" t="s">
        <v>35</v>
      </c>
      <c r="D74" s="13">
        <v>803</v>
      </c>
      <c r="E74" s="13" t="b">
        <v>0</v>
      </c>
      <c r="F74" s="13" t="b">
        <v>0</v>
      </c>
      <c r="G74" s="13" t="s">
        <v>154</v>
      </c>
      <c r="H74" s="13">
        <v>1335</v>
      </c>
      <c r="I74" s="14">
        <v>6</v>
      </c>
      <c r="J74" s="14">
        <v>1.0740972222192795</v>
      </c>
      <c r="K74" s="13">
        <v>1242.9042477566863</v>
      </c>
      <c r="L74" s="14">
        <v>1242.9042477566863</v>
      </c>
      <c r="M74" s="13">
        <v>1242.9042477566863</v>
      </c>
      <c r="N74" s="13">
        <v>1242.9042477566863</v>
      </c>
      <c r="O74" s="13">
        <v>1242.9042477566863</v>
      </c>
      <c r="P74" s="13">
        <v>2</v>
      </c>
      <c r="Q74" s="13">
        <v>1.8620288355905414</v>
      </c>
      <c r="R74" s="13">
        <v>667.5</v>
      </c>
      <c r="S74" s="13">
        <v>4</v>
      </c>
      <c r="T74" s="13">
        <v>359</v>
      </c>
    </row>
    <row r="75" spans="1:20" x14ac:dyDescent="0.2">
      <c r="A75" s="10">
        <v>2025</v>
      </c>
      <c r="B75" s="10">
        <v>9</v>
      </c>
      <c r="C75" s="10" t="s">
        <v>29</v>
      </c>
      <c r="D75" s="13">
        <v>803</v>
      </c>
      <c r="E75" s="13" t="b">
        <v>0</v>
      </c>
      <c r="F75" s="13" t="b">
        <v>0</v>
      </c>
      <c r="G75" s="13" t="s">
        <v>154</v>
      </c>
      <c r="J75" s="14">
        <v>1.7748958333043265</v>
      </c>
    </row>
    <row r="76" spans="1:20" x14ac:dyDescent="0.2">
      <c r="A76" s="10">
        <v>2025</v>
      </c>
      <c r="B76" s="10">
        <v>9</v>
      </c>
      <c r="C76" s="10" t="s">
        <v>39</v>
      </c>
      <c r="D76" s="13">
        <v>803</v>
      </c>
      <c r="E76" s="13" t="b">
        <v>0</v>
      </c>
      <c r="F76" s="13" t="b">
        <v>0</v>
      </c>
      <c r="G76" s="13" t="s">
        <v>154</v>
      </c>
      <c r="H76" s="13">
        <v>20618.999999999996</v>
      </c>
      <c r="I76" s="14">
        <v>66</v>
      </c>
      <c r="J76" s="14">
        <v>2.7702083333351766</v>
      </c>
      <c r="K76" s="13">
        <v>7443.122508831626</v>
      </c>
      <c r="L76" s="14">
        <v>5914.3566217904536</v>
      </c>
      <c r="M76" s="13">
        <v>7443.122508831626</v>
      </c>
      <c r="N76" s="13">
        <v>4562.1695119169462</v>
      </c>
      <c r="O76" s="13">
        <v>5914.3566217904536</v>
      </c>
      <c r="P76" s="13">
        <v>23</v>
      </c>
      <c r="Q76" s="13">
        <v>8.3026246521716587</v>
      </c>
      <c r="R76" s="13">
        <v>438</v>
      </c>
      <c r="S76" s="13">
        <v>1.8695652173913044</v>
      </c>
      <c r="T76" s="13">
        <v>368.5</v>
      </c>
    </row>
    <row r="77" spans="1:20" x14ac:dyDescent="0.2">
      <c r="A77" s="10">
        <v>2025</v>
      </c>
      <c r="B77" s="10">
        <v>9</v>
      </c>
      <c r="C77" s="10" t="s">
        <v>35</v>
      </c>
      <c r="D77" s="13">
        <v>803</v>
      </c>
      <c r="E77" s="13" t="b">
        <v>0</v>
      </c>
      <c r="F77" s="13" t="b">
        <v>0</v>
      </c>
      <c r="G77" s="13" t="s">
        <v>154</v>
      </c>
      <c r="J77" s="14">
        <v>0.33875</v>
      </c>
    </row>
    <row r="78" spans="1:20" x14ac:dyDescent="0.2">
      <c r="A78" s="10">
        <v>2025</v>
      </c>
      <c r="B78" s="10">
        <v>9</v>
      </c>
      <c r="C78" s="10" t="s">
        <v>27</v>
      </c>
      <c r="D78" s="13">
        <v>803</v>
      </c>
      <c r="E78" s="13" t="b">
        <v>0</v>
      </c>
      <c r="F78" s="13" t="b">
        <v>0</v>
      </c>
      <c r="G78" s="13" t="s">
        <v>154</v>
      </c>
      <c r="H78" s="13">
        <v>2000</v>
      </c>
      <c r="I78" s="14">
        <v>8</v>
      </c>
      <c r="J78" s="14">
        <v>0.35125000000000001</v>
      </c>
      <c r="K78" s="13">
        <v>5693.9501779359425</v>
      </c>
      <c r="L78" s="14">
        <v>5693.9501779359425</v>
      </c>
      <c r="M78" s="13">
        <v>5693.9501779359425</v>
      </c>
      <c r="N78" s="13">
        <v>3088.9679715302491</v>
      </c>
      <c r="O78" s="13">
        <v>5693.9501779359425</v>
      </c>
      <c r="P78" s="13">
        <v>1</v>
      </c>
      <c r="Q78" s="13">
        <v>2.8469750889679717</v>
      </c>
      <c r="R78" s="13">
        <v>2000</v>
      </c>
      <c r="S78" s="13">
        <v>4</v>
      </c>
      <c r="T78" s="13">
        <v>514</v>
      </c>
    </row>
    <row r="79" spans="1:20" x14ac:dyDescent="0.2">
      <c r="A79" s="10">
        <v>2025</v>
      </c>
      <c r="B79" s="10">
        <v>9</v>
      </c>
      <c r="C79" s="10" t="s">
        <v>40</v>
      </c>
      <c r="D79" s="13">
        <v>803</v>
      </c>
      <c r="E79" s="13" t="b">
        <v>0</v>
      </c>
      <c r="F79" s="13" t="b">
        <v>0</v>
      </c>
      <c r="G79" s="13" t="s">
        <v>154</v>
      </c>
      <c r="H79" s="13">
        <v>53548</v>
      </c>
      <c r="I79" s="14">
        <v>41</v>
      </c>
      <c r="J79" s="14">
        <v>9.3167361111257918</v>
      </c>
      <c r="K79" s="13">
        <v>5747.5063542965909</v>
      </c>
      <c r="L79" s="14">
        <v>5747.5063542965909</v>
      </c>
      <c r="M79" s="13">
        <v>1296.6987425535428</v>
      </c>
      <c r="N79" s="13">
        <v>1416.8051818315344</v>
      </c>
      <c r="O79" s="13">
        <v>1296.6987425535428</v>
      </c>
      <c r="P79" s="13">
        <v>19</v>
      </c>
      <c r="Q79" s="13">
        <v>2.0393407920302389</v>
      </c>
      <c r="R79" s="13">
        <v>719</v>
      </c>
      <c r="S79" s="13">
        <v>1.5263157894736843</v>
      </c>
      <c r="T79" s="13">
        <v>639</v>
      </c>
    </row>
    <row r="80" spans="1:20" x14ac:dyDescent="0.2">
      <c r="A80" s="10">
        <v>2024</v>
      </c>
      <c r="B80" s="10">
        <v>10</v>
      </c>
      <c r="C80" s="10" t="s">
        <v>29</v>
      </c>
      <c r="D80" s="13">
        <v>803</v>
      </c>
      <c r="E80" s="13" t="b">
        <v>0</v>
      </c>
      <c r="F80" s="13" t="b">
        <v>0</v>
      </c>
      <c r="G80" s="13" t="s">
        <v>154</v>
      </c>
      <c r="H80" s="13">
        <v>11413</v>
      </c>
      <c r="I80" s="14">
        <v>32</v>
      </c>
      <c r="J80" s="14">
        <v>2.8858680555722094</v>
      </c>
      <c r="K80" s="13">
        <v>3954.7892627880497</v>
      </c>
      <c r="L80" s="14">
        <v>3333.8669040751865</v>
      </c>
      <c r="M80" s="13">
        <v>2064.8899690663266</v>
      </c>
      <c r="N80" s="13">
        <v>1577.376343041924</v>
      </c>
      <c r="O80" s="13">
        <v>1443.9676103534634</v>
      </c>
      <c r="P80" s="13">
        <v>12</v>
      </c>
      <c r="Q80" s="13">
        <v>4.1581942656143518</v>
      </c>
      <c r="R80" s="13">
        <v>567</v>
      </c>
      <c r="S80" s="13">
        <v>1.6666666666666667</v>
      </c>
      <c r="T80" s="13">
        <v>383</v>
      </c>
    </row>
    <row r="81" spans="1:20" x14ac:dyDescent="0.2">
      <c r="A81" s="10">
        <v>2024</v>
      </c>
      <c r="B81" s="10">
        <v>10</v>
      </c>
      <c r="C81" s="10" t="s">
        <v>35</v>
      </c>
      <c r="D81" s="13">
        <v>803</v>
      </c>
      <c r="E81" s="13" t="b">
        <v>0</v>
      </c>
      <c r="F81" s="13" t="b">
        <v>0</v>
      </c>
      <c r="G81" s="13" t="s">
        <v>154</v>
      </c>
      <c r="H81" s="13">
        <v>31501.02</v>
      </c>
      <c r="I81" s="14">
        <v>96</v>
      </c>
      <c r="J81" s="14">
        <v>4.1813888888646034</v>
      </c>
      <c r="K81" s="13">
        <v>7533.6259882188697</v>
      </c>
      <c r="L81" s="14">
        <v>6738.2204212176393</v>
      </c>
      <c r="M81" s="13">
        <v>7533.6259882188697</v>
      </c>
      <c r="N81" s="13">
        <v>5832.7772537374594</v>
      </c>
      <c r="O81" s="13">
        <v>6738.2204212176393</v>
      </c>
      <c r="P81" s="13">
        <v>31</v>
      </c>
      <c r="Q81" s="13">
        <v>7.413804557274176</v>
      </c>
      <c r="R81" s="13">
        <v>440</v>
      </c>
      <c r="S81" s="13">
        <v>2.103448275862069</v>
      </c>
      <c r="T81" s="13">
        <v>324</v>
      </c>
    </row>
    <row r="82" spans="1:20" x14ac:dyDescent="0.2">
      <c r="A82" s="10">
        <v>2024</v>
      </c>
      <c r="B82" s="10">
        <v>10</v>
      </c>
      <c r="C82" s="10" t="s">
        <v>27</v>
      </c>
      <c r="D82" s="13">
        <v>803</v>
      </c>
      <c r="E82" s="13" t="b">
        <v>0</v>
      </c>
      <c r="F82" s="13" t="b">
        <v>0</v>
      </c>
      <c r="G82" s="13" t="s">
        <v>154</v>
      </c>
      <c r="H82" s="13">
        <v>13090.999999999996</v>
      </c>
      <c r="I82" s="14">
        <v>71</v>
      </c>
      <c r="J82" s="14">
        <v>1.1178472222058917</v>
      </c>
      <c r="K82" s="13">
        <v>11710.902652839279</v>
      </c>
      <c r="L82" s="14">
        <v>9663.6998199833797</v>
      </c>
      <c r="M82" s="13">
        <v>11710.902652839279</v>
      </c>
      <c r="N82" s="13">
        <v>10627.337764956146</v>
      </c>
      <c r="O82" s="13">
        <v>9663.6998199833797</v>
      </c>
      <c r="P82" s="13">
        <v>19</v>
      </c>
      <c r="Q82" s="13">
        <v>16.996955954773995</v>
      </c>
      <c r="R82" s="13">
        <v>559</v>
      </c>
      <c r="S82" s="13">
        <v>2.2941176470588234</v>
      </c>
      <c r="T82" s="13">
        <v>299</v>
      </c>
    </row>
    <row r="83" spans="1:20" x14ac:dyDescent="0.2">
      <c r="A83" s="10">
        <v>2025</v>
      </c>
      <c r="B83" s="10">
        <v>10</v>
      </c>
      <c r="C83" s="10" t="s">
        <v>29</v>
      </c>
      <c r="D83" s="13">
        <v>803</v>
      </c>
      <c r="E83" s="13" t="b">
        <v>0</v>
      </c>
      <c r="F83" s="13" t="b">
        <v>0</v>
      </c>
      <c r="G83" s="13" t="s">
        <v>154</v>
      </c>
      <c r="J83" s="14">
        <v>1.73</v>
      </c>
    </row>
    <row r="84" spans="1:20" x14ac:dyDescent="0.2">
      <c r="A84" s="10">
        <v>2025</v>
      </c>
      <c r="B84" s="10">
        <v>10</v>
      </c>
      <c r="C84" s="10" t="s">
        <v>39</v>
      </c>
      <c r="D84" s="13">
        <v>803</v>
      </c>
      <c r="E84" s="13" t="b">
        <v>0</v>
      </c>
      <c r="F84" s="13" t="b">
        <v>0</v>
      </c>
      <c r="G84" s="13" t="s">
        <v>154</v>
      </c>
      <c r="H84" s="13">
        <v>1555.02</v>
      </c>
      <c r="I84" s="14">
        <v>13</v>
      </c>
      <c r="J84" s="14">
        <v>3.2774999999999999</v>
      </c>
      <c r="K84" s="13">
        <v>474.4530892448513</v>
      </c>
      <c r="L84" s="14">
        <v>474.4530892448513</v>
      </c>
      <c r="M84" s="13">
        <v>474.4530892448513</v>
      </c>
      <c r="N84" s="13">
        <v>474.4530892448513</v>
      </c>
      <c r="O84" s="13">
        <v>474.4530892448513</v>
      </c>
      <c r="P84" s="13">
        <v>4</v>
      </c>
      <c r="Q84" s="13">
        <v>1.2204424103737606</v>
      </c>
      <c r="R84" s="13">
        <v>442.5</v>
      </c>
      <c r="S84" s="13">
        <v>1.3333333333333333</v>
      </c>
      <c r="T84" s="13">
        <v>359</v>
      </c>
    </row>
    <row r="85" spans="1:20" x14ac:dyDescent="0.2">
      <c r="A85" s="10">
        <v>2025</v>
      </c>
      <c r="B85" s="10">
        <v>10</v>
      </c>
      <c r="C85" s="10" t="s">
        <v>35</v>
      </c>
      <c r="D85" s="13">
        <v>803</v>
      </c>
      <c r="E85" s="13" t="b">
        <v>0</v>
      </c>
      <c r="F85" s="13" t="b">
        <v>0</v>
      </c>
      <c r="G85" s="13" t="s">
        <v>154</v>
      </c>
      <c r="J85" s="14">
        <v>0.64874999999999994</v>
      </c>
    </row>
    <row r="86" spans="1:20" x14ac:dyDescent="0.2">
      <c r="A86" s="10">
        <v>2025</v>
      </c>
      <c r="B86" s="10">
        <v>10</v>
      </c>
      <c r="C86" s="10" t="s">
        <v>41</v>
      </c>
      <c r="D86" s="13">
        <v>803</v>
      </c>
      <c r="E86" s="13" t="b">
        <v>0</v>
      </c>
      <c r="F86" s="13" t="b">
        <v>0</v>
      </c>
      <c r="G86" s="13" t="s">
        <v>154</v>
      </c>
      <c r="H86" s="13">
        <v>5565</v>
      </c>
      <c r="I86" s="14">
        <v>30</v>
      </c>
      <c r="J86" s="14">
        <v>2.0397569444339023</v>
      </c>
      <c r="K86" s="13">
        <v>2728.266235438392</v>
      </c>
      <c r="L86" s="14">
        <v>2728.266235438392</v>
      </c>
      <c r="M86" s="13">
        <v>2728.266235438392</v>
      </c>
      <c r="N86" s="13">
        <v>1954.1543961289183</v>
      </c>
      <c r="O86" s="13">
        <v>2728.266235438392</v>
      </c>
      <c r="P86" s="13">
        <v>8</v>
      </c>
      <c r="Q86" s="13">
        <v>3.9220359179707343</v>
      </c>
      <c r="R86" s="13">
        <v>394.5</v>
      </c>
      <c r="S86" s="13">
        <v>1.8571428571428572</v>
      </c>
      <c r="T86" s="13">
        <v>349</v>
      </c>
    </row>
    <row r="87" spans="1:20" x14ac:dyDescent="0.2">
      <c r="A87" s="10">
        <v>2025</v>
      </c>
      <c r="B87" s="10">
        <v>10</v>
      </c>
      <c r="C87" s="10" t="s">
        <v>27</v>
      </c>
      <c r="D87" s="13">
        <v>803</v>
      </c>
      <c r="E87" s="13" t="b">
        <v>0</v>
      </c>
      <c r="F87" s="13" t="b">
        <v>0</v>
      </c>
      <c r="G87" s="13" t="s">
        <v>154</v>
      </c>
      <c r="J87" s="14">
        <v>0.9325</v>
      </c>
    </row>
    <row r="88" spans="1:20" x14ac:dyDescent="0.2">
      <c r="A88" s="10">
        <v>2025</v>
      </c>
      <c r="B88" s="10">
        <v>10</v>
      </c>
      <c r="C88" s="10" t="s">
        <v>33</v>
      </c>
      <c r="D88" s="13">
        <v>803</v>
      </c>
      <c r="E88" s="13" t="b">
        <v>0</v>
      </c>
      <c r="F88" s="13" t="b">
        <v>0</v>
      </c>
      <c r="G88" s="13" t="s">
        <v>154</v>
      </c>
      <c r="H88" s="13">
        <v>218</v>
      </c>
      <c r="I88" s="14">
        <v>2</v>
      </c>
      <c r="J88" s="14">
        <v>0.57750000000000001</v>
      </c>
      <c r="K88" s="13">
        <v>377.48917748917751</v>
      </c>
      <c r="L88" s="14">
        <v>377.48917748917751</v>
      </c>
      <c r="M88" s="13">
        <v>377.48917748917751</v>
      </c>
      <c r="N88" s="13">
        <v>377.48917748917751</v>
      </c>
      <c r="O88" s="13">
        <v>377.48917748917751</v>
      </c>
      <c r="P88" s="13">
        <v>1</v>
      </c>
      <c r="Q88" s="13">
        <v>1.7316017316017316</v>
      </c>
      <c r="R88" s="13">
        <v>218</v>
      </c>
      <c r="S88" s="13">
        <v>2</v>
      </c>
      <c r="T88" s="13">
        <v>109</v>
      </c>
    </row>
    <row r="89" spans="1:20" x14ac:dyDescent="0.2">
      <c r="A89" s="10">
        <v>2025</v>
      </c>
      <c r="B89" s="10">
        <v>10</v>
      </c>
      <c r="C89" s="10" t="s">
        <v>40</v>
      </c>
      <c r="D89" s="13">
        <v>803</v>
      </c>
      <c r="E89" s="13" t="b">
        <v>0</v>
      </c>
      <c r="F89" s="13" t="b">
        <v>0</v>
      </c>
      <c r="G89" s="13" t="s">
        <v>154</v>
      </c>
      <c r="H89" s="13">
        <v>10880.999999999998</v>
      </c>
      <c r="I89" s="14">
        <v>38</v>
      </c>
      <c r="J89" s="14">
        <v>9.8711111110873748</v>
      </c>
      <c r="K89" s="13">
        <v>1102.3075191381749</v>
      </c>
      <c r="L89" s="14">
        <v>1102.3075191381749</v>
      </c>
      <c r="M89" s="13">
        <v>1102.3075191381749</v>
      </c>
      <c r="N89" s="13">
        <v>1440.3647005887854</v>
      </c>
      <c r="O89" s="13">
        <v>1102.3075191381749</v>
      </c>
      <c r="P89" s="13">
        <v>12</v>
      </c>
      <c r="Q89" s="13">
        <v>1.2156686177426801</v>
      </c>
      <c r="R89" s="13">
        <v>1096.5</v>
      </c>
      <c r="S89" s="13">
        <v>2.25</v>
      </c>
      <c r="T89" s="13">
        <v>564</v>
      </c>
    </row>
    <row r="90" spans="1:20" x14ac:dyDescent="0.2">
      <c r="A90" s="10">
        <v>2024</v>
      </c>
      <c r="B90" s="10">
        <v>11</v>
      </c>
      <c r="C90" s="10" t="s">
        <v>29</v>
      </c>
      <c r="D90" s="13">
        <v>803</v>
      </c>
      <c r="E90" s="13" t="b">
        <v>0</v>
      </c>
      <c r="F90" s="13" t="b">
        <v>0</v>
      </c>
      <c r="G90" s="13" t="s">
        <v>154</v>
      </c>
      <c r="H90" s="13">
        <v>13650.000000000002</v>
      </c>
      <c r="I90" s="14">
        <v>77</v>
      </c>
      <c r="J90" s="14">
        <v>7.337604166599049</v>
      </c>
      <c r="K90" s="13">
        <v>1860.2802345396512</v>
      </c>
      <c r="L90" s="14">
        <v>797.7535810184105</v>
      </c>
      <c r="M90" s="13">
        <v>1860.2802345396512</v>
      </c>
      <c r="N90" s="13">
        <v>1156.7263383647432</v>
      </c>
      <c r="O90" s="13">
        <v>797.7535810184105</v>
      </c>
      <c r="P90" s="13">
        <v>20</v>
      </c>
      <c r="Q90" s="13">
        <v>2.7256853253328219</v>
      </c>
      <c r="R90" s="13">
        <v>523.5</v>
      </c>
      <c r="S90" s="13">
        <v>2.5263157894736841</v>
      </c>
      <c r="T90" s="13">
        <v>324</v>
      </c>
    </row>
    <row r="91" spans="1:20" x14ac:dyDescent="0.2">
      <c r="A91" s="10">
        <v>2024</v>
      </c>
      <c r="B91" s="10">
        <v>11</v>
      </c>
      <c r="C91" s="10" t="s">
        <v>39</v>
      </c>
      <c r="D91" s="13">
        <v>803</v>
      </c>
      <c r="E91" s="13" t="b">
        <v>0</v>
      </c>
      <c r="F91" s="13" t="b">
        <v>0</v>
      </c>
      <c r="G91" s="13" t="s">
        <v>154</v>
      </c>
      <c r="H91" s="13">
        <v>14024</v>
      </c>
      <c r="I91" s="14">
        <v>52</v>
      </c>
      <c r="J91" s="14">
        <v>2.9011458333188784</v>
      </c>
      <c r="K91" s="13">
        <v>4833.952102282532</v>
      </c>
      <c r="L91" s="14">
        <v>1321.2021112413679</v>
      </c>
      <c r="M91" s="13">
        <v>4833.952102282532</v>
      </c>
      <c r="N91" s="13">
        <v>1531.8085526628331</v>
      </c>
      <c r="O91" s="13">
        <v>1321.2021112413679</v>
      </c>
      <c r="P91" s="13">
        <v>22</v>
      </c>
      <c r="Q91" s="13">
        <v>7.5832106567466981</v>
      </c>
      <c r="R91" s="13">
        <v>534.5</v>
      </c>
      <c r="S91" s="13">
        <v>1.3809523809523809</v>
      </c>
      <c r="T91" s="13">
        <v>332</v>
      </c>
    </row>
    <row r="92" spans="1:20" x14ac:dyDescent="0.2">
      <c r="A92" s="10">
        <v>2024</v>
      </c>
      <c r="B92" s="10">
        <v>11</v>
      </c>
      <c r="C92" s="10" t="s">
        <v>35</v>
      </c>
      <c r="D92" s="13">
        <v>803</v>
      </c>
      <c r="E92" s="13" t="b">
        <v>0</v>
      </c>
      <c r="F92" s="13" t="b">
        <v>0</v>
      </c>
      <c r="G92" s="13" t="s">
        <v>154</v>
      </c>
      <c r="H92" s="13">
        <v>40424.020000000033</v>
      </c>
      <c r="I92" s="14">
        <v>149</v>
      </c>
      <c r="J92" s="14">
        <v>4.2242013888509247</v>
      </c>
      <c r="K92" s="13">
        <v>9569.6242387241509</v>
      </c>
      <c r="L92" s="14">
        <v>7164.5542468401609</v>
      </c>
      <c r="M92" s="13">
        <v>9569.6242387241509</v>
      </c>
      <c r="N92" s="13">
        <v>6512.9896677307606</v>
      </c>
      <c r="O92" s="13">
        <v>7164.5542468401609</v>
      </c>
      <c r="P92" s="13">
        <v>43</v>
      </c>
      <c r="Q92" s="13">
        <v>10.179438914416185</v>
      </c>
      <c r="R92" s="13">
        <v>525</v>
      </c>
      <c r="S92" s="13">
        <v>2.3809523809523809</v>
      </c>
      <c r="T92" s="13">
        <v>305</v>
      </c>
    </row>
    <row r="93" spans="1:20" x14ac:dyDescent="0.2">
      <c r="A93" s="10">
        <v>2024</v>
      </c>
      <c r="B93" s="10">
        <v>11</v>
      </c>
      <c r="C93" s="10" t="s">
        <v>41</v>
      </c>
      <c r="D93" s="13">
        <v>803</v>
      </c>
      <c r="E93" s="13" t="b">
        <v>0</v>
      </c>
      <c r="F93" s="13" t="b">
        <v>0</v>
      </c>
      <c r="G93" s="13" t="s">
        <v>154</v>
      </c>
      <c r="H93" s="13">
        <v>3607</v>
      </c>
      <c r="I93" s="14">
        <v>37</v>
      </c>
      <c r="J93" s="14">
        <v>1.0569791666785022</v>
      </c>
      <c r="K93" s="13">
        <v>3412.5554350657594</v>
      </c>
      <c r="L93" s="14">
        <v>3412.5554350657594</v>
      </c>
      <c r="M93" s="13">
        <v>3412.5554350657594</v>
      </c>
      <c r="N93" s="13">
        <v>4255.52380009032</v>
      </c>
      <c r="O93" s="13">
        <v>3412.5554350657594</v>
      </c>
      <c r="P93" s="13">
        <v>11</v>
      </c>
      <c r="Q93" s="13">
        <v>10.407016852155074</v>
      </c>
      <c r="R93" s="13">
        <v>347</v>
      </c>
      <c r="S93" s="13">
        <v>1.7777777777777777</v>
      </c>
      <c r="T93" s="13">
        <v>189</v>
      </c>
    </row>
    <row r="94" spans="1:20" x14ac:dyDescent="0.2">
      <c r="A94" s="10">
        <v>2024</v>
      </c>
      <c r="B94" s="10">
        <v>11</v>
      </c>
      <c r="C94" s="10" t="s">
        <v>27</v>
      </c>
      <c r="D94" s="13">
        <v>803</v>
      </c>
      <c r="E94" s="13" t="b">
        <v>0</v>
      </c>
      <c r="F94" s="13" t="b">
        <v>0</v>
      </c>
      <c r="G94" s="13" t="s">
        <v>154</v>
      </c>
      <c r="H94" s="13">
        <v>114561.44999999992</v>
      </c>
      <c r="I94" s="14">
        <v>462</v>
      </c>
      <c r="J94" s="14">
        <v>5.9782638888669322</v>
      </c>
      <c r="K94" s="13">
        <v>19162.996503607486</v>
      </c>
      <c r="L94" s="14">
        <v>12907.484753842979</v>
      </c>
      <c r="M94" s="13">
        <v>17523.758058772397</v>
      </c>
      <c r="N94" s="13">
        <v>9532.3410039031896</v>
      </c>
      <c r="O94" s="13">
        <v>11268.246309007893</v>
      </c>
      <c r="P94" s="13">
        <v>158</v>
      </c>
      <c r="Q94" s="13">
        <v>26.429077561169006</v>
      </c>
      <c r="R94" s="13">
        <v>341</v>
      </c>
      <c r="S94" s="13">
        <v>1.9383561643835616</v>
      </c>
      <c r="T94" s="13">
        <v>269</v>
      </c>
    </row>
    <row r="95" spans="1:20" x14ac:dyDescent="0.2">
      <c r="A95" s="10">
        <v>2024</v>
      </c>
      <c r="B95" s="10">
        <v>11</v>
      </c>
      <c r="C95" s="10" t="s">
        <v>37</v>
      </c>
      <c r="D95" s="13">
        <v>803</v>
      </c>
      <c r="E95" s="13" t="b">
        <v>0</v>
      </c>
      <c r="F95" s="13" t="b">
        <v>0</v>
      </c>
      <c r="G95" s="13" t="s">
        <v>154</v>
      </c>
      <c r="J95" s="14">
        <v>1</v>
      </c>
    </row>
    <row r="96" spans="1:20" x14ac:dyDescent="0.2">
      <c r="A96" s="10">
        <v>2025</v>
      </c>
      <c r="B96" s="10">
        <v>11</v>
      </c>
      <c r="C96" s="10" t="s">
        <v>29</v>
      </c>
      <c r="D96" s="13">
        <v>803</v>
      </c>
      <c r="E96" s="13" t="b">
        <v>0</v>
      </c>
      <c r="F96" s="13" t="b">
        <v>0</v>
      </c>
      <c r="G96" s="13" t="s">
        <v>154</v>
      </c>
      <c r="H96" s="13">
        <v>6022</v>
      </c>
      <c r="I96" s="14">
        <v>26</v>
      </c>
      <c r="J96" s="14">
        <v>4.420624999997381</v>
      </c>
      <c r="K96" s="13">
        <v>1362.2508129514645</v>
      </c>
      <c r="L96" s="14">
        <v>1362.2508129514645</v>
      </c>
      <c r="M96" s="13">
        <v>1081.2950657436068</v>
      </c>
      <c r="N96" s="13">
        <v>900.09896790665516</v>
      </c>
      <c r="O96" s="13">
        <v>1081.2950657436068</v>
      </c>
      <c r="P96" s="13">
        <v>13</v>
      </c>
      <c r="Q96" s="13">
        <v>2.9407606390516503</v>
      </c>
      <c r="R96" s="13">
        <v>290</v>
      </c>
      <c r="S96" s="13">
        <v>1.1538461538461537</v>
      </c>
      <c r="T96" s="13">
        <v>269</v>
      </c>
    </row>
    <row r="97" spans="1:20" x14ac:dyDescent="0.2">
      <c r="A97" s="10">
        <v>2025</v>
      </c>
      <c r="B97" s="10">
        <v>11</v>
      </c>
      <c r="C97" s="10" t="s">
        <v>39</v>
      </c>
      <c r="D97" s="13">
        <v>803</v>
      </c>
      <c r="E97" s="13" t="b">
        <v>0</v>
      </c>
      <c r="F97" s="13" t="b">
        <v>0</v>
      </c>
      <c r="G97" s="13" t="s">
        <v>154</v>
      </c>
      <c r="H97" s="13">
        <v>2587</v>
      </c>
      <c r="I97" s="14">
        <v>18</v>
      </c>
      <c r="J97" s="14">
        <v>2.0614236110995989</v>
      </c>
      <c r="K97" s="13">
        <v>1254.9579747076098</v>
      </c>
      <c r="L97" s="14">
        <v>1254.9579747076098</v>
      </c>
      <c r="M97" s="13">
        <v>1254.9579747076098</v>
      </c>
      <c r="N97" s="13">
        <v>1254.9579747076098</v>
      </c>
      <c r="O97" s="13">
        <v>1254.9579747076098</v>
      </c>
      <c r="P97" s="13">
        <v>4</v>
      </c>
      <c r="Q97" s="13">
        <v>1.9404066095208501</v>
      </c>
      <c r="R97" s="13">
        <v>612</v>
      </c>
      <c r="S97" s="13">
        <v>1</v>
      </c>
      <c r="T97" s="13">
        <v>549</v>
      </c>
    </row>
    <row r="98" spans="1:20" x14ac:dyDescent="0.2">
      <c r="A98" s="10">
        <v>2025</v>
      </c>
      <c r="B98" s="10">
        <v>11</v>
      </c>
      <c r="C98" s="10" t="s">
        <v>35</v>
      </c>
      <c r="D98" s="13">
        <v>803</v>
      </c>
      <c r="E98" s="13" t="b">
        <v>0</v>
      </c>
      <c r="F98" s="13" t="b">
        <v>0</v>
      </c>
      <c r="G98" s="13" t="s">
        <v>154</v>
      </c>
      <c r="J98" s="14">
        <v>0.28875000000000001</v>
      </c>
    </row>
    <row r="99" spans="1:20" x14ac:dyDescent="0.2">
      <c r="A99" s="10">
        <v>2025</v>
      </c>
      <c r="B99" s="10">
        <v>11</v>
      </c>
      <c r="C99" s="10" t="s">
        <v>27</v>
      </c>
      <c r="D99" s="13">
        <v>803</v>
      </c>
      <c r="E99" s="13" t="b">
        <v>0</v>
      </c>
      <c r="F99" s="13" t="b">
        <v>0</v>
      </c>
      <c r="G99" s="13" t="s">
        <v>154</v>
      </c>
      <c r="H99" s="13">
        <v>4047.9999999999995</v>
      </c>
      <c r="I99" s="14">
        <v>14</v>
      </c>
      <c r="J99" s="14">
        <v>0.90750000000000008</v>
      </c>
      <c r="K99" s="13">
        <v>4460.6060606060601</v>
      </c>
      <c r="L99" s="14">
        <v>4460.6060606060601</v>
      </c>
      <c r="M99" s="13">
        <v>4460.6060606060601</v>
      </c>
      <c r="N99" s="13">
        <v>4460.6060606060601</v>
      </c>
      <c r="O99" s="13">
        <v>4460.6060606060601</v>
      </c>
      <c r="P99" s="13">
        <v>5</v>
      </c>
      <c r="Q99" s="13">
        <v>5.5096418732782366</v>
      </c>
      <c r="R99" s="13">
        <v>150</v>
      </c>
      <c r="S99" s="13">
        <v>1.8</v>
      </c>
      <c r="T99" s="13">
        <v>189</v>
      </c>
    </row>
    <row r="100" spans="1:20" x14ac:dyDescent="0.2">
      <c r="A100" s="10">
        <v>2025</v>
      </c>
      <c r="B100" s="10">
        <v>11</v>
      </c>
      <c r="C100" s="10" t="s">
        <v>33</v>
      </c>
      <c r="D100" s="13">
        <v>803</v>
      </c>
      <c r="E100" s="13" t="b">
        <v>0</v>
      </c>
      <c r="F100" s="13" t="b">
        <v>0</v>
      </c>
      <c r="G100" s="13" t="s">
        <v>154</v>
      </c>
      <c r="H100" s="13">
        <v>4732</v>
      </c>
      <c r="I100" s="14">
        <v>14</v>
      </c>
      <c r="J100" s="14">
        <v>1.2895138888910878</v>
      </c>
      <c r="K100" s="13">
        <v>3669.5998707460717</v>
      </c>
      <c r="L100" s="14">
        <v>3669.5998707460717</v>
      </c>
      <c r="M100" s="13">
        <v>3669.5998707460717</v>
      </c>
      <c r="N100" s="13">
        <v>3483.4677150029456</v>
      </c>
      <c r="O100" s="13">
        <v>3669.5998707460717</v>
      </c>
      <c r="P100" s="13">
        <v>3</v>
      </c>
      <c r="Q100" s="13">
        <v>2.326458075282801</v>
      </c>
      <c r="R100" s="13">
        <v>1579</v>
      </c>
      <c r="S100" s="13">
        <v>3.3333333333333335</v>
      </c>
      <c r="T100" s="13">
        <v>409</v>
      </c>
    </row>
    <row r="101" spans="1:20" x14ac:dyDescent="0.2">
      <c r="A101" s="10">
        <v>2025</v>
      </c>
      <c r="B101" s="10">
        <v>11</v>
      </c>
      <c r="C101" s="10" t="s">
        <v>40</v>
      </c>
      <c r="D101" s="13">
        <v>803</v>
      </c>
      <c r="E101" s="13" t="b">
        <v>0</v>
      </c>
      <c r="F101" s="13" t="b">
        <v>0</v>
      </c>
      <c r="G101" s="13" t="s">
        <v>154</v>
      </c>
      <c r="H101" s="13">
        <v>14213.999999999998</v>
      </c>
      <c r="I101" s="14">
        <v>33</v>
      </c>
      <c r="J101" s="14">
        <v>4.6106597222358685</v>
      </c>
      <c r="K101" s="13">
        <v>3082.8560024609965</v>
      </c>
      <c r="L101" s="14">
        <v>3082.8560024609965</v>
      </c>
      <c r="M101" s="13">
        <v>3082.8560024609965</v>
      </c>
      <c r="N101" s="13">
        <v>2543.865890478738</v>
      </c>
      <c r="O101" s="13">
        <v>3082.8560024609965</v>
      </c>
      <c r="P101" s="13">
        <v>11</v>
      </c>
      <c r="Q101" s="13">
        <v>2.3857757159892334</v>
      </c>
      <c r="R101" s="13">
        <v>860</v>
      </c>
      <c r="S101" s="13">
        <v>2.1818181818181817</v>
      </c>
      <c r="T101" s="13">
        <v>439</v>
      </c>
    </row>
    <row r="102" spans="1:20" x14ac:dyDescent="0.2">
      <c r="A102" s="10">
        <v>2025</v>
      </c>
      <c r="B102" s="10">
        <v>11</v>
      </c>
      <c r="C102" s="10" t="s">
        <v>31</v>
      </c>
      <c r="D102" s="13">
        <v>803</v>
      </c>
      <c r="E102" s="13" t="b">
        <v>0</v>
      </c>
      <c r="F102" s="13" t="b">
        <v>0</v>
      </c>
      <c r="G102" s="13" t="s">
        <v>154</v>
      </c>
      <c r="H102" s="13">
        <v>6302.95</v>
      </c>
      <c r="I102" s="14">
        <v>34</v>
      </c>
      <c r="J102" s="14">
        <v>8.1041666666502721</v>
      </c>
      <c r="K102" s="13">
        <v>777.74190231519799</v>
      </c>
      <c r="L102" s="14">
        <v>708.02467866467146</v>
      </c>
      <c r="M102" s="13">
        <v>777.74190231519799</v>
      </c>
      <c r="N102" s="13">
        <v>708.02467866467146</v>
      </c>
      <c r="O102" s="13">
        <v>708.02467866467146</v>
      </c>
      <c r="P102" s="13">
        <v>10</v>
      </c>
      <c r="Q102" s="13">
        <v>1.2339331619562237</v>
      </c>
      <c r="R102" s="13">
        <v>599.5</v>
      </c>
      <c r="S102" s="13">
        <v>2</v>
      </c>
      <c r="T102" s="13">
        <v>289</v>
      </c>
    </row>
    <row r="103" spans="1:20" x14ac:dyDescent="0.2">
      <c r="A103" s="10">
        <v>2024</v>
      </c>
      <c r="B103" s="10">
        <v>12</v>
      </c>
      <c r="C103" s="10" t="s">
        <v>29</v>
      </c>
      <c r="D103" s="13">
        <v>803</v>
      </c>
      <c r="E103" s="13" t="b">
        <v>0</v>
      </c>
      <c r="F103" s="13" t="b">
        <v>0</v>
      </c>
      <c r="G103" s="13" t="s">
        <v>154</v>
      </c>
      <c r="H103" s="13">
        <v>107704.99999999997</v>
      </c>
      <c r="I103" s="14">
        <v>633</v>
      </c>
      <c r="J103" s="14">
        <v>13.908194444492983</v>
      </c>
      <c r="K103" s="13">
        <v>7743.9958457473458</v>
      </c>
      <c r="L103" s="14">
        <v>5573.685377306062</v>
      </c>
      <c r="M103" s="13">
        <v>7743.9958457473458</v>
      </c>
      <c r="N103" s="13">
        <v>5036.6854072662991</v>
      </c>
      <c r="O103" s="13">
        <v>5573.685377306062</v>
      </c>
      <c r="P103" s="13">
        <v>164</v>
      </c>
      <c r="Q103" s="13">
        <v>11.791609662527877</v>
      </c>
      <c r="R103" s="13">
        <v>359.5</v>
      </c>
      <c r="S103" s="13">
        <v>2.0065789473684212</v>
      </c>
      <c r="T103" s="13">
        <v>259</v>
      </c>
    </row>
    <row r="104" spans="1:20" x14ac:dyDescent="0.2">
      <c r="A104" s="10">
        <v>2024</v>
      </c>
      <c r="B104" s="10">
        <v>12</v>
      </c>
      <c r="C104" s="10" t="s">
        <v>39</v>
      </c>
      <c r="D104" s="13">
        <v>803</v>
      </c>
      <c r="E104" s="13" t="b">
        <v>0</v>
      </c>
      <c r="F104" s="13" t="b">
        <v>0</v>
      </c>
      <c r="G104" s="13" t="s">
        <v>154</v>
      </c>
      <c r="H104" s="13">
        <v>35527.950000000004</v>
      </c>
      <c r="I104" s="14">
        <v>166</v>
      </c>
      <c r="J104" s="14">
        <v>2.0676041666592937</v>
      </c>
      <c r="K104" s="13">
        <v>17183.148773299225</v>
      </c>
      <c r="L104" s="14">
        <v>8832.7351504169055</v>
      </c>
      <c r="M104" s="13">
        <v>17183.148773299225</v>
      </c>
      <c r="N104" s="13">
        <v>8142.6610912678889</v>
      </c>
      <c r="O104" s="13">
        <v>8832.7351504169055</v>
      </c>
      <c r="P104" s="13">
        <v>61</v>
      </c>
      <c r="Q104" s="13">
        <v>29.502745730368694</v>
      </c>
      <c r="R104" s="13">
        <v>363</v>
      </c>
      <c r="S104" s="13">
        <v>1.8666666666666667</v>
      </c>
      <c r="T104" s="13">
        <v>305</v>
      </c>
    </row>
    <row r="105" spans="1:20" x14ac:dyDescent="0.2">
      <c r="A105" s="10">
        <v>2024</v>
      </c>
      <c r="B105" s="10">
        <v>12</v>
      </c>
      <c r="C105" s="10" t="s">
        <v>35</v>
      </c>
      <c r="D105" s="13">
        <v>803</v>
      </c>
      <c r="E105" s="13" t="b">
        <v>0</v>
      </c>
      <c r="F105" s="13" t="b">
        <v>0</v>
      </c>
      <c r="G105" s="13" t="s">
        <v>154</v>
      </c>
      <c r="H105" s="13">
        <v>20552.949999999983</v>
      </c>
      <c r="I105" s="14">
        <v>79</v>
      </c>
      <c r="J105" s="14">
        <v>1.0268750000032014</v>
      </c>
      <c r="K105" s="13">
        <v>20015.045648142088</v>
      </c>
      <c r="L105" s="14">
        <v>9462.641509404466</v>
      </c>
      <c r="M105" s="13">
        <v>20015.045648142088</v>
      </c>
      <c r="N105" s="13">
        <v>11429.774802155483</v>
      </c>
      <c r="O105" s="13">
        <v>9462.641509404466</v>
      </c>
      <c r="P105" s="13">
        <v>26</v>
      </c>
      <c r="Q105" s="13">
        <v>25.319537431448754</v>
      </c>
      <c r="R105" s="13">
        <v>374.5</v>
      </c>
      <c r="S105" s="13">
        <v>2.16</v>
      </c>
      <c r="T105" s="13">
        <v>299</v>
      </c>
    </row>
    <row r="106" spans="1:20" x14ac:dyDescent="0.2">
      <c r="A106" s="10">
        <v>2024</v>
      </c>
      <c r="B106" s="10">
        <v>12</v>
      </c>
      <c r="C106" s="10" t="s">
        <v>27</v>
      </c>
      <c r="D106" s="13">
        <v>803</v>
      </c>
      <c r="E106" s="13" t="b">
        <v>0</v>
      </c>
      <c r="F106" s="13" t="b">
        <v>0</v>
      </c>
      <c r="G106" s="13" t="s">
        <v>154</v>
      </c>
      <c r="H106" s="13">
        <v>39898.800000000068</v>
      </c>
      <c r="I106" s="14">
        <v>269</v>
      </c>
      <c r="J106" s="14">
        <v>3.0521875000413274</v>
      </c>
      <c r="K106" s="13">
        <v>13072.198218313857</v>
      </c>
      <c r="L106" s="14">
        <v>9325.213473816606</v>
      </c>
      <c r="M106" s="13">
        <v>13072.198218313857</v>
      </c>
      <c r="N106" s="13">
        <v>9119.2792053643916</v>
      </c>
      <c r="O106" s="13">
        <v>9325.213473816606</v>
      </c>
      <c r="P106" s="13">
        <v>83</v>
      </c>
      <c r="Q106" s="13">
        <v>27.193611139183343</v>
      </c>
      <c r="R106" s="13">
        <v>320</v>
      </c>
      <c r="S106" s="13">
        <v>1.8513513513513513</v>
      </c>
      <c r="T106" s="13">
        <v>249</v>
      </c>
    </row>
    <row r="107" spans="1:20" x14ac:dyDescent="0.2">
      <c r="A107" s="10">
        <v>2024</v>
      </c>
      <c r="B107" s="10">
        <v>12</v>
      </c>
      <c r="C107" s="10" t="s">
        <v>33</v>
      </c>
      <c r="D107" s="13">
        <v>803</v>
      </c>
      <c r="E107" s="13" t="b">
        <v>0</v>
      </c>
      <c r="F107" s="13" t="b">
        <v>0</v>
      </c>
      <c r="G107" s="13" t="s">
        <v>154</v>
      </c>
      <c r="H107" s="13">
        <v>21564.999999999971</v>
      </c>
      <c r="I107" s="14">
        <v>102</v>
      </c>
      <c r="J107" s="14">
        <v>2.1690972222248091</v>
      </c>
      <c r="K107" s="13">
        <v>9941.924123567449</v>
      </c>
      <c r="L107" s="14">
        <v>8256.8913078179103</v>
      </c>
      <c r="M107" s="13">
        <v>9941.924123567449</v>
      </c>
      <c r="N107" s="13">
        <v>8222.2686089224808</v>
      </c>
      <c r="O107" s="13">
        <v>8256.8913078179103</v>
      </c>
      <c r="P107" s="13">
        <v>25</v>
      </c>
      <c r="Q107" s="13">
        <v>11.525532255468887</v>
      </c>
      <c r="R107" s="13">
        <v>498</v>
      </c>
      <c r="S107" s="13">
        <v>2.8636363636363638</v>
      </c>
      <c r="T107" s="13">
        <v>299</v>
      </c>
    </row>
    <row r="108" spans="1:20" x14ac:dyDescent="0.2">
      <c r="A108" s="10">
        <v>2024</v>
      </c>
      <c r="B108" s="10">
        <v>1</v>
      </c>
      <c r="C108" s="10" t="s">
        <v>33</v>
      </c>
      <c r="D108" s="13">
        <v>805</v>
      </c>
      <c r="E108" s="13" t="b">
        <v>0</v>
      </c>
      <c r="F108" s="13" t="b">
        <v>0</v>
      </c>
      <c r="G108" s="13" t="s">
        <v>137</v>
      </c>
      <c r="H108" s="13">
        <v>36071.049999999988</v>
      </c>
      <c r="I108" s="14">
        <v>193</v>
      </c>
      <c r="J108" s="14">
        <v>7.6583333333333341</v>
      </c>
      <c r="K108" s="13">
        <v>4710.0391730141437</v>
      </c>
      <c r="L108" s="14">
        <v>2953.847660500543</v>
      </c>
      <c r="M108" s="13">
        <v>4710.0391730141437</v>
      </c>
      <c r="N108" s="13">
        <v>2834.4744287268759</v>
      </c>
      <c r="O108" s="13">
        <v>2953.847660500543</v>
      </c>
      <c r="P108" s="13">
        <v>76</v>
      </c>
      <c r="Q108" s="13">
        <v>9.923830250272033</v>
      </c>
      <c r="R108" s="13">
        <v>274.5</v>
      </c>
      <c r="S108" s="13">
        <v>1.6885245901639345</v>
      </c>
      <c r="T108" s="13">
        <v>249</v>
      </c>
    </row>
    <row r="109" spans="1:20" x14ac:dyDescent="0.2">
      <c r="A109" s="10">
        <v>2025</v>
      </c>
      <c r="B109" s="10">
        <v>1</v>
      </c>
      <c r="C109" s="10" t="s">
        <v>29</v>
      </c>
      <c r="D109" s="13">
        <v>805</v>
      </c>
      <c r="E109" s="13" t="b">
        <v>0</v>
      </c>
      <c r="F109" s="13" t="b">
        <v>0</v>
      </c>
      <c r="G109" s="13" t="s">
        <v>137</v>
      </c>
      <c r="H109" s="13">
        <v>11221</v>
      </c>
      <c r="I109" s="14">
        <v>50</v>
      </c>
      <c r="J109" s="14">
        <v>5.7220138889300864</v>
      </c>
      <c r="K109" s="13">
        <v>1961.0228527596471</v>
      </c>
      <c r="L109" s="14">
        <v>1566.9308348492109</v>
      </c>
      <c r="M109" s="13">
        <v>1961.0228527596471</v>
      </c>
      <c r="N109" s="13">
        <v>1566.9308348492109</v>
      </c>
      <c r="O109" s="13">
        <v>1566.9308348492109</v>
      </c>
      <c r="P109" s="13">
        <v>20</v>
      </c>
      <c r="Q109" s="13">
        <v>3.495272886123602</v>
      </c>
      <c r="R109" s="13">
        <v>458.5</v>
      </c>
      <c r="S109" s="13">
        <v>1.6111111111111112</v>
      </c>
      <c r="T109" s="13">
        <v>379</v>
      </c>
    </row>
    <row r="110" spans="1:20" x14ac:dyDescent="0.2">
      <c r="A110" s="10">
        <v>2025</v>
      </c>
      <c r="B110" s="10">
        <v>1</v>
      </c>
      <c r="C110" s="10" t="s">
        <v>39</v>
      </c>
      <c r="D110" s="13">
        <v>805</v>
      </c>
      <c r="E110" s="13" t="b">
        <v>0</v>
      </c>
      <c r="F110" s="13" t="b">
        <v>0</v>
      </c>
      <c r="G110" s="13" t="s">
        <v>137</v>
      </c>
      <c r="H110" s="13">
        <v>4946</v>
      </c>
      <c r="I110" s="14">
        <v>17</v>
      </c>
      <c r="J110" s="14">
        <v>3.1012500000000003</v>
      </c>
      <c r="K110" s="13">
        <v>1594.8407900040304</v>
      </c>
      <c r="L110" s="14">
        <v>1531.9629181781538</v>
      </c>
      <c r="M110" s="13">
        <v>1594.8407900040304</v>
      </c>
      <c r="N110" s="13">
        <v>953.16404675534045</v>
      </c>
      <c r="O110" s="13">
        <v>1531.9629181781538</v>
      </c>
      <c r="P110" s="13">
        <v>6</v>
      </c>
      <c r="Q110" s="13">
        <v>1.9347037484885126</v>
      </c>
      <c r="R110" s="13">
        <v>599</v>
      </c>
      <c r="S110" s="13">
        <v>2</v>
      </c>
      <c r="T110" s="13">
        <v>204</v>
      </c>
    </row>
    <row r="111" spans="1:20" x14ac:dyDescent="0.2">
      <c r="A111" s="10">
        <v>2025</v>
      </c>
      <c r="B111" s="10">
        <v>1</v>
      </c>
      <c r="C111" s="10" t="s">
        <v>35</v>
      </c>
      <c r="D111" s="13">
        <v>805</v>
      </c>
      <c r="E111" s="13" t="b">
        <v>0</v>
      </c>
      <c r="F111" s="13" t="b">
        <v>0</v>
      </c>
      <c r="G111" s="13" t="s">
        <v>137</v>
      </c>
      <c r="H111" s="13">
        <v>14226.970000000003</v>
      </c>
      <c r="I111" s="14">
        <v>72</v>
      </c>
      <c r="J111" s="14">
        <v>3.857187499983993</v>
      </c>
      <c r="K111" s="13">
        <v>3688.4310135452433</v>
      </c>
      <c r="L111" s="14">
        <v>2594.3825650273761</v>
      </c>
      <c r="M111" s="13">
        <v>3688.4310135452433</v>
      </c>
      <c r="N111" s="13">
        <v>2270.0529855072741</v>
      </c>
      <c r="O111" s="13">
        <v>2594.3825650273761</v>
      </c>
      <c r="P111" s="13">
        <v>30</v>
      </c>
      <c r="Q111" s="13">
        <v>7.7776877582758157</v>
      </c>
      <c r="R111" s="13">
        <v>306</v>
      </c>
      <c r="S111" s="13">
        <v>1.5185185185185186</v>
      </c>
      <c r="T111" s="13">
        <v>305</v>
      </c>
    </row>
    <row r="112" spans="1:20" x14ac:dyDescent="0.2">
      <c r="A112" s="10">
        <v>2025</v>
      </c>
      <c r="B112" s="10">
        <v>1</v>
      </c>
      <c r="C112" s="10" t="s">
        <v>41</v>
      </c>
      <c r="D112" s="13">
        <v>805</v>
      </c>
      <c r="E112" s="13" t="b">
        <v>0</v>
      </c>
      <c r="F112" s="13" t="b">
        <v>0</v>
      </c>
      <c r="G112" s="13" t="s">
        <v>137</v>
      </c>
      <c r="J112" s="14">
        <v>0.37</v>
      </c>
    </row>
    <row r="113" spans="1:20" x14ac:dyDescent="0.2">
      <c r="A113" s="10">
        <v>2025</v>
      </c>
      <c r="B113" s="10">
        <v>1</v>
      </c>
      <c r="C113" s="10" t="s">
        <v>27</v>
      </c>
      <c r="D113" s="13">
        <v>805</v>
      </c>
      <c r="E113" s="13" t="b">
        <v>0</v>
      </c>
      <c r="F113" s="13" t="b">
        <v>0</v>
      </c>
      <c r="G113" s="13" t="s">
        <v>137</v>
      </c>
      <c r="H113" s="13">
        <v>6287.0000000000009</v>
      </c>
      <c r="I113" s="14">
        <v>37</v>
      </c>
      <c r="J113" s="14">
        <v>4.3255902777746087</v>
      </c>
      <c r="K113" s="13">
        <v>1453.4432519657134</v>
      </c>
      <c r="L113" s="14">
        <v>1311.2661245664906</v>
      </c>
      <c r="M113" s="13">
        <v>1270.5780360750057</v>
      </c>
      <c r="N113" s="13">
        <v>1294.861427070151</v>
      </c>
      <c r="O113" s="13">
        <v>1128.4009086757831</v>
      </c>
      <c r="P113" s="13">
        <v>12</v>
      </c>
      <c r="Q113" s="13">
        <v>2.7741878516921519</v>
      </c>
      <c r="R113" s="13">
        <v>675</v>
      </c>
      <c r="S113" s="13">
        <v>1.8181818181818181</v>
      </c>
      <c r="T113" s="13">
        <v>329</v>
      </c>
    </row>
    <row r="114" spans="1:20" x14ac:dyDescent="0.2">
      <c r="A114" s="10">
        <v>2025</v>
      </c>
      <c r="B114" s="10">
        <v>1</v>
      </c>
      <c r="C114" s="10" t="s">
        <v>33</v>
      </c>
      <c r="D114" s="13">
        <v>805</v>
      </c>
      <c r="E114" s="13" t="b">
        <v>0</v>
      </c>
      <c r="F114" s="13" t="b">
        <v>0</v>
      </c>
      <c r="G114" s="13" t="s">
        <v>137</v>
      </c>
      <c r="J114" s="14">
        <v>2.27</v>
      </c>
    </row>
    <row r="115" spans="1:20" x14ac:dyDescent="0.2">
      <c r="A115" s="10">
        <v>2026</v>
      </c>
      <c r="B115" s="10">
        <v>1</v>
      </c>
      <c r="C115" s="10" t="s">
        <v>39</v>
      </c>
      <c r="D115" s="13">
        <v>805</v>
      </c>
      <c r="E115" s="13" t="b">
        <v>0</v>
      </c>
      <c r="F115" s="13" t="b">
        <v>0</v>
      </c>
      <c r="G115" s="13" t="s">
        <v>137</v>
      </c>
      <c r="J115" s="14">
        <v>1.6099999999999999</v>
      </c>
    </row>
    <row r="116" spans="1:20" x14ac:dyDescent="0.2">
      <c r="A116" s="10">
        <v>2026</v>
      </c>
      <c r="B116" s="10">
        <v>1</v>
      </c>
      <c r="C116" s="10" t="s">
        <v>35</v>
      </c>
      <c r="D116" s="13">
        <v>805</v>
      </c>
      <c r="E116" s="13" t="b">
        <v>0</v>
      </c>
      <c r="F116" s="13" t="b">
        <v>0</v>
      </c>
      <c r="G116" s="13" t="s">
        <v>137</v>
      </c>
      <c r="J116" s="14">
        <v>1.515833333338378</v>
      </c>
    </row>
    <row r="117" spans="1:20" x14ac:dyDescent="0.2">
      <c r="A117" s="10">
        <v>2026</v>
      </c>
      <c r="B117" s="10">
        <v>1</v>
      </c>
      <c r="C117" s="10" t="s">
        <v>27</v>
      </c>
      <c r="D117" s="13">
        <v>805</v>
      </c>
      <c r="E117" s="13" t="b">
        <v>0</v>
      </c>
      <c r="F117" s="13" t="b">
        <v>0</v>
      </c>
      <c r="G117" s="13" t="s">
        <v>137</v>
      </c>
      <c r="H117" s="13">
        <v>40167.989999999991</v>
      </c>
      <c r="I117" s="14">
        <v>235</v>
      </c>
      <c r="J117" s="14">
        <v>6.7334722221721313</v>
      </c>
      <c r="K117" s="13">
        <v>5965.4200202584807</v>
      </c>
      <c r="L117" s="14">
        <v>5965.4200202584807</v>
      </c>
      <c r="M117" s="13">
        <v>5965.4200202584807</v>
      </c>
      <c r="N117" s="13">
        <v>5702.9714734031222</v>
      </c>
      <c r="O117" s="13">
        <v>5965.4200202584807</v>
      </c>
      <c r="P117" s="13">
        <v>94</v>
      </c>
      <c r="Q117" s="13">
        <v>13.960108083682984</v>
      </c>
      <c r="R117" s="13">
        <v>314.5</v>
      </c>
      <c r="S117" s="13">
        <v>1.6341463414634145</v>
      </c>
      <c r="T117" s="13">
        <v>269</v>
      </c>
    </row>
    <row r="118" spans="1:20" x14ac:dyDescent="0.2">
      <c r="A118" s="10">
        <v>2026</v>
      </c>
      <c r="B118" s="10">
        <v>1</v>
      </c>
      <c r="C118" s="10" t="s">
        <v>33</v>
      </c>
      <c r="D118" s="13">
        <v>805</v>
      </c>
      <c r="E118" s="13" t="b">
        <v>0</v>
      </c>
      <c r="F118" s="13" t="b">
        <v>0</v>
      </c>
      <c r="G118" s="13" t="s">
        <v>137</v>
      </c>
      <c r="J118" s="14">
        <v>0.35875000000000001</v>
      </c>
    </row>
    <row r="119" spans="1:20" x14ac:dyDescent="0.2">
      <c r="A119" s="10">
        <v>2026</v>
      </c>
      <c r="B119" s="10">
        <v>1</v>
      </c>
      <c r="C119" s="10" t="s">
        <v>40</v>
      </c>
      <c r="D119" s="13">
        <v>805</v>
      </c>
      <c r="E119" s="13" t="b">
        <v>0</v>
      </c>
      <c r="F119" s="13" t="b">
        <v>0</v>
      </c>
      <c r="G119" s="13" t="s">
        <v>137</v>
      </c>
      <c r="J119" s="14">
        <v>2</v>
      </c>
    </row>
    <row r="120" spans="1:20" x14ac:dyDescent="0.2">
      <c r="A120" s="10">
        <v>2026</v>
      </c>
      <c r="B120" s="10">
        <v>1</v>
      </c>
      <c r="C120" s="10" t="s">
        <v>31</v>
      </c>
      <c r="D120" s="13">
        <v>805</v>
      </c>
      <c r="E120" s="13" t="b">
        <v>0</v>
      </c>
      <c r="F120" s="13" t="b">
        <v>0</v>
      </c>
      <c r="G120" s="13" t="s">
        <v>137</v>
      </c>
      <c r="H120" s="13">
        <v>915</v>
      </c>
      <c r="I120" s="14">
        <v>4</v>
      </c>
      <c r="J120" s="14">
        <v>1</v>
      </c>
      <c r="K120" s="13">
        <v>915</v>
      </c>
      <c r="L120" s="14">
        <v>915</v>
      </c>
      <c r="M120" s="13">
        <v>915</v>
      </c>
      <c r="N120" s="13">
        <v>915</v>
      </c>
      <c r="O120" s="13">
        <v>915</v>
      </c>
      <c r="P120" s="13">
        <v>1</v>
      </c>
      <c r="Q120" s="13">
        <v>1</v>
      </c>
      <c r="R120" s="13">
        <v>915</v>
      </c>
      <c r="S120" s="13">
        <v>2</v>
      </c>
      <c r="T120" s="13">
        <v>538</v>
      </c>
    </row>
    <row r="121" spans="1:20" x14ac:dyDescent="0.2">
      <c r="A121" s="10">
        <v>2024</v>
      </c>
      <c r="B121" s="10">
        <v>2</v>
      </c>
      <c r="C121" s="10" t="s">
        <v>29</v>
      </c>
      <c r="D121" s="13">
        <v>805</v>
      </c>
      <c r="E121" s="13" t="b">
        <v>0</v>
      </c>
      <c r="F121" s="13" t="b">
        <v>0</v>
      </c>
      <c r="G121" s="13" t="s">
        <v>137</v>
      </c>
      <c r="J121" s="14">
        <v>1</v>
      </c>
    </row>
    <row r="122" spans="1:20" x14ac:dyDescent="0.2">
      <c r="A122" s="10">
        <v>2024</v>
      </c>
      <c r="B122" s="10">
        <v>2</v>
      </c>
      <c r="C122" s="10" t="s">
        <v>35</v>
      </c>
      <c r="D122" s="13">
        <v>805</v>
      </c>
      <c r="E122" s="13" t="b">
        <v>0</v>
      </c>
      <c r="F122" s="13" t="b">
        <v>0</v>
      </c>
      <c r="G122" s="13" t="s">
        <v>137</v>
      </c>
      <c r="J122" s="14">
        <v>1</v>
      </c>
    </row>
    <row r="123" spans="1:20" x14ac:dyDescent="0.2">
      <c r="A123" s="10">
        <v>2024</v>
      </c>
      <c r="B123" s="10">
        <v>2</v>
      </c>
      <c r="C123" s="10" t="s">
        <v>33</v>
      </c>
      <c r="D123" s="13">
        <v>805</v>
      </c>
      <c r="E123" s="13" t="b">
        <v>0</v>
      </c>
      <c r="F123" s="13" t="b">
        <v>0</v>
      </c>
      <c r="G123" s="13" t="s">
        <v>137</v>
      </c>
      <c r="H123" s="13">
        <v>162127.97000000018</v>
      </c>
      <c r="I123" s="14">
        <v>710</v>
      </c>
      <c r="J123" s="14">
        <v>21.227083333333336</v>
      </c>
      <c r="K123" s="13">
        <v>7637.7883599960815</v>
      </c>
      <c r="L123" s="14">
        <v>6179.5074688389477</v>
      </c>
      <c r="M123" s="13">
        <v>5985.7809009716393</v>
      </c>
      <c r="N123" s="13">
        <v>4578.0816174305673</v>
      </c>
      <c r="O123" s="13">
        <v>4527.5000098145092</v>
      </c>
      <c r="P123" s="13">
        <v>267</v>
      </c>
      <c r="Q123" s="13">
        <v>12.578270684071056</v>
      </c>
      <c r="R123" s="13">
        <v>302</v>
      </c>
      <c r="S123" s="13">
        <v>1.7920792079207921</v>
      </c>
      <c r="T123" s="13">
        <v>265</v>
      </c>
    </row>
    <row r="124" spans="1:20" x14ac:dyDescent="0.2">
      <c r="A124" s="10">
        <v>2025</v>
      </c>
      <c r="B124" s="10">
        <v>2</v>
      </c>
      <c r="C124" s="10" t="s">
        <v>29</v>
      </c>
      <c r="D124" s="13">
        <v>805</v>
      </c>
      <c r="E124" s="13" t="b">
        <v>0</v>
      </c>
      <c r="F124" s="13" t="b">
        <v>0</v>
      </c>
      <c r="G124" s="13" t="s">
        <v>137</v>
      </c>
      <c r="H124" s="13">
        <v>1710</v>
      </c>
      <c r="I124" s="14">
        <v>6</v>
      </c>
      <c r="J124" s="14">
        <v>4.3755208333066555</v>
      </c>
      <c r="K124" s="13">
        <v>390.81061778597996</v>
      </c>
      <c r="L124" s="14">
        <v>390.81061778597996</v>
      </c>
      <c r="M124" s="13">
        <v>390.81061778597996</v>
      </c>
      <c r="N124" s="13">
        <v>390.81061778597996</v>
      </c>
      <c r="O124" s="13">
        <v>390.81061778597996</v>
      </c>
      <c r="P124" s="13">
        <v>1</v>
      </c>
      <c r="Q124" s="13">
        <v>0.22854422092747367</v>
      </c>
      <c r="R124" s="13">
        <v>1710</v>
      </c>
      <c r="S124" s="13">
        <v>4</v>
      </c>
      <c r="T124" s="13">
        <v>814</v>
      </c>
    </row>
    <row r="125" spans="1:20" x14ac:dyDescent="0.2">
      <c r="A125" s="10">
        <v>2025</v>
      </c>
      <c r="B125" s="10">
        <v>2</v>
      </c>
      <c r="C125" s="10" t="s">
        <v>39</v>
      </c>
      <c r="D125" s="13">
        <v>805</v>
      </c>
      <c r="E125" s="13" t="b">
        <v>0</v>
      </c>
      <c r="F125" s="13" t="b">
        <v>0</v>
      </c>
      <c r="G125" s="13" t="s">
        <v>137</v>
      </c>
      <c r="H125" s="13">
        <v>1760</v>
      </c>
      <c r="I125" s="14">
        <v>4</v>
      </c>
      <c r="J125" s="14">
        <v>0.41625000000000001</v>
      </c>
      <c r="K125" s="13">
        <v>4228.2282282282285</v>
      </c>
      <c r="L125" s="14">
        <v>4228.2282282282285</v>
      </c>
      <c r="M125" s="13">
        <v>4228.2282282282285</v>
      </c>
      <c r="N125" s="13">
        <v>4228.2282282282285</v>
      </c>
      <c r="O125" s="13">
        <v>4228.2282282282285</v>
      </c>
      <c r="P125" s="13">
        <v>1</v>
      </c>
      <c r="Q125" s="13">
        <v>2.4024024024024024</v>
      </c>
      <c r="R125" s="13">
        <v>1760</v>
      </c>
      <c r="S125" s="13">
        <v>4</v>
      </c>
      <c r="T125" s="13">
        <v>434</v>
      </c>
    </row>
    <row r="126" spans="1:20" x14ac:dyDescent="0.2">
      <c r="A126" s="10">
        <v>2025</v>
      </c>
      <c r="B126" s="10">
        <v>2</v>
      </c>
      <c r="C126" s="10" t="s">
        <v>35</v>
      </c>
      <c r="D126" s="13">
        <v>805</v>
      </c>
      <c r="E126" s="13" t="b">
        <v>0</v>
      </c>
      <c r="F126" s="13" t="b">
        <v>0</v>
      </c>
      <c r="G126" s="13" t="s">
        <v>137</v>
      </c>
      <c r="J126" s="14">
        <v>0.22875000000000001</v>
      </c>
    </row>
    <row r="127" spans="1:20" x14ac:dyDescent="0.2">
      <c r="A127" s="10">
        <v>2025</v>
      </c>
      <c r="B127" s="10">
        <v>2</v>
      </c>
      <c r="C127" s="10" t="s">
        <v>41</v>
      </c>
      <c r="D127" s="13">
        <v>805</v>
      </c>
      <c r="E127" s="13" t="b">
        <v>0</v>
      </c>
      <c r="F127" s="13" t="b">
        <v>0</v>
      </c>
      <c r="G127" s="13" t="s">
        <v>137</v>
      </c>
      <c r="H127" s="13">
        <v>226</v>
      </c>
      <c r="I127" s="14">
        <v>3</v>
      </c>
      <c r="J127" s="14">
        <v>0.85375000000000001</v>
      </c>
      <c r="K127" s="13">
        <v>264.71449487554906</v>
      </c>
      <c r="L127" s="14">
        <v>264.71449487554906</v>
      </c>
      <c r="M127" s="13">
        <v>264.71449487554906</v>
      </c>
      <c r="N127" s="13">
        <v>264.71449487554906</v>
      </c>
      <c r="O127" s="13">
        <v>264.71449487554906</v>
      </c>
      <c r="P127" s="13">
        <v>1</v>
      </c>
      <c r="Q127" s="13">
        <v>1.171303074670571</v>
      </c>
      <c r="R127" s="13">
        <v>226</v>
      </c>
      <c r="S127" s="13">
        <v>1</v>
      </c>
      <c r="T127" s="13">
        <v>119</v>
      </c>
    </row>
    <row r="128" spans="1:20" x14ac:dyDescent="0.2">
      <c r="A128" s="10">
        <v>2025</v>
      </c>
      <c r="B128" s="10">
        <v>2</v>
      </c>
      <c r="C128" s="10" t="s">
        <v>27</v>
      </c>
      <c r="D128" s="13">
        <v>805</v>
      </c>
      <c r="E128" s="13" t="b">
        <v>0</v>
      </c>
      <c r="F128" s="13" t="b">
        <v>0</v>
      </c>
      <c r="G128" s="13" t="s">
        <v>137</v>
      </c>
      <c r="H128" s="13">
        <v>9921</v>
      </c>
      <c r="I128" s="14">
        <v>36</v>
      </c>
      <c r="J128" s="14">
        <v>4.0309722222076383</v>
      </c>
      <c r="K128" s="13">
        <v>2461.1928470612424</v>
      </c>
      <c r="L128" s="14">
        <v>1968.7558143612557</v>
      </c>
      <c r="M128" s="13">
        <v>2461.1928470612424</v>
      </c>
      <c r="N128" s="13">
        <v>838.50739069317603</v>
      </c>
      <c r="O128" s="13">
        <v>1968.7558143612557</v>
      </c>
      <c r="P128" s="13">
        <v>15</v>
      </c>
      <c r="Q128" s="13">
        <v>3.7211866450880593</v>
      </c>
      <c r="R128" s="13">
        <v>198</v>
      </c>
      <c r="S128" s="13">
        <v>1.4166666666666667</v>
      </c>
      <c r="T128" s="13">
        <v>299</v>
      </c>
    </row>
    <row r="129" spans="1:20" x14ac:dyDescent="0.2">
      <c r="A129" s="10">
        <v>2025</v>
      </c>
      <c r="B129" s="10">
        <v>2</v>
      </c>
      <c r="C129" s="10" t="s">
        <v>33</v>
      </c>
      <c r="D129" s="13">
        <v>805</v>
      </c>
      <c r="E129" s="13" t="b">
        <v>0</v>
      </c>
      <c r="F129" s="13" t="b">
        <v>0</v>
      </c>
      <c r="G129" s="13" t="s">
        <v>137</v>
      </c>
      <c r="H129" s="13">
        <v>0</v>
      </c>
      <c r="I129" s="14">
        <v>4</v>
      </c>
      <c r="J129" s="14">
        <v>1.81</v>
      </c>
      <c r="K129" s="13">
        <v>0</v>
      </c>
      <c r="L129" s="14">
        <v>0</v>
      </c>
      <c r="M129" s="13">
        <v>0</v>
      </c>
      <c r="N129" s="13">
        <v>727.6574585635359</v>
      </c>
      <c r="O129" s="13">
        <v>0</v>
      </c>
      <c r="P129" s="13">
        <v>1</v>
      </c>
      <c r="Q129" s="13">
        <v>0.5524861878453039</v>
      </c>
      <c r="S129" s="13">
        <v>3</v>
      </c>
      <c r="T129" s="13">
        <v>499</v>
      </c>
    </row>
    <row r="130" spans="1:20" x14ac:dyDescent="0.2">
      <c r="A130" s="10">
        <v>2024</v>
      </c>
      <c r="B130" s="10">
        <v>3</v>
      </c>
      <c r="C130" s="10" t="s">
        <v>29</v>
      </c>
      <c r="D130" s="13">
        <v>805</v>
      </c>
      <c r="E130" s="13" t="b">
        <v>0</v>
      </c>
      <c r="F130" s="13" t="b">
        <v>0</v>
      </c>
      <c r="G130" s="13" t="s">
        <v>137</v>
      </c>
      <c r="H130" s="13">
        <v>68770.999999999985</v>
      </c>
      <c r="I130" s="14">
        <v>390</v>
      </c>
      <c r="J130" s="14">
        <v>20.084479166673361</v>
      </c>
      <c r="K130" s="13">
        <v>3424.0868000258274</v>
      </c>
      <c r="L130" s="14">
        <v>2984.4936232881323</v>
      </c>
      <c r="M130" s="13">
        <v>3049.0210620753173</v>
      </c>
      <c r="N130" s="13">
        <v>2606.1367868007137</v>
      </c>
      <c r="O130" s="13">
        <v>2609.4278853376218</v>
      </c>
      <c r="P130" s="13">
        <v>90</v>
      </c>
      <c r="Q130" s="13">
        <v>4.4810721379989316</v>
      </c>
      <c r="R130" s="13">
        <v>323</v>
      </c>
      <c r="S130" s="13">
        <v>1.8</v>
      </c>
      <c r="T130" s="13">
        <v>279</v>
      </c>
    </row>
    <row r="131" spans="1:20" x14ac:dyDescent="0.2">
      <c r="A131" s="10">
        <v>2024</v>
      </c>
      <c r="B131" s="10">
        <v>3</v>
      </c>
      <c r="C131" s="10" t="s">
        <v>39</v>
      </c>
      <c r="D131" s="13">
        <v>805</v>
      </c>
      <c r="E131" s="13" t="b">
        <v>0</v>
      </c>
      <c r="F131" s="13" t="b">
        <v>0</v>
      </c>
      <c r="G131" s="13" t="s">
        <v>137</v>
      </c>
      <c r="J131" s="14">
        <v>1</v>
      </c>
    </row>
    <row r="132" spans="1:20" x14ac:dyDescent="0.2">
      <c r="A132" s="10">
        <v>2024</v>
      </c>
      <c r="B132" s="10">
        <v>3</v>
      </c>
      <c r="C132" s="10" t="s">
        <v>35</v>
      </c>
      <c r="D132" s="13">
        <v>805</v>
      </c>
      <c r="E132" s="13" t="b">
        <v>0</v>
      </c>
      <c r="F132" s="13" t="b">
        <v>0</v>
      </c>
      <c r="G132" s="13" t="s">
        <v>137</v>
      </c>
      <c r="J132" s="14">
        <v>1</v>
      </c>
    </row>
    <row r="133" spans="1:20" x14ac:dyDescent="0.2">
      <c r="A133" s="10">
        <v>2024</v>
      </c>
      <c r="B133" s="10">
        <v>3</v>
      </c>
      <c r="C133" s="10" t="s">
        <v>33</v>
      </c>
      <c r="D133" s="13">
        <v>805</v>
      </c>
      <c r="E133" s="13" t="b">
        <v>0</v>
      </c>
      <c r="F133" s="13" t="b">
        <v>0</v>
      </c>
      <c r="G133" s="13" t="s">
        <v>137</v>
      </c>
      <c r="H133" s="13">
        <v>11829</v>
      </c>
      <c r="I133" s="14">
        <v>51</v>
      </c>
      <c r="J133" s="14">
        <v>1.5188888888898266</v>
      </c>
      <c r="K133" s="13">
        <v>7787.9297732212344</v>
      </c>
      <c r="L133" s="14">
        <v>4799.5610826598022</v>
      </c>
      <c r="M133" s="13">
        <v>6214.411119235373</v>
      </c>
      <c r="N133" s="13">
        <v>3420.2633504002292</v>
      </c>
      <c r="O133" s="13">
        <v>3226.0424286739408</v>
      </c>
      <c r="P133" s="13">
        <v>28</v>
      </c>
      <c r="Q133" s="13">
        <v>18.434528163851091</v>
      </c>
      <c r="R133" s="13">
        <v>305</v>
      </c>
      <c r="S133" s="13">
        <v>1.24</v>
      </c>
      <c r="T133" s="13">
        <v>274</v>
      </c>
    </row>
    <row r="134" spans="1:20" x14ac:dyDescent="0.2">
      <c r="A134" s="10">
        <v>2025</v>
      </c>
      <c r="B134" s="10">
        <v>3</v>
      </c>
      <c r="C134" s="10" t="s">
        <v>29</v>
      </c>
      <c r="D134" s="13">
        <v>805</v>
      </c>
      <c r="E134" s="13" t="b">
        <v>0</v>
      </c>
      <c r="F134" s="13" t="b">
        <v>0</v>
      </c>
      <c r="G134" s="13" t="s">
        <v>137</v>
      </c>
      <c r="H134" s="13">
        <v>747</v>
      </c>
      <c r="I134" s="14">
        <v>2</v>
      </c>
      <c r="J134" s="14">
        <v>5.7718402777385203</v>
      </c>
      <c r="K134" s="13">
        <v>129.42146075682538</v>
      </c>
      <c r="L134" s="14">
        <v>41.40793724348228</v>
      </c>
      <c r="M134" s="13">
        <v>129.42146075682538</v>
      </c>
      <c r="N134" s="13">
        <v>41.40793724348228</v>
      </c>
      <c r="O134" s="13">
        <v>41.40793724348228</v>
      </c>
      <c r="P134" s="13">
        <v>2</v>
      </c>
      <c r="Q134" s="13">
        <v>0.34650993509190198</v>
      </c>
      <c r="R134" s="13">
        <v>373.5</v>
      </c>
      <c r="S134" s="13">
        <v>1</v>
      </c>
      <c r="T134" s="13">
        <v>402</v>
      </c>
    </row>
    <row r="135" spans="1:20" x14ac:dyDescent="0.2">
      <c r="A135" s="10">
        <v>2025</v>
      </c>
      <c r="B135" s="10">
        <v>3</v>
      </c>
      <c r="C135" s="10" t="s">
        <v>35</v>
      </c>
      <c r="D135" s="13">
        <v>805</v>
      </c>
      <c r="E135" s="13" t="b">
        <v>0</v>
      </c>
      <c r="F135" s="13" t="b">
        <v>0</v>
      </c>
      <c r="G135" s="13" t="s">
        <v>137</v>
      </c>
      <c r="J135" s="14">
        <v>0.28750000000000003</v>
      </c>
    </row>
    <row r="136" spans="1:20" x14ac:dyDescent="0.2">
      <c r="A136" s="10">
        <v>2025</v>
      </c>
      <c r="B136" s="10">
        <v>3</v>
      </c>
      <c r="C136" s="10" t="s">
        <v>41</v>
      </c>
      <c r="D136" s="13">
        <v>805</v>
      </c>
      <c r="E136" s="13" t="b">
        <v>0</v>
      </c>
      <c r="F136" s="13" t="b">
        <v>0</v>
      </c>
      <c r="G136" s="13" t="s">
        <v>137</v>
      </c>
      <c r="J136" s="14">
        <v>2.2162500000000001</v>
      </c>
    </row>
    <row r="137" spans="1:20" x14ac:dyDescent="0.2">
      <c r="A137" s="10">
        <v>2025</v>
      </c>
      <c r="B137" s="10">
        <v>3</v>
      </c>
      <c r="C137" s="10" t="s">
        <v>27</v>
      </c>
      <c r="D137" s="13">
        <v>805</v>
      </c>
      <c r="E137" s="13" t="b">
        <v>0</v>
      </c>
      <c r="F137" s="13" t="b">
        <v>0</v>
      </c>
      <c r="G137" s="13" t="s">
        <v>137</v>
      </c>
      <c r="J137" s="14">
        <v>2.55125</v>
      </c>
    </row>
    <row r="138" spans="1:20" x14ac:dyDescent="0.2">
      <c r="A138" s="10">
        <v>2025</v>
      </c>
      <c r="B138" s="10">
        <v>3</v>
      </c>
      <c r="C138" s="10" t="s">
        <v>33</v>
      </c>
      <c r="D138" s="13">
        <v>805</v>
      </c>
      <c r="E138" s="13" t="b">
        <v>0</v>
      </c>
      <c r="F138" s="13" t="b">
        <v>0</v>
      </c>
      <c r="G138" s="13" t="s">
        <v>137</v>
      </c>
      <c r="J138" s="14">
        <v>2.1110763888809014</v>
      </c>
    </row>
    <row r="139" spans="1:20" x14ac:dyDescent="0.2">
      <c r="A139" s="10">
        <v>2024</v>
      </c>
      <c r="B139" s="10">
        <v>4</v>
      </c>
      <c r="C139" s="10" t="s">
        <v>29</v>
      </c>
      <c r="D139" s="13">
        <v>805</v>
      </c>
      <c r="E139" s="13" t="b">
        <v>0</v>
      </c>
      <c r="F139" s="13" t="b">
        <v>0</v>
      </c>
      <c r="G139" s="13" t="s">
        <v>137</v>
      </c>
      <c r="H139" s="13">
        <v>19961.000000000007</v>
      </c>
      <c r="I139" s="14">
        <v>115</v>
      </c>
      <c r="J139" s="14">
        <v>11.819305555657483</v>
      </c>
      <c r="K139" s="13">
        <v>1688.8471074720107</v>
      </c>
      <c r="L139" s="14">
        <v>1131.792382979464</v>
      </c>
      <c r="M139" s="13">
        <v>1688.8471074720107</v>
      </c>
      <c r="N139" s="13">
        <v>1119.304339641812</v>
      </c>
      <c r="O139" s="13">
        <v>1131.792382979464</v>
      </c>
      <c r="P139" s="13">
        <v>42</v>
      </c>
      <c r="Q139" s="13">
        <v>3.5535082668115039</v>
      </c>
      <c r="R139" s="13">
        <v>376.5</v>
      </c>
      <c r="S139" s="13">
        <v>1.588235294117647</v>
      </c>
      <c r="T139" s="13">
        <v>265</v>
      </c>
    </row>
    <row r="140" spans="1:20" x14ac:dyDescent="0.2">
      <c r="A140" s="10">
        <v>2024</v>
      </c>
      <c r="B140" s="10">
        <v>4</v>
      </c>
      <c r="C140" s="10" t="s">
        <v>35</v>
      </c>
      <c r="D140" s="13">
        <v>805</v>
      </c>
      <c r="E140" s="13" t="b">
        <v>0</v>
      </c>
      <c r="F140" s="13" t="b">
        <v>0</v>
      </c>
      <c r="G140" s="13" t="s">
        <v>137</v>
      </c>
      <c r="J140" s="14">
        <v>2.5000000000000001E-2</v>
      </c>
    </row>
    <row r="141" spans="1:20" x14ac:dyDescent="0.2">
      <c r="A141" s="10">
        <v>2024</v>
      </c>
      <c r="B141" s="10">
        <v>4</v>
      </c>
      <c r="C141" s="10" t="s">
        <v>41</v>
      </c>
      <c r="D141" s="13">
        <v>805</v>
      </c>
      <c r="E141" s="13" t="b">
        <v>0</v>
      </c>
      <c r="F141" s="13" t="b">
        <v>0</v>
      </c>
      <c r="G141" s="13" t="s">
        <v>137</v>
      </c>
      <c r="J141" s="14">
        <v>7.8159722223063E-2</v>
      </c>
    </row>
    <row r="142" spans="1:20" x14ac:dyDescent="0.2">
      <c r="A142" s="10">
        <v>2024</v>
      </c>
      <c r="B142" s="10">
        <v>4</v>
      </c>
      <c r="C142" s="10" t="s">
        <v>27</v>
      </c>
      <c r="D142" s="13">
        <v>805</v>
      </c>
      <c r="E142" s="13" t="b">
        <v>0</v>
      </c>
      <c r="F142" s="13" t="b">
        <v>0</v>
      </c>
      <c r="G142" s="13" t="s">
        <v>137</v>
      </c>
      <c r="J142" s="14">
        <v>2.5000000000000001E-2</v>
      </c>
    </row>
    <row r="143" spans="1:20" x14ac:dyDescent="0.2">
      <c r="A143" s="10">
        <v>2024</v>
      </c>
      <c r="B143" s="10">
        <v>4</v>
      </c>
      <c r="C143" s="10" t="s">
        <v>33</v>
      </c>
      <c r="D143" s="13">
        <v>805</v>
      </c>
      <c r="E143" s="13" t="b">
        <v>0</v>
      </c>
      <c r="F143" s="13" t="b">
        <v>0</v>
      </c>
      <c r="G143" s="13" t="s">
        <v>137</v>
      </c>
      <c r="H143" s="13">
        <v>10255.040000000001</v>
      </c>
      <c r="I143" s="14">
        <v>50</v>
      </c>
      <c r="J143" s="14">
        <v>1.2525000000160071</v>
      </c>
      <c r="K143" s="13">
        <v>8187.6566865221075</v>
      </c>
      <c r="L143" s="14">
        <v>5548.9341316656109</v>
      </c>
      <c r="M143" s="13">
        <v>8187.6566865221075</v>
      </c>
      <c r="N143" s="13">
        <v>5548.9341316656109</v>
      </c>
      <c r="O143" s="13">
        <v>5548.9341316656109</v>
      </c>
      <c r="P143" s="13">
        <v>27</v>
      </c>
      <c r="Q143" s="13">
        <v>21.556886227269409</v>
      </c>
      <c r="R143" s="13">
        <v>216.5</v>
      </c>
      <c r="S143" s="13">
        <v>0.94117647058823528</v>
      </c>
      <c r="T143" s="13">
        <v>365</v>
      </c>
    </row>
    <row r="144" spans="1:20" x14ac:dyDescent="0.2">
      <c r="A144" s="10">
        <v>2025</v>
      </c>
      <c r="B144" s="10">
        <v>4</v>
      </c>
      <c r="C144" s="10" t="s">
        <v>29</v>
      </c>
      <c r="D144" s="13">
        <v>805</v>
      </c>
      <c r="E144" s="13" t="b">
        <v>0</v>
      </c>
      <c r="F144" s="13" t="b">
        <v>0</v>
      </c>
      <c r="G144" s="13" t="s">
        <v>137</v>
      </c>
      <c r="J144" s="14">
        <v>6.7967361111255009</v>
      </c>
    </row>
    <row r="145" spans="1:20" x14ac:dyDescent="0.2">
      <c r="A145" s="10">
        <v>2025</v>
      </c>
      <c r="B145" s="10">
        <v>4</v>
      </c>
      <c r="C145" s="10" t="s">
        <v>39</v>
      </c>
      <c r="D145" s="13">
        <v>805</v>
      </c>
      <c r="E145" s="13" t="b">
        <v>0</v>
      </c>
      <c r="F145" s="13" t="b">
        <v>0</v>
      </c>
      <c r="G145" s="13" t="s">
        <v>137</v>
      </c>
      <c r="J145" s="14">
        <v>0.87375000000000003</v>
      </c>
    </row>
    <row r="146" spans="1:20" x14ac:dyDescent="0.2">
      <c r="A146" s="10">
        <v>2025</v>
      </c>
      <c r="B146" s="10">
        <v>4</v>
      </c>
      <c r="C146" s="10" t="s">
        <v>35</v>
      </c>
      <c r="D146" s="13">
        <v>805</v>
      </c>
      <c r="E146" s="13" t="b">
        <v>0</v>
      </c>
      <c r="F146" s="13" t="b">
        <v>0</v>
      </c>
      <c r="G146" s="13" t="s">
        <v>137</v>
      </c>
      <c r="J146" s="14">
        <v>2.3692361111019276</v>
      </c>
    </row>
    <row r="147" spans="1:20" x14ac:dyDescent="0.2">
      <c r="A147" s="10">
        <v>2025</v>
      </c>
      <c r="B147" s="10">
        <v>4</v>
      </c>
      <c r="C147" s="10" t="s">
        <v>41</v>
      </c>
      <c r="D147" s="13">
        <v>805</v>
      </c>
      <c r="E147" s="13" t="b">
        <v>0</v>
      </c>
      <c r="F147" s="13" t="b">
        <v>0</v>
      </c>
      <c r="G147" s="13" t="s">
        <v>137</v>
      </c>
      <c r="J147" s="14">
        <v>2.3562500000000002</v>
      </c>
    </row>
    <row r="148" spans="1:20" x14ac:dyDescent="0.2">
      <c r="A148" s="10">
        <v>2025</v>
      </c>
      <c r="B148" s="10">
        <v>4</v>
      </c>
      <c r="C148" s="10" t="s">
        <v>27</v>
      </c>
      <c r="D148" s="13">
        <v>805</v>
      </c>
      <c r="E148" s="13" t="b">
        <v>0</v>
      </c>
      <c r="F148" s="13" t="b">
        <v>0</v>
      </c>
      <c r="G148" s="13" t="s">
        <v>137</v>
      </c>
      <c r="J148" s="14">
        <v>1.8</v>
      </c>
    </row>
    <row r="149" spans="1:20" x14ac:dyDescent="0.2">
      <c r="A149" s="10">
        <v>2025</v>
      </c>
      <c r="B149" s="10">
        <v>4</v>
      </c>
      <c r="C149" s="10" t="s">
        <v>33</v>
      </c>
      <c r="D149" s="13">
        <v>805</v>
      </c>
      <c r="E149" s="13" t="b">
        <v>0</v>
      </c>
      <c r="F149" s="13" t="b">
        <v>0</v>
      </c>
      <c r="G149" s="13" t="s">
        <v>137</v>
      </c>
      <c r="J149" s="14">
        <v>1.45</v>
      </c>
    </row>
    <row r="150" spans="1:20" x14ac:dyDescent="0.2">
      <c r="A150" s="10">
        <v>2024</v>
      </c>
      <c r="B150" s="10">
        <v>5</v>
      </c>
      <c r="C150" s="10" t="s">
        <v>29</v>
      </c>
      <c r="D150" s="13">
        <v>805</v>
      </c>
      <c r="E150" s="13" t="b">
        <v>0</v>
      </c>
      <c r="F150" s="13" t="b">
        <v>0</v>
      </c>
      <c r="G150" s="13" t="s">
        <v>137</v>
      </c>
      <c r="H150" s="13">
        <v>28136.799999999999</v>
      </c>
      <c r="I150" s="14">
        <v>203</v>
      </c>
      <c r="J150" s="14">
        <v>8.7779166666377577</v>
      </c>
      <c r="K150" s="13">
        <v>3205.407509385408</v>
      </c>
      <c r="L150" s="14">
        <v>2357.381687006387</v>
      </c>
      <c r="M150" s="13">
        <v>3205.407509385408</v>
      </c>
      <c r="N150" s="13">
        <v>2120.4348032537682</v>
      </c>
      <c r="O150" s="13">
        <v>2357.381687006387</v>
      </c>
      <c r="P150" s="13">
        <v>54</v>
      </c>
      <c r="Q150" s="13">
        <v>6.1518013955677988</v>
      </c>
      <c r="R150" s="13">
        <v>314</v>
      </c>
      <c r="S150" s="13">
        <v>1.625</v>
      </c>
      <c r="T150" s="13">
        <v>259</v>
      </c>
    </row>
    <row r="151" spans="1:20" x14ac:dyDescent="0.2">
      <c r="A151" s="10">
        <v>2024</v>
      </c>
      <c r="B151" s="10">
        <v>5</v>
      </c>
      <c r="C151" s="10" t="s">
        <v>39</v>
      </c>
      <c r="D151" s="13">
        <v>805</v>
      </c>
      <c r="E151" s="13" t="b">
        <v>0</v>
      </c>
      <c r="F151" s="13" t="b">
        <v>0</v>
      </c>
      <c r="G151" s="13" t="s">
        <v>137</v>
      </c>
      <c r="H151" s="13">
        <v>556</v>
      </c>
      <c r="I151" s="14">
        <v>4</v>
      </c>
      <c r="J151" s="14">
        <v>0.50583333334216152</v>
      </c>
      <c r="K151" s="13">
        <v>1099.1762767518212</v>
      </c>
      <c r="L151" s="14">
        <v>1099.1762767518212</v>
      </c>
      <c r="M151" s="13">
        <v>1099.1762767518212</v>
      </c>
      <c r="N151" s="13">
        <v>1099.1762767518212</v>
      </c>
      <c r="O151" s="13">
        <v>1099.1762767518212</v>
      </c>
      <c r="P151" s="13">
        <v>1</v>
      </c>
      <c r="Q151" s="13">
        <v>1.9769357495536355</v>
      </c>
      <c r="R151" s="13">
        <v>556</v>
      </c>
      <c r="S151" s="13">
        <v>3</v>
      </c>
      <c r="T151" s="13">
        <v>149</v>
      </c>
    </row>
    <row r="152" spans="1:20" x14ac:dyDescent="0.2">
      <c r="A152" s="10">
        <v>2024</v>
      </c>
      <c r="B152" s="10">
        <v>5</v>
      </c>
      <c r="C152" s="10" t="s">
        <v>35</v>
      </c>
      <c r="D152" s="13">
        <v>805</v>
      </c>
      <c r="E152" s="13" t="b">
        <v>0</v>
      </c>
      <c r="F152" s="13" t="b">
        <v>0</v>
      </c>
      <c r="G152" s="13" t="s">
        <v>137</v>
      </c>
      <c r="H152" s="13">
        <v>395</v>
      </c>
      <c r="I152" s="14">
        <v>1</v>
      </c>
      <c r="J152" s="14">
        <v>0.57374999999999998</v>
      </c>
      <c r="K152" s="13">
        <v>688.45315904139431</v>
      </c>
      <c r="M152" s="13">
        <v>688.45315904139431</v>
      </c>
      <c r="P152" s="13">
        <v>1</v>
      </c>
      <c r="Q152" s="13">
        <v>1.7429193899782136</v>
      </c>
      <c r="R152" s="13">
        <v>395</v>
      </c>
      <c r="S152" s="13">
        <v>1</v>
      </c>
      <c r="T152" s="13">
        <v>395</v>
      </c>
    </row>
    <row r="153" spans="1:20" x14ac:dyDescent="0.2">
      <c r="A153" s="10">
        <v>2024</v>
      </c>
      <c r="B153" s="10">
        <v>5</v>
      </c>
      <c r="C153" s="10" t="s">
        <v>27</v>
      </c>
      <c r="D153" s="13">
        <v>805</v>
      </c>
      <c r="E153" s="13" t="b">
        <v>0</v>
      </c>
      <c r="F153" s="13" t="b">
        <v>0</v>
      </c>
      <c r="G153" s="13" t="s">
        <v>137</v>
      </c>
      <c r="H153" s="13">
        <v>18659</v>
      </c>
      <c r="I153" s="14">
        <v>83</v>
      </c>
      <c r="J153" s="14">
        <v>3.4745833333380869</v>
      </c>
      <c r="K153" s="13">
        <v>5370.1403045855304</v>
      </c>
      <c r="L153" s="14">
        <v>4916.8485429840393</v>
      </c>
      <c r="M153" s="13">
        <v>5370.1403045855304</v>
      </c>
      <c r="N153" s="13">
        <v>4265.5186473139875</v>
      </c>
      <c r="O153" s="13">
        <v>4916.8485429840393</v>
      </c>
      <c r="P153" s="13">
        <v>35</v>
      </c>
      <c r="Q153" s="13">
        <v>10.073150257810898</v>
      </c>
      <c r="R153" s="13">
        <v>379.5</v>
      </c>
      <c r="S153" s="13">
        <v>1.6875</v>
      </c>
      <c r="T153" s="13">
        <v>267</v>
      </c>
    </row>
    <row r="154" spans="1:20" x14ac:dyDescent="0.2">
      <c r="A154" s="10">
        <v>2024</v>
      </c>
      <c r="B154" s="10">
        <v>5</v>
      </c>
      <c r="C154" s="10" t="s">
        <v>33</v>
      </c>
      <c r="D154" s="13">
        <v>805</v>
      </c>
      <c r="E154" s="13" t="b">
        <v>0</v>
      </c>
      <c r="F154" s="13" t="b">
        <v>0</v>
      </c>
      <c r="G154" s="13" t="s">
        <v>137</v>
      </c>
      <c r="J154" s="14">
        <v>4.1250000000000002E-2</v>
      </c>
    </row>
    <row r="155" spans="1:20" x14ac:dyDescent="0.2">
      <c r="A155" s="10">
        <v>2025</v>
      </c>
      <c r="B155" s="10">
        <v>5</v>
      </c>
      <c r="C155" s="10" t="s">
        <v>29</v>
      </c>
      <c r="D155" s="13">
        <v>805</v>
      </c>
      <c r="E155" s="13" t="b">
        <v>0</v>
      </c>
      <c r="F155" s="13" t="b">
        <v>0</v>
      </c>
      <c r="G155" s="13" t="s">
        <v>137</v>
      </c>
      <c r="J155" s="14">
        <v>4.5130555555567842</v>
      </c>
    </row>
    <row r="156" spans="1:20" x14ac:dyDescent="0.2">
      <c r="A156" s="10">
        <v>2025</v>
      </c>
      <c r="B156" s="10">
        <v>5</v>
      </c>
      <c r="C156" s="10" t="s">
        <v>39</v>
      </c>
      <c r="D156" s="13">
        <v>805</v>
      </c>
      <c r="E156" s="13" t="b">
        <v>0</v>
      </c>
      <c r="F156" s="13" t="b">
        <v>0</v>
      </c>
      <c r="G156" s="13" t="s">
        <v>137</v>
      </c>
      <c r="J156" s="14">
        <v>1.57375</v>
      </c>
    </row>
    <row r="157" spans="1:20" x14ac:dyDescent="0.2">
      <c r="A157" s="10">
        <v>2025</v>
      </c>
      <c r="B157" s="10">
        <v>5</v>
      </c>
      <c r="C157" s="10" t="s">
        <v>35</v>
      </c>
      <c r="D157" s="13">
        <v>805</v>
      </c>
      <c r="E157" s="13" t="b">
        <v>0</v>
      </c>
      <c r="F157" s="13" t="b">
        <v>0</v>
      </c>
      <c r="G157" s="13" t="s">
        <v>137</v>
      </c>
      <c r="J157" s="14">
        <v>2.6262152777909069</v>
      </c>
    </row>
    <row r="158" spans="1:20" x14ac:dyDescent="0.2">
      <c r="A158" s="10">
        <v>2025</v>
      </c>
      <c r="B158" s="10">
        <v>5</v>
      </c>
      <c r="C158" s="10" t="s">
        <v>41</v>
      </c>
      <c r="D158" s="13">
        <v>805</v>
      </c>
      <c r="E158" s="13" t="b">
        <v>0</v>
      </c>
      <c r="F158" s="13" t="b">
        <v>0</v>
      </c>
      <c r="G158" s="13" t="s">
        <v>137</v>
      </c>
      <c r="H158" s="13">
        <v>3191</v>
      </c>
      <c r="I158" s="14">
        <v>23</v>
      </c>
      <c r="J158" s="14">
        <v>1.6163888888864313</v>
      </c>
      <c r="K158" s="13">
        <v>1974.1536346481296</v>
      </c>
      <c r="L158" s="14">
        <v>1974.1536346481296</v>
      </c>
      <c r="M158" s="13">
        <v>1974.1536346481296</v>
      </c>
      <c r="N158" s="13">
        <v>1974.1536346481296</v>
      </c>
      <c r="O158" s="13">
        <v>1974.1536346481296</v>
      </c>
      <c r="P158" s="13">
        <v>5</v>
      </c>
      <c r="Q158" s="13">
        <v>3.0933150025824658</v>
      </c>
      <c r="R158" s="13">
        <v>351</v>
      </c>
      <c r="S158" s="13">
        <v>2.25</v>
      </c>
      <c r="T158" s="13">
        <v>269</v>
      </c>
    </row>
    <row r="159" spans="1:20" x14ac:dyDescent="0.2">
      <c r="A159" s="10">
        <v>2025</v>
      </c>
      <c r="B159" s="10">
        <v>5</v>
      </c>
      <c r="C159" s="10" t="s">
        <v>27</v>
      </c>
      <c r="D159" s="13">
        <v>805</v>
      </c>
      <c r="E159" s="13" t="b">
        <v>0</v>
      </c>
      <c r="F159" s="13" t="b">
        <v>0</v>
      </c>
      <c r="G159" s="13" t="s">
        <v>137</v>
      </c>
      <c r="J159" s="14">
        <v>3.3899999999825376</v>
      </c>
    </row>
    <row r="160" spans="1:20" x14ac:dyDescent="0.2">
      <c r="A160" s="10">
        <v>2025</v>
      </c>
      <c r="B160" s="10">
        <v>5</v>
      </c>
      <c r="C160" s="10" t="s">
        <v>33</v>
      </c>
      <c r="D160" s="13">
        <v>805</v>
      </c>
      <c r="E160" s="13" t="b">
        <v>0</v>
      </c>
      <c r="F160" s="13" t="b">
        <v>0</v>
      </c>
      <c r="G160" s="13" t="s">
        <v>137</v>
      </c>
      <c r="J160" s="14">
        <v>3.2965972222221898</v>
      </c>
    </row>
    <row r="161" spans="1:20" x14ac:dyDescent="0.2">
      <c r="A161" s="10">
        <v>2024</v>
      </c>
      <c r="B161" s="10">
        <v>6</v>
      </c>
      <c r="C161" s="10" t="s">
        <v>29</v>
      </c>
      <c r="D161" s="13">
        <v>805</v>
      </c>
      <c r="E161" s="13" t="b">
        <v>0</v>
      </c>
      <c r="F161" s="13" t="b">
        <v>0</v>
      </c>
      <c r="G161" s="13" t="s">
        <v>137</v>
      </c>
      <c r="H161" s="13">
        <v>19651.900000000005</v>
      </c>
      <c r="I161" s="14">
        <v>244</v>
      </c>
      <c r="J161" s="14">
        <v>6.9218055555096356</v>
      </c>
      <c r="K161" s="13">
        <v>2839.129161083908</v>
      </c>
      <c r="L161" s="14">
        <v>1287.8720629336797</v>
      </c>
      <c r="M161" s="13">
        <v>2839.129161083908</v>
      </c>
      <c r="N161" s="13">
        <v>1722.079579440363</v>
      </c>
      <c r="O161" s="13">
        <v>1287.8720629336797</v>
      </c>
      <c r="P161" s="13">
        <v>44</v>
      </c>
      <c r="Q161" s="13">
        <v>6.3567229167506412</v>
      </c>
      <c r="R161" s="13">
        <v>403</v>
      </c>
      <c r="S161" s="13">
        <v>1.7894736842105263</v>
      </c>
      <c r="T161" s="13">
        <v>305</v>
      </c>
    </row>
    <row r="162" spans="1:20" x14ac:dyDescent="0.2">
      <c r="A162" s="10">
        <v>2024</v>
      </c>
      <c r="B162" s="10">
        <v>6</v>
      </c>
      <c r="C162" s="10" t="s">
        <v>39</v>
      </c>
      <c r="D162" s="13">
        <v>805</v>
      </c>
      <c r="E162" s="13" t="b">
        <v>0</v>
      </c>
      <c r="F162" s="13" t="b">
        <v>0</v>
      </c>
      <c r="G162" s="13" t="s">
        <v>137</v>
      </c>
      <c r="H162" s="13">
        <v>21193.950000000004</v>
      </c>
      <c r="I162" s="14">
        <v>102</v>
      </c>
      <c r="J162" s="14">
        <v>4.7386805555451428</v>
      </c>
      <c r="K162" s="13">
        <v>4472.5424623103399</v>
      </c>
      <c r="L162" s="14">
        <v>3292.2561073976531</v>
      </c>
      <c r="M162" s="13">
        <v>4472.5424623103399</v>
      </c>
      <c r="N162" s="13">
        <v>3360.2708208230702</v>
      </c>
      <c r="O162" s="13">
        <v>3292.2561073976531</v>
      </c>
      <c r="P162" s="13">
        <v>40</v>
      </c>
      <c r="Q162" s="13">
        <v>8.4411682811563473</v>
      </c>
      <c r="R162" s="13">
        <v>409</v>
      </c>
      <c r="S162" s="13">
        <v>1.5454545454545454</v>
      </c>
      <c r="T162" s="13">
        <v>334.5</v>
      </c>
    </row>
    <row r="163" spans="1:20" x14ac:dyDescent="0.2">
      <c r="A163" s="10">
        <v>2024</v>
      </c>
      <c r="B163" s="10">
        <v>6</v>
      </c>
      <c r="C163" s="10" t="s">
        <v>35</v>
      </c>
      <c r="D163" s="13">
        <v>805</v>
      </c>
      <c r="E163" s="13" t="b">
        <v>0</v>
      </c>
      <c r="F163" s="13" t="b">
        <v>0</v>
      </c>
      <c r="G163" s="13" t="s">
        <v>137</v>
      </c>
      <c r="H163" s="13">
        <v>9237</v>
      </c>
      <c r="I163" s="14">
        <v>42</v>
      </c>
      <c r="J163" s="14">
        <v>1.6231597222332494</v>
      </c>
      <c r="K163" s="13">
        <v>5690.7523477055793</v>
      </c>
      <c r="L163" s="14">
        <v>4609.5278841109821</v>
      </c>
      <c r="M163" s="13">
        <v>5690.7523477055793</v>
      </c>
      <c r="N163" s="13">
        <v>4609.5278841109821</v>
      </c>
      <c r="O163" s="13">
        <v>4609.5278841109821</v>
      </c>
      <c r="P163" s="13">
        <v>17</v>
      </c>
      <c r="Q163" s="13">
        <v>10.473399362454785</v>
      </c>
      <c r="R163" s="13">
        <v>536</v>
      </c>
      <c r="S163" s="13">
        <v>1.7647058823529411</v>
      </c>
      <c r="T163" s="13">
        <v>259</v>
      </c>
    </row>
    <row r="164" spans="1:20" x14ac:dyDescent="0.2">
      <c r="A164" s="10">
        <v>2024</v>
      </c>
      <c r="B164" s="10">
        <v>6</v>
      </c>
      <c r="C164" s="10" t="s">
        <v>27</v>
      </c>
      <c r="D164" s="13">
        <v>805</v>
      </c>
      <c r="E164" s="13" t="b">
        <v>0</v>
      </c>
      <c r="F164" s="13" t="b">
        <v>0</v>
      </c>
      <c r="G164" s="13" t="s">
        <v>137</v>
      </c>
      <c r="J164" s="14">
        <v>0.32874999999999999</v>
      </c>
    </row>
    <row r="165" spans="1:20" x14ac:dyDescent="0.2">
      <c r="A165" s="10">
        <v>2025</v>
      </c>
      <c r="B165" s="10">
        <v>6</v>
      </c>
      <c r="C165" s="10" t="s">
        <v>29</v>
      </c>
      <c r="D165" s="13">
        <v>805</v>
      </c>
      <c r="E165" s="13" t="b">
        <v>0</v>
      </c>
      <c r="F165" s="13" t="b">
        <v>0</v>
      </c>
      <c r="G165" s="13" t="s">
        <v>137</v>
      </c>
      <c r="J165" s="14">
        <v>1.8872569444405962</v>
      </c>
    </row>
    <row r="166" spans="1:20" x14ac:dyDescent="0.2">
      <c r="A166" s="10">
        <v>2025</v>
      </c>
      <c r="B166" s="10">
        <v>6</v>
      </c>
      <c r="C166" s="10" t="s">
        <v>39</v>
      </c>
      <c r="D166" s="13">
        <v>805</v>
      </c>
      <c r="E166" s="13" t="b">
        <v>0</v>
      </c>
      <c r="F166" s="13" t="b">
        <v>0</v>
      </c>
      <c r="G166" s="13" t="s">
        <v>137</v>
      </c>
      <c r="J166" s="14">
        <v>0.49875000000000003</v>
      </c>
    </row>
    <row r="167" spans="1:20" x14ac:dyDescent="0.2">
      <c r="A167" s="10">
        <v>2025</v>
      </c>
      <c r="B167" s="10">
        <v>6</v>
      </c>
      <c r="C167" s="10" t="s">
        <v>35</v>
      </c>
      <c r="D167" s="13">
        <v>805</v>
      </c>
      <c r="E167" s="13" t="b">
        <v>0</v>
      </c>
      <c r="F167" s="13" t="b">
        <v>0</v>
      </c>
      <c r="G167" s="13" t="s">
        <v>137</v>
      </c>
      <c r="J167" s="14">
        <v>4.3024305555733733</v>
      </c>
    </row>
    <row r="168" spans="1:20" x14ac:dyDescent="0.2">
      <c r="A168" s="10">
        <v>2025</v>
      </c>
      <c r="B168" s="10">
        <v>6</v>
      </c>
      <c r="C168" s="10" t="s">
        <v>27</v>
      </c>
      <c r="D168" s="13">
        <v>805</v>
      </c>
      <c r="E168" s="13" t="b">
        <v>0</v>
      </c>
      <c r="F168" s="13" t="b">
        <v>0</v>
      </c>
      <c r="G168" s="13" t="s">
        <v>137</v>
      </c>
      <c r="J168" s="14">
        <v>2.9085416666566744</v>
      </c>
    </row>
    <row r="169" spans="1:20" x14ac:dyDescent="0.2">
      <c r="A169" s="10">
        <v>2025</v>
      </c>
      <c r="B169" s="10">
        <v>6</v>
      </c>
      <c r="C169" s="10" t="s">
        <v>33</v>
      </c>
      <c r="D169" s="13">
        <v>805</v>
      </c>
      <c r="E169" s="13" t="b">
        <v>0</v>
      </c>
      <c r="F169" s="13" t="b">
        <v>0</v>
      </c>
      <c r="G169" s="13" t="s">
        <v>137</v>
      </c>
      <c r="J169" s="14">
        <v>3.5677430555428145</v>
      </c>
    </row>
    <row r="170" spans="1:20" x14ac:dyDescent="0.2">
      <c r="A170" s="10">
        <v>2024</v>
      </c>
      <c r="B170" s="10">
        <v>7</v>
      </c>
      <c r="C170" s="10" t="s">
        <v>29</v>
      </c>
      <c r="D170" s="13">
        <v>805</v>
      </c>
      <c r="E170" s="13" t="b">
        <v>0</v>
      </c>
      <c r="F170" s="13" t="b">
        <v>0</v>
      </c>
      <c r="G170" s="13" t="s">
        <v>137</v>
      </c>
      <c r="H170" s="13">
        <v>16704</v>
      </c>
      <c r="I170" s="14">
        <v>104</v>
      </c>
      <c r="J170" s="14">
        <v>3.97256944445573</v>
      </c>
      <c r="K170" s="13">
        <v>4204.8352416627331</v>
      </c>
      <c r="L170" s="14">
        <v>3172.2541735772129</v>
      </c>
      <c r="M170" s="13">
        <v>4204.8352416627331</v>
      </c>
      <c r="N170" s="13">
        <v>3257.5893715491757</v>
      </c>
      <c r="O170" s="13">
        <v>3172.2541735772129</v>
      </c>
      <c r="P170" s="13">
        <v>15</v>
      </c>
      <c r="Q170" s="13">
        <v>3.7758937155735754</v>
      </c>
      <c r="R170" s="13">
        <v>321</v>
      </c>
      <c r="S170" s="13">
        <v>2.8571428571428572</v>
      </c>
      <c r="T170" s="13">
        <v>359</v>
      </c>
    </row>
    <row r="171" spans="1:20" x14ac:dyDescent="0.2">
      <c r="A171" s="10">
        <v>2024</v>
      </c>
      <c r="B171" s="10">
        <v>7</v>
      </c>
      <c r="C171" s="10" t="s">
        <v>39</v>
      </c>
      <c r="D171" s="13">
        <v>805</v>
      </c>
      <c r="E171" s="13" t="b">
        <v>0</v>
      </c>
      <c r="F171" s="13" t="b">
        <v>0</v>
      </c>
      <c r="G171" s="13" t="s">
        <v>137</v>
      </c>
      <c r="H171" s="13">
        <v>18204.97</v>
      </c>
      <c r="I171" s="14">
        <v>79</v>
      </c>
      <c r="J171" s="14">
        <v>3.3982986110830096</v>
      </c>
      <c r="K171" s="13">
        <v>5357.0836714076249</v>
      </c>
      <c r="L171" s="14">
        <v>3055.464274427286</v>
      </c>
      <c r="M171" s="13">
        <v>5357.0836714076249</v>
      </c>
      <c r="N171" s="13">
        <v>3110.7860755741503</v>
      </c>
      <c r="O171" s="13">
        <v>3055.464274427286</v>
      </c>
      <c r="P171" s="13">
        <v>34</v>
      </c>
      <c r="Q171" s="13">
        <v>10.005006590390384</v>
      </c>
      <c r="R171" s="13">
        <v>335</v>
      </c>
      <c r="S171" s="13">
        <v>1.40625</v>
      </c>
      <c r="T171" s="13">
        <v>319</v>
      </c>
    </row>
    <row r="172" spans="1:20" x14ac:dyDescent="0.2">
      <c r="A172" s="10">
        <v>2024</v>
      </c>
      <c r="B172" s="10">
        <v>7</v>
      </c>
      <c r="C172" s="10" t="s">
        <v>35</v>
      </c>
      <c r="D172" s="13">
        <v>805</v>
      </c>
      <c r="E172" s="13" t="b">
        <v>0</v>
      </c>
      <c r="F172" s="13" t="b">
        <v>0</v>
      </c>
      <c r="G172" s="13" t="s">
        <v>137</v>
      </c>
      <c r="H172" s="13">
        <v>31244.899999999987</v>
      </c>
      <c r="I172" s="14">
        <v>161</v>
      </c>
      <c r="J172" s="14">
        <v>4.1556250000212458</v>
      </c>
      <c r="K172" s="13">
        <v>7518.7005564362153</v>
      </c>
      <c r="L172" s="14">
        <v>5039.4224695185276</v>
      </c>
      <c r="M172" s="13">
        <v>7518.7005564362153</v>
      </c>
      <c r="N172" s="13">
        <v>5496.3934425948491</v>
      </c>
      <c r="O172" s="13">
        <v>5039.4224695185276</v>
      </c>
      <c r="P172" s="13">
        <v>58</v>
      </c>
      <c r="Q172" s="13">
        <v>13.95698601286292</v>
      </c>
      <c r="R172" s="13">
        <v>398</v>
      </c>
      <c r="S172" s="13">
        <v>1.7222222222222223</v>
      </c>
      <c r="T172" s="13">
        <v>299</v>
      </c>
    </row>
    <row r="173" spans="1:20" x14ac:dyDescent="0.2">
      <c r="A173" s="10">
        <v>2024</v>
      </c>
      <c r="B173" s="10">
        <v>7</v>
      </c>
      <c r="C173" s="10" t="s">
        <v>41</v>
      </c>
      <c r="D173" s="13">
        <v>805</v>
      </c>
      <c r="E173" s="13" t="b">
        <v>0</v>
      </c>
      <c r="F173" s="13" t="b">
        <v>0</v>
      </c>
      <c r="G173" s="13" t="s">
        <v>137</v>
      </c>
      <c r="J173" s="14">
        <v>0.45</v>
      </c>
    </row>
    <row r="174" spans="1:20" x14ac:dyDescent="0.2">
      <c r="A174" s="10">
        <v>2024</v>
      </c>
      <c r="B174" s="10">
        <v>7</v>
      </c>
      <c r="C174" s="10" t="s">
        <v>27</v>
      </c>
      <c r="D174" s="13">
        <v>805</v>
      </c>
      <c r="E174" s="13" t="b">
        <v>0</v>
      </c>
      <c r="F174" s="13" t="b">
        <v>0</v>
      </c>
      <c r="G174" s="13" t="s">
        <v>137</v>
      </c>
      <c r="J174" s="14">
        <v>0.38749999999999996</v>
      </c>
    </row>
    <row r="175" spans="1:20" x14ac:dyDescent="0.2">
      <c r="A175" s="10">
        <v>2025</v>
      </c>
      <c r="B175" s="10">
        <v>7</v>
      </c>
      <c r="C175" s="10" t="s">
        <v>29</v>
      </c>
      <c r="D175" s="13">
        <v>805</v>
      </c>
      <c r="E175" s="13" t="b">
        <v>0</v>
      </c>
      <c r="F175" s="13" t="b">
        <v>0</v>
      </c>
      <c r="G175" s="13" t="s">
        <v>137</v>
      </c>
      <c r="J175" s="14">
        <v>2.5863888888983637</v>
      </c>
    </row>
    <row r="176" spans="1:20" x14ac:dyDescent="0.2">
      <c r="A176" s="10">
        <v>2025</v>
      </c>
      <c r="B176" s="10">
        <v>7</v>
      </c>
      <c r="C176" s="10" t="s">
        <v>39</v>
      </c>
      <c r="D176" s="13">
        <v>805</v>
      </c>
      <c r="E176" s="13" t="b">
        <v>0</v>
      </c>
      <c r="F176" s="13" t="b">
        <v>0</v>
      </c>
      <c r="G176" s="13" t="s">
        <v>137</v>
      </c>
      <c r="H176" s="13">
        <v>1992.9500000000003</v>
      </c>
      <c r="I176" s="14">
        <v>23</v>
      </c>
      <c r="J176" s="14">
        <v>1.7346180555617319</v>
      </c>
      <c r="K176" s="13">
        <v>1148.9272774545236</v>
      </c>
      <c r="L176" s="14">
        <v>996.15589406535253</v>
      </c>
      <c r="M176" s="13">
        <v>1148.9272774545236</v>
      </c>
      <c r="N176" s="13">
        <v>1989.4004844095148</v>
      </c>
      <c r="O176" s="13">
        <v>996.15589406535253</v>
      </c>
      <c r="P176" s="13">
        <v>12</v>
      </c>
      <c r="Q176" s="13">
        <v>6.9179494364907708</v>
      </c>
      <c r="R176" s="13">
        <v>283</v>
      </c>
      <c r="S176" s="13">
        <v>1.1000000000000001</v>
      </c>
      <c r="T176" s="13">
        <v>319</v>
      </c>
    </row>
    <row r="177" spans="1:20" x14ac:dyDescent="0.2">
      <c r="A177" s="10">
        <v>2025</v>
      </c>
      <c r="B177" s="10">
        <v>7</v>
      </c>
      <c r="C177" s="10" t="s">
        <v>35</v>
      </c>
      <c r="D177" s="13">
        <v>805</v>
      </c>
      <c r="E177" s="13" t="b">
        <v>0</v>
      </c>
      <c r="F177" s="13" t="b">
        <v>0</v>
      </c>
      <c r="G177" s="13" t="s">
        <v>137</v>
      </c>
      <c r="J177" s="14">
        <v>3.5374305555433967</v>
      </c>
    </row>
    <row r="178" spans="1:20" x14ac:dyDescent="0.2">
      <c r="A178" s="10">
        <v>2025</v>
      </c>
      <c r="B178" s="10">
        <v>7</v>
      </c>
      <c r="C178" s="10" t="s">
        <v>41</v>
      </c>
      <c r="D178" s="13">
        <v>805</v>
      </c>
      <c r="E178" s="13" t="b">
        <v>0</v>
      </c>
      <c r="F178" s="13" t="b">
        <v>0</v>
      </c>
      <c r="G178" s="13" t="s">
        <v>137</v>
      </c>
      <c r="H178" s="13">
        <v>2412</v>
      </c>
      <c r="I178" s="14">
        <v>16</v>
      </c>
      <c r="J178" s="14">
        <v>2.2702430555512549</v>
      </c>
      <c r="K178" s="13">
        <v>1062.4413073754888</v>
      </c>
      <c r="L178" s="14">
        <v>1062.4413073754888</v>
      </c>
      <c r="M178" s="13">
        <v>1062.4413073754888</v>
      </c>
      <c r="N178" s="13">
        <v>1062.4413073754888</v>
      </c>
      <c r="O178" s="13">
        <v>1062.4413073754888</v>
      </c>
      <c r="P178" s="13">
        <v>4</v>
      </c>
      <c r="Q178" s="13">
        <v>1.761925882878091</v>
      </c>
      <c r="R178" s="13">
        <v>679.5</v>
      </c>
      <c r="S178" s="13">
        <v>3</v>
      </c>
      <c r="T178" s="13">
        <v>199</v>
      </c>
    </row>
    <row r="179" spans="1:20" x14ac:dyDescent="0.2">
      <c r="A179" s="10">
        <v>2025</v>
      </c>
      <c r="B179" s="10">
        <v>7</v>
      </c>
      <c r="C179" s="10" t="s">
        <v>27</v>
      </c>
      <c r="D179" s="13">
        <v>805</v>
      </c>
      <c r="E179" s="13" t="b">
        <v>0</v>
      </c>
      <c r="F179" s="13" t="b">
        <v>0</v>
      </c>
      <c r="G179" s="13" t="s">
        <v>137</v>
      </c>
      <c r="J179" s="14">
        <v>3.1028125000002911</v>
      </c>
    </row>
    <row r="180" spans="1:20" x14ac:dyDescent="0.2">
      <c r="A180" s="10">
        <v>2025</v>
      </c>
      <c r="B180" s="10">
        <v>7</v>
      </c>
      <c r="C180" s="10" t="s">
        <v>33</v>
      </c>
      <c r="D180" s="13">
        <v>805</v>
      </c>
      <c r="E180" s="13" t="b">
        <v>0</v>
      </c>
      <c r="F180" s="13" t="b">
        <v>0</v>
      </c>
      <c r="G180" s="13" t="s">
        <v>137</v>
      </c>
      <c r="J180" s="14">
        <v>3.267986111106584</v>
      </c>
    </row>
    <row r="181" spans="1:20" x14ac:dyDescent="0.2">
      <c r="A181" s="10">
        <v>2024</v>
      </c>
      <c r="B181" s="10">
        <v>8</v>
      </c>
      <c r="C181" s="10" t="s">
        <v>29</v>
      </c>
      <c r="D181" s="13">
        <v>805</v>
      </c>
      <c r="E181" s="13" t="b">
        <v>0</v>
      </c>
      <c r="F181" s="13" t="b">
        <v>0</v>
      </c>
      <c r="G181" s="13" t="s">
        <v>137</v>
      </c>
      <c r="J181" s="14">
        <v>2.1392361110961065</v>
      </c>
    </row>
    <row r="182" spans="1:20" x14ac:dyDescent="0.2">
      <c r="A182" s="10">
        <v>2024</v>
      </c>
      <c r="B182" s="10">
        <v>8</v>
      </c>
      <c r="C182" s="10" t="s">
        <v>39</v>
      </c>
      <c r="D182" s="13">
        <v>805</v>
      </c>
      <c r="E182" s="13" t="b">
        <v>0</v>
      </c>
      <c r="F182" s="13" t="b">
        <v>0</v>
      </c>
      <c r="G182" s="13" t="s">
        <v>137</v>
      </c>
      <c r="H182" s="13">
        <v>11761.999999999995</v>
      </c>
      <c r="I182" s="14">
        <v>55</v>
      </c>
      <c r="J182" s="14">
        <v>1.7685763889129156</v>
      </c>
      <c r="K182" s="13">
        <v>6650.5467752115028</v>
      </c>
      <c r="L182" s="14">
        <v>4898.8554038796537</v>
      </c>
      <c r="M182" s="13">
        <v>6650.5467752115028</v>
      </c>
      <c r="N182" s="13">
        <v>3983.9952880581773</v>
      </c>
      <c r="O182" s="13">
        <v>4898.8554038796537</v>
      </c>
      <c r="P182" s="13">
        <v>15</v>
      </c>
      <c r="Q182" s="13">
        <v>8.4813978599024473</v>
      </c>
      <c r="R182" s="13">
        <v>448</v>
      </c>
      <c r="S182" s="13">
        <v>1.8461538461538463</v>
      </c>
      <c r="T182" s="13">
        <v>335</v>
      </c>
    </row>
    <row r="183" spans="1:20" x14ac:dyDescent="0.2">
      <c r="A183" s="10">
        <v>2024</v>
      </c>
      <c r="B183" s="10">
        <v>8</v>
      </c>
      <c r="C183" s="10" t="s">
        <v>41</v>
      </c>
      <c r="D183" s="13">
        <v>805</v>
      </c>
      <c r="E183" s="13" t="b">
        <v>0</v>
      </c>
      <c r="F183" s="13" t="b">
        <v>0</v>
      </c>
      <c r="G183" s="13" t="s">
        <v>137</v>
      </c>
      <c r="J183" s="14">
        <v>0.27250000000000002</v>
      </c>
    </row>
    <row r="184" spans="1:20" x14ac:dyDescent="0.2">
      <c r="A184" s="10">
        <v>2024</v>
      </c>
      <c r="B184" s="10">
        <v>8</v>
      </c>
      <c r="C184" s="10" t="s">
        <v>27</v>
      </c>
      <c r="D184" s="13">
        <v>805</v>
      </c>
      <c r="E184" s="13" t="b">
        <v>0</v>
      </c>
      <c r="F184" s="13" t="b">
        <v>0</v>
      </c>
      <c r="G184" s="13" t="s">
        <v>137</v>
      </c>
      <c r="H184" s="13">
        <v>12658.999999999998</v>
      </c>
      <c r="I184" s="14">
        <v>60</v>
      </c>
      <c r="J184" s="14">
        <v>2.1155555555378669</v>
      </c>
      <c r="K184" s="13">
        <v>5983.7710084533919</v>
      </c>
      <c r="L184" s="14">
        <v>4695.6932773501858</v>
      </c>
      <c r="M184" s="13">
        <v>5284.1911765147697</v>
      </c>
      <c r="N184" s="13">
        <v>4720.2731092831646</v>
      </c>
      <c r="O184" s="13">
        <v>3996.1134454115636</v>
      </c>
      <c r="P184" s="13">
        <v>23</v>
      </c>
      <c r="Q184" s="13">
        <v>10.871848739586701</v>
      </c>
      <c r="R184" s="13">
        <v>388</v>
      </c>
      <c r="S184" s="13">
        <v>1.7272727272727273</v>
      </c>
      <c r="T184" s="13">
        <v>334</v>
      </c>
    </row>
    <row r="185" spans="1:20" x14ac:dyDescent="0.2">
      <c r="A185" s="10">
        <v>2025</v>
      </c>
      <c r="B185" s="10">
        <v>8</v>
      </c>
      <c r="C185" s="10" t="s">
        <v>29</v>
      </c>
      <c r="D185" s="13">
        <v>805</v>
      </c>
      <c r="E185" s="13" t="b">
        <v>0</v>
      </c>
      <c r="F185" s="13" t="b">
        <v>0</v>
      </c>
      <c r="G185" s="13" t="s">
        <v>137</v>
      </c>
      <c r="J185" s="14">
        <v>3.2644444444414695</v>
      </c>
    </row>
    <row r="186" spans="1:20" x14ac:dyDescent="0.2">
      <c r="A186" s="10">
        <v>2025</v>
      </c>
      <c r="B186" s="10">
        <v>8</v>
      </c>
      <c r="C186" s="10" t="s">
        <v>39</v>
      </c>
      <c r="D186" s="13">
        <v>805</v>
      </c>
      <c r="E186" s="13" t="b">
        <v>0</v>
      </c>
      <c r="F186" s="13" t="b">
        <v>0</v>
      </c>
      <c r="G186" s="13" t="s">
        <v>137</v>
      </c>
      <c r="J186" s="14">
        <v>3.431215277769661</v>
      </c>
    </row>
    <row r="187" spans="1:20" x14ac:dyDescent="0.2">
      <c r="A187" s="10">
        <v>2025</v>
      </c>
      <c r="B187" s="10">
        <v>8</v>
      </c>
      <c r="C187" s="10" t="s">
        <v>35</v>
      </c>
      <c r="D187" s="13">
        <v>805</v>
      </c>
      <c r="E187" s="13" t="b">
        <v>0</v>
      </c>
      <c r="F187" s="13" t="b">
        <v>0</v>
      </c>
      <c r="G187" s="13" t="s">
        <v>137</v>
      </c>
      <c r="J187" s="14">
        <v>3.9838888889196094</v>
      </c>
    </row>
    <row r="188" spans="1:20" x14ac:dyDescent="0.2">
      <c r="A188" s="10">
        <v>2025</v>
      </c>
      <c r="B188" s="10">
        <v>8</v>
      </c>
      <c r="C188" s="10" t="s">
        <v>41</v>
      </c>
      <c r="D188" s="13">
        <v>805</v>
      </c>
      <c r="E188" s="13" t="b">
        <v>0</v>
      </c>
      <c r="F188" s="13" t="b">
        <v>0</v>
      </c>
      <c r="G188" s="13" t="s">
        <v>137</v>
      </c>
      <c r="J188" s="14">
        <v>1.5928819444522377</v>
      </c>
    </row>
    <row r="189" spans="1:20" x14ac:dyDescent="0.2">
      <c r="A189" s="10">
        <v>2025</v>
      </c>
      <c r="B189" s="10">
        <v>8</v>
      </c>
      <c r="C189" s="10" t="s">
        <v>27</v>
      </c>
      <c r="D189" s="13">
        <v>805</v>
      </c>
      <c r="E189" s="13" t="b">
        <v>0</v>
      </c>
      <c r="F189" s="13" t="b">
        <v>0</v>
      </c>
      <c r="G189" s="13" t="s">
        <v>137</v>
      </c>
      <c r="H189" s="13">
        <v>2981</v>
      </c>
      <c r="I189" s="14">
        <v>25</v>
      </c>
      <c r="J189" s="14">
        <v>2.1171180555722096</v>
      </c>
      <c r="K189" s="13">
        <v>1408.0461843656151</v>
      </c>
      <c r="L189" s="14">
        <v>1408.0461843656151</v>
      </c>
      <c r="M189" s="13">
        <v>1408.0461843656151</v>
      </c>
      <c r="N189" s="13">
        <v>1668.777983684575</v>
      </c>
      <c r="O189" s="13">
        <v>1408.0461843656151</v>
      </c>
      <c r="P189" s="13">
        <v>10</v>
      </c>
      <c r="Q189" s="13">
        <v>4.7234021615753612</v>
      </c>
      <c r="R189" s="13">
        <v>372</v>
      </c>
      <c r="S189" s="13">
        <v>1.375</v>
      </c>
      <c r="T189" s="13">
        <v>299</v>
      </c>
    </row>
    <row r="190" spans="1:20" x14ac:dyDescent="0.2">
      <c r="A190" s="10">
        <v>2025</v>
      </c>
      <c r="B190" s="10">
        <v>8</v>
      </c>
      <c r="C190" s="10" t="s">
        <v>33</v>
      </c>
      <c r="D190" s="13">
        <v>805</v>
      </c>
      <c r="E190" s="13" t="b">
        <v>0</v>
      </c>
      <c r="F190" s="13" t="b">
        <v>0</v>
      </c>
      <c r="G190" s="13" t="s">
        <v>137</v>
      </c>
      <c r="J190" s="14">
        <v>2.4538888888931254</v>
      </c>
    </row>
    <row r="191" spans="1:20" x14ac:dyDescent="0.2">
      <c r="A191" s="10">
        <v>2025</v>
      </c>
      <c r="B191" s="10">
        <v>8</v>
      </c>
      <c r="C191" s="10" t="s">
        <v>40</v>
      </c>
      <c r="D191" s="13">
        <v>805</v>
      </c>
      <c r="E191" s="13" t="b">
        <v>0</v>
      </c>
      <c r="F191" s="13" t="b">
        <v>0</v>
      </c>
      <c r="G191" s="13" t="s">
        <v>137</v>
      </c>
      <c r="J191" s="14">
        <v>2.2149999999999999</v>
      </c>
    </row>
    <row r="192" spans="1:20" x14ac:dyDescent="0.2">
      <c r="A192" s="10">
        <v>2024</v>
      </c>
      <c r="B192" s="10">
        <v>9</v>
      </c>
      <c r="C192" s="10" t="s">
        <v>29</v>
      </c>
      <c r="D192" s="13">
        <v>805</v>
      </c>
      <c r="E192" s="13" t="b">
        <v>0</v>
      </c>
      <c r="F192" s="13" t="b">
        <v>0</v>
      </c>
      <c r="G192" s="13" t="s">
        <v>137</v>
      </c>
      <c r="H192" s="13">
        <v>34601</v>
      </c>
      <c r="I192" s="14">
        <v>83</v>
      </c>
      <c r="J192" s="14">
        <v>4.9527777778098248</v>
      </c>
      <c r="K192" s="13">
        <v>6986.1805944584412</v>
      </c>
      <c r="L192" s="14">
        <v>6505.3393157178634</v>
      </c>
      <c r="M192" s="13">
        <v>2292.5114974613307</v>
      </c>
      <c r="N192" s="13">
        <v>2025.0858104187541</v>
      </c>
      <c r="O192" s="13">
        <v>1811.6702187207509</v>
      </c>
      <c r="P192" s="13">
        <v>19</v>
      </c>
      <c r="Q192" s="13">
        <v>3.8362310712034446</v>
      </c>
      <c r="R192" s="13">
        <v>309</v>
      </c>
      <c r="S192" s="13">
        <v>3.125</v>
      </c>
      <c r="T192" s="13">
        <v>217</v>
      </c>
    </row>
    <row r="193" spans="1:20" x14ac:dyDescent="0.2">
      <c r="A193" s="10">
        <v>2024</v>
      </c>
      <c r="B193" s="10">
        <v>9</v>
      </c>
      <c r="C193" s="10" t="s">
        <v>39</v>
      </c>
      <c r="D193" s="13">
        <v>805</v>
      </c>
      <c r="E193" s="13" t="b">
        <v>0</v>
      </c>
      <c r="F193" s="13" t="b">
        <v>0</v>
      </c>
      <c r="G193" s="13" t="s">
        <v>137</v>
      </c>
      <c r="H193" s="13">
        <v>8155.0000000000009</v>
      </c>
      <c r="I193" s="14">
        <v>36</v>
      </c>
      <c r="J193" s="14">
        <v>0.82409722221200354</v>
      </c>
      <c r="K193" s="13">
        <v>9895.6770878449606</v>
      </c>
      <c r="L193" s="14">
        <v>3697.379287144523</v>
      </c>
      <c r="M193" s="13">
        <v>9895.6770878449606</v>
      </c>
      <c r="N193" s="13">
        <v>3697.379287144523</v>
      </c>
      <c r="O193" s="13">
        <v>3697.379287144523</v>
      </c>
      <c r="P193" s="13">
        <v>10</v>
      </c>
      <c r="Q193" s="13">
        <v>12.134490604346977</v>
      </c>
      <c r="R193" s="13">
        <v>550</v>
      </c>
      <c r="S193" s="13">
        <v>2.1</v>
      </c>
      <c r="T193" s="13">
        <v>298</v>
      </c>
    </row>
    <row r="194" spans="1:20" x14ac:dyDescent="0.2">
      <c r="A194" s="10">
        <v>2024</v>
      </c>
      <c r="B194" s="10">
        <v>9</v>
      </c>
      <c r="C194" s="10" t="s">
        <v>35</v>
      </c>
      <c r="D194" s="13">
        <v>805</v>
      </c>
      <c r="E194" s="13" t="b">
        <v>0</v>
      </c>
      <c r="F194" s="13" t="b">
        <v>0</v>
      </c>
      <c r="G194" s="13" t="s">
        <v>137</v>
      </c>
      <c r="J194" s="14">
        <v>1.0549999999999999</v>
      </c>
    </row>
    <row r="195" spans="1:20" x14ac:dyDescent="0.2">
      <c r="A195" s="10">
        <v>2024</v>
      </c>
      <c r="B195" s="10">
        <v>9</v>
      </c>
      <c r="C195" s="10" t="s">
        <v>27</v>
      </c>
      <c r="D195" s="13">
        <v>805</v>
      </c>
      <c r="E195" s="13" t="b">
        <v>0</v>
      </c>
      <c r="F195" s="13" t="b">
        <v>0</v>
      </c>
      <c r="G195" s="13" t="s">
        <v>137</v>
      </c>
      <c r="H195" s="13">
        <v>43302.000000000022</v>
      </c>
      <c r="I195" s="14">
        <v>170</v>
      </c>
      <c r="J195" s="14">
        <v>8.6105208333823242</v>
      </c>
      <c r="K195" s="13">
        <v>5028.9640821867024</v>
      </c>
      <c r="L195" s="14">
        <v>4782.8233386693937</v>
      </c>
      <c r="M195" s="13">
        <v>5028.9640821867024</v>
      </c>
      <c r="N195" s="13">
        <v>4424.2735993747883</v>
      </c>
      <c r="O195" s="13">
        <v>4782.8233386693937</v>
      </c>
      <c r="P195" s="13">
        <v>56</v>
      </c>
      <c r="Q195" s="13">
        <v>6.503671622614549</v>
      </c>
      <c r="R195" s="13">
        <v>480</v>
      </c>
      <c r="S195" s="13">
        <v>2.1272727272727274</v>
      </c>
      <c r="T195" s="13">
        <v>329</v>
      </c>
    </row>
    <row r="196" spans="1:20" x14ac:dyDescent="0.2">
      <c r="A196" s="10">
        <v>2024</v>
      </c>
      <c r="B196" s="10">
        <v>9</v>
      </c>
      <c r="C196" s="10" t="s">
        <v>33</v>
      </c>
      <c r="D196" s="13">
        <v>805</v>
      </c>
      <c r="E196" s="13" t="b">
        <v>0</v>
      </c>
      <c r="F196" s="13" t="b">
        <v>0</v>
      </c>
      <c r="G196" s="13" t="s">
        <v>137</v>
      </c>
      <c r="J196" s="14">
        <v>2.1250000000000002E-2</v>
      </c>
    </row>
    <row r="197" spans="1:20" x14ac:dyDescent="0.2">
      <c r="A197" s="10">
        <v>2025</v>
      </c>
      <c r="B197" s="10">
        <v>9</v>
      </c>
      <c r="C197" s="10" t="s">
        <v>29</v>
      </c>
      <c r="D197" s="13">
        <v>805</v>
      </c>
      <c r="E197" s="13" t="b">
        <v>0</v>
      </c>
      <c r="F197" s="13" t="b">
        <v>0</v>
      </c>
      <c r="G197" s="13" t="s">
        <v>137</v>
      </c>
      <c r="J197" s="14">
        <v>3.7747569444112017</v>
      </c>
    </row>
    <row r="198" spans="1:20" x14ac:dyDescent="0.2">
      <c r="A198" s="10">
        <v>2025</v>
      </c>
      <c r="B198" s="10">
        <v>9</v>
      </c>
      <c r="C198" s="10" t="s">
        <v>39</v>
      </c>
      <c r="D198" s="13">
        <v>805</v>
      </c>
      <c r="E198" s="13" t="b">
        <v>0</v>
      </c>
      <c r="F198" s="13" t="b">
        <v>0</v>
      </c>
      <c r="G198" s="13" t="s">
        <v>137</v>
      </c>
      <c r="H198" s="13">
        <v>480</v>
      </c>
      <c r="I198" s="14">
        <v>4</v>
      </c>
      <c r="J198" s="14">
        <v>1.9255208333235352</v>
      </c>
      <c r="K198" s="13">
        <v>249.28320259796851</v>
      </c>
      <c r="L198" s="14">
        <v>249.28320259796851</v>
      </c>
      <c r="M198" s="13">
        <v>249.28320259796851</v>
      </c>
      <c r="N198" s="13">
        <v>249.28320259796851</v>
      </c>
      <c r="O198" s="13">
        <v>249.28320259796851</v>
      </c>
      <c r="P198" s="13">
        <v>2</v>
      </c>
      <c r="Q198" s="13">
        <v>1.0386800108248688</v>
      </c>
      <c r="R198" s="13">
        <v>240</v>
      </c>
      <c r="S198" s="13">
        <v>1</v>
      </c>
      <c r="T198" s="13">
        <v>249</v>
      </c>
    </row>
    <row r="199" spans="1:20" x14ac:dyDescent="0.2">
      <c r="A199" s="10">
        <v>2025</v>
      </c>
      <c r="B199" s="10">
        <v>9</v>
      </c>
      <c r="C199" s="10" t="s">
        <v>35</v>
      </c>
      <c r="D199" s="13">
        <v>805</v>
      </c>
      <c r="E199" s="13" t="b">
        <v>0</v>
      </c>
      <c r="F199" s="13" t="b">
        <v>0</v>
      </c>
      <c r="G199" s="13" t="s">
        <v>137</v>
      </c>
      <c r="J199" s="14">
        <v>2.2467361111115318</v>
      </c>
    </row>
    <row r="200" spans="1:20" x14ac:dyDescent="0.2">
      <c r="A200" s="10">
        <v>2025</v>
      </c>
      <c r="B200" s="10">
        <v>9</v>
      </c>
      <c r="C200" s="10" t="s">
        <v>41</v>
      </c>
      <c r="D200" s="13">
        <v>805</v>
      </c>
      <c r="E200" s="13" t="b">
        <v>0</v>
      </c>
      <c r="F200" s="13" t="b">
        <v>0</v>
      </c>
      <c r="G200" s="13" t="s">
        <v>137</v>
      </c>
      <c r="J200" s="14">
        <v>1.1378819444664987</v>
      </c>
    </row>
    <row r="201" spans="1:20" x14ac:dyDescent="0.2">
      <c r="A201" s="10">
        <v>2025</v>
      </c>
      <c r="B201" s="10">
        <v>9</v>
      </c>
      <c r="C201" s="10" t="s">
        <v>27</v>
      </c>
      <c r="D201" s="13">
        <v>805</v>
      </c>
      <c r="E201" s="13" t="b">
        <v>0</v>
      </c>
      <c r="F201" s="13" t="b">
        <v>0</v>
      </c>
      <c r="G201" s="13" t="s">
        <v>137</v>
      </c>
      <c r="H201" s="13">
        <v>10772</v>
      </c>
      <c r="I201" s="14">
        <v>42</v>
      </c>
      <c r="J201" s="14">
        <v>3.6013888888558725</v>
      </c>
      <c r="K201" s="13">
        <v>2991.0682607293111</v>
      </c>
      <c r="L201" s="14">
        <v>2991.0682607293111</v>
      </c>
      <c r="M201" s="13">
        <v>2991.0682607293111</v>
      </c>
      <c r="N201" s="13">
        <v>2090.0242190704525</v>
      </c>
      <c r="O201" s="13">
        <v>2991.0682607293111</v>
      </c>
      <c r="P201" s="13">
        <v>9</v>
      </c>
      <c r="Q201" s="13">
        <v>2.4990358658154288</v>
      </c>
      <c r="R201" s="13">
        <v>635</v>
      </c>
      <c r="S201" s="13">
        <v>3.25</v>
      </c>
      <c r="T201" s="13">
        <v>324</v>
      </c>
    </row>
    <row r="202" spans="1:20" x14ac:dyDescent="0.2">
      <c r="A202" s="10">
        <v>2025</v>
      </c>
      <c r="B202" s="10">
        <v>9</v>
      </c>
      <c r="C202" s="10" t="s">
        <v>33</v>
      </c>
      <c r="D202" s="13">
        <v>805</v>
      </c>
      <c r="E202" s="13" t="b">
        <v>0</v>
      </c>
      <c r="F202" s="13" t="b">
        <v>0</v>
      </c>
      <c r="G202" s="13" t="s">
        <v>137</v>
      </c>
      <c r="J202" s="14">
        <v>1.9792013889001101</v>
      </c>
    </row>
    <row r="203" spans="1:20" x14ac:dyDescent="0.2">
      <c r="A203" s="10">
        <v>2025</v>
      </c>
      <c r="B203" s="10">
        <v>9</v>
      </c>
      <c r="C203" s="10" t="s">
        <v>40</v>
      </c>
      <c r="D203" s="13">
        <v>805</v>
      </c>
      <c r="E203" s="13" t="b">
        <v>0</v>
      </c>
      <c r="F203" s="13" t="b">
        <v>0</v>
      </c>
      <c r="G203" s="13" t="s">
        <v>137</v>
      </c>
      <c r="H203" s="13">
        <v>1088</v>
      </c>
      <c r="I203" s="14">
        <v>2</v>
      </c>
      <c r="J203" s="14">
        <v>0.5625</v>
      </c>
      <c r="K203" s="13">
        <v>1934.2222222222222</v>
      </c>
      <c r="L203" s="14">
        <v>1934.2222222222222</v>
      </c>
      <c r="M203" s="13">
        <v>1934.2222222222222</v>
      </c>
      <c r="N203" s="13">
        <v>1934.2222222222222</v>
      </c>
      <c r="O203" s="13">
        <v>1934.2222222222222</v>
      </c>
      <c r="P203" s="13">
        <v>1</v>
      </c>
      <c r="Q203" s="13">
        <v>1.7777777777777777</v>
      </c>
      <c r="R203" s="13">
        <v>1088</v>
      </c>
      <c r="S203" s="13">
        <v>2</v>
      </c>
      <c r="T203" s="13">
        <v>604.5</v>
      </c>
    </row>
    <row r="204" spans="1:20" x14ac:dyDescent="0.2">
      <c r="A204" s="10">
        <v>2024</v>
      </c>
      <c r="B204" s="10">
        <v>10</v>
      </c>
      <c r="C204" s="10" t="s">
        <v>29</v>
      </c>
      <c r="D204" s="13">
        <v>805</v>
      </c>
      <c r="E204" s="13" t="b">
        <v>0</v>
      </c>
      <c r="F204" s="13" t="b">
        <v>0</v>
      </c>
      <c r="G204" s="13" t="s">
        <v>137</v>
      </c>
      <c r="H204" s="13">
        <v>9458</v>
      </c>
      <c r="I204" s="14">
        <v>56</v>
      </c>
      <c r="J204" s="14">
        <v>3.6222569444144028</v>
      </c>
      <c r="K204" s="13">
        <v>2611.079264982689</v>
      </c>
      <c r="L204" s="14">
        <v>1710.8118212198904</v>
      </c>
      <c r="M204" s="13">
        <v>2611.079264982689</v>
      </c>
      <c r="N204" s="13">
        <v>1583.2670315791627</v>
      </c>
      <c r="O204" s="13">
        <v>1710.8118212198904</v>
      </c>
      <c r="P204" s="13">
        <v>19</v>
      </c>
      <c r="Q204" s="13">
        <v>5.2453484917182376</v>
      </c>
      <c r="R204" s="13">
        <v>426.5</v>
      </c>
      <c r="S204" s="13">
        <v>1.5</v>
      </c>
      <c r="T204" s="13">
        <v>279.5</v>
      </c>
    </row>
    <row r="205" spans="1:20" x14ac:dyDescent="0.2">
      <c r="A205" s="10">
        <v>2024</v>
      </c>
      <c r="B205" s="10">
        <v>10</v>
      </c>
      <c r="C205" s="10" t="s">
        <v>35</v>
      </c>
      <c r="D205" s="13">
        <v>805</v>
      </c>
      <c r="E205" s="13" t="b">
        <v>0</v>
      </c>
      <c r="F205" s="13" t="b">
        <v>0</v>
      </c>
      <c r="G205" s="13" t="s">
        <v>137</v>
      </c>
      <c r="H205" s="13">
        <v>11573.020000000002</v>
      </c>
      <c r="I205" s="14">
        <v>66</v>
      </c>
      <c r="J205" s="14">
        <v>4.6928125000136784</v>
      </c>
      <c r="K205" s="13">
        <v>2466.116001857366</v>
      </c>
      <c r="L205" s="14">
        <v>1971.7429579752079</v>
      </c>
      <c r="M205" s="13">
        <v>2466.116001857366</v>
      </c>
      <c r="N205" s="13">
        <v>2634.8847306309294</v>
      </c>
      <c r="O205" s="13">
        <v>1971.7429579752079</v>
      </c>
      <c r="P205" s="13">
        <v>27</v>
      </c>
      <c r="Q205" s="13">
        <v>5.7534793900078691</v>
      </c>
      <c r="R205" s="13">
        <v>390</v>
      </c>
      <c r="S205" s="13">
        <v>1.25</v>
      </c>
      <c r="T205" s="13">
        <v>352</v>
      </c>
    </row>
    <row r="206" spans="1:20" x14ac:dyDescent="0.2">
      <c r="A206" s="10">
        <v>2024</v>
      </c>
      <c r="B206" s="10">
        <v>10</v>
      </c>
      <c r="C206" s="10" t="s">
        <v>27</v>
      </c>
      <c r="D206" s="13">
        <v>805</v>
      </c>
      <c r="E206" s="13" t="b">
        <v>0</v>
      </c>
      <c r="F206" s="13" t="b">
        <v>0</v>
      </c>
      <c r="G206" s="13" t="s">
        <v>137</v>
      </c>
      <c r="H206" s="13">
        <v>95384.97</v>
      </c>
      <c r="I206" s="14">
        <v>377</v>
      </c>
      <c r="J206" s="14">
        <v>11.05465277770214</v>
      </c>
      <c r="K206" s="13">
        <v>8628.4908190329497</v>
      </c>
      <c r="L206" s="14">
        <v>8153.4872069256971</v>
      </c>
      <c r="M206" s="13">
        <v>7060.4723250497227</v>
      </c>
      <c r="N206" s="13">
        <v>6295.3646215259869</v>
      </c>
      <c r="O206" s="13">
        <v>6585.468712942471</v>
      </c>
      <c r="P206" s="13">
        <v>109</v>
      </c>
      <c r="Q206" s="13">
        <v>9.8601016415331628</v>
      </c>
      <c r="R206" s="13">
        <v>494</v>
      </c>
      <c r="S206" s="13">
        <v>2.0495049504950495</v>
      </c>
      <c r="T206" s="13">
        <v>329</v>
      </c>
    </row>
    <row r="207" spans="1:20" x14ac:dyDescent="0.2">
      <c r="A207" s="10">
        <v>2024</v>
      </c>
      <c r="B207" s="10">
        <v>10</v>
      </c>
      <c r="C207" s="10" t="s">
        <v>33</v>
      </c>
      <c r="D207" s="13">
        <v>805</v>
      </c>
      <c r="E207" s="13" t="b">
        <v>0</v>
      </c>
      <c r="F207" s="13" t="b">
        <v>0</v>
      </c>
      <c r="G207" s="13" t="s">
        <v>137</v>
      </c>
      <c r="J207" s="14">
        <v>1.4275</v>
      </c>
    </row>
    <row r="208" spans="1:20" x14ac:dyDescent="0.2">
      <c r="A208" s="10">
        <v>2025</v>
      </c>
      <c r="B208" s="10">
        <v>10</v>
      </c>
      <c r="C208" s="10" t="s">
        <v>29</v>
      </c>
      <c r="D208" s="13">
        <v>805</v>
      </c>
      <c r="E208" s="13" t="b">
        <v>0</v>
      </c>
      <c r="F208" s="13" t="b">
        <v>0</v>
      </c>
      <c r="G208" s="13" t="s">
        <v>137</v>
      </c>
      <c r="J208" s="14">
        <v>4.3801736110998899</v>
      </c>
    </row>
    <row r="209" spans="1:20" x14ac:dyDescent="0.2">
      <c r="A209" s="10">
        <v>2025</v>
      </c>
      <c r="B209" s="10">
        <v>10</v>
      </c>
      <c r="C209" s="10" t="s">
        <v>39</v>
      </c>
      <c r="D209" s="13">
        <v>805</v>
      </c>
      <c r="E209" s="13" t="b">
        <v>0</v>
      </c>
      <c r="F209" s="13" t="b">
        <v>0</v>
      </c>
      <c r="G209" s="13" t="s">
        <v>137</v>
      </c>
      <c r="J209" s="14">
        <v>1.6575</v>
      </c>
    </row>
    <row r="210" spans="1:20" x14ac:dyDescent="0.2">
      <c r="A210" s="10">
        <v>2025</v>
      </c>
      <c r="B210" s="10">
        <v>10</v>
      </c>
      <c r="C210" s="10" t="s">
        <v>35</v>
      </c>
      <c r="D210" s="13">
        <v>805</v>
      </c>
      <c r="E210" s="13" t="b">
        <v>0</v>
      </c>
      <c r="F210" s="13" t="b">
        <v>0</v>
      </c>
      <c r="G210" s="13" t="s">
        <v>137</v>
      </c>
      <c r="J210" s="14">
        <v>3.018611111114442</v>
      </c>
    </row>
    <row r="211" spans="1:20" x14ac:dyDescent="0.2">
      <c r="A211" s="10">
        <v>2025</v>
      </c>
      <c r="B211" s="10">
        <v>10</v>
      </c>
      <c r="C211" s="10" t="s">
        <v>41</v>
      </c>
      <c r="D211" s="13">
        <v>805</v>
      </c>
      <c r="E211" s="13" t="b">
        <v>0</v>
      </c>
      <c r="F211" s="13" t="b">
        <v>0</v>
      </c>
      <c r="G211" s="13" t="s">
        <v>137</v>
      </c>
      <c r="J211" s="14">
        <v>0.98354166664648801</v>
      </c>
    </row>
    <row r="212" spans="1:20" x14ac:dyDescent="0.2">
      <c r="A212" s="10">
        <v>2025</v>
      </c>
      <c r="B212" s="10">
        <v>10</v>
      </c>
      <c r="C212" s="10" t="s">
        <v>27</v>
      </c>
      <c r="D212" s="13">
        <v>805</v>
      </c>
      <c r="E212" s="13" t="b">
        <v>0</v>
      </c>
      <c r="F212" s="13" t="b">
        <v>0</v>
      </c>
      <c r="G212" s="13" t="s">
        <v>137</v>
      </c>
      <c r="J212" s="14">
        <v>3.739965277797892</v>
      </c>
    </row>
    <row r="213" spans="1:20" x14ac:dyDescent="0.2">
      <c r="A213" s="10">
        <v>2025</v>
      </c>
      <c r="B213" s="10">
        <v>10</v>
      </c>
      <c r="C213" s="10" t="s">
        <v>33</v>
      </c>
      <c r="D213" s="13">
        <v>805</v>
      </c>
      <c r="E213" s="13" t="b">
        <v>0</v>
      </c>
      <c r="F213" s="13" t="b">
        <v>0</v>
      </c>
      <c r="G213" s="13" t="s">
        <v>137</v>
      </c>
      <c r="J213" s="14">
        <v>2.3387500000034924</v>
      </c>
    </row>
    <row r="214" spans="1:20" x14ac:dyDescent="0.2">
      <c r="A214" s="10">
        <v>2025</v>
      </c>
      <c r="B214" s="10">
        <v>10</v>
      </c>
      <c r="C214" s="10" t="s">
        <v>40</v>
      </c>
      <c r="D214" s="13">
        <v>805</v>
      </c>
      <c r="E214" s="13" t="b">
        <v>0</v>
      </c>
      <c r="F214" s="13" t="b">
        <v>0</v>
      </c>
      <c r="G214" s="13" t="s">
        <v>137</v>
      </c>
      <c r="J214" s="14">
        <v>1.4975000000000001</v>
      </c>
    </row>
    <row r="215" spans="1:20" x14ac:dyDescent="0.2">
      <c r="A215" s="10">
        <v>2025</v>
      </c>
      <c r="B215" s="10">
        <v>10</v>
      </c>
      <c r="C215" s="10" t="s">
        <v>31</v>
      </c>
      <c r="D215" s="13">
        <v>805</v>
      </c>
      <c r="E215" s="13" t="b">
        <v>0</v>
      </c>
      <c r="F215" s="13" t="b">
        <v>0</v>
      </c>
      <c r="G215" s="13" t="s">
        <v>137</v>
      </c>
      <c r="J215" s="14">
        <v>1.9612499999999997</v>
      </c>
    </row>
    <row r="216" spans="1:20" x14ac:dyDescent="0.2">
      <c r="A216" s="10">
        <v>2024</v>
      </c>
      <c r="B216" s="10">
        <v>11</v>
      </c>
      <c r="C216" s="10" t="s">
        <v>29</v>
      </c>
      <c r="D216" s="13">
        <v>805</v>
      </c>
      <c r="E216" s="13" t="b">
        <v>0</v>
      </c>
      <c r="F216" s="13" t="b">
        <v>0</v>
      </c>
      <c r="G216" s="13" t="s">
        <v>137</v>
      </c>
      <c r="H216" s="13">
        <v>22926.999999999982</v>
      </c>
      <c r="I216" s="14">
        <v>110</v>
      </c>
      <c r="J216" s="14">
        <v>2.5515972222288839</v>
      </c>
      <c r="K216" s="13">
        <v>8985.3523119815418</v>
      </c>
      <c r="L216" s="14">
        <v>7155.9883515040556</v>
      </c>
      <c r="M216" s="13">
        <v>8985.3523119815418</v>
      </c>
      <c r="N216" s="13">
        <v>6766.4284353305657</v>
      </c>
      <c r="O216" s="13">
        <v>7155.9883515040556</v>
      </c>
      <c r="P216" s="13">
        <v>23</v>
      </c>
      <c r="Q216" s="13">
        <v>9.0139618430486159</v>
      </c>
      <c r="R216" s="13">
        <v>424</v>
      </c>
      <c r="S216" s="13">
        <v>3</v>
      </c>
      <c r="T216" s="13">
        <v>298</v>
      </c>
    </row>
    <row r="217" spans="1:20" x14ac:dyDescent="0.2">
      <c r="A217" s="10">
        <v>2024</v>
      </c>
      <c r="B217" s="10">
        <v>11</v>
      </c>
      <c r="C217" s="10" t="s">
        <v>39</v>
      </c>
      <c r="D217" s="13">
        <v>805</v>
      </c>
      <c r="E217" s="13" t="b">
        <v>0</v>
      </c>
      <c r="F217" s="13" t="b">
        <v>0</v>
      </c>
      <c r="G217" s="13" t="s">
        <v>137</v>
      </c>
      <c r="H217" s="13">
        <v>2126</v>
      </c>
      <c r="I217" s="14">
        <v>12</v>
      </c>
      <c r="J217" s="14">
        <v>0.34749999999999998</v>
      </c>
      <c r="K217" s="13">
        <v>6117.9856115107914</v>
      </c>
      <c r="L217" s="14">
        <v>5038.84892086331</v>
      </c>
      <c r="M217" s="13">
        <v>6117.9856115107914</v>
      </c>
      <c r="N217" s="13">
        <v>4978.4172661870507</v>
      </c>
      <c r="O217" s="13">
        <v>5038.84892086331</v>
      </c>
      <c r="P217" s="13">
        <v>3</v>
      </c>
      <c r="Q217" s="13">
        <v>8.6330935251798575</v>
      </c>
      <c r="R217" s="13">
        <v>376</v>
      </c>
      <c r="S217" s="13">
        <v>2</v>
      </c>
      <c r="T217" s="13">
        <v>337</v>
      </c>
    </row>
    <row r="218" spans="1:20" x14ac:dyDescent="0.2">
      <c r="A218" s="10">
        <v>2024</v>
      </c>
      <c r="B218" s="10">
        <v>11</v>
      </c>
      <c r="C218" s="10" t="s">
        <v>35</v>
      </c>
      <c r="D218" s="13">
        <v>805</v>
      </c>
      <c r="E218" s="13" t="b">
        <v>0</v>
      </c>
      <c r="F218" s="13" t="b">
        <v>0</v>
      </c>
      <c r="G218" s="13" t="s">
        <v>137</v>
      </c>
      <c r="H218" s="13">
        <v>4460</v>
      </c>
      <c r="I218" s="14">
        <v>18</v>
      </c>
      <c r="J218" s="14">
        <v>1.0132986110958155</v>
      </c>
      <c r="K218" s="13">
        <v>4401.4666073377957</v>
      </c>
      <c r="L218" s="14">
        <v>3054.3809752714078</v>
      </c>
      <c r="M218" s="13">
        <v>4401.4666073377957</v>
      </c>
      <c r="N218" s="13">
        <v>3054.3809752714078</v>
      </c>
      <c r="O218" s="13">
        <v>3054.3809752714078</v>
      </c>
      <c r="P218" s="13">
        <v>10</v>
      </c>
      <c r="Q218" s="13">
        <v>9.8687592092775702</v>
      </c>
      <c r="R218" s="13">
        <v>357.5</v>
      </c>
      <c r="S218" s="13">
        <v>1.2222222222222223</v>
      </c>
      <c r="T218" s="13">
        <v>335</v>
      </c>
    </row>
    <row r="219" spans="1:20" x14ac:dyDescent="0.2">
      <c r="A219" s="10">
        <v>2024</v>
      </c>
      <c r="B219" s="10">
        <v>11</v>
      </c>
      <c r="C219" s="10" t="s">
        <v>41</v>
      </c>
      <c r="D219" s="13">
        <v>805</v>
      </c>
      <c r="E219" s="13" t="b">
        <v>0</v>
      </c>
      <c r="F219" s="13" t="b">
        <v>0</v>
      </c>
      <c r="G219" s="13" t="s">
        <v>137</v>
      </c>
      <c r="H219" s="13">
        <v>5735</v>
      </c>
      <c r="I219" s="14">
        <v>25</v>
      </c>
      <c r="J219" s="14">
        <v>0.19125</v>
      </c>
      <c r="K219" s="13">
        <v>29986.928104575163</v>
      </c>
      <c r="L219" s="14">
        <v>12292.81045751634</v>
      </c>
      <c r="M219" s="13">
        <v>29986.928104575163</v>
      </c>
      <c r="N219" s="13">
        <v>12292.81045751634</v>
      </c>
      <c r="O219" s="13">
        <v>12292.81045751634</v>
      </c>
      <c r="P219" s="13">
        <v>6</v>
      </c>
      <c r="Q219" s="13">
        <v>31.372549019607842</v>
      </c>
      <c r="R219" s="13">
        <v>868</v>
      </c>
      <c r="S219" s="13">
        <v>3.6666666666666665</v>
      </c>
      <c r="T219" s="13">
        <v>255</v>
      </c>
    </row>
    <row r="220" spans="1:20" x14ac:dyDescent="0.2">
      <c r="A220" s="10">
        <v>2024</v>
      </c>
      <c r="B220" s="10">
        <v>11</v>
      </c>
      <c r="C220" s="10" t="s">
        <v>27</v>
      </c>
      <c r="D220" s="13">
        <v>805</v>
      </c>
      <c r="E220" s="13" t="b">
        <v>0</v>
      </c>
      <c r="F220" s="13" t="b">
        <v>0</v>
      </c>
      <c r="G220" s="13" t="s">
        <v>137</v>
      </c>
      <c r="H220" s="13">
        <v>135566.60999999999</v>
      </c>
      <c r="I220" s="14">
        <v>640</v>
      </c>
      <c r="J220" s="14">
        <v>11.763090277751326</v>
      </c>
      <c r="K220" s="13">
        <v>11524.744501571178</v>
      </c>
      <c r="L220" s="14">
        <v>9359.7963970609908</v>
      </c>
      <c r="M220" s="13">
        <v>9791.0164149498305</v>
      </c>
      <c r="N220" s="13">
        <v>7769.7915974399721</v>
      </c>
      <c r="O220" s="13">
        <v>7626.0683104396421</v>
      </c>
      <c r="P220" s="13">
        <v>207</v>
      </c>
      <c r="Q220" s="13">
        <v>17.597416589713603</v>
      </c>
      <c r="R220" s="13">
        <v>373</v>
      </c>
      <c r="S220" s="13">
        <v>1.8941798941798942</v>
      </c>
      <c r="T220" s="13">
        <v>269</v>
      </c>
    </row>
    <row r="221" spans="1:20" x14ac:dyDescent="0.2">
      <c r="A221" s="10">
        <v>2024</v>
      </c>
      <c r="B221" s="10">
        <v>11</v>
      </c>
      <c r="C221" s="10" t="s">
        <v>33</v>
      </c>
      <c r="D221" s="13">
        <v>805</v>
      </c>
      <c r="E221" s="13" t="b">
        <v>0</v>
      </c>
      <c r="F221" s="13" t="b">
        <v>0</v>
      </c>
      <c r="G221" s="13" t="s">
        <v>137</v>
      </c>
      <c r="H221" s="13">
        <v>1339</v>
      </c>
      <c r="I221" s="14">
        <v>7</v>
      </c>
      <c r="J221" s="14">
        <v>1.0108333333628252</v>
      </c>
      <c r="K221" s="13">
        <v>1324.6496289803135</v>
      </c>
      <c r="L221" s="14">
        <v>1324.6496289803135</v>
      </c>
      <c r="M221" s="13">
        <v>1324.6496289803135</v>
      </c>
      <c r="N221" s="13">
        <v>1324.6496289803135</v>
      </c>
      <c r="O221" s="13">
        <v>1324.6496289803135</v>
      </c>
      <c r="P221" s="13">
        <v>2</v>
      </c>
      <c r="Q221" s="13">
        <v>1.9785655399257858</v>
      </c>
      <c r="R221" s="13">
        <v>669.5</v>
      </c>
      <c r="S221" s="13">
        <v>2.5</v>
      </c>
      <c r="T221" s="13">
        <v>259</v>
      </c>
    </row>
    <row r="222" spans="1:20" x14ac:dyDescent="0.2">
      <c r="A222" s="10">
        <v>2025</v>
      </c>
      <c r="B222" s="10">
        <v>11</v>
      </c>
      <c r="C222" s="10" t="s">
        <v>29</v>
      </c>
      <c r="D222" s="13">
        <v>805</v>
      </c>
      <c r="E222" s="13" t="b">
        <v>0</v>
      </c>
      <c r="F222" s="13" t="b">
        <v>0</v>
      </c>
      <c r="G222" s="13" t="s">
        <v>137</v>
      </c>
      <c r="J222" s="14">
        <v>1.3524652777684969</v>
      </c>
    </row>
    <row r="223" spans="1:20" x14ac:dyDescent="0.2">
      <c r="A223" s="10">
        <v>2025</v>
      </c>
      <c r="B223" s="10">
        <v>11</v>
      </c>
      <c r="C223" s="10" t="s">
        <v>39</v>
      </c>
      <c r="D223" s="13">
        <v>805</v>
      </c>
      <c r="E223" s="13" t="b">
        <v>0</v>
      </c>
      <c r="F223" s="13" t="b">
        <v>0</v>
      </c>
      <c r="G223" s="13" t="s">
        <v>137</v>
      </c>
      <c r="H223" s="13">
        <v>800</v>
      </c>
      <c r="I223" s="14">
        <v>7</v>
      </c>
      <c r="J223" s="14">
        <v>2.677881944453111</v>
      </c>
      <c r="K223" s="13">
        <v>298.74356547236795</v>
      </c>
      <c r="L223" s="14">
        <v>298.74356547236795</v>
      </c>
      <c r="M223" s="13">
        <v>298.74356547236795</v>
      </c>
      <c r="N223" s="13">
        <v>536.24470002290047</v>
      </c>
      <c r="O223" s="13">
        <v>298.74356547236795</v>
      </c>
      <c r="P223" s="13">
        <v>1</v>
      </c>
      <c r="Q223" s="13">
        <v>0.37342945684045997</v>
      </c>
      <c r="R223" s="13">
        <v>800</v>
      </c>
      <c r="S223" s="13">
        <v>3</v>
      </c>
      <c r="T223" s="13">
        <v>368</v>
      </c>
    </row>
    <row r="224" spans="1:20" x14ac:dyDescent="0.2">
      <c r="A224" s="10">
        <v>2025</v>
      </c>
      <c r="B224" s="10">
        <v>11</v>
      </c>
      <c r="C224" s="10" t="s">
        <v>35</v>
      </c>
      <c r="D224" s="13">
        <v>805</v>
      </c>
      <c r="E224" s="13" t="b">
        <v>0</v>
      </c>
      <c r="F224" s="13" t="b">
        <v>0</v>
      </c>
      <c r="G224" s="13" t="s">
        <v>137</v>
      </c>
      <c r="J224" s="14">
        <v>3.5112500000267755</v>
      </c>
    </row>
    <row r="225" spans="1:20" x14ac:dyDescent="0.2">
      <c r="A225" s="10">
        <v>2025</v>
      </c>
      <c r="B225" s="10">
        <v>11</v>
      </c>
      <c r="C225" s="10" t="s">
        <v>41</v>
      </c>
      <c r="D225" s="13">
        <v>805</v>
      </c>
      <c r="E225" s="13" t="b">
        <v>0</v>
      </c>
      <c r="F225" s="13" t="b">
        <v>0</v>
      </c>
      <c r="G225" s="13" t="s">
        <v>137</v>
      </c>
      <c r="J225" s="14">
        <v>0.46875</v>
      </c>
    </row>
    <row r="226" spans="1:20" x14ac:dyDescent="0.2">
      <c r="A226" s="10">
        <v>2025</v>
      </c>
      <c r="B226" s="10">
        <v>11</v>
      </c>
      <c r="C226" s="10" t="s">
        <v>27</v>
      </c>
      <c r="D226" s="13">
        <v>805</v>
      </c>
      <c r="E226" s="13" t="b">
        <v>0</v>
      </c>
      <c r="F226" s="13" t="b">
        <v>0</v>
      </c>
      <c r="G226" s="13" t="s">
        <v>137</v>
      </c>
      <c r="H226" s="13">
        <v>6524.5999999999976</v>
      </c>
      <c r="I226" s="14">
        <v>41</v>
      </c>
      <c r="J226" s="14">
        <v>5.1844791666974199</v>
      </c>
      <c r="K226" s="13">
        <v>1258.4870707767261</v>
      </c>
      <c r="L226" s="14">
        <v>1258.4870707767261</v>
      </c>
      <c r="M226" s="13">
        <v>1258.4870707767261</v>
      </c>
      <c r="N226" s="13">
        <v>1274.6796327102861</v>
      </c>
      <c r="O226" s="13">
        <v>1258.4870707767261</v>
      </c>
      <c r="P226" s="13">
        <v>18</v>
      </c>
      <c r="Q226" s="13">
        <v>3.4719013079700023</v>
      </c>
      <c r="R226" s="13">
        <v>296</v>
      </c>
      <c r="S226" s="13">
        <v>2.125</v>
      </c>
      <c r="T226" s="13">
        <v>189</v>
      </c>
    </row>
    <row r="227" spans="1:20" x14ac:dyDescent="0.2">
      <c r="A227" s="10">
        <v>2025</v>
      </c>
      <c r="B227" s="10">
        <v>11</v>
      </c>
      <c r="C227" s="10" t="s">
        <v>33</v>
      </c>
      <c r="D227" s="13">
        <v>805</v>
      </c>
      <c r="E227" s="13" t="b">
        <v>0</v>
      </c>
      <c r="F227" s="13" t="b">
        <v>0</v>
      </c>
      <c r="G227" s="13" t="s">
        <v>137</v>
      </c>
      <c r="J227" s="14">
        <v>2.1290972222245181</v>
      </c>
    </row>
    <row r="228" spans="1:20" x14ac:dyDescent="0.2">
      <c r="A228" s="10">
        <v>2025</v>
      </c>
      <c r="B228" s="10">
        <v>11</v>
      </c>
      <c r="C228" s="10" t="s">
        <v>40</v>
      </c>
      <c r="D228" s="13">
        <v>805</v>
      </c>
      <c r="E228" s="13" t="b">
        <v>0</v>
      </c>
      <c r="F228" s="13" t="b">
        <v>0</v>
      </c>
      <c r="G228" s="13" t="s">
        <v>137</v>
      </c>
      <c r="J228" s="14">
        <v>0.47375</v>
      </c>
    </row>
    <row r="229" spans="1:20" x14ac:dyDescent="0.2">
      <c r="A229" s="10">
        <v>2025</v>
      </c>
      <c r="B229" s="10">
        <v>11</v>
      </c>
      <c r="C229" s="10" t="s">
        <v>31</v>
      </c>
      <c r="D229" s="13">
        <v>805</v>
      </c>
      <c r="E229" s="13" t="b">
        <v>0</v>
      </c>
      <c r="F229" s="13" t="b">
        <v>0</v>
      </c>
      <c r="G229" s="13" t="s">
        <v>137</v>
      </c>
      <c r="J229" s="14">
        <v>2.1612499999999999</v>
      </c>
    </row>
    <row r="230" spans="1:20" x14ac:dyDescent="0.2">
      <c r="A230" s="10">
        <v>2024</v>
      </c>
      <c r="B230" s="10">
        <v>12</v>
      </c>
      <c r="C230" s="10" t="s">
        <v>29</v>
      </c>
      <c r="D230" s="13">
        <v>805</v>
      </c>
      <c r="E230" s="13" t="b">
        <v>0</v>
      </c>
      <c r="F230" s="13" t="b">
        <v>0</v>
      </c>
      <c r="G230" s="13" t="s">
        <v>137</v>
      </c>
      <c r="H230" s="13">
        <v>299</v>
      </c>
      <c r="I230" s="14">
        <v>1</v>
      </c>
      <c r="J230" s="14">
        <v>0.53374999999999995</v>
      </c>
      <c r="K230" s="13">
        <v>560.18735362997666</v>
      </c>
      <c r="L230" s="14">
        <v>560.18735362997666</v>
      </c>
      <c r="M230" s="13">
        <v>560.18735362997666</v>
      </c>
      <c r="N230" s="13">
        <v>560.18735362997666</v>
      </c>
      <c r="O230" s="13">
        <v>560.18735362997666</v>
      </c>
      <c r="P230" s="13">
        <v>1</v>
      </c>
      <c r="Q230" s="13">
        <v>1.873536299765808</v>
      </c>
      <c r="R230" s="13">
        <v>299</v>
      </c>
      <c r="S230" s="13">
        <v>1</v>
      </c>
      <c r="T230" s="13">
        <v>299</v>
      </c>
    </row>
    <row r="231" spans="1:20" x14ac:dyDescent="0.2">
      <c r="A231" s="10">
        <v>2024</v>
      </c>
      <c r="B231" s="10">
        <v>12</v>
      </c>
      <c r="C231" s="10" t="s">
        <v>35</v>
      </c>
      <c r="D231" s="13">
        <v>805</v>
      </c>
      <c r="E231" s="13" t="b">
        <v>0</v>
      </c>
      <c r="F231" s="13" t="b">
        <v>0</v>
      </c>
      <c r="G231" s="13" t="s">
        <v>137</v>
      </c>
      <c r="H231" s="13">
        <v>91397.599999999991</v>
      </c>
      <c r="I231" s="14">
        <v>412</v>
      </c>
      <c r="J231" s="14">
        <v>10.010729166629318</v>
      </c>
      <c r="K231" s="13">
        <v>9129.9643091607286</v>
      </c>
      <c r="L231" s="14">
        <v>6547.3772098930076</v>
      </c>
      <c r="M231" s="13">
        <v>9129.9643091607286</v>
      </c>
      <c r="N231" s="13">
        <v>5775.844999657359</v>
      </c>
      <c r="O231" s="13">
        <v>6547.3772098930076</v>
      </c>
      <c r="P231" s="13">
        <v>142</v>
      </c>
      <c r="Q231" s="13">
        <v>14.184780912199265</v>
      </c>
      <c r="R231" s="13">
        <v>332.5</v>
      </c>
      <c r="S231" s="13">
        <v>1.751937984496124</v>
      </c>
      <c r="T231" s="13">
        <v>305</v>
      </c>
    </row>
    <row r="232" spans="1:20" x14ac:dyDescent="0.2">
      <c r="A232" s="10">
        <v>2024</v>
      </c>
      <c r="B232" s="10">
        <v>12</v>
      </c>
      <c r="C232" s="10" t="s">
        <v>27</v>
      </c>
      <c r="D232" s="13">
        <v>805</v>
      </c>
      <c r="E232" s="13" t="b">
        <v>0</v>
      </c>
      <c r="F232" s="13" t="b">
        <v>0</v>
      </c>
      <c r="G232" s="13" t="s">
        <v>137</v>
      </c>
      <c r="H232" s="13">
        <v>137953.65000000008</v>
      </c>
      <c r="I232" s="14">
        <v>828</v>
      </c>
      <c r="J232" s="14">
        <v>12.423020833342452</v>
      </c>
      <c r="K232" s="13">
        <v>11104.678310587942</v>
      </c>
      <c r="L232" s="14">
        <v>7441.4952079837522</v>
      </c>
      <c r="M232" s="13">
        <v>11104.678310587942</v>
      </c>
      <c r="N232" s="13">
        <v>7635.7837012882092</v>
      </c>
      <c r="O232" s="13">
        <v>7441.4952079837522</v>
      </c>
      <c r="P232" s="13">
        <v>320</v>
      </c>
      <c r="Q232" s="13">
        <v>25.758630231154736</v>
      </c>
      <c r="R232" s="13">
        <v>305.5</v>
      </c>
      <c r="S232" s="13">
        <v>1.6654929577464788</v>
      </c>
      <c r="T232" s="13">
        <v>249</v>
      </c>
    </row>
    <row r="233" spans="1:20" x14ac:dyDescent="0.2">
      <c r="A233" s="10">
        <v>2024</v>
      </c>
      <c r="B233" s="10">
        <v>12</v>
      </c>
      <c r="C233" s="10" t="s">
        <v>33</v>
      </c>
      <c r="D233" s="13">
        <v>805</v>
      </c>
      <c r="E233" s="13" t="b">
        <v>0</v>
      </c>
      <c r="F233" s="13" t="b">
        <v>0</v>
      </c>
      <c r="G233" s="13" t="s">
        <v>137</v>
      </c>
      <c r="H233" s="13">
        <v>14932</v>
      </c>
      <c r="I233" s="14">
        <v>79</v>
      </c>
      <c r="J233" s="14">
        <v>0.37375000000000003</v>
      </c>
      <c r="K233" s="13">
        <v>39951.839464882942</v>
      </c>
      <c r="L233" s="14">
        <v>22579.26421404682</v>
      </c>
      <c r="M233" s="13">
        <v>39951.839464882942</v>
      </c>
      <c r="N233" s="13">
        <v>18754.648829431433</v>
      </c>
      <c r="O233" s="13">
        <v>22579.26421404682</v>
      </c>
      <c r="P233" s="13">
        <v>25</v>
      </c>
      <c r="Q233" s="13">
        <v>66.889632107023402</v>
      </c>
      <c r="R233" s="13">
        <v>401</v>
      </c>
      <c r="S233" s="13">
        <v>1.9166666666666667</v>
      </c>
      <c r="T233" s="13">
        <v>255</v>
      </c>
    </row>
    <row r="234" spans="1:20" x14ac:dyDescent="0.2">
      <c r="A234" s="10">
        <v>2025</v>
      </c>
      <c r="B234" s="10">
        <v>12</v>
      </c>
      <c r="C234" s="10" t="s">
        <v>29</v>
      </c>
      <c r="D234" s="13">
        <v>805</v>
      </c>
      <c r="E234" s="13" t="b">
        <v>0</v>
      </c>
      <c r="F234" s="13" t="b">
        <v>0</v>
      </c>
      <c r="G234" s="13" t="s">
        <v>137</v>
      </c>
      <c r="J234" s="14">
        <v>6.7500000000000004E-2</v>
      </c>
    </row>
    <row r="235" spans="1:20" x14ac:dyDescent="0.2">
      <c r="A235" s="10">
        <v>2025</v>
      </c>
      <c r="B235" s="10">
        <v>12</v>
      </c>
      <c r="C235" s="10" t="s">
        <v>27</v>
      </c>
      <c r="D235" s="13">
        <v>805</v>
      </c>
      <c r="E235" s="13" t="b">
        <v>0</v>
      </c>
      <c r="F235" s="13" t="b">
        <v>0</v>
      </c>
      <c r="G235" s="13" t="s">
        <v>137</v>
      </c>
      <c r="H235" s="13">
        <v>249431.70000000022</v>
      </c>
      <c r="I235" s="14">
        <v>1611</v>
      </c>
      <c r="J235" s="14">
        <v>21.736458333389308</v>
      </c>
      <c r="K235" s="13">
        <v>11475.268701748386</v>
      </c>
      <c r="L235" s="14">
        <v>11283.29170457631</v>
      </c>
      <c r="M235" s="13">
        <v>11475.268701748386</v>
      </c>
      <c r="N235" s="13">
        <v>11451.856423989309</v>
      </c>
      <c r="O235" s="13">
        <v>11283.29170457631</v>
      </c>
      <c r="P235" s="13">
        <v>590</v>
      </c>
      <c r="Q235" s="13">
        <v>27.143336368358721</v>
      </c>
      <c r="R235" s="13">
        <v>307</v>
      </c>
      <c r="S235" s="13">
        <v>1.7832699619771863</v>
      </c>
      <c r="T235" s="13">
        <v>239</v>
      </c>
    </row>
    <row r="236" spans="1:20" x14ac:dyDescent="0.2">
      <c r="A236" s="10">
        <v>2025</v>
      </c>
      <c r="B236" s="10">
        <v>12</v>
      </c>
      <c r="C236" s="10" t="s">
        <v>31</v>
      </c>
      <c r="D236" s="13">
        <v>805</v>
      </c>
      <c r="E236" s="13" t="b">
        <v>0</v>
      </c>
      <c r="F236" s="13" t="b">
        <v>0</v>
      </c>
      <c r="G236" s="13" t="s">
        <v>137</v>
      </c>
      <c r="H236" s="13">
        <v>13747</v>
      </c>
      <c r="I236" s="14">
        <v>63</v>
      </c>
      <c r="J236" s="14">
        <v>1.1448958333363408</v>
      </c>
      <c r="K236" s="13">
        <v>12007.205895701331</v>
      </c>
      <c r="L236" s="14">
        <v>12007.205895701331</v>
      </c>
      <c r="M236" s="13">
        <v>12007.205895701331</v>
      </c>
      <c r="N236" s="13">
        <v>12540.878900885991</v>
      </c>
      <c r="O236" s="13">
        <v>12007.205895701331</v>
      </c>
      <c r="P236" s="13">
        <v>14</v>
      </c>
      <c r="Q236" s="13">
        <v>12.228186698175502</v>
      </c>
      <c r="R236" s="13">
        <v>568</v>
      </c>
      <c r="S236" s="13">
        <v>2.7857142857142856</v>
      </c>
      <c r="T236" s="13">
        <v>259</v>
      </c>
    </row>
    <row r="237" spans="1:20" x14ac:dyDescent="0.2">
      <c r="A237" s="10">
        <v>2024</v>
      </c>
      <c r="B237" s="10">
        <v>1</v>
      </c>
      <c r="C237" s="10" t="s">
        <v>41</v>
      </c>
      <c r="D237" s="13">
        <v>807</v>
      </c>
      <c r="E237" s="13" t="b">
        <v>0</v>
      </c>
      <c r="F237" s="13" t="b">
        <v>0</v>
      </c>
      <c r="G237" s="13" t="s">
        <v>155</v>
      </c>
      <c r="H237" s="13">
        <v>18175.999999999993</v>
      </c>
      <c r="I237" s="14">
        <v>86</v>
      </c>
      <c r="J237" s="14">
        <v>4.5104166666666661</v>
      </c>
      <c r="K237" s="13">
        <v>4029.782909930715</v>
      </c>
      <c r="L237" s="14">
        <v>3944.4249422632784</v>
      </c>
      <c r="M237" s="13">
        <v>3531.1593533487312</v>
      </c>
      <c r="N237" s="13">
        <v>2897.9584295612021</v>
      </c>
      <c r="O237" s="13">
        <v>3445.8013856812945</v>
      </c>
      <c r="P237" s="13">
        <v>26</v>
      </c>
      <c r="Q237" s="13">
        <v>5.7644341801385686</v>
      </c>
      <c r="R237" s="13">
        <v>341</v>
      </c>
      <c r="S237" s="13">
        <v>2.0454545454545454</v>
      </c>
      <c r="T237" s="13">
        <v>299</v>
      </c>
    </row>
    <row r="238" spans="1:20" x14ac:dyDescent="0.2">
      <c r="A238" s="10">
        <v>2025</v>
      </c>
      <c r="B238" s="10">
        <v>1</v>
      </c>
      <c r="C238" s="10" t="s">
        <v>39</v>
      </c>
      <c r="D238" s="13">
        <v>807</v>
      </c>
      <c r="E238" s="13" t="b">
        <v>0</v>
      </c>
      <c r="F238" s="13" t="b">
        <v>0</v>
      </c>
      <c r="G238" s="13" t="s">
        <v>155</v>
      </c>
      <c r="H238" s="13">
        <v>19703</v>
      </c>
      <c r="I238" s="14">
        <v>65</v>
      </c>
      <c r="J238" s="14">
        <v>3.2757291666886887</v>
      </c>
      <c r="K238" s="13">
        <v>6014.8440232368239</v>
      </c>
      <c r="L238" s="14">
        <v>4740.6239068590894</v>
      </c>
      <c r="M238" s="13">
        <v>6014.8440232368239</v>
      </c>
      <c r="N238" s="13">
        <v>4379.2997741938552</v>
      </c>
      <c r="O238" s="13">
        <v>4740.6239068590894</v>
      </c>
      <c r="P238" s="13">
        <v>22</v>
      </c>
      <c r="Q238" s="13">
        <v>6.7160619454504449</v>
      </c>
      <c r="R238" s="13">
        <v>427.5</v>
      </c>
      <c r="S238" s="13">
        <v>1.9047619047619047</v>
      </c>
      <c r="T238" s="13">
        <v>399</v>
      </c>
    </row>
    <row r="239" spans="1:20" x14ac:dyDescent="0.2">
      <c r="A239" s="10">
        <v>2025</v>
      </c>
      <c r="B239" s="10">
        <v>1</v>
      </c>
      <c r="C239" s="10" t="s">
        <v>41</v>
      </c>
      <c r="D239" s="13">
        <v>807</v>
      </c>
      <c r="E239" s="13" t="b">
        <v>0</v>
      </c>
      <c r="F239" s="13" t="b">
        <v>0</v>
      </c>
      <c r="G239" s="13" t="s">
        <v>155</v>
      </c>
      <c r="H239" s="13">
        <v>44695.999999999993</v>
      </c>
      <c r="I239" s="14">
        <v>306</v>
      </c>
      <c r="J239" s="14">
        <v>13.189479166645906</v>
      </c>
      <c r="K239" s="13">
        <v>3388.7615602766987</v>
      </c>
      <c r="L239" s="14">
        <v>2701.3727797608444</v>
      </c>
      <c r="M239" s="13">
        <v>3388.7615602766987</v>
      </c>
      <c r="N239" s="13">
        <v>2604.0224610881382</v>
      </c>
      <c r="O239" s="13">
        <v>2701.3727797608444</v>
      </c>
      <c r="P239" s="13">
        <v>105</v>
      </c>
      <c r="Q239" s="13">
        <v>7.9608905456652366</v>
      </c>
      <c r="R239" s="13">
        <v>330</v>
      </c>
      <c r="S239" s="13">
        <v>1.4831460674157304</v>
      </c>
      <c r="T239" s="13">
        <v>262</v>
      </c>
    </row>
    <row r="240" spans="1:20" x14ac:dyDescent="0.2">
      <c r="A240" s="10">
        <v>2025</v>
      </c>
      <c r="B240" s="10">
        <v>1</v>
      </c>
      <c r="C240" s="10" t="s">
        <v>27</v>
      </c>
      <c r="D240" s="13">
        <v>807</v>
      </c>
      <c r="E240" s="13" t="b">
        <v>0</v>
      </c>
      <c r="F240" s="13" t="b">
        <v>0</v>
      </c>
      <c r="G240" s="13" t="s">
        <v>155</v>
      </c>
      <c r="H240" s="13">
        <v>9596</v>
      </c>
      <c r="I240" s="14">
        <v>43</v>
      </c>
      <c r="J240" s="14">
        <v>1.0363194444289547</v>
      </c>
      <c r="K240" s="13">
        <v>9259.6930913399046</v>
      </c>
      <c r="L240" s="14">
        <v>8453.9569792860457</v>
      </c>
      <c r="M240" s="13">
        <v>9259.6930913399046</v>
      </c>
      <c r="N240" s="13">
        <v>6254.8281177641993</v>
      </c>
      <c r="O240" s="13">
        <v>8453.9569792860457</v>
      </c>
      <c r="P240" s="13">
        <v>13</v>
      </c>
      <c r="Q240" s="13">
        <v>12.544394558922338</v>
      </c>
      <c r="R240" s="13">
        <v>459</v>
      </c>
      <c r="S240" s="13">
        <v>1.6153846153846154</v>
      </c>
      <c r="T240" s="13">
        <v>339</v>
      </c>
    </row>
    <row r="241" spans="1:20" x14ac:dyDescent="0.2">
      <c r="A241" s="10">
        <v>2026</v>
      </c>
      <c r="B241" s="10">
        <v>1</v>
      </c>
      <c r="C241" s="10" t="s">
        <v>39</v>
      </c>
      <c r="D241" s="13">
        <v>807</v>
      </c>
      <c r="E241" s="13" t="b">
        <v>0</v>
      </c>
      <c r="F241" s="13" t="b">
        <v>0</v>
      </c>
      <c r="G241" s="13" t="s">
        <v>155</v>
      </c>
      <c r="H241" s="13">
        <v>9172.0000000000036</v>
      </c>
      <c r="I241" s="14">
        <v>74</v>
      </c>
      <c r="J241" s="14">
        <v>3.9935069444618421</v>
      </c>
      <c r="K241" s="13">
        <v>2296.7281959330626</v>
      </c>
      <c r="L241" s="14">
        <v>2296.7281959330626</v>
      </c>
      <c r="M241" s="13">
        <v>2296.7281959330626</v>
      </c>
      <c r="N241" s="13">
        <v>2672.2627876732295</v>
      </c>
      <c r="O241" s="13">
        <v>2296.7281959330626</v>
      </c>
      <c r="P241" s="13">
        <v>22</v>
      </c>
      <c r="Q241" s="13">
        <v>5.5089424673492537</v>
      </c>
      <c r="R241" s="13">
        <v>349.5</v>
      </c>
      <c r="S241" s="13">
        <v>2.1578947368421053</v>
      </c>
      <c r="T241" s="13">
        <v>199</v>
      </c>
    </row>
    <row r="242" spans="1:20" x14ac:dyDescent="0.2">
      <c r="A242" s="10">
        <v>2026</v>
      </c>
      <c r="B242" s="10">
        <v>1</v>
      </c>
      <c r="C242" s="10" t="s">
        <v>41</v>
      </c>
      <c r="D242" s="13">
        <v>807</v>
      </c>
      <c r="E242" s="13" t="b">
        <v>0</v>
      </c>
      <c r="F242" s="13" t="b">
        <v>0</v>
      </c>
      <c r="G242" s="13" t="s">
        <v>155</v>
      </c>
      <c r="H242" s="13">
        <v>3923</v>
      </c>
      <c r="I242" s="14">
        <v>36</v>
      </c>
      <c r="J242" s="14">
        <v>2.0811805555349565</v>
      </c>
      <c r="K242" s="13">
        <v>1884.9878207667637</v>
      </c>
      <c r="L242" s="14">
        <v>1884.9878207667637</v>
      </c>
      <c r="M242" s="13">
        <v>1884.9878207667637</v>
      </c>
      <c r="N242" s="13">
        <v>2007.0339350861002</v>
      </c>
      <c r="O242" s="13">
        <v>1884.9878207667637</v>
      </c>
      <c r="P242" s="13">
        <v>15</v>
      </c>
      <c r="Q242" s="13">
        <v>7.2074476960238218</v>
      </c>
      <c r="R242" s="13">
        <v>253</v>
      </c>
      <c r="S242" s="13">
        <v>1.5454545454545454</v>
      </c>
      <c r="T242" s="13">
        <v>149</v>
      </c>
    </row>
    <row r="243" spans="1:20" x14ac:dyDescent="0.2">
      <c r="A243" s="10">
        <v>2026</v>
      </c>
      <c r="B243" s="10">
        <v>1</v>
      </c>
      <c r="C243" s="10" t="s">
        <v>27</v>
      </c>
      <c r="D243" s="13">
        <v>807</v>
      </c>
      <c r="E243" s="13" t="b">
        <v>0</v>
      </c>
      <c r="F243" s="13" t="b">
        <v>0</v>
      </c>
      <c r="G243" s="13" t="s">
        <v>155</v>
      </c>
      <c r="H243" s="13">
        <v>12956.000000000002</v>
      </c>
      <c r="I243" s="14">
        <v>64</v>
      </c>
      <c r="J243" s="14">
        <v>1.5063888888966175</v>
      </c>
      <c r="K243" s="13">
        <v>8600.7007191150115</v>
      </c>
      <c r="L243" s="14">
        <v>8600.7007191150115</v>
      </c>
      <c r="M243" s="13">
        <v>8600.7007191150115</v>
      </c>
      <c r="N243" s="13">
        <v>9755.7942097968971</v>
      </c>
      <c r="O243" s="13">
        <v>8600.7007191150115</v>
      </c>
      <c r="P243" s="13">
        <v>19</v>
      </c>
      <c r="Q243" s="13">
        <v>12.612944864401451</v>
      </c>
      <c r="R243" s="13">
        <v>383</v>
      </c>
      <c r="S243" s="13">
        <v>2.1176470588235294</v>
      </c>
      <c r="T243" s="13">
        <v>309</v>
      </c>
    </row>
    <row r="244" spans="1:20" x14ac:dyDescent="0.2">
      <c r="A244" s="10">
        <v>2026</v>
      </c>
      <c r="B244" s="10">
        <v>1</v>
      </c>
      <c r="C244" s="10" t="s">
        <v>33</v>
      </c>
      <c r="D244" s="13">
        <v>807</v>
      </c>
      <c r="E244" s="13" t="b">
        <v>0</v>
      </c>
      <c r="F244" s="13" t="b">
        <v>0</v>
      </c>
      <c r="G244" s="13" t="s">
        <v>155</v>
      </c>
      <c r="H244" s="13">
        <v>9001</v>
      </c>
      <c r="I244" s="14">
        <v>50</v>
      </c>
      <c r="J244" s="14">
        <v>0.6925</v>
      </c>
      <c r="K244" s="13">
        <v>12997.83393501805</v>
      </c>
      <c r="L244" s="14">
        <v>12997.83393501805</v>
      </c>
      <c r="M244" s="13">
        <v>12997.83393501805</v>
      </c>
      <c r="N244" s="13">
        <v>14807.292418772564</v>
      </c>
      <c r="O244" s="13">
        <v>12997.83393501805</v>
      </c>
      <c r="P244" s="13">
        <v>9</v>
      </c>
      <c r="Q244" s="13">
        <v>12.996389891696751</v>
      </c>
      <c r="R244" s="13">
        <v>735</v>
      </c>
      <c r="S244" s="13">
        <v>3.5555555555555554</v>
      </c>
      <c r="T244" s="13">
        <v>219</v>
      </c>
    </row>
    <row r="245" spans="1:20" x14ac:dyDescent="0.2">
      <c r="A245" s="10">
        <v>2024</v>
      </c>
      <c r="B245" s="10">
        <v>2</v>
      </c>
      <c r="C245" s="10" t="s">
        <v>41</v>
      </c>
      <c r="D245" s="13">
        <v>807</v>
      </c>
      <c r="E245" s="13" t="b">
        <v>0</v>
      </c>
      <c r="F245" s="13" t="b">
        <v>0</v>
      </c>
      <c r="G245" s="13" t="s">
        <v>155</v>
      </c>
      <c r="H245" s="13">
        <v>69864.999999999971</v>
      </c>
      <c r="I245" s="14">
        <v>380</v>
      </c>
      <c r="J245" s="14">
        <v>20.881249999999998</v>
      </c>
      <c r="K245" s="13">
        <v>3345.8246034121512</v>
      </c>
      <c r="L245" s="14">
        <v>2903.9497156539965</v>
      </c>
      <c r="M245" s="13">
        <v>2971.6085004489682</v>
      </c>
      <c r="N245" s="13">
        <v>2491.3020053876089</v>
      </c>
      <c r="O245" s="13">
        <v>2529.7336126908117</v>
      </c>
      <c r="P245" s="13">
        <v>137</v>
      </c>
      <c r="Q245" s="13">
        <v>6.5609099072134098</v>
      </c>
      <c r="R245" s="13">
        <v>270</v>
      </c>
      <c r="S245" s="13">
        <v>1.6571428571428573</v>
      </c>
      <c r="T245" s="13">
        <v>239</v>
      </c>
    </row>
    <row r="246" spans="1:20" x14ac:dyDescent="0.2">
      <c r="A246" s="10">
        <v>2025</v>
      </c>
      <c r="B246" s="10">
        <v>2</v>
      </c>
      <c r="C246" s="10" t="s">
        <v>29</v>
      </c>
      <c r="D246" s="13">
        <v>807</v>
      </c>
      <c r="E246" s="13" t="b">
        <v>0</v>
      </c>
      <c r="F246" s="13" t="b">
        <v>0</v>
      </c>
      <c r="G246" s="13" t="s">
        <v>155</v>
      </c>
      <c r="H246" s="13">
        <v>19587</v>
      </c>
      <c r="I246" s="14">
        <v>114</v>
      </c>
      <c r="J246" s="14">
        <v>4.8355555555276801</v>
      </c>
      <c r="K246" s="13">
        <v>4050.6204044351152</v>
      </c>
      <c r="L246" s="14">
        <v>3287.5643382542466</v>
      </c>
      <c r="M246" s="13">
        <v>4050.6204044351152</v>
      </c>
      <c r="N246" s="13">
        <v>3646.7784926680824</v>
      </c>
      <c r="O246" s="13">
        <v>3287.5643382542466</v>
      </c>
      <c r="P246" s="13">
        <v>40</v>
      </c>
      <c r="Q246" s="13">
        <v>8.2720588235770975</v>
      </c>
      <c r="R246" s="13">
        <v>265</v>
      </c>
      <c r="S246" s="13">
        <v>1.71875</v>
      </c>
      <c r="T246" s="13">
        <v>269</v>
      </c>
    </row>
    <row r="247" spans="1:20" x14ac:dyDescent="0.2">
      <c r="A247" s="10">
        <v>2025</v>
      </c>
      <c r="B247" s="10">
        <v>2</v>
      </c>
      <c r="C247" s="10" t="s">
        <v>41</v>
      </c>
      <c r="D247" s="13">
        <v>807</v>
      </c>
      <c r="E247" s="13" t="b">
        <v>0</v>
      </c>
      <c r="F247" s="13" t="b">
        <v>0</v>
      </c>
      <c r="G247" s="13" t="s">
        <v>155</v>
      </c>
      <c r="H247" s="13">
        <v>60838.999999999971</v>
      </c>
      <c r="I247" s="14">
        <v>358</v>
      </c>
      <c r="J247" s="14">
        <v>13.760659722187556</v>
      </c>
      <c r="K247" s="13">
        <v>4421.2269780862143</v>
      </c>
      <c r="L247" s="14">
        <v>3515.3837807646823</v>
      </c>
      <c r="M247" s="13">
        <v>4421.2269780862143</v>
      </c>
      <c r="N247" s="13">
        <v>3660.1515491870027</v>
      </c>
      <c r="O247" s="13">
        <v>3515.3837807646823</v>
      </c>
      <c r="P247" s="13">
        <v>129</v>
      </c>
      <c r="Q247" s="13">
        <v>9.3745505378642306</v>
      </c>
      <c r="R247" s="13">
        <v>379</v>
      </c>
      <c r="S247" s="13">
        <v>1.4700854700854702</v>
      </c>
      <c r="T247" s="13">
        <v>267</v>
      </c>
    </row>
    <row r="248" spans="1:20" x14ac:dyDescent="0.2">
      <c r="A248" s="10">
        <v>2024</v>
      </c>
      <c r="B248" s="10">
        <v>3</v>
      </c>
      <c r="C248" s="10" t="s">
        <v>29</v>
      </c>
      <c r="D248" s="13">
        <v>807</v>
      </c>
      <c r="E248" s="13" t="b">
        <v>0</v>
      </c>
      <c r="F248" s="13" t="b">
        <v>0</v>
      </c>
      <c r="G248" s="13" t="s">
        <v>155</v>
      </c>
      <c r="H248" s="13">
        <v>10864.000000000005</v>
      </c>
      <c r="I248" s="14">
        <v>55</v>
      </c>
      <c r="J248" s="14">
        <v>2.0625</v>
      </c>
      <c r="K248" s="13">
        <v>5267.3939393939418</v>
      </c>
      <c r="L248" s="14">
        <v>4139.3939393939409</v>
      </c>
      <c r="M248" s="13">
        <v>5267.3939393939418</v>
      </c>
      <c r="N248" s="13">
        <v>3467.7333333333331</v>
      </c>
      <c r="O248" s="13">
        <v>4139.3939393939409</v>
      </c>
      <c r="P248" s="13">
        <v>21</v>
      </c>
      <c r="Q248" s="13">
        <v>10.181818181818182</v>
      </c>
      <c r="R248" s="13">
        <v>302</v>
      </c>
      <c r="S248" s="13">
        <v>1.7222222222222223</v>
      </c>
      <c r="T248" s="13">
        <v>264</v>
      </c>
    </row>
    <row r="249" spans="1:20" x14ac:dyDescent="0.2">
      <c r="A249" s="10">
        <v>2024</v>
      </c>
      <c r="B249" s="10">
        <v>3</v>
      </c>
      <c r="C249" s="10" t="s">
        <v>41</v>
      </c>
      <c r="D249" s="13">
        <v>807</v>
      </c>
      <c r="E249" s="13" t="b">
        <v>0</v>
      </c>
      <c r="F249" s="13" t="b">
        <v>0</v>
      </c>
      <c r="G249" s="13" t="s">
        <v>155</v>
      </c>
      <c r="H249" s="13">
        <v>88118.000000000015</v>
      </c>
      <c r="I249" s="14">
        <v>611</v>
      </c>
      <c r="J249" s="14">
        <v>17.100833333334592</v>
      </c>
      <c r="K249" s="13">
        <v>5152.8483017393028</v>
      </c>
      <c r="L249" s="14">
        <v>4783.0826957747013</v>
      </c>
      <c r="M249" s="13">
        <v>5080.2202621700862</v>
      </c>
      <c r="N249" s="13">
        <v>4861.6695092828104</v>
      </c>
      <c r="O249" s="13">
        <v>4710.4546562054848</v>
      </c>
      <c r="P249" s="13">
        <v>186</v>
      </c>
      <c r="Q249" s="13">
        <v>10.8766629306556</v>
      </c>
      <c r="R249" s="13">
        <v>269</v>
      </c>
      <c r="S249" s="13">
        <v>1.8333333333333333</v>
      </c>
      <c r="T249" s="13">
        <v>232.5</v>
      </c>
    </row>
    <row r="250" spans="1:20" x14ac:dyDescent="0.2">
      <c r="A250" s="10">
        <v>2024</v>
      </c>
      <c r="B250" s="10">
        <v>3</v>
      </c>
      <c r="C250" s="10" t="s">
        <v>27</v>
      </c>
      <c r="D250" s="13">
        <v>807</v>
      </c>
      <c r="E250" s="13" t="b">
        <v>0</v>
      </c>
      <c r="F250" s="13" t="b">
        <v>0</v>
      </c>
      <c r="G250" s="13" t="s">
        <v>155</v>
      </c>
      <c r="H250" s="13">
        <v>23691</v>
      </c>
      <c r="I250" s="14">
        <v>60</v>
      </c>
      <c r="J250" s="14">
        <v>2.083333333333333</v>
      </c>
      <c r="K250" s="13">
        <v>11371.680000000002</v>
      </c>
      <c r="L250" s="14">
        <v>10884.480000000001</v>
      </c>
      <c r="M250" s="13">
        <v>7224</v>
      </c>
      <c r="N250" s="13">
        <v>5940.6240000000007</v>
      </c>
      <c r="O250" s="13">
        <v>6736.8</v>
      </c>
      <c r="P250" s="13">
        <v>21</v>
      </c>
      <c r="Q250" s="13">
        <v>10.080000000000002</v>
      </c>
      <c r="R250" s="13">
        <v>416</v>
      </c>
      <c r="S250" s="13">
        <v>1.8947368421052631</v>
      </c>
      <c r="T250" s="13">
        <v>319</v>
      </c>
    </row>
    <row r="251" spans="1:20" x14ac:dyDescent="0.2">
      <c r="A251" s="10">
        <v>2025</v>
      </c>
      <c r="B251" s="10">
        <v>3</v>
      </c>
      <c r="C251" s="10" t="s">
        <v>29</v>
      </c>
      <c r="D251" s="13">
        <v>807</v>
      </c>
      <c r="E251" s="13" t="b">
        <v>0</v>
      </c>
      <c r="F251" s="13" t="b">
        <v>0</v>
      </c>
      <c r="G251" s="13" t="s">
        <v>155</v>
      </c>
      <c r="H251" s="13">
        <v>22948.999999999989</v>
      </c>
      <c r="I251" s="14">
        <v>140</v>
      </c>
      <c r="J251" s="14">
        <v>7.3093750000334694</v>
      </c>
      <c r="K251" s="13">
        <v>3139.6665241412443</v>
      </c>
      <c r="L251" s="14">
        <v>3035.6904659972142</v>
      </c>
      <c r="M251" s="13">
        <v>3139.6665241412443</v>
      </c>
      <c r="N251" s="13">
        <v>2753.6006840404043</v>
      </c>
      <c r="O251" s="13">
        <v>3035.6904659972142</v>
      </c>
      <c r="P251" s="13">
        <v>48</v>
      </c>
      <c r="Q251" s="13">
        <v>6.5669089354124273</v>
      </c>
      <c r="R251" s="13">
        <v>288</v>
      </c>
      <c r="S251" s="13">
        <v>1.7380952380952381</v>
      </c>
      <c r="T251" s="13">
        <v>249</v>
      </c>
    </row>
    <row r="252" spans="1:20" x14ac:dyDescent="0.2">
      <c r="A252" s="10">
        <v>2025</v>
      </c>
      <c r="B252" s="10">
        <v>3</v>
      </c>
      <c r="C252" s="10" t="s">
        <v>41</v>
      </c>
      <c r="D252" s="13">
        <v>807</v>
      </c>
      <c r="E252" s="13" t="b">
        <v>0</v>
      </c>
      <c r="F252" s="13" t="b">
        <v>0</v>
      </c>
      <c r="G252" s="13" t="s">
        <v>155</v>
      </c>
      <c r="H252" s="13">
        <v>89329.000000000218</v>
      </c>
      <c r="I252" s="14">
        <v>435</v>
      </c>
      <c r="J252" s="14">
        <v>12.594756944432447</v>
      </c>
      <c r="K252" s="13">
        <v>7092.5544966144334</v>
      </c>
      <c r="L252" s="14">
        <v>6665.8451902172292</v>
      </c>
      <c r="M252" s="13">
        <v>4755.0738981488721</v>
      </c>
      <c r="N252" s="13">
        <v>4483.4211766954077</v>
      </c>
      <c r="O252" s="13">
        <v>4328.3645917516787</v>
      </c>
      <c r="P252" s="13">
        <v>146</v>
      </c>
      <c r="Q252" s="13">
        <v>11.592125250542431</v>
      </c>
      <c r="R252" s="13">
        <v>326.5</v>
      </c>
      <c r="S252" s="13">
        <v>1.6991869918699187</v>
      </c>
      <c r="T252" s="13">
        <v>239</v>
      </c>
    </row>
    <row r="253" spans="1:20" x14ac:dyDescent="0.2">
      <c r="A253" s="10">
        <v>2025</v>
      </c>
      <c r="B253" s="10">
        <v>3</v>
      </c>
      <c r="C253" s="10" t="s">
        <v>27</v>
      </c>
      <c r="D253" s="13">
        <v>807</v>
      </c>
      <c r="E253" s="13" t="b">
        <v>0</v>
      </c>
      <c r="F253" s="13" t="b">
        <v>0</v>
      </c>
      <c r="G253" s="13" t="s">
        <v>155</v>
      </c>
      <c r="H253" s="13">
        <v>42979.039999999986</v>
      </c>
      <c r="I253" s="14">
        <v>213</v>
      </c>
      <c r="J253" s="14">
        <v>3.1686111111048376</v>
      </c>
      <c r="K253" s="13">
        <v>13563.999649364976</v>
      </c>
      <c r="L253" s="14">
        <v>13095.340054378516</v>
      </c>
      <c r="M253" s="13">
        <v>13563.999649364976</v>
      </c>
      <c r="N253" s="13">
        <v>11803.004120300393</v>
      </c>
      <c r="O253" s="13">
        <v>13095.340054378516</v>
      </c>
      <c r="P253" s="13">
        <v>53</v>
      </c>
      <c r="Q253" s="13">
        <v>16.726571403557269</v>
      </c>
      <c r="R253" s="13">
        <v>408</v>
      </c>
      <c r="S253" s="13">
        <v>2.5849056603773586</v>
      </c>
      <c r="T253" s="13">
        <v>259</v>
      </c>
    </row>
    <row r="254" spans="1:20" x14ac:dyDescent="0.2">
      <c r="A254" s="10">
        <v>2024</v>
      </c>
      <c r="B254" s="10">
        <v>4</v>
      </c>
      <c r="C254" s="10" t="s">
        <v>29</v>
      </c>
      <c r="D254" s="13">
        <v>807</v>
      </c>
      <c r="E254" s="13" t="b">
        <v>0</v>
      </c>
      <c r="F254" s="13" t="b">
        <v>0</v>
      </c>
      <c r="G254" s="13" t="s">
        <v>155</v>
      </c>
      <c r="H254" s="13">
        <v>39130</v>
      </c>
      <c r="I254" s="14">
        <v>202</v>
      </c>
      <c r="J254" s="14">
        <v>7.3701388889166992</v>
      </c>
      <c r="K254" s="13">
        <v>5309.2622255523775</v>
      </c>
      <c r="L254" s="14">
        <v>3785.9530764014312</v>
      </c>
      <c r="M254" s="13">
        <v>5309.2622255523775</v>
      </c>
      <c r="N254" s="13">
        <v>2998.0439084028967</v>
      </c>
      <c r="O254" s="13">
        <v>3785.9530764014312</v>
      </c>
      <c r="P254" s="13">
        <v>75</v>
      </c>
      <c r="Q254" s="13">
        <v>10.176199001186514</v>
      </c>
      <c r="R254" s="13">
        <v>363</v>
      </c>
      <c r="S254" s="13">
        <v>1.5757575757575757</v>
      </c>
      <c r="T254" s="13">
        <v>289</v>
      </c>
    </row>
    <row r="255" spans="1:20" x14ac:dyDescent="0.2">
      <c r="A255" s="10">
        <v>2024</v>
      </c>
      <c r="B255" s="10">
        <v>4</v>
      </c>
      <c r="C255" s="10" t="s">
        <v>41</v>
      </c>
      <c r="D255" s="13">
        <v>807</v>
      </c>
      <c r="E255" s="13" t="b">
        <v>0</v>
      </c>
      <c r="F255" s="13" t="b">
        <v>0</v>
      </c>
      <c r="G255" s="13" t="s">
        <v>155</v>
      </c>
      <c r="H255" s="13">
        <v>55463.000000000022</v>
      </c>
      <c r="I255" s="14">
        <v>332</v>
      </c>
      <c r="J255" s="14">
        <v>11.302187500040453</v>
      </c>
      <c r="K255" s="13">
        <v>4907.2801172163799</v>
      </c>
      <c r="L255" s="14">
        <v>4437.1675836930235</v>
      </c>
      <c r="M255" s="13">
        <v>4319.827467012492</v>
      </c>
      <c r="N255" s="13">
        <v>3999.9690325291608</v>
      </c>
      <c r="O255" s="13">
        <v>3849.7149334891369</v>
      </c>
      <c r="P255" s="13">
        <v>113</v>
      </c>
      <c r="Q255" s="13">
        <v>9.9980645339316432</v>
      </c>
      <c r="R255" s="13">
        <v>288.5</v>
      </c>
      <c r="S255" s="13">
        <v>1.8690476190476191</v>
      </c>
      <c r="T255" s="13">
        <v>239</v>
      </c>
    </row>
    <row r="256" spans="1:20" x14ac:dyDescent="0.2">
      <c r="A256" s="10">
        <v>2025</v>
      </c>
      <c r="B256" s="10">
        <v>4</v>
      </c>
      <c r="C256" s="10" t="s">
        <v>41</v>
      </c>
      <c r="D256" s="13">
        <v>807</v>
      </c>
      <c r="E256" s="13" t="b">
        <v>0</v>
      </c>
      <c r="F256" s="13" t="b">
        <v>0</v>
      </c>
      <c r="G256" s="13" t="s">
        <v>155</v>
      </c>
      <c r="H256" s="13">
        <v>87976.000000000029</v>
      </c>
      <c r="I256" s="14">
        <v>515</v>
      </c>
      <c r="J256" s="14">
        <v>17.041631944473483</v>
      </c>
      <c r="K256" s="13">
        <v>5162.4163863326603</v>
      </c>
      <c r="L256" s="14">
        <v>4900.7043616549799</v>
      </c>
      <c r="M256" s="13">
        <v>4621.1536698243808</v>
      </c>
      <c r="N256" s="13">
        <v>4025.2600351602896</v>
      </c>
      <c r="O256" s="13">
        <v>4359.4416451466996</v>
      </c>
      <c r="P256" s="13">
        <v>152</v>
      </c>
      <c r="Q256" s="13">
        <v>8.9193335764590813</v>
      </c>
      <c r="R256" s="13">
        <v>336</v>
      </c>
      <c r="S256" s="13">
        <v>1.9448818897637796</v>
      </c>
      <c r="T256" s="13">
        <v>229</v>
      </c>
    </row>
    <row r="257" spans="1:20" x14ac:dyDescent="0.2">
      <c r="A257" s="10">
        <v>2025</v>
      </c>
      <c r="B257" s="10">
        <v>4</v>
      </c>
      <c r="C257" s="10" t="s">
        <v>27</v>
      </c>
      <c r="D257" s="13">
        <v>807</v>
      </c>
      <c r="E257" s="13" t="b">
        <v>0</v>
      </c>
      <c r="F257" s="13" t="b">
        <v>0</v>
      </c>
      <c r="G257" s="13" t="s">
        <v>155</v>
      </c>
      <c r="H257" s="13">
        <v>14308</v>
      </c>
      <c r="I257" s="14">
        <v>60</v>
      </c>
      <c r="J257" s="14">
        <v>1.0312500000218279</v>
      </c>
      <c r="K257" s="13">
        <v>13874.42424213057</v>
      </c>
      <c r="L257" s="14">
        <v>13874.42424213057</v>
      </c>
      <c r="M257" s="13">
        <v>13874.42424213057</v>
      </c>
      <c r="N257" s="13">
        <v>12350.060605799199</v>
      </c>
      <c r="O257" s="13">
        <v>13874.42424213057</v>
      </c>
      <c r="P257" s="13">
        <v>11</v>
      </c>
      <c r="Q257" s="13">
        <v>10.666666666440891</v>
      </c>
      <c r="R257" s="13">
        <v>596</v>
      </c>
      <c r="S257" s="13">
        <v>2.7272727272727271</v>
      </c>
      <c r="T257" s="13">
        <v>359</v>
      </c>
    </row>
    <row r="258" spans="1:20" x14ac:dyDescent="0.2">
      <c r="A258" s="10">
        <v>2024</v>
      </c>
      <c r="B258" s="10">
        <v>5</v>
      </c>
      <c r="C258" s="10" t="s">
        <v>29</v>
      </c>
      <c r="D258" s="13">
        <v>807</v>
      </c>
      <c r="E258" s="13" t="b">
        <v>0</v>
      </c>
      <c r="F258" s="13" t="b">
        <v>0</v>
      </c>
      <c r="G258" s="13" t="s">
        <v>155</v>
      </c>
      <c r="J258" s="14">
        <v>0.44750000000000001</v>
      </c>
    </row>
    <row r="259" spans="1:20" x14ac:dyDescent="0.2">
      <c r="A259" s="10">
        <v>2024</v>
      </c>
      <c r="B259" s="10">
        <v>5</v>
      </c>
      <c r="C259" s="10" t="s">
        <v>41</v>
      </c>
      <c r="D259" s="13">
        <v>807</v>
      </c>
      <c r="E259" s="13" t="b">
        <v>0</v>
      </c>
      <c r="F259" s="13" t="b">
        <v>0</v>
      </c>
      <c r="G259" s="13" t="s">
        <v>155</v>
      </c>
      <c r="H259" s="13">
        <v>36509.999999999993</v>
      </c>
      <c r="I259" s="14">
        <v>266</v>
      </c>
      <c r="J259" s="14">
        <v>12.420659722243727</v>
      </c>
      <c r="K259" s="13">
        <v>2939.4573892573117</v>
      </c>
      <c r="L259" s="14">
        <v>2710.435737943114</v>
      </c>
      <c r="M259" s="13">
        <v>2939.4573892573117</v>
      </c>
      <c r="N259" s="13">
        <v>2374.1573039948821</v>
      </c>
      <c r="O259" s="13">
        <v>2710.435737943114</v>
      </c>
      <c r="P259" s="13">
        <v>88</v>
      </c>
      <c r="Q259" s="13">
        <v>7.0849698782427692</v>
      </c>
      <c r="R259" s="13">
        <v>250</v>
      </c>
      <c r="S259" s="13">
        <v>1.7419354838709677</v>
      </c>
      <c r="T259" s="13">
        <v>249</v>
      </c>
    </row>
    <row r="260" spans="1:20" x14ac:dyDescent="0.2">
      <c r="A260" s="10">
        <v>2024</v>
      </c>
      <c r="B260" s="10">
        <v>5</v>
      </c>
      <c r="C260" s="10" t="s">
        <v>27</v>
      </c>
      <c r="D260" s="13">
        <v>807</v>
      </c>
      <c r="E260" s="13" t="b">
        <v>0</v>
      </c>
      <c r="F260" s="13" t="b">
        <v>0</v>
      </c>
      <c r="G260" s="13" t="s">
        <v>155</v>
      </c>
      <c r="H260" s="13">
        <v>33116.799999999996</v>
      </c>
      <c r="I260" s="14">
        <v>217</v>
      </c>
      <c r="J260" s="14">
        <v>5.1859722222725395</v>
      </c>
      <c r="K260" s="13">
        <v>6385.8421488975728</v>
      </c>
      <c r="L260" s="14">
        <v>5235.006829269757</v>
      </c>
      <c r="M260" s="13">
        <v>6385.8421488975728</v>
      </c>
      <c r="N260" s="13">
        <v>5528.452288438285</v>
      </c>
      <c r="O260" s="13">
        <v>5235.006829269757</v>
      </c>
      <c r="P260" s="13">
        <v>74</v>
      </c>
      <c r="Q260" s="13">
        <v>14.269262701058691</v>
      </c>
      <c r="R260" s="13">
        <v>409.5</v>
      </c>
      <c r="S260" s="13">
        <v>1.7014925373134329</v>
      </c>
      <c r="T260" s="13">
        <v>259</v>
      </c>
    </row>
    <row r="261" spans="1:20" x14ac:dyDescent="0.2">
      <c r="A261" s="10">
        <v>2025</v>
      </c>
      <c r="B261" s="10">
        <v>5</v>
      </c>
      <c r="C261" s="10" t="s">
        <v>41</v>
      </c>
      <c r="D261" s="13">
        <v>807</v>
      </c>
      <c r="E261" s="13" t="b">
        <v>0</v>
      </c>
      <c r="F261" s="13" t="b">
        <v>0</v>
      </c>
      <c r="G261" s="13" t="s">
        <v>155</v>
      </c>
      <c r="H261" s="13">
        <v>115238.9000000002</v>
      </c>
      <c r="I261" s="14">
        <v>709</v>
      </c>
      <c r="J261" s="14">
        <v>20.407256944413529</v>
      </c>
      <c r="K261" s="13">
        <v>5646.9568797949969</v>
      </c>
      <c r="L261" s="14">
        <v>5487.650805056227</v>
      </c>
      <c r="M261" s="13">
        <v>5277.3824670974282</v>
      </c>
      <c r="N261" s="13">
        <v>4962.0534634234828</v>
      </c>
      <c r="O261" s="13">
        <v>5118.0763923586592</v>
      </c>
      <c r="P261" s="13">
        <v>236</v>
      </c>
      <c r="Q261" s="13">
        <v>11.564513576853102</v>
      </c>
      <c r="R261" s="13">
        <v>299</v>
      </c>
      <c r="S261" s="13">
        <v>1.6542553191489362</v>
      </c>
      <c r="T261" s="13">
        <v>249</v>
      </c>
    </row>
    <row r="262" spans="1:20" x14ac:dyDescent="0.2">
      <c r="A262" s="10">
        <v>2024</v>
      </c>
      <c r="B262" s="10">
        <v>6</v>
      </c>
      <c r="C262" s="10" t="s">
        <v>29</v>
      </c>
      <c r="D262" s="13">
        <v>807</v>
      </c>
      <c r="E262" s="13" t="b">
        <v>0</v>
      </c>
      <c r="F262" s="13" t="b">
        <v>0</v>
      </c>
      <c r="G262" s="13" t="s">
        <v>155</v>
      </c>
      <c r="H262" s="13">
        <v>28649.999999999993</v>
      </c>
      <c r="I262" s="14">
        <v>171</v>
      </c>
      <c r="J262" s="14">
        <v>6.2137847222748679</v>
      </c>
      <c r="K262" s="13">
        <v>4610.7165408059427</v>
      </c>
      <c r="L262" s="14">
        <v>3625.2301949323187</v>
      </c>
      <c r="M262" s="13">
        <v>4610.7165408059427</v>
      </c>
      <c r="N262" s="13">
        <v>4131.8779371230785</v>
      </c>
      <c r="O262" s="13">
        <v>3625.2301949323187</v>
      </c>
      <c r="P262" s="13">
        <v>66</v>
      </c>
      <c r="Q262" s="13">
        <v>10.621545957877567</v>
      </c>
      <c r="R262" s="13">
        <v>283</v>
      </c>
      <c r="S262" s="13">
        <v>1.8113207547169812</v>
      </c>
      <c r="T262" s="13">
        <v>269</v>
      </c>
    </row>
    <row r="263" spans="1:20" x14ac:dyDescent="0.2">
      <c r="A263" s="10">
        <v>2024</v>
      </c>
      <c r="B263" s="10">
        <v>6</v>
      </c>
      <c r="C263" s="10" t="s">
        <v>41</v>
      </c>
      <c r="D263" s="13">
        <v>807</v>
      </c>
      <c r="E263" s="13" t="b">
        <v>0</v>
      </c>
      <c r="F263" s="13" t="b">
        <v>0</v>
      </c>
      <c r="G263" s="13" t="s">
        <v>155</v>
      </c>
      <c r="H263" s="13">
        <v>53018</v>
      </c>
      <c r="I263" s="14">
        <v>403</v>
      </c>
      <c r="J263" s="14">
        <v>12.913541666649397</v>
      </c>
      <c r="K263" s="13">
        <v>4105.6126482268346</v>
      </c>
      <c r="L263" s="14">
        <v>3433.5816729899911</v>
      </c>
      <c r="M263" s="13">
        <v>3952.9821731116831</v>
      </c>
      <c r="N263" s="13">
        <v>3457.8972332062044</v>
      </c>
      <c r="O263" s="13">
        <v>3280.9511978748401</v>
      </c>
      <c r="P263" s="13">
        <v>133</v>
      </c>
      <c r="Q263" s="13">
        <v>10.299265951453638</v>
      </c>
      <c r="R263" s="13">
        <v>279</v>
      </c>
      <c r="S263" s="13">
        <v>1.7346938775510203</v>
      </c>
      <c r="T263" s="13">
        <v>225</v>
      </c>
    </row>
    <row r="264" spans="1:20" x14ac:dyDescent="0.2">
      <c r="A264" s="10">
        <v>2025</v>
      </c>
      <c r="B264" s="10">
        <v>6</v>
      </c>
      <c r="C264" s="10" t="s">
        <v>41</v>
      </c>
      <c r="D264" s="13">
        <v>807</v>
      </c>
      <c r="E264" s="13" t="b">
        <v>0</v>
      </c>
      <c r="F264" s="13" t="b">
        <v>0</v>
      </c>
      <c r="G264" s="13" t="s">
        <v>155</v>
      </c>
      <c r="H264" s="13">
        <v>99706.00000000032</v>
      </c>
      <c r="I264" s="14">
        <v>731</v>
      </c>
      <c r="J264" s="14">
        <v>21.825208333304907</v>
      </c>
      <c r="K264" s="13">
        <v>4568.3870906217471</v>
      </c>
      <c r="L264" s="14">
        <v>4154.2650413853198</v>
      </c>
      <c r="M264" s="13">
        <v>4568.3870906217471</v>
      </c>
      <c r="N264" s="13">
        <v>4139.6122602930946</v>
      </c>
      <c r="O264" s="13">
        <v>4154.2650413853198</v>
      </c>
      <c r="P264" s="13">
        <v>220</v>
      </c>
      <c r="Q264" s="13">
        <v>10.080087055310425</v>
      </c>
      <c r="R264" s="13">
        <v>316</v>
      </c>
      <c r="S264" s="13">
        <v>1.8563535911602209</v>
      </c>
      <c r="T264" s="13">
        <v>219</v>
      </c>
    </row>
    <row r="265" spans="1:20" x14ac:dyDescent="0.2">
      <c r="A265" s="10">
        <v>2024</v>
      </c>
      <c r="B265" s="10">
        <v>7</v>
      </c>
      <c r="C265" s="10" t="s">
        <v>39</v>
      </c>
      <c r="D265" s="13">
        <v>807</v>
      </c>
      <c r="E265" s="13" t="b">
        <v>0</v>
      </c>
      <c r="F265" s="13" t="b">
        <v>0</v>
      </c>
      <c r="G265" s="13" t="s">
        <v>155</v>
      </c>
      <c r="H265" s="13">
        <v>7830.95</v>
      </c>
      <c r="I265" s="14">
        <v>34</v>
      </c>
      <c r="J265" s="14">
        <v>1.0195833333564224</v>
      </c>
      <c r="K265" s="13">
        <v>7680.5394358702051</v>
      </c>
      <c r="L265" s="14">
        <v>3546.4977522695035</v>
      </c>
      <c r="M265" s="13">
        <v>7680.5394358702051</v>
      </c>
      <c r="N265" s="13">
        <v>3125.7376378532049</v>
      </c>
      <c r="O265" s="13">
        <v>3546.4977522695035</v>
      </c>
      <c r="P265" s="13">
        <v>13</v>
      </c>
      <c r="Q265" s="13">
        <v>12.750306497463612</v>
      </c>
      <c r="R265" s="13">
        <v>346</v>
      </c>
      <c r="S265" s="13">
        <v>1.6923076923076923</v>
      </c>
      <c r="T265" s="13">
        <v>254</v>
      </c>
    </row>
    <row r="266" spans="1:20" x14ac:dyDescent="0.2">
      <c r="A266" s="10">
        <v>2024</v>
      </c>
      <c r="B266" s="10">
        <v>7</v>
      </c>
      <c r="C266" s="10" t="s">
        <v>41</v>
      </c>
      <c r="D266" s="13">
        <v>807</v>
      </c>
      <c r="E266" s="13" t="b">
        <v>0</v>
      </c>
      <c r="F266" s="13" t="b">
        <v>0</v>
      </c>
      <c r="G266" s="13" t="s">
        <v>155</v>
      </c>
      <c r="H266" s="13">
        <v>32224.999999999931</v>
      </c>
      <c r="I266" s="14">
        <v>220</v>
      </c>
      <c r="J266" s="14">
        <v>11.373263888944056</v>
      </c>
      <c r="K266" s="13">
        <v>2833.3994809815181</v>
      </c>
      <c r="L266" s="14">
        <v>2406.8728438289545</v>
      </c>
      <c r="M266" s="13">
        <v>2833.3994809815181</v>
      </c>
      <c r="N266" s="13">
        <v>2531.6391390504527</v>
      </c>
      <c r="O266" s="13">
        <v>2406.8728438289545</v>
      </c>
      <c r="P266" s="13">
        <v>71</v>
      </c>
      <c r="Q266" s="13">
        <v>6.2427110364526985</v>
      </c>
      <c r="R266" s="13">
        <v>289</v>
      </c>
      <c r="S266" s="13">
        <v>2.1272727272727274</v>
      </c>
      <c r="T266" s="13">
        <v>189</v>
      </c>
    </row>
    <row r="267" spans="1:20" x14ac:dyDescent="0.2">
      <c r="A267" s="10">
        <v>2025</v>
      </c>
      <c r="B267" s="10">
        <v>7</v>
      </c>
      <c r="C267" s="10" t="s">
        <v>41</v>
      </c>
      <c r="D267" s="13">
        <v>807</v>
      </c>
      <c r="E267" s="13" t="b">
        <v>0</v>
      </c>
      <c r="F267" s="13" t="b">
        <v>0</v>
      </c>
      <c r="G267" s="13" t="s">
        <v>155</v>
      </c>
      <c r="H267" s="13">
        <v>73977.999999999985</v>
      </c>
      <c r="I267" s="14">
        <v>388</v>
      </c>
      <c r="J267" s="14">
        <v>18.841423611097852</v>
      </c>
      <c r="K267" s="13">
        <v>3926.3487476830546</v>
      </c>
      <c r="L267" s="14">
        <v>3745.4441583932976</v>
      </c>
      <c r="M267" s="13">
        <v>3442.361964718908</v>
      </c>
      <c r="N267" s="13">
        <v>2918.7019587845107</v>
      </c>
      <c r="O267" s="13">
        <v>3261.45737542915</v>
      </c>
      <c r="P267" s="13">
        <v>120</v>
      </c>
      <c r="Q267" s="13">
        <v>6.3689454935516858</v>
      </c>
      <c r="R267" s="13">
        <v>350</v>
      </c>
      <c r="S267" s="13">
        <v>2.2277227722772279</v>
      </c>
      <c r="T267" s="13">
        <v>224</v>
      </c>
    </row>
    <row r="268" spans="1:20" x14ac:dyDescent="0.2">
      <c r="A268" s="10">
        <v>2024</v>
      </c>
      <c r="B268" s="10">
        <v>8</v>
      </c>
      <c r="C268" s="10" t="s">
        <v>39</v>
      </c>
      <c r="D268" s="13">
        <v>807</v>
      </c>
      <c r="E268" s="13" t="b">
        <v>0</v>
      </c>
      <c r="F268" s="13" t="b">
        <v>0</v>
      </c>
      <c r="G268" s="13" t="s">
        <v>155</v>
      </c>
      <c r="H268" s="13">
        <v>21483.999999999985</v>
      </c>
      <c r="I268" s="14">
        <v>107</v>
      </c>
      <c r="J268" s="14">
        <v>2.953750000015134</v>
      </c>
      <c r="K268" s="13">
        <v>7273.4659330985723</v>
      </c>
      <c r="L268" s="14">
        <v>5568.8531527433652</v>
      </c>
      <c r="M268" s="13">
        <v>7273.4659330985723</v>
      </c>
      <c r="N268" s="13">
        <v>4525.9246720038955</v>
      </c>
      <c r="O268" s="13">
        <v>5568.8531527433652</v>
      </c>
      <c r="P268" s="13">
        <v>29</v>
      </c>
      <c r="Q268" s="13">
        <v>9.8180279305463944</v>
      </c>
      <c r="R268" s="13">
        <v>565</v>
      </c>
      <c r="S268" s="13">
        <v>2.0714285714285716</v>
      </c>
      <c r="T268" s="13">
        <v>305</v>
      </c>
    </row>
    <row r="269" spans="1:20" x14ac:dyDescent="0.2">
      <c r="A269" s="10">
        <v>2024</v>
      </c>
      <c r="B269" s="10">
        <v>8</v>
      </c>
      <c r="C269" s="10" t="s">
        <v>41</v>
      </c>
      <c r="D269" s="13">
        <v>807</v>
      </c>
      <c r="E269" s="13" t="b">
        <v>0</v>
      </c>
      <c r="F269" s="13" t="b">
        <v>0</v>
      </c>
      <c r="G269" s="13" t="s">
        <v>155</v>
      </c>
      <c r="H269" s="13">
        <v>83861.999999999971</v>
      </c>
      <c r="I269" s="14">
        <v>418</v>
      </c>
      <c r="J269" s="14">
        <v>18.247847222228302</v>
      </c>
      <c r="K269" s="13">
        <v>4595.7201953030881</v>
      </c>
      <c r="L269" s="14">
        <v>4247.2462124513468</v>
      </c>
      <c r="M269" s="13">
        <v>3108.2022613007143</v>
      </c>
      <c r="N269" s="13">
        <v>2905.8825051651647</v>
      </c>
      <c r="O269" s="13">
        <v>2759.7282784489721</v>
      </c>
      <c r="P269" s="13">
        <v>140</v>
      </c>
      <c r="Q269" s="13">
        <v>7.6721378853644389</v>
      </c>
      <c r="R269" s="13">
        <v>294.5</v>
      </c>
      <c r="S269" s="13">
        <v>1.9217391304347826</v>
      </c>
      <c r="T269" s="13">
        <v>231.5</v>
      </c>
    </row>
    <row r="270" spans="1:20" x14ac:dyDescent="0.2">
      <c r="A270" s="10">
        <v>2024</v>
      </c>
      <c r="B270" s="10">
        <v>8</v>
      </c>
      <c r="C270" s="10" t="s">
        <v>27</v>
      </c>
      <c r="D270" s="13">
        <v>807</v>
      </c>
      <c r="E270" s="13" t="b">
        <v>0</v>
      </c>
      <c r="F270" s="13" t="b">
        <v>0</v>
      </c>
      <c r="G270" s="13" t="s">
        <v>155</v>
      </c>
      <c r="H270" s="13">
        <v>3981</v>
      </c>
      <c r="I270" s="14">
        <v>20</v>
      </c>
      <c r="J270" s="14">
        <v>1.0589930555797764</v>
      </c>
      <c r="K270" s="13">
        <v>3759.2314501255028</v>
      </c>
      <c r="L270" s="14">
        <v>3461.7790746445849</v>
      </c>
      <c r="M270" s="13">
        <v>3759.2314501255028</v>
      </c>
      <c r="N270" s="13">
        <v>3461.7790746445849</v>
      </c>
      <c r="O270" s="13">
        <v>3461.7790746445849</v>
      </c>
      <c r="P270" s="13">
        <v>4</v>
      </c>
      <c r="Q270" s="13">
        <v>3.7771730219799071</v>
      </c>
      <c r="R270" s="13">
        <v>1126.5</v>
      </c>
      <c r="S270" s="13">
        <v>3.25</v>
      </c>
      <c r="T270" s="13">
        <v>299</v>
      </c>
    </row>
    <row r="271" spans="1:20" x14ac:dyDescent="0.2">
      <c r="A271" s="10">
        <v>2025</v>
      </c>
      <c r="B271" s="10">
        <v>8</v>
      </c>
      <c r="C271" s="10" t="s">
        <v>39</v>
      </c>
      <c r="D271" s="13">
        <v>807</v>
      </c>
      <c r="E271" s="13" t="b">
        <v>0</v>
      </c>
      <c r="F271" s="13" t="b">
        <v>0</v>
      </c>
      <c r="G271" s="13" t="s">
        <v>155</v>
      </c>
      <c r="H271" s="13">
        <v>30818.999999999993</v>
      </c>
      <c r="I271" s="14">
        <v>154</v>
      </c>
      <c r="J271" s="14">
        <v>3.164375000007567</v>
      </c>
      <c r="K271" s="13">
        <v>9739.3640134074794</v>
      </c>
      <c r="L271" s="14">
        <v>8419.0716966024193</v>
      </c>
      <c r="M271" s="13">
        <v>9739.3640134074794</v>
      </c>
      <c r="N271" s="13">
        <v>6267.2881690547347</v>
      </c>
      <c r="O271" s="13">
        <v>8419.0716966024193</v>
      </c>
      <c r="P271" s="13">
        <v>48</v>
      </c>
      <c r="Q271" s="13">
        <v>15.16887221011581</v>
      </c>
      <c r="R271" s="13">
        <v>409</v>
      </c>
      <c r="S271" s="13">
        <v>1.930232558139535</v>
      </c>
      <c r="T271" s="13">
        <v>259</v>
      </c>
    </row>
    <row r="272" spans="1:20" x14ac:dyDescent="0.2">
      <c r="A272" s="10">
        <v>2025</v>
      </c>
      <c r="B272" s="10">
        <v>8</v>
      </c>
      <c r="C272" s="10" t="s">
        <v>35</v>
      </c>
      <c r="D272" s="13">
        <v>807</v>
      </c>
      <c r="E272" s="13" t="b">
        <v>0</v>
      </c>
      <c r="F272" s="13" t="b">
        <v>0</v>
      </c>
      <c r="G272" s="13" t="s">
        <v>155</v>
      </c>
      <c r="H272" s="13">
        <v>3818.0000000000005</v>
      </c>
      <c r="I272" s="14">
        <v>23</v>
      </c>
      <c r="J272" s="14">
        <v>0.69572916664037621</v>
      </c>
      <c r="K272" s="13">
        <v>5487.7676300920875</v>
      </c>
      <c r="L272" s="14">
        <v>5063.752058882772</v>
      </c>
      <c r="M272" s="13">
        <v>5487.7676300920875</v>
      </c>
      <c r="N272" s="13">
        <v>5063.752058882772</v>
      </c>
      <c r="O272" s="13">
        <v>5063.752058882772</v>
      </c>
      <c r="P272" s="13">
        <v>6</v>
      </c>
      <c r="Q272" s="13">
        <v>8.6240455161216669</v>
      </c>
      <c r="R272" s="13">
        <v>432.5</v>
      </c>
      <c r="S272" s="13">
        <v>2.6666666666666665</v>
      </c>
      <c r="T272" s="13">
        <v>229</v>
      </c>
    </row>
    <row r="273" spans="1:20" x14ac:dyDescent="0.2">
      <c r="A273" s="10">
        <v>2025</v>
      </c>
      <c r="B273" s="10">
        <v>8</v>
      </c>
      <c r="C273" s="10" t="s">
        <v>41</v>
      </c>
      <c r="D273" s="13">
        <v>807</v>
      </c>
      <c r="E273" s="13" t="b">
        <v>0</v>
      </c>
      <c r="F273" s="13" t="b">
        <v>0</v>
      </c>
      <c r="G273" s="13" t="s">
        <v>155</v>
      </c>
      <c r="H273" s="13">
        <v>50068.999999999956</v>
      </c>
      <c r="I273" s="14">
        <v>277</v>
      </c>
      <c r="J273" s="14">
        <v>10.514201388912625</v>
      </c>
      <c r="K273" s="13">
        <v>4762.0354744962779</v>
      </c>
      <c r="L273" s="14">
        <v>4517.6041663124624</v>
      </c>
      <c r="M273" s="13">
        <v>3829.9627818109125</v>
      </c>
      <c r="N273" s="13">
        <v>3723.7160057906249</v>
      </c>
      <c r="O273" s="13">
        <v>3585.531473627098</v>
      </c>
      <c r="P273" s="13">
        <v>93</v>
      </c>
      <c r="Q273" s="13">
        <v>8.8451796346672449</v>
      </c>
      <c r="R273" s="13">
        <v>358</v>
      </c>
      <c r="S273" s="13">
        <v>1.9166666666666667</v>
      </c>
      <c r="T273" s="13">
        <v>209</v>
      </c>
    </row>
    <row r="274" spans="1:20" x14ac:dyDescent="0.2">
      <c r="A274" s="10">
        <v>2025</v>
      </c>
      <c r="B274" s="10">
        <v>8</v>
      </c>
      <c r="C274" s="10" t="s">
        <v>33</v>
      </c>
      <c r="D274" s="13">
        <v>807</v>
      </c>
      <c r="E274" s="13" t="b">
        <v>0</v>
      </c>
      <c r="F274" s="13" t="b">
        <v>0</v>
      </c>
      <c r="G274" s="13" t="s">
        <v>155</v>
      </c>
      <c r="H274" s="13">
        <v>39758.999999999978</v>
      </c>
      <c r="I274" s="14">
        <v>227</v>
      </c>
      <c r="J274" s="14">
        <v>6.3703819444344845</v>
      </c>
      <c r="K274" s="13">
        <v>6241.2270326641283</v>
      </c>
      <c r="L274" s="14">
        <v>5807.9720058738912</v>
      </c>
      <c r="M274" s="13">
        <v>6241.2270326641283</v>
      </c>
      <c r="N274" s="13">
        <v>6058.5456785238639</v>
      </c>
      <c r="O274" s="13">
        <v>5807.9720058738912</v>
      </c>
      <c r="P274" s="13">
        <v>73</v>
      </c>
      <c r="Q274" s="13">
        <v>11.459281505683785</v>
      </c>
      <c r="R274" s="13">
        <v>405.5</v>
      </c>
      <c r="S274" s="13">
        <v>1.9558823529411764</v>
      </c>
      <c r="T274" s="13">
        <v>259</v>
      </c>
    </row>
    <row r="275" spans="1:20" x14ac:dyDescent="0.2">
      <c r="A275" s="10">
        <v>2024</v>
      </c>
      <c r="B275" s="10">
        <v>9</v>
      </c>
      <c r="C275" s="10" t="s">
        <v>29</v>
      </c>
      <c r="D275" s="13">
        <v>807</v>
      </c>
      <c r="E275" s="13" t="b">
        <v>0</v>
      </c>
      <c r="F275" s="13" t="b">
        <v>0</v>
      </c>
      <c r="G275" s="13" t="s">
        <v>155</v>
      </c>
      <c r="H275" s="13">
        <v>21960.000000000007</v>
      </c>
      <c r="I275" s="14">
        <v>131</v>
      </c>
      <c r="J275" s="14">
        <v>6.5619097222515848</v>
      </c>
      <c r="K275" s="13">
        <v>3346.5867300083614</v>
      </c>
      <c r="L275" s="14">
        <v>1668.0357492398227</v>
      </c>
      <c r="M275" s="13">
        <v>3346.5867300083614</v>
      </c>
      <c r="N275" s="13">
        <v>1709.9290412288619</v>
      </c>
      <c r="O275" s="13">
        <v>1668.0357492398227</v>
      </c>
      <c r="P275" s="13">
        <v>42</v>
      </c>
      <c r="Q275" s="13">
        <v>6.4005757131307437</v>
      </c>
      <c r="R275" s="13">
        <v>319</v>
      </c>
      <c r="S275" s="13">
        <v>1.6578947368421053</v>
      </c>
      <c r="T275" s="13">
        <v>262</v>
      </c>
    </row>
    <row r="276" spans="1:20" x14ac:dyDescent="0.2">
      <c r="A276" s="10">
        <v>2024</v>
      </c>
      <c r="B276" s="10">
        <v>9</v>
      </c>
      <c r="C276" s="10" t="s">
        <v>39</v>
      </c>
      <c r="D276" s="13">
        <v>807</v>
      </c>
      <c r="E276" s="13" t="b">
        <v>0</v>
      </c>
      <c r="F276" s="13" t="b">
        <v>0</v>
      </c>
      <c r="G276" s="13" t="s">
        <v>155</v>
      </c>
      <c r="H276" s="13">
        <v>6348.9999999999982</v>
      </c>
      <c r="I276" s="14">
        <v>45</v>
      </c>
      <c r="J276" s="14">
        <v>1.0375694444592227</v>
      </c>
      <c r="K276" s="13">
        <v>6119.1084933202455</v>
      </c>
      <c r="L276" s="14">
        <v>4702.3358542935066</v>
      </c>
      <c r="M276" s="13">
        <v>6119.1084933202455</v>
      </c>
      <c r="N276" s="13">
        <v>4702.3358542935066</v>
      </c>
      <c r="O276" s="13">
        <v>4702.3358542935066</v>
      </c>
      <c r="P276" s="13">
        <v>9</v>
      </c>
      <c r="Q276" s="13">
        <v>8.6741181981228888</v>
      </c>
      <c r="R276" s="13">
        <v>516</v>
      </c>
      <c r="S276" s="13">
        <v>2.875</v>
      </c>
      <c r="T276" s="13">
        <v>249</v>
      </c>
    </row>
    <row r="277" spans="1:20" x14ac:dyDescent="0.2">
      <c r="A277" s="10">
        <v>2024</v>
      </c>
      <c r="B277" s="10">
        <v>9</v>
      </c>
      <c r="C277" s="10" t="s">
        <v>41</v>
      </c>
      <c r="D277" s="13">
        <v>807</v>
      </c>
      <c r="E277" s="13" t="b">
        <v>0</v>
      </c>
      <c r="F277" s="13" t="b">
        <v>0</v>
      </c>
      <c r="G277" s="13" t="s">
        <v>155</v>
      </c>
      <c r="H277" s="13">
        <v>44718.999999999978</v>
      </c>
      <c r="I277" s="14">
        <v>326</v>
      </c>
      <c r="J277" s="14">
        <v>12.072395833360497</v>
      </c>
      <c r="K277" s="13">
        <v>3704.2357306098952</v>
      </c>
      <c r="L277" s="14">
        <v>3249.56210362097</v>
      </c>
      <c r="M277" s="13">
        <v>3704.2357306098952</v>
      </c>
      <c r="N277" s="13">
        <v>3536.414858268929</v>
      </c>
      <c r="O277" s="13">
        <v>3249.56210362097</v>
      </c>
      <c r="P277" s="13">
        <v>126</v>
      </c>
      <c r="Q277" s="13">
        <v>10.437033521698764</v>
      </c>
      <c r="R277" s="13">
        <v>251</v>
      </c>
      <c r="S277" s="13">
        <v>1.588235294117647</v>
      </c>
      <c r="T277" s="13">
        <v>239</v>
      </c>
    </row>
    <row r="278" spans="1:20" x14ac:dyDescent="0.2">
      <c r="A278" s="10">
        <v>2024</v>
      </c>
      <c r="B278" s="10">
        <v>9</v>
      </c>
      <c r="C278" s="10" t="s">
        <v>27</v>
      </c>
      <c r="D278" s="13">
        <v>807</v>
      </c>
      <c r="E278" s="13" t="b">
        <v>0</v>
      </c>
      <c r="F278" s="13" t="b">
        <v>0</v>
      </c>
      <c r="G278" s="13" t="s">
        <v>155</v>
      </c>
      <c r="H278" s="13">
        <v>16372.949999999999</v>
      </c>
      <c r="I278" s="14">
        <v>74</v>
      </c>
      <c r="J278" s="14">
        <v>1.0319791666406672</v>
      </c>
      <c r="K278" s="13">
        <v>15865.581912179263</v>
      </c>
      <c r="L278" s="14">
        <v>14455.185222934078</v>
      </c>
      <c r="M278" s="13">
        <v>15865.581912179263</v>
      </c>
      <c r="N278" s="13">
        <v>13942.917129653786</v>
      </c>
      <c r="O278" s="13">
        <v>14455.185222934078</v>
      </c>
      <c r="P278" s="13">
        <v>17</v>
      </c>
      <c r="Q278" s="13">
        <v>16.473200767549372</v>
      </c>
      <c r="R278" s="13">
        <v>355</v>
      </c>
      <c r="S278" s="13">
        <v>3.1333333333333333</v>
      </c>
      <c r="T278" s="13">
        <v>299</v>
      </c>
    </row>
    <row r="279" spans="1:20" x14ac:dyDescent="0.2">
      <c r="A279" s="10">
        <v>2025</v>
      </c>
      <c r="B279" s="10">
        <v>9</v>
      </c>
      <c r="C279" s="10" t="s">
        <v>35</v>
      </c>
      <c r="D279" s="13">
        <v>807</v>
      </c>
      <c r="E279" s="13" t="b">
        <v>0</v>
      </c>
      <c r="F279" s="13" t="b">
        <v>0</v>
      </c>
      <c r="G279" s="13" t="s">
        <v>155</v>
      </c>
      <c r="H279" s="13">
        <v>3620</v>
      </c>
      <c r="I279" s="14">
        <v>20</v>
      </c>
      <c r="J279" s="14">
        <v>1.0765972222143319</v>
      </c>
      <c r="K279" s="13">
        <v>3362.4459782224117</v>
      </c>
      <c r="L279" s="14">
        <v>2837.6443269252673</v>
      </c>
      <c r="M279" s="13">
        <v>3362.4459782224117</v>
      </c>
      <c r="N279" s="13">
        <v>2837.6443269252673</v>
      </c>
      <c r="O279" s="13">
        <v>2837.6443269252673</v>
      </c>
      <c r="P279" s="13">
        <v>6</v>
      </c>
      <c r="Q279" s="13">
        <v>5.5731148810316213</v>
      </c>
      <c r="R279" s="13">
        <v>585</v>
      </c>
      <c r="S279" s="13">
        <v>1.6666666666666667</v>
      </c>
      <c r="T279" s="13">
        <v>259</v>
      </c>
    </row>
    <row r="280" spans="1:20" x14ac:dyDescent="0.2">
      <c r="A280" s="10">
        <v>2025</v>
      </c>
      <c r="B280" s="10">
        <v>9</v>
      </c>
      <c r="C280" s="10" t="s">
        <v>41</v>
      </c>
      <c r="D280" s="13">
        <v>807</v>
      </c>
      <c r="E280" s="13" t="b">
        <v>0</v>
      </c>
      <c r="F280" s="13" t="b">
        <v>0</v>
      </c>
      <c r="G280" s="13" t="s">
        <v>155</v>
      </c>
      <c r="H280" s="13">
        <v>25014.999999999978</v>
      </c>
      <c r="I280" s="14">
        <v>174</v>
      </c>
      <c r="J280" s="14">
        <v>9.1715625000378349</v>
      </c>
      <c r="K280" s="13">
        <v>2727.4523833748922</v>
      </c>
      <c r="L280" s="14">
        <v>2609.751609924836</v>
      </c>
      <c r="M280" s="13">
        <v>2727.4523833748922</v>
      </c>
      <c r="N280" s="13">
        <v>2864.1248424018959</v>
      </c>
      <c r="O280" s="13">
        <v>2609.751609924836</v>
      </c>
      <c r="P280" s="13">
        <v>55</v>
      </c>
      <c r="Q280" s="13">
        <v>5.9967971651256926</v>
      </c>
      <c r="R280" s="13">
        <v>287</v>
      </c>
      <c r="S280" s="13">
        <v>2.1333333333333333</v>
      </c>
      <c r="T280" s="13">
        <v>249</v>
      </c>
    </row>
    <row r="281" spans="1:20" x14ac:dyDescent="0.2">
      <c r="A281" s="10">
        <v>2025</v>
      </c>
      <c r="B281" s="10">
        <v>9</v>
      </c>
      <c r="C281" s="10" t="s">
        <v>33</v>
      </c>
      <c r="D281" s="13">
        <v>807</v>
      </c>
      <c r="E281" s="13" t="b">
        <v>0</v>
      </c>
      <c r="F281" s="13" t="b">
        <v>0</v>
      </c>
      <c r="G281" s="13" t="s">
        <v>155</v>
      </c>
      <c r="H281" s="13">
        <v>69105.000000000015</v>
      </c>
      <c r="I281" s="14">
        <v>288</v>
      </c>
      <c r="J281" s="14">
        <v>9.1832638889245572</v>
      </c>
      <c r="K281" s="13">
        <v>7525.1022769087422</v>
      </c>
      <c r="L281" s="14">
        <v>7239.8278873575982</v>
      </c>
      <c r="M281" s="13">
        <v>7525.1022769087422</v>
      </c>
      <c r="N281" s="13">
        <v>6934.8056170754326</v>
      </c>
      <c r="O281" s="13">
        <v>7239.8278873575982</v>
      </c>
      <c r="P281" s="13">
        <v>91</v>
      </c>
      <c r="Q281" s="13">
        <v>9.9093308327718024</v>
      </c>
      <c r="R281" s="13">
        <v>364</v>
      </c>
      <c r="S281" s="13">
        <v>2.1428571428571428</v>
      </c>
      <c r="T281" s="13">
        <v>289</v>
      </c>
    </row>
    <row r="282" spans="1:20" x14ac:dyDescent="0.2">
      <c r="A282" s="10">
        <v>2024</v>
      </c>
      <c r="B282" s="10">
        <v>10</v>
      </c>
      <c r="C282" s="10" t="s">
        <v>39</v>
      </c>
      <c r="D282" s="13">
        <v>807</v>
      </c>
      <c r="E282" s="13" t="b">
        <v>0</v>
      </c>
      <c r="F282" s="13" t="b">
        <v>0</v>
      </c>
      <c r="G282" s="13" t="s">
        <v>155</v>
      </c>
      <c r="H282" s="13">
        <v>20919.03999999999</v>
      </c>
      <c r="I282" s="14">
        <v>137</v>
      </c>
      <c r="J282" s="14">
        <v>4.1530208333570044</v>
      </c>
      <c r="K282" s="13">
        <v>5037.0659910922086</v>
      </c>
      <c r="L282" s="14">
        <v>3281.8424339525523</v>
      </c>
      <c r="M282" s="13">
        <v>5037.0659910922086</v>
      </c>
      <c r="N282" s="13">
        <v>3753.5472672790165</v>
      </c>
      <c r="O282" s="13">
        <v>3281.8424339525523</v>
      </c>
      <c r="P282" s="13">
        <v>45</v>
      </c>
      <c r="Q282" s="13">
        <v>10.835486217300101</v>
      </c>
      <c r="R282" s="13">
        <v>311</v>
      </c>
      <c r="S282" s="13">
        <v>1.763157894736842</v>
      </c>
      <c r="T282" s="13">
        <v>259</v>
      </c>
    </row>
    <row r="283" spans="1:20" x14ac:dyDescent="0.2">
      <c r="A283" s="10">
        <v>2024</v>
      </c>
      <c r="B283" s="10">
        <v>10</v>
      </c>
      <c r="C283" s="10" t="s">
        <v>41</v>
      </c>
      <c r="D283" s="13">
        <v>807</v>
      </c>
      <c r="E283" s="13" t="b">
        <v>0</v>
      </c>
      <c r="F283" s="13" t="b">
        <v>0</v>
      </c>
      <c r="G283" s="13" t="s">
        <v>155</v>
      </c>
      <c r="H283" s="13">
        <v>61496.999999999964</v>
      </c>
      <c r="I283" s="14">
        <v>397</v>
      </c>
      <c r="J283" s="14">
        <v>14.989409722246638</v>
      </c>
      <c r="K283" s="13">
        <v>4102.696579754489</v>
      </c>
      <c r="L283" s="14">
        <v>3540.9733260693529</v>
      </c>
      <c r="M283" s="13">
        <v>3610.3489732275339</v>
      </c>
      <c r="N283" s="13">
        <v>3050.9940583000821</v>
      </c>
      <c r="O283" s="13">
        <v>3048.6257195423977</v>
      </c>
      <c r="P283" s="13">
        <v>146</v>
      </c>
      <c r="Q283" s="13">
        <v>9.7402101020237684</v>
      </c>
      <c r="R283" s="13">
        <v>275</v>
      </c>
      <c r="S283" s="13">
        <v>1.5344827586206897</v>
      </c>
      <c r="T283" s="13">
        <v>225</v>
      </c>
    </row>
    <row r="284" spans="1:20" x14ac:dyDescent="0.2">
      <c r="A284" s="10">
        <v>2024</v>
      </c>
      <c r="B284" s="10">
        <v>10</v>
      </c>
      <c r="C284" s="10" t="s">
        <v>27</v>
      </c>
      <c r="D284" s="13">
        <v>807</v>
      </c>
      <c r="E284" s="13" t="b">
        <v>0</v>
      </c>
      <c r="F284" s="13" t="b">
        <v>0</v>
      </c>
      <c r="G284" s="13" t="s">
        <v>155</v>
      </c>
      <c r="H284" s="13">
        <v>23772</v>
      </c>
      <c r="I284" s="14">
        <v>135</v>
      </c>
      <c r="J284" s="14">
        <v>3.1381249999831198</v>
      </c>
      <c r="K284" s="13">
        <v>7575.224058993148</v>
      </c>
      <c r="L284" s="14">
        <v>6851.3555069079966</v>
      </c>
      <c r="M284" s="13">
        <v>7575.224058993148</v>
      </c>
      <c r="N284" s="13">
        <v>6916.5536746040225</v>
      </c>
      <c r="O284" s="13">
        <v>6851.3555069079966</v>
      </c>
      <c r="P284" s="13">
        <v>41</v>
      </c>
      <c r="Q284" s="13">
        <v>13.065126468901189</v>
      </c>
      <c r="R284" s="13">
        <v>396</v>
      </c>
      <c r="S284" s="13">
        <v>1.875</v>
      </c>
      <c r="T284" s="13">
        <v>289</v>
      </c>
    </row>
    <row r="285" spans="1:20" x14ac:dyDescent="0.2">
      <c r="A285" s="10">
        <v>2025</v>
      </c>
      <c r="B285" s="10">
        <v>10</v>
      </c>
      <c r="C285" s="10" t="s">
        <v>39</v>
      </c>
      <c r="D285" s="13">
        <v>807</v>
      </c>
      <c r="E285" s="13" t="b">
        <v>0</v>
      </c>
      <c r="F285" s="13" t="b">
        <v>0</v>
      </c>
      <c r="G285" s="13" t="s">
        <v>155</v>
      </c>
      <c r="H285" s="13">
        <v>520</v>
      </c>
      <c r="I285" s="14">
        <v>4</v>
      </c>
      <c r="J285" s="14">
        <v>1.0246180555550382</v>
      </c>
      <c r="K285" s="13">
        <v>507.50618455412121</v>
      </c>
      <c r="L285" s="14">
        <v>507.50618455412121</v>
      </c>
      <c r="M285" s="13">
        <v>507.50618455412121</v>
      </c>
      <c r="N285" s="13">
        <v>507.50618455412121</v>
      </c>
      <c r="O285" s="13">
        <v>507.50618455412121</v>
      </c>
      <c r="P285" s="13">
        <v>2</v>
      </c>
      <c r="Q285" s="13">
        <v>1.9519468636696968</v>
      </c>
      <c r="R285" s="13">
        <v>260</v>
      </c>
      <c r="S285" s="13">
        <v>1.5</v>
      </c>
      <c r="T285" s="13">
        <v>149</v>
      </c>
    </row>
    <row r="286" spans="1:20" x14ac:dyDescent="0.2">
      <c r="A286" s="10">
        <v>2025</v>
      </c>
      <c r="B286" s="10">
        <v>10</v>
      </c>
      <c r="C286" s="10" t="s">
        <v>41</v>
      </c>
      <c r="D286" s="13">
        <v>807</v>
      </c>
      <c r="E286" s="13" t="b">
        <v>0</v>
      </c>
      <c r="F286" s="13" t="b">
        <v>0</v>
      </c>
      <c r="G286" s="13" t="s">
        <v>155</v>
      </c>
      <c r="H286" s="13">
        <v>39760.000000000007</v>
      </c>
      <c r="I286" s="14">
        <v>279</v>
      </c>
      <c r="J286" s="14">
        <v>8.5788888889344523</v>
      </c>
      <c r="K286" s="13">
        <v>4634.632819558341</v>
      </c>
      <c r="L286" s="14">
        <v>4386.698614145851</v>
      </c>
      <c r="M286" s="13">
        <v>4634.632819558341</v>
      </c>
      <c r="N286" s="13">
        <v>4631.858567518464</v>
      </c>
      <c r="O286" s="13">
        <v>4386.698614145851</v>
      </c>
      <c r="P286" s="13">
        <v>79</v>
      </c>
      <c r="Q286" s="13">
        <v>9.2086517290017333</v>
      </c>
      <c r="R286" s="13">
        <v>400</v>
      </c>
      <c r="S286" s="13">
        <v>2.112676056338028</v>
      </c>
      <c r="T286" s="13">
        <v>259</v>
      </c>
    </row>
    <row r="287" spans="1:20" x14ac:dyDescent="0.2">
      <c r="A287" s="10">
        <v>2025</v>
      </c>
      <c r="B287" s="10">
        <v>10</v>
      </c>
      <c r="C287" s="10" t="s">
        <v>33</v>
      </c>
      <c r="D287" s="13">
        <v>807</v>
      </c>
      <c r="E287" s="13" t="b">
        <v>0</v>
      </c>
      <c r="F287" s="13" t="b">
        <v>0</v>
      </c>
      <c r="G287" s="13" t="s">
        <v>155</v>
      </c>
      <c r="H287" s="13">
        <v>73478.080000000002</v>
      </c>
      <c r="I287" s="14">
        <v>413</v>
      </c>
      <c r="J287" s="14">
        <v>7.2648263888698423</v>
      </c>
      <c r="K287" s="13">
        <v>10114.223804793588</v>
      </c>
      <c r="L287" s="14">
        <v>10059.854990061121</v>
      </c>
      <c r="M287" s="13">
        <v>10114.223804793588</v>
      </c>
      <c r="N287" s="13">
        <v>9642.3832106051705</v>
      </c>
      <c r="O287" s="13">
        <v>10059.854990061121</v>
      </c>
      <c r="P287" s="13">
        <v>103</v>
      </c>
      <c r="Q287" s="13">
        <v>14.177902469603719</v>
      </c>
      <c r="R287" s="13">
        <v>430</v>
      </c>
      <c r="S287" s="13">
        <v>2.5287356321839081</v>
      </c>
      <c r="T287" s="13">
        <v>229</v>
      </c>
    </row>
    <row r="288" spans="1:20" x14ac:dyDescent="0.2">
      <c r="A288" s="10">
        <v>2024</v>
      </c>
      <c r="B288" s="10">
        <v>11</v>
      </c>
      <c r="C288" s="10" t="s">
        <v>41</v>
      </c>
      <c r="D288" s="13">
        <v>807</v>
      </c>
      <c r="E288" s="13" t="b">
        <v>0</v>
      </c>
      <c r="F288" s="13" t="b">
        <v>0</v>
      </c>
      <c r="G288" s="13" t="s">
        <v>155</v>
      </c>
      <c r="H288" s="13">
        <v>110777.00000000009</v>
      </c>
      <c r="I288" s="14">
        <v>705</v>
      </c>
      <c r="J288" s="14">
        <v>21.820972222187557</v>
      </c>
      <c r="K288" s="13">
        <v>5076.6298986147867</v>
      </c>
      <c r="L288" s="14">
        <v>3728.5643907869653</v>
      </c>
      <c r="M288" s="13">
        <v>5076.6298986147867</v>
      </c>
      <c r="N288" s="13">
        <v>3566.4542902845105</v>
      </c>
      <c r="O288" s="13">
        <v>3728.5643907869653</v>
      </c>
      <c r="P288" s="13">
        <v>221</v>
      </c>
      <c r="Q288" s="13">
        <v>10.127871377577177</v>
      </c>
      <c r="R288" s="13">
        <v>373</v>
      </c>
      <c r="S288" s="13">
        <v>1.978494623655914</v>
      </c>
      <c r="T288" s="13">
        <v>265</v>
      </c>
    </row>
    <row r="289" spans="1:20" x14ac:dyDescent="0.2">
      <c r="A289" s="10">
        <v>2025</v>
      </c>
      <c r="B289" s="10">
        <v>11</v>
      </c>
      <c r="C289" s="10" t="s">
        <v>41</v>
      </c>
      <c r="D289" s="13">
        <v>807</v>
      </c>
      <c r="E289" s="13" t="b">
        <v>0</v>
      </c>
      <c r="F289" s="13" t="b">
        <v>0</v>
      </c>
      <c r="G289" s="13" t="s">
        <v>155</v>
      </c>
      <c r="H289" s="13">
        <v>82140</v>
      </c>
      <c r="I289" s="14">
        <v>492</v>
      </c>
      <c r="J289" s="14">
        <v>16.472395833385235</v>
      </c>
      <c r="K289" s="13">
        <v>4986.5241723686431</v>
      </c>
      <c r="L289" s="14">
        <v>4986.5241723686431</v>
      </c>
      <c r="M289" s="13">
        <v>4986.5241723686431</v>
      </c>
      <c r="N289" s="13">
        <v>4339.271634981742</v>
      </c>
      <c r="O289" s="13">
        <v>4986.5241723686431</v>
      </c>
      <c r="P289" s="13">
        <v>136</v>
      </c>
      <c r="Q289" s="13">
        <v>8.2562367597045956</v>
      </c>
      <c r="R289" s="13">
        <v>370</v>
      </c>
      <c r="S289" s="13">
        <v>2.0940170940170941</v>
      </c>
      <c r="T289" s="13">
        <v>249</v>
      </c>
    </row>
    <row r="290" spans="1:20" x14ac:dyDescent="0.2">
      <c r="A290" s="10">
        <v>2025</v>
      </c>
      <c r="B290" s="10">
        <v>11</v>
      </c>
      <c r="C290" s="10" t="s">
        <v>27</v>
      </c>
      <c r="D290" s="13">
        <v>807</v>
      </c>
      <c r="E290" s="13" t="b">
        <v>0</v>
      </c>
      <c r="F290" s="13" t="b">
        <v>0</v>
      </c>
      <c r="G290" s="13" t="s">
        <v>155</v>
      </c>
      <c r="H290" s="13">
        <v>6467</v>
      </c>
      <c r="I290" s="14">
        <v>19</v>
      </c>
      <c r="J290" s="14">
        <v>0.61624999999999996</v>
      </c>
      <c r="K290" s="13">
        <v>10494.117647058823</v>
      </c>
      <c r="L290" s="14">
        <v>10494.117647058823</v>
      </c>
      <c r="M290" s="13">
        <v>10494.117647058823</v>
      </c>
      <c r="N290" s="13">
        <v>10784.584178498986</v>
      </c>
      <c r="O290" s="13">
        <v>10494.117647058823</v>
      </c>
      <c r="P290" s="13">
        <v>6</v>
      </c>
      <c r="Q290" s="13">
        <v>9.736308316430021</v>
      </c>
      <c r="R290" s="13">
        <v>581</v>
      </c>
      <c r="S290" s="13">
        <v>1.6666666666666667</v>
      </c>
      <c r="T290" s="13">
        <v>329</v>
      </c>
    </row>
    <row r="291" spans="1:20" x14ac:dyDescent="0.2">
      <c r="A291" s="10">
        <v>2025</v>
      </c>
      <c r="B291" s="10">
        <v>11</v>
      </c>
      <c r="C291" s="10" t="s">
        <v>33</v>
      </c>
      <c r="D291" s="13">
        <v>807</v>
      </c>
      <c r="E291" s="13" t="b">
        <v>0</v>
      </c>
      <c r="F291" s="13" t="b">
        <v>0</v>
      </c>
      <c r="G291" s="13" t="s">
        <v>155</v>
      </c>
      <c r="H291" s="13">
        <v>14911</v>
      </c>
      <c r="I291" s="14">
        <v>58</v>
      </c>
      <c r="J291" s="14">
        <v>2.1432291666569654</v>
      </c>
      <c r="K291" s="13">
        <v>6957.2588092659998</v>
      </c>
      <c r="L291" s="14">
        <v>6957.2588092659998</v>
      </c>
      <c r="M291" s="13">
        <v>6957.2588092659998</v>
      </c>
      <c r="N291" s="13">
        <v>4865.1353584667359</v>
      </c>
      <c r="O291" s="13">
        <v>6957.2588092659998</v>
      </c>
      <c r="P291" s="13">
        <v>21</v>
      </c>
      <c r="Q291" s="13">
        <v>9.7982989064842059</v>
      </c>
      <c r="R291" s="13">
        <v>330</v>
      </c>
      <c r="S291" s="13">
        <v>1.8</v>
      </c>
      <c r="T291" s="13">
        <v>284</v>
      </c>
    </row>
    <row r="292" spans="1:20" x14ac:dyDescent="0.2">
      <c r="A292" s="10">
        <v>2025</v>
      </c>
      <c r="B292" s="10">
        <v>11</v>
      </c>
      <c r="C292" s="10" t="s">
        <v>31</v>
      </c>
      <c r="D292" s="13">
        <v>807</v>
      </c>
      <c r="E292" s="13" t="b">
        <v>0</v>
      </c>
      <c r="F292" s="13" t="b">
        <v>0</v>
      </c>
      <c r="G292" s="13" t="s">
        <v>155</v>
      </c>
      <c r="H292" s="13">
        <v>20309.999999999993</v>
      </c>
      <c r="I292" s="14">
        <v>101</v>
      </c>
      <c r="J292" s="14">
        <v>2.4318402777731536</v>
      </c>
      <c r="K292" s="13">
        <v>8351.6998158275201</v>
      </c>
      <c r="L292" s="14">
        <v>8351.6998158275201</v>
      </c>
      <c r="M292" s="13">
        <v>8351.6998158275201</v>
      </c>
      <c r="N292" s="13">
        <v>8285.88546055804</v>
      </c>
      <c r="O292" s="13">
        <v>8351.6998158275201</v>
      </c>
      <c r="P292" s="13">
        <v>28</v>
      </c>
      <c r="Q292" s="13">
        <v>11.513914074011357</v>
      </c>
      <c r="R292" s="13">
        <v>379.5</v>
      </c>
      <c r="S292" s="13">
        <v>2.4615384615384617</v>
      </c>
      <c r="T292" s="13">
        <v>259</v>
      </c>
    </row>
    <row r="293" spans="1:20" x14ac:dyDescent="0.2">
      <c r="A293" s="10">
        <v>2024</v>
      </c>
      <c r="B293" s="10">
        <v>12</v>
      </c>
      <c r="C293" s="10" t="s">
        <v>35</v>
      </c>
      <c r="D293" s="13">
        <v>807</v>
      </c>
      <c r="E293" s="13" t="b">
        <v>0</v>
      </c>
      <c r="F293" s="13" t="b">
        <v>0</v>
      </c>
      <c r="G293" s="13" t="s">
        <v>155</v>
      </c>
      <c r="H293" s="13">
        <v>6720</v>
      </c>
      <c r="I293" s="14">
        <v>45</v>
      </c>
      <c r="J293" s="14">
        <v>1.015798611122591</v>
      </c>
      <c r="K293" s="13">
        <v>6615.4845324837734</v>
      </c>
      <c r="L293" s="14">
        <v>3209.2975559370689</v>
      </c>
      <c r="M293" s="13">
        <v>6615.4845324837734</v>
      </c>
      <c r="N293" s="13">
        <v>4260.6870619925257</v>
      </c>
      <c r="O293" s="13">
        <v>3209.2975559370689</v>
      </c>
      <c r="P293" s="13">
        <v>15</v>
      </c>
      <c r="Q293" s="13">
        <v>14.766706545722709</v>
      </c>
      <c r="R293" s="13">
        <v>529.5</v>
      </c>
      <c r="S293" s="13">
        <v>1.7142857142857142</v>
      </c>
      <c r="T293" s="13">
        <v>235</v>
      </c>
    </row>
    <row r="294" spans="1:20" x14ac:dyDescent="0.2">
      <c r="A294" s="10">
        <v>2024</v>
      </c>
      <c r="B294" s="10">
        <v>12</v>
      </c>
      <c r="C294" s="10" t="s">
        <v>41</v>
      </c>
      <c r="D294" s="13">
        <v>807</v>
      </c>
      <c r="E294" s="13" t="b">
        <v>0</v>
      </c>
      <c r="F294" s="13" t="b">
        <v>0</v>
      </c>
      <c r="G294" s="13" t="s">
        <v>155</v>
      </c>
      <c r="H294" s="13">
        <v>114810.00000000031</v>
      </c>
      <c r="I294" s="14">
        <v>732</v>
      </c>
      <c r="J294" s="14">
        <v>19.425729166643578</v>
      </c>
      <c r="K294" s="13">
        <v>5910.2028559701903</v>
      </c>
      <c r="L294" s="14">
        <v>4848.0960066979187</v>
      </c>
      <c r="M294" s="13">
        <v>5910.2028559701903</v>
      </c>
      <c r="N294" s="13">
        <v>4959.4431783507662</v>
      </c>
      <c r="O294" s="13">
        <v>4848.0960066979187</v>
      </c>
      <c r="P294" s="13">
        <v>205</v>
      </c>
      <c r="Q294" s="13">
        <v>10.5530144192482</v>
      </c>
      <c r="R294" s="13">
        <v>350</v>
      </c>
      <c r="S294" s="13">
        <v>2.2872928176795582</v>
      </c>
      <c r="T294" s="13">
        <v>249</v>
      </c>
    </row>
    <row r="295" spans="1:20" x14ac:dyDescent="0.2">
      <c r="A295" s="10">
        <v>2024</v>
      </c>
      <c r="B295" s="10">
        <v>12</v>
      </c>
      <c r="C295" s="10" t="s">
        <v>33</v>
      </c>
      <c r="D295" s="13">
        <v>807</v>
      </c>
      <c r="E295" s="13" t="b">
        <v>0</v>
      </c>
      <c r="F295" s="13" t="b">
        <v>0</v>
      </c>
      <c r="G295" s="13" t="s">
        <v>155</v>
      </c>
      <c r="H295" s="13">
        <v>13190.999999999996</v>
      </c>
      <c r="I295" s="14">
        <v>75</v>
      </c>
      <c r="J295" s="14">
        <v>2.0812847222259734</v>
      </c>
      <c r="K295" s="13">
        <v>6337.9122803976443</v>
      </c>
      <c r="L295" s="14">
        <v>4058.5509083859379</v>
      </c>
      <c r="M295" s="13">
        <v>6337.9122803976443</v>
      </c>
      <c r="N295" s="13">
        <v>5210.1473115136059</v>
      </c>
      <c r="O295" s="13">
        <v>4058.5509083859379</v>
      </c>
      <c r="P295" s="13">
        <v>21</v>
      </c>
      <c r="Q295" s="13">
        <v>10.089921756375603</v>
      </c>
      <c r="R295" s="13">
        <v>336</v>
      </c>
      <c r="S295" s="13">
        <v>2.65</v>
      </c>
      <c r="T295" s="13">
        <v>269</v>
      </c>
    </row>
    <row r="296" spans="1:20" x14ac:dyDescent="0.2">
      <c r="A296" s="10">
        <v>2025</v>
      </c>
      <c r="B296" s="10">
        <v>12</v>
      </c>
      <c r="C296" s="10" t="s">
        <v>39</v>
      </c>
      <c r="D296" s="13">
        <v>807</v>
      </c>
      <c r="E296" s="13" t="b">
        <v>0</v>
      </c>
      <c r="F296" s="13" t="b">
        <v>0</v>
      </c>
      <c r="G296" s="13" t="s">
        <v>155</v>
      </c>
      <c r="H296" s="13">
        <v>2715</v>
      </c>
      <c r="I296" s="14">
        <v>16</v>
      </c>
      <c r="J296" s="14">
        <v>1.038784722215496</v>
      </c>
      <c r="K296" s="13">
        <v>2613.6310459105625</v>
      </c>
      <c r="L296" s="14">
        <v>2613.6310459105625</v>
      </c>
      <c r="M296" s="13">
        <v>2613.6310459105625</v>
      </c>
      <c r="N296" s="13">
        <v>2613.6310459105625</v>
      </c>
      <c r="O296" s="13">
        <v>2613.6310459105625</v>
      </c>
      <c r="P296" s="13">
        <v>6</v>
      </c>
      <c r="Q296" s="13">
        <v>5.7759802119570445</v>
      </c>
      <c r="R296" s="13">
        <v>352.5</v>
      </c>
      <c r="S296" s="13">
        <v>1.5</v>
      </c>
      <c r="T296" s="13">
        <v>259</v>
      </c>
    </row>
    <row r="297" spans="1:20" x14ac:dyDescent="0.2">
      <c r="A297" s="10">
        <v>2025</v>
      </c>
      <c r="B297" s="10">
        <v>12</v>
      </c>
      <c r="C297" s="10" t="s">
        <v>41</v>
      </c>
      <c r="D297" s="13">
        <v>807</v>
      </c>
      <c r="E297" s="13" t="b">
        <v>0</v>
      </c>
      <c r="F297" s="13" t="b">
        <v>0</v>
      </c>
      <c r="G297" s="13" t="s">
        <v>155</v>
      </c>
      <c r="H297" s="13">
        <v>56307.999999999956</v>
      </c>
      <c r="I297" s="14">
        <v>318</v>
      </c>
      <c r="J297" s="14">
        <v>7.2051041666034141</v>
      </c>
      <c r="K297" s="13">
        <v>7815.015397139543</v>
      </c>
      <c r="L297" s="14">
        <v>7815.015397139543</v>
      </c>
      <c r="M297" s="13">
        <v>5476.6730761370718</v>
      </c>
      <c r="N297" s="13">
        <v>5632.9372985502187</v>
      </c>
      <c r="O297" s="13">
        <v>5476.6730761370718</v>
      </c>
      <c r="P297" s="13">
        <v>87</v>
      </c>
      <c r="Q297" s="13">
        <v>12.074773381244952</v>
      </c>
      <c r="R297" s="13">
        <v>323</v>
      </c>
      <c r="S297" s="13">
        <v>2.2253521126760565</v>
      </c>
      <c r="T297" s="13">
        <v>229</v>
      </c>
    </row>
    <row r="298" spans="1:20" x14ac:dyDescent="0.2">
      <c r="A298" s="10">
        <v>2025</v>
      </c>
      <c r="B298" s="10">
        <v>12</v>
      </c>
      <c r="C298" s="10" t="s">
        <v>27</v>
      </c>
      <c r="D298" s="13">
        <v>807</v>
      </c>
      <c r="E298" s="13" t="b">
        <v>0</v>
      </c>
      <c r="F298" s="13" t="b">
        <v>0</v>
      </c>
      <c r="G298" s="13" t="s">
        <v>155</v>
      </c>
      <c r="J298" s="14">
        <v>2.375E-2</v>
      </c>
    </row>
    <row r="299" spans="1:20" x14ac:dyDescent="0.2">
      <c r="A299" s="10">
        <v>2025</v>
      </c>
      <c r="B299" s="10">
        <v>12</v>
      </c>
      <c r="C299" s="10" t="s">
        <v>33</v>
      </c>
      <c r="D299" s="13">
        <v>807</v>
      </c>
      <c r="E299" s="13" t="b">
        <v>0</v>
      </c>
      <c r="F299" s="13" t="b">
        <v>0</v>
      </c>
      <c r="G299" s="13" t="s">
        <v>155</v>
      </c>
      <c r="H299" s="13">
        <v>138787.90000000043</v>
      </c>
      <c r="I299" s="14">
        <v>701</v>
      </c>
      <c r="J299" s="14">
        <v>13.719687499993597</v>
      </c>
      <c r="K299" s="13">
        <v>10115.96656265423</v>
      </c>
      <c r="L299" s="14">
        <v>10060.207275133989</v>
      </c>
      <c r="M299" s="13">
        <v>10115.96656265423</v>
      </c>
      <c r="N299" s="13">
        <v>9821.7215224518277</v>
      </c>
      <c r="O299" s="13">
        <v>10060.207275133989</v>
      </c>
      <c r="P299" s="13">
        <v>204</v>
      </c>
      <c r="Q299" s="13">
        <v>14.869143338730945</v>
      </c>
      <c r="R299" s="13">
        <v>370</v>
      </c>
      <c r="S299" s="13">
        <v>2.075268817204301</v>
      </c>
      <c r="T299" s="13">
        <v>289</v>
      </c>
    </row>
    <row r="300" spans="1:20" x14ac:dyDescent="0.2">
      <c r="A300" s="10">
        <v>2024</v>
      </c>
      <c r="B300" s="10">
        <v>1</v>
      </c>
      <c r="C300" s="10" t="s">
        <v>29</v>
      </c>
      <c r="D300" s="13">
        <v>809</v>
      </c>
      <c r="E300" s="13" t="b">
        <v>0</v>
      </c>
      <c r="F300" s="13" t="b">
        <v>0</v>
      </c>
      <c r="G300" s="13" t="s">
        <v>156</v>
      </c>
      <c r="H300" s="13">
        <v>36734</v>
      </c>
      <c r="I300" s="14">
        <v>180</v>
      </c>
      <c r="J300" s="14">
        <v>8.095833333333335</v>
      </c>
      <c r="K300" s="13">
        <v>4537.3957797220783</v>
      </c>
      <c r="L300" s="14">
        <v>3896.4611425630469</v>
      </c>
      <c r="M300" s="13">
        <v>4537.3957797220783</v>
      </c>
      <c r="N300" s="13">
        <v>3613.7725167267108</v>
      </c>
      <c r="O300" s="13">
        <v>3896.4611425630469</v>
      </c>
      <c r="P300" s="13">
        <v>55</v>
      </c>
      <c r="Q300" s="13">
        <v>6.7936181163149758</v>
      </c>
      <c r="R300" s="13">
        <v>386.5</v>
      </c>
      <c r="S300" s="13">
        <v>1.9411764705882353</v>
      </c>
      <c r="T300" s="13">
        <v>279</v>
      </c>
    </row>
    <row r="301" spans="1:20" x14ac:dyDescent="0.2">
      <c r="A301" s="10">
        <v>2024</v>
      </c>
      <c r="B301" s="10">
        <v>2</v>
      </c>
      <c r="C301" s="10" t="s">
        <v>29</v>
      </c>
      <c r="D301" s="13">
        <v>809</v>
      </c>
      <c r="E301" s="13" t="b">
        <v>0</v>
      </c>
      <c r="F301" s="13" t="b">
        <v>0</v>
      </c>
      <c r="G301" s="13" t="s">
        <v>156</v>
      </c>
      <c r="H301" s="13">
        <v>158724.00000000009</v>
      </c>
      <c r="I301" s="14">
        <v>512</v>
      </c>
      <c r="J301" s="14">
        <v>21.599999999999998</v>
      </c>
      <c r="K301" s="13">
        <v>7348.3333333333385</v>
      </c>
      <c r="L301" s="14">
        <v>6087.1574074074106</v>
      </c>
      <c r="M301" s="13">
        <v>4638.3287037037062</v>
      </c>
      <c r="N301" s="13">
        <v>3558.9629629629603</v>
      </c>
      <c r="O301" s="13">
        <v>3377.1527777777756</v>
      </c>
      <c r="P301" s="13">
        <v>171</v>
      </c>
      <c r="Q301" s="13">
        <v>7.9166666666666679</v>
      </c>
      <c r="R301" s="13">
        <v>366</v>
      </c>
      <c r="S301" s="13">
        <v>1.8766233766233766</v>
      </c>
      <c r="T301" s="13">
        <v>305</v>
      </c>
    </row>
    <row r="302" spans="1:20" x14ac:dyDescent="0.2">
      <c r="A302" s="10">
        <v>2024</v>
      </c>
      <c r="B302" s="10">
        <v>2</v>
      </c>
      <c r="C302" s="10" t="s">
        <v>41</v>
      </c>
      <c r="D302" s="13">
        <v>809</v>
      </c>
      <c r="E302" s="13" t="b">
        <v>0</v>
      </c>
      <c r="F302" s="13" t="b">
        <v>0</v>
      </c>
      <c r="G302" s="13" t="s">
        <v>156</v>
      </c>
      <c r="H302" s="13">
        <v>2525</v>
      </c>
      <c r="I302" s="14">
        <v>12</v>
      </c>
      <c r="J302" s="14">
        <v>1</v>
      </c>
      <c r="K302" s="13">
        <v>2525</v>
      </c>
      <c r="L302" s="14">
        <v>1445</v>
      </c>
      <c r="M302" s="13">
        <v>2525</v>
      </c>
      <c r="N302" s="13">
        <v>1445</v>
      </c>
      <c r="O302" s="13">
        <v>1445</v>
      </c>
      <c r="P302" s="13">
        <v>5</v>
      </c>
      <c r="Q302" s="13">
        <v>5</v>
      </c>
      <c r="R302" s="13">
        <v>497</v>
      </c>
      <c r="S302" s="13">
        <v>2</v>
      </c>
      <c r="T302" s="13">
        <v>230</v>
      </c>
    </row>
    <row r="303" spans="1:20" x14ac:dyDescent="0.2">
      <c r="A303" s="10">
        <v>2024</v>
      </c>
      <c r="B303" s="10">
        <v>2</v>
      </c>
      <c r="C303" s="10" t="s">
        <v>27</v>
      </c>
      <c r="D303" s="13">
        <v>809</v>
      </c>
      <c r="E303" s="13" t="b">
        <v>0</v>
      </c>
      <c r="F303" s="13" t="b">
        <v>0</v>
      </c>
      <c r="G303" s="13" t="s">
        <v>156</v>
      </c>
      <c r="H303" s="13">
        <v>6530</v>
      </c>
      <c r="I303" s="14">
        <v>30</v>
      </c>
      <c r="J303" s="14">
        <v>1.01875</v>
      </c>
      <c r="K303" s="13">
        <v>6409.8159509202451</v>
      </c>
      <c r="L303" s="14">
        <v>6409.8159509202451</v>
      </c>
      <c r="M303" s="13">
        <v>6409.8159509202451</v>
      </c>
      <c r="N303" s="13">
        <v>6736.7852760736196</v>
      </c>
      <c r="O303" s="13">
        <v>6409.8159509202451</v>
      </c>
      <c r="P303" s="13">
        <v>13</v>
      </c>
      <c r="Q303" s="13">
        <v>12.760736196319018</v>
      </c>
      <c r="R303" s="13">
        <v>373.5</v>
      </c>
      <c r="S303" s="13">
        <v>1.5384615384615385</v>
      </c>
      <c r="T303" s="13">
        <v>344</v>
      </c>
    </row>
    <row r="304" spans="1:20" x14ac:dyDescent="0.2">
      <c r="A304" s="10">
        <v>2024</v>
      </c>
      <c r="B304" s="10">
        <v>3</v>
      </c>
      <c r="C304" s="10" t="s">
        <v>29</v>
      </c>
      <c r="D304" s="13">
        <v>809</v>
      </c>
      <c r="E304" s="13" t="b">
        <v>0</v>
      </c>
      <c r="F304" s="13" t="b">
        <v>0</v>
      </c>
      <c r="G304" s="13" t="s">
        <v>156</v>
      </c>
      <c r="H304" s="13">
        <v>50121.999999999993</v>
      </c>
      <c r="I304" s="14">
        <v>202</v>
      </c>
      <c r="J304" s="14">
        <v>15.251631944438364</v>
      </c>
      <c r="K304" s="13">
        <v>3286.3368446468053</v>
      </c>
      <c r="L304" s="14">
        <v>2577.861840833179</v>
      </c>
      <c r="M304" s="13">
        <v>2121.4123260952751</v>
      </c>
      <c r="N304" s="13">
        <v>1564.376854025807</v>
      </c>
      <c r="O304" s="13">
        <v>1412.9373222816489</v>
      </c>
      <c r="P304" s="13">
        <v>79</v>
      </c>
      <c r="Q304" s="13">
        <v>5.1797735670383798</v>
      </c>
      <c r="R304" s="13">
        <v>314</v>
      </c>
      <c r="S304" s="13">
        <v>1.6212121212121211</v>
      </c>
      <c r="T304" s="13">
        <v>239</v>
      </c>
    </row>
    <row r="305" spans="1:20" x14ac:dyDescent="0.2">
      <c r="A305" s="10">
        <v>2024</v>
      </c>
      <c r="B305" s="10">
        <v>3</v>
      </c>
      <c r="C305" s="10" t="s">
        <v>39</v>
      </c>
      <c r="D305" s="13">
        <v>809</v>
      </c>
      <c r="E305" s="13" t="b">
        <v>0</v>
      </c>
      <c r="F305" s="13" t="b">
        <v>0</v>
      </c>
      <c r="G305" s="13" t="s">
        <v>156</v>
      </c>
      <c r="J305" s="14">
        <v>1.0604166666666666</v>
      </c>
    </row>
    <row r="306" spans="1:20" x14ac:dyDescent="0.2">
      <c r="A306" s="10">
        <v>2024</v>
      </c>
      <c r="B306" s="10">
        <v>3</v>
      </c>
      <c r="C306" s="10" t="s">
        <v>41</v>
      </c>
      <c r="D306" s="13">
        <v>809</v>
      </c>
      <c r="E306" s="13" t="b">
        <v>0</v>
      </c>
      <c r="F306" s="13" t="b">
        <v>0</v>
      </c>
      <c r="G306" s="13" t="s">
        <v>156</v>
      </c>
      <c r="H306" s="13">
        <v>2878</v>
      </c>
      <c r="I306" s="14">
        <v>18</v>
      </c>
      <c r="J306" s="14">
        <v>2.0374305555640602</v>
      </c>
      <c r="K306" s="13">
        <v>1412.5634820487069</v>
      </c>
      <c r="L306" s="14">
        <v>1412.5634820487069</v>
      </c>
      <c r="M306" s="13">
        <v>1412.5634820487069</v>
      </c>
      <c r="N306" s="13">
        <v>1412.5634820487069</v>
      </c>
      <c r="O306" s="13">
        <v>1412.5634820487069</v>
      </c>
      <c r="P306" s="13">
        <v>8</v>
      </c>
      <c r="Q306" s="13">
        <v>3.9265141961048138</v>
      </c>
      <c r="R306" s="13">
        <v>274.5</v>
      </c>
      <c r="S306" s="13">
        <v>1.375</v>
      </c>
      <c r="T306" s="13">
        <v>249</v>
      </c>
    </row>
    <row r="307" spans="1:20" x14ac:dyDescent="0.2">
      <c r="A307" s="10">
        <v>2024</v>
      </c>
      <c r="B307" s="10">
        <v>3</v>
      </c>
      <c r="C307" s="10" t="s">
        <v>27</v>
      </c>
      <c r="D307" s="13">
        <v>809</v>
      </c>
      <c r="E307" s="13" t="b">
        <v>0</v>
      </c>
      <c r="F307" s="13" t="b">
        <v>0</v>
      </c>
      <c r="G307" s="13" t="s">
        <v>156</v>
      </c>
      <c r="H307" s="13">
        <v>12497.949999999999</v>
      </c>
      <c r="I307" s="14">
        <v>48</v>
      </c>
      <c r="J307" s="14">
        <v>6.0831249999964108</v>
      </c>
      <c r="K307" s="13">
        <v>2054.5278947921297</v>
      </c>
      <c r="L307" s="14">
        <v>2054.5278947921297</v>
      </c>
      <c r="M307" s="13">
        <v>2054.5278947921297</v>
      </c>
      <c r="N307" s="13">
        <v>1902.7144765242911</v>
      </c>
      <c r="O307" s="13">
        <v>2054.5278947921297</v>
      </c>
      <c r="P307" s="13">
        <v>15</v>
      </c>
      <c r="Q307" s="13">
        <v>2.4658378711614262</v>
      </c>
      <c r="R307" s="13">
        <v>620</v>
      </c>
      <c r="S307" s="13">
        <v>2.0714285714285716</v>
      </c>
      <c r="T307" s="13">
        <v>359</v>
      </c>
    </row>
    <row r="308" spans="1:20" x14ac:dyDescent="0.2">
      <c r="A308" s="10">
        <v>2024</v>
      </c>
      <c r="B308" s="10">
        <v>4</v>
      </c>
      <c r="C308" s="10" t="s">
        <v>29</v>
      </c>
      <c r="D308" s="13">
        <v>809</v>
      </c>
      <c r="E308" s="13" t="b">
        <v>0</v>
      </c>
      <c r="F308" s="13" t="b">
        <v>0</v>
      </c>
      <c r="G308" s="13" t="s">
        <v>156</v>
      </c>
      <c r="H308" s="13">
        <v>20080.000000000007</v>
      </c>
      <c r="I308" s="14">
        <v>122</v>
      </c>
      <c r="J308" s="14">
        <v>7.0972569444755207</v>
      </c>
      <c r="K308" s="13">
        <v>2829.2620877464788</v>
      </c>
      <c r="L308" s="14">
        <v>2052.4549292721813</v>
      </c>
      <c r="M308" s="13">
        <v>2715.2602971490851</v>
      </c>
      <c r="N308" s="13">
        <v>1984.4427375513035</v>
      </c>
      <c r="O308" s="13">
        <v>1938.4531386747872</v>
      </c>
      <c r="P308" s="13">
        <v>25</v>
      </c>
      <c r="Q308" s="13">
        <v>3.5224876590469099</v>
      </c>
      <c r="R308" s="13">
        <v>484</v>
      </c>
      <c r="S308" s="13">
        <v>2.1666666666666665</v>
      </c>
      <c r="T308" s="13">
        <v>292</v>
      </c>
    </row>
    <row r="309" spans="1:20" x14ac:dyDescent="0.2">
      <c r="A309" s="10">
        <v>2024</v>
      </c>
      <c r="B309" s="10">
        <v>4</v>
      </c>
      <c r="C309" s="10" t="s">
        <v>39</v>
      </c>
      <c r="D309" s="13">
        <v>809</v>
      </c>
      <c r="E309" s="13" t="b">
        <v>0</v>
      </c>
      <c r="F309" s="13" t="b">
        <v>0</v>
      </c>
      <c r="G309" s="13" t="s">
        <v>156</v>
      </c>
      <c r="J309" s="14">
        <v>2.0306597222443088</v>
      </c>
    </row>
    <row r="310" spans="1:20" x14ac:dyDescent="0.2">
      <c r="A310" s="10">
        <v>2024</v>
      </c>
      <c r="B310" s="10">
        <v>4</v>
      </c>
      <c r="C310" s="10" t="s">
        <v>35</v>
      </c>
      <c r="D310" s="13">
        <v>809</v>
      </c>
      <c r="E310" s="13" t="b">
        <v>0</v>
      </c>
      <c r="F310" s="13" t="b">
        <v>0</v>
      </c>
      <c r="G310" s="13" t="s">
        <v>156</v>
      </c>
      <c r="J310" s="14">
        <v>0.56374999999999997</v>
      </c>
    </row>
    <row r="311" spans="1:20" x14ac:dyDescent="0.2">
      <c r="A311" s="10">
        <v>2024</v>
      </c>
      <c r="B311" s="10">
        <v>4</v>
      </c>
      <c r="C311" s="10" t="s">
        <v>41</v>
      </c>
      <c r="D311" s="13">
        <v>809</v>
      </c>
      <c r="E311" s="13" t="b">
        <v>0</v>
      </c>
      <c r="F311" s="13" t="b">
        <v>0</v>
      </c>
      <c r="G311" s="13" t="s">
        <v>156</v>
      </c>
      <c r="H311" s="13">
        <v>4556</v>
      </c>
      <c r="I311" s="14">
        <v>19</v>
      </c>
      <c r="J311" s="14">
        <v>2.69225694444438</v>
      </c>
      <c r="K311" s="13">
        <v>1692.2604691953925</v>
      </c>
      <c r="L311" s="14">
        <v>1692.2604691953925</v>
      </c>
      <c r="M311" s="13">
        <v>1692.2604691953925</v>
      </c>
      <c r="N311" s="13">
        <v>776.5603518320471</v>
      </c>
      <c r="O311" s="13">
        <v>1692.2604691953925</v>
      </c>
      <c r="P311" s="13">
        <v>6</v>
      </c>
      <c r="Q311" s="13">
        <v>2.2286134361660128</v>
      </c>
      <c r="R311" s="13">
        <v>249</v>
      </c>
      <c r="S311" s="13">
        <v>1.8</v>
      </c>
      <c r="T311" s="13">
        <v>269</v>
      </c>
    </row>
    <row r="312" spans="1:20" x14ac:dyDescent="0.2">
      <c r="A312" s="10">
        <v>2024</v>
      </c>
      <c r="B312" s="10">
        <v>4</v>
      </c>
      <c r="C312" s="10" t="s">
        <v>27</v>
      </c>
      <c r="D312" s="13">
        <v>809</v>
      </c>
      <c r="E312" s="13" t="b">
        <v>0</v>
      </c>
      <c r="F312" s="13" t="b">
        <v>0</v>
      </c>
      <c r="G312" s="13" t="s">
        <v>156</v>
      </c>
      <c r="H312" s="13">
        <v>240</v>
      </c>
      <c r="I312" s="14">
        <v>2</v>
      </c>
      <c r="J312" s="14">
        <v>7.1767361111778882</v>
      </c>
      <c r="K312" s="13">
        <v>33.441385649696095</v>
      </c>
      <c r="L312" s="14">
        <v>33.441385649696095</v>
      </c>
      <c r="M312" s="13">
        <v>33.441385649696095</v>
      </c>
      <c r="N312" s="13">
        <v>33.441385649696095</v>
      </c>
      <c r="O312" s="13">
        <v>33.441385649696095</v>
      </c>
      <c r="P312" s="13">
        <v>1</v>
      </c>
      <c r="Q312" s="13">
        <v>0.13933910687373374</v>
      </c>
      <c r="R312" s="13">
        <v>240</v>
      </c>
      <c r="S312" s="13">
        <v>1</v>
      </c>
      <c r="T312" s="13">
        <v>239</v>
      </c>
    </row>
    <row r="313" spans="1:20" x14ac:dyDescent="0.2">
      <c r="A313" s="10">
        <v>2024</v>
      </c>
      <c r="B313" s="10">
        <v>4</v>
      </c>
      <c r="C313" s="10" t="s">
        <v>33</v>
      </c>
      <c r="D313" s="13">
        <v>809</v>
      </c>
      <c r="E313" s="13" t="b">
        <v>0</v>
      </c>
      <c r="F313" s="13" t="b">
        <v>0</v>
      </c>
      <c r="G313" s="13" t="s">
        <v>156</v>
      </c>
      <c r="J313" s="14">
        <v>2.0170486111092032</v>
      </c>
    </row>
    <row r="314" spans="1:20" x14ac:dyDescent="0.2">
      <c r="A314" s="10">
        <v>2024</v>
      </c>
      <c r="B314" s="10">
        <v>5</v>
      </c>
      <c r="C314" s="10" t="s">
        <v>29</v>
      </c>
      <c r="D314" s="13">
        <v>809</v>
      </c>
      <c r="E314" s="13" t="b">
        <v>0</v>
      </c>
      <c r="F314" s="13" t="b">
        <v>0</v>
      </c>
      <c r="G314" s="13" t="s">
        <v>156</v>
      </c>
      <c r="H314" s="13">
        <v>11866</v>
      </c>
      <c r="I314" s="14">
        <v>75</v>
      </c>
      <c r="J314" s="14">
        <v>8.6774305554616156</v>
      </c>
      <c r="K314" s="13">
        <v>1367.4554839890345</v>
      </c>
      <c r="L314" s="14">
        <v>830.29186508041437</v>
      </c>
      <c r="M314" s="13">
        <v>1367.4554839890345</v>
      </c>
      <c r="N314" s="13">
        <v>1171.5334320482157</v>
      </c>
      <c r="O314" s="13">
        <v>830.29186508041437</v>
      </c>
      <c r="P314" s="13">
        <v>19</v>
      </c>
      <c r="Q314" s="13">
        <v>2.1895882517943415</v>
      </c>
      <c r="R314" s="13">
        <v>520</v>
      </c>
      <c r="S314" s="13">
        <v>2.3529411764705883</v>
      </c>
      <c r="T314" s="13">
        <v>305</v>
      </c>
    </row>
    <row r="315" spans="1:20" x14ac:dyDescent="0.2">
      <c r="A315" s="10">
        <v>2024</v>
      </c>
      <c r="B315" s="10">
        <v>5</v>
      </c>
      <c r="C315" s="10" t="s">
        <v>39</v>
      </c>
      <c r="D315" s="13">
        <v>809</v>
      </c>
      <c r="E315" s="13" t="b">
        <v>0</v>
      </c>
      <c r="F315" s="13" t="b">
        <v>0</v>
      </c>
      <c r="G315" s="13" t="s">
        <v>156</v>
      </c>
      <c r="J315" s="14">
        <v>0.45888888887566281</v>
      </c>
    </row>
    <row r="316" spans="1:20" x14ac:dyDescent="0.2">
      <c r="A316" s="10">
        <v>2024</v>
      </c>
      <c r="B316" s="10">
        <v>5</v>
      </c>
      <c r="C316" s="10" t="s">
        <v>35</v>
      </c>
      <c r="D316" s="13">
        <v>809</v>
      </c>
      <c r="E316" s="13" t="b">
        <v>0</v>
      </c>
      <c r="F316" s="13" t="b">
        <v>0</v>
      </c>
      <c r="G316" s="13" t="s">
        <v>156</v>
      </c>
      <c r="J316" s="14">
        <v>0.7</v>
      </c>
    </row>
    <row r="317" spans="1:20" x14ac:dyDescent="0.2">
      <c r="A317" s="10">
        <v>2024</v>
      </c>
      <c r="B317" s="10">
        <v>5</v>
      </c>
      <c r="C317" s="10" t="s">
        <v>41</v>
      </c>
      <c r="D317" s="13">
        <v>809</v>
      </c>
      <c r="E317" s="13" t="b">
        <v>0</v>
      </c>
      <c r="F317" s="13" t="b">
        <v>0</v>
      </c>
      <c r="G317" s="13" t="s">
        <v>156</v>
      </c>
      <c r="J317" s="14">
        <v>1.01</v>
      </c>
    </row>
    <row r="318" spans="1:20" x14ac:dyDescent="0.2">
      <c r="A318" s="10">
        <v>2024</v>
      </c>
      <c r="B318" s="10">
        <v>5</v>
      </c>
      <c r="C318" s="10" t="s">
        <v>27</v>
      </c>
      <c r="D318" s="13">
        <v>809</v>
      </c>
      <c r="E318" s="13" t="b">
        <v>0</v>
      </c>
      <c r="F318" s="13" t="b">
        <v>0</v>
      </c>
      <c r="G318" s="13" t="s">
        <v>156</v>
      </c>
      <c r="H318" s="13">
        <v>16383.999999999998</v>
      </c>
      <c r="I318" s="14">
        <v>89</v>
      </c>
      <c r="J318" s="14">
        <v>7.1802430555908359</v>
      </c>
      <c r="K318" s="13">
        <v>2281.8169069141377</v>
      </c>
      <c r="L318" s="14">
        <v>2208.6996049042546</v>
      </c>
      <c r="M318" s="13">
        <v>2281.8169069141377</v>
      </c>
      <c r="N318" s="13">
        <v>2078.1190670671763</v>
      </c>
      <c r="O318" s="13">
        <v>2208.6996049042546</v>
      </c>
      <c r="P318" s="13">
        <v>25</v>
      </c>
      <c r="Q318" s="13">
        <v>3.4817762861849029</v>
      </c>
      <c r="R318" s="13">
        <v>471</v>
      </c>
      <c r="S318" s="13">
        <v>2.2608695652173911</v>
      </c>
      <c r="T318" s="13">
        <v>264</v>
      </c>
    </row>
    <row r="319" spans="1:20" x14ac:dyDescent="0.2">
      <c r="A319" s="10">
        <v>2024</v>
      </c>
      <c r="B319" s="10">
        <v>5</v>
      </c>
      <c r="C319" s="10" t="s">
        <v>33</v>
      </c>
      <c r="D319" s="13">
        <v>809</v>
      </c>
      <c r="E319" s="13" t="b">
        <v>0</v>
      </c>
      <c r="F319" s="13" t="b">
        <v>0</v>
      </c>
      <c r="G319" s="13" t="s">
        <v>156</v>
      </c>
      <c r="J319" s="14">
        <v>2.0042708333130577</v>
      </c>
    </row>
    <row r="320" spans="1:20" x14ac:dyDescent="0.2">
      <c r="A320" s="10">
        <v>2024</v>
      </c>
      <c r="B320" s="10">
        <v>6</v>
      </c>
      <c r="C320" s="10" t="s">
        <v>29</v>
      </c>
      <c r="D320" s="13">
        <v>809</v>
      </c>
      <c r="E320" s="13" t="b">
        <v>0</v>
      </c>
      <c r="F320" s="13" t="b">
        <v>0</v>
      </c>
      <c r="G320" s="13" t="s">
        <v>156</v>
      </c>
      <c r="H320" s="13">
        <v>20341.000000000007</v>
      </c>
      <c r="I320" s="14">
        <v>107</v>
      </c>
      <c r="J320" s="14">
        <v>6.9007638889094238</v>
      </c>
      <c r="K320" s="13">
        <v>2947.6446850603143</v>
      </c>
      <c r="L320" s="14">
        <v>2019.819866957188</v>
      </c>
      <c r="M320" s="13">
        <v>2947.6446850603143</v>
      </c>
      <c r="N320" s="13">
        <v>1943.842771023993</v>
      </c>
      <c r="O320" s="13">
        <v>2019.819866957188</v>
      </c>
      <c r="P320" s="13">
        <v>33</v>
      </c>
      <c r="Q320" s="13">
        <v>4.7820792786485589</v>
      </c>
      <c r="R320" s="13">
        <v>305</v>
      </c>
      <c r="S320" s="13">
        <v>2.2068965517241379</v>
      </c>
      <c r="T320" s="13">
        <v>265</v>
      </c>
    </row>
    <row r="321" spans="1:20" x14ac:dyDescent="0.2">
      <c r="A321" s="10">
        <v>2024</v>
      </c>
      <c r="B321" s="10">
        <v>6</v>
      </c>
      <c r="C321" s="10" t="s">
        <v>35</v>
      </c>
      <c r="D321" s="13">
        <v>809</v>
      </c>
      <c r="E321" s="13" t="b">
        <v>0</v>
      </c>
      <c r="F321" s="13" t="b">
        <v>0</v>
      </c>
      <c r="G321" s="13" t="s">
        <v>156</v>
      </c>
      <c r="J321" s="14">
        <v>1.3903819444632972</v>
      </c>
    </row>
    <row r="322" spans="1:20" x14ac:dyDescent="0.2">
      <c r="A322" s="10">
        <v>2024</v>
      </c>
      <c r="B322" s="10">
        <v>6</v>
      </c>
      <c r="C322" s="10" t="s">
        <v>41</v>
      </c>
      <c r="D322" s="13">
        <v>809</v>
      </c>
      <c r="E322" s="13" t="b">
        <v>0</v>
      </c>
      <c r="F322" s="13" t="b">
        <v>0</v>
      </c>
      <c r="G322" s="13" t="s">
        <v>156</v>
      </c>
      <c r="H322" s="13">
        <v>6819</v>
      </c>
      <c r="I322" s="14">
        <v>39</v>
      </c>
      <c r="J322" s="14">
        <v>3.0294444444298279</v>
      </c>
      <c r="K322" s="13">
        <v>2250.9077572087331</v>
      </c>
      <c r="L322" s="14">
        <v>1602.5380524559257</v>
      </c>
      <c r="M322" s="13">
        <v>2250.9077572087331</v>
      </c>
      <c r="N322" s="13">
        <v>1602.5380524559257</v>
      </c>
      <c r="O322" s="13">
        <v>1602.5380524559257</v>
      </c>
      <c r="P322" s="13">
        <v>20</v>
      </c>
      <c r="Q322" s="13">
        <v>6.601870530015348</v>
      </c>
      <c r="R322" s="13">
        <v>350</v>
      </c>
      <c r="S322" s="13">
        <v>1.375</v>
      </c>
      <c r="T322" s="13">
        <v>299</v>
      </c>
    </row>
    <row r="323" spans="1:20" x14ac:dyDescent="0.2">
      <c r="A323" s="10">
        <v>2024</v>
      </c>
      <c r="B323" s="10">
        <v>6</v>
      </c>
      <c r="C323" s="10" t="s">
        <v>27</v>
      </c>
      <c r="D323" s="13">
        <v>809</v>
      </c>
      <c r="E323" s="13" t="b">
        <v>0</v>
      </c>
      <c r="F323" s="13" t="b">
        <v>0</v>
      </c>
      <c r="G323" s="13" t="s">
        <v>156</v>
      </c>
      <c r="H323" s="13">
        <v>6742.0000000000009</v>
      </c>
      <c r="I323" s="14">
        <v>8</v>
      </c>
      <c r="J323" s="14">
        <v>2.8160416666651145</v>
      </c>
      <c r="K323" s="13">
        <v>2394.1407116977025</v>
      </c>
      <c r="L323" s="14">
        <v>2394.1407116977025</v>
      </c>
      <c r="M323" s="13">
        <v>2394.1407116977025</v>
      </c>
      <c r="N323" s="13">
        <v>2394.1407116977025</v>
      </c>
      <c r="O323" s="13">
        <v>2394.1407116977025</v>
      </c>
      <c r="P323" s="13">
        <v>2</v>
      </c>
      <c r="Q323" s="13">
        <v>0.71021676407526013</v>
      </c>
      <c r="R323" s="13">
        <v>3371</v>
      </c>
      <c r="S323" s="13">
        <v>3.5</v>
      </c>
      <c r="T323" s="13">
        <v>949</v>
      </c>
    </row>
    <row r="324" spans="1:20" x14ac:dyDescent="0.2">
      <c r="A324" s="10">
        <v>2024</v>
      </c>
      <c r="B324" s="10">
        <v>6</v>
      </c>
      <c r="C324" s="10" t="s">
        <v>33</v>
      </c>
      <c r="D324" s="13">
        <v>809</v>
      </c>
      <c r="E324" s="13" t="b">
        <v>0</v>
      </c>
      <c r="F324" s="13" t="b">
        <v>0</v>
      </c>
      <c r="G324" s="13" t="s">
        <v>156</v>
      </c>
      <c r="J324" s="14">
        <v>2.6163541666648236</v>
      </c>
    </row>
    <row r="325" spans="1:20" x14ac:dyDescent="0.2">
      <c r="A325" s="10">
        <v>2024</v>
      </c>
      <c r="B325" s="10">
        <v>7</v>
      </c>
      <c r="C325" s="10" t="s">
        <v>29</v>
      </c>
      <c r="D325" s="13">
        <v>809</v>
      </c>
      <c r="E325" s="13" t="b">
        <v>0</v>
      </c>
      <c r="F325" s="13" t="b">
        <v>0</v>
      </c>
      <c r="G325" s="13" t="s">
        <v>156</v>
      </c>
      <c r="H325" s="13">
        <v>1870</v>
      </c>
      <c r="I325" s="14">
        <v>12</v>
      </c>
      <c r="J325" s="14">
        <v>4.2789930555326281</v>
      </c>
      <c r="K325" s="13">
        <v>437.01870410426073</v>
      </c>
      <c r="L325" s="14">
        <v>370.88164888420414</v>
      </c>
      <c r="M325" s="13">
        <v>437.01870410426073</v>
      </c>
      <c r="N325" s="13">
        <v>370.88164888420414</v>
      </c>
      <c r="O325" s="13">
        <v>370.88164888420414</v>
      </c>
      <c r="P325" s="13">
        <v>6</v>
      </c>
      <c r="Q325" s="13">
        <v>1.402199050601906</v>
      </c>
      <c r="R325" s="13">
        <v>274.5</v>
      </c>
      <c r="S325" s="13">
        <v>1.2</v>
      </c>
      <c r="T325" s="13">
        <v>289</v>
      </c>
    </row>
    <row r="326" spans="1:20" x14ac:dyDescent="0.2">
      <c r="A326" s="10">
        <v>2024</v>
      </c>
      <c r="B326" s="10">
        <v>7</v>
      </c>
      <c r="C326" s="10" t="s">
        <v>39</v>
      </c>
      <c r="D326" s="13">
        <v>809</v>
      </c>
      <c r="E326" s="13" t="b">
        <v>0</v>
      </c>
      <c r="F326" s="13" t="b">
        <v>0</v>
      </c>
      <c r="G326" s="13" t="s">
        <v>156</v>
      </c>
      <c r="J326" s="14">
        <v>2.0279166666732635</v>
      </c>
    </row>
    <row r="327" spans="1:20" x14ac:dyDescent="0.2">
      <c r="A327" s="10">
        <v>2024</v>
      </c>
      <c r="B327" s="10">
        <v>7</v>
      </c>
      <c r="C327" s="10" t="s">
        <v>35</v>
      </c>
      <c r="D327" s="13">
        <v>809</v>
      </c>
      <c r="E327" s="13" t="b">
        <v>0</v>
      </c>
      <c r="F327" s="13" t="b">
        <v>0</v>
      </c>
      <c r="G327" s="13" t="s">
        <v>156</v>
      </c>
      <c r="J327" s="14">
        <v>1.0020486111170612</v>
      </c>
    </row>
    <row r="328" spans="1:20" x14ac:dyDescent="0.2">
      <c r="A328" s="10">
        <v>2024</v>
      </c>
      <c r="B328" s="10">
        <v>7</v>
      </c>
      <c r="C328" s="10" t="s">
        <v>41</v>
      </c>
      <c r="D328" s="13">
        <v>809</v>
      </c>
      <c r="E328" s="13" t="b">
        <v>0</v>
      </c>
      <c r="F328" s="13" t="b">
        <v>0</v>
      </c>
      <c r="G328" s="13" t="s">
        <v>156</v>
      </c>
      <c r="H328" s="13">
        <v>10954.000000000004</v>
      </c>
      <c r="I328" s="14">
        <v>76</v>
      </c>
      <c r="J328" s="14">
        <v>5.0889236110931959</v>
      </c>
      <c r="K328" s="13">
        <v>2152.5180641583415</v>
      </c>
      <c r="L328" s="14">
        <v>1940.6068463029137</v>
      </c>
      <c r="M328" s="13">
        <v>2152.5180641583415</v>
      </c>
      <c r="N328" s="13">
        <v>2069.3177584832783</v>
      </c>
      <c r="O328" s="13">
        <v>1940.6068463029137</v>
      </c>
      <c r="P328" s="13">
        <v>27</v>
      </c>
      <c r="Q328" s="13">
        <v>5.3056406547631187</v>
      </c>
      <c r="R328" s="13">
        <v>291</v>
      </c>
      <c r="S328" s="13">
        <v>2.1428571428571428</v>
      </c>
      <c r="T328" s="13">
        <v>234</v>
      </c>
    </row>
    <row r="329" spans="1:20" x14ac:dyDescent="0.2">
      <c r="A329" s="10">
        <v>2024</v>
      </c>
      <c r="B329" s="10">
        <v>7</v>
      </c>
      <c r="C329" s="10" t="s">
        <v>33</v>
      </c>
      <c r="D329" s="13">
        <v>809</v>
      </c>
      <c r="E329" s="13" t="b">
        <v>0</v>
      </c>
      <c r="F329" s="13" t="b">
        <v>0</v>
      </c>
      <c r="G329" s="13" t="s">
        <v>156</v>
      </c>
      <c r="J329" s="14">
        <v>0.53125</v>
      </c>
    </row>
    <row r="330" spans="1:20" x14ac:dyDescent="0.2">
      <c r="A330" s="10">
        <v>2024</v>
      </c>
      <c r="B330" s="10">
        <v>8</v>
      </c>
      <c r="C330" s="10" t="s">
        <v>29</v>
      </c>
      <c r="D330" s="13">
        <v>809</v>
      </c>
      <c r="E330" s="13" t="b">
        <v>0</v>
      </c>
      <c r="F330" s="13" t="b">
        <v>0</v>
      </c>
      <c r="G330" s="13" t="s">
        <v>156</v>
      </c>
      <c r="J330" s="14">
        <v>3.56138888886926</v>
      </c>
    </row>
    <row r="331" spans="1:20" x14ac:dyDescent="0.2">
      <c r="A331" s="10">
        <v>2024</v>
      </c>
      <c r="B331" s="10">
        <v>8</v>
      </c>
      <c r="C331" s="10" t="s">
        <v>39</v>
      </c>
      <c r="D331" s="13">
        <v>809</v>
      </c>
      <c r="E331" s="13" t="b">
        <v>0</v>
      </c>
      <c r="F331" s="13" t="b">
        <v>0</v>
      </c>
      <c r="G331" s="13" t="s">
        <v>156</v>
      </c>
      <c r="H331" s="13">
        <v>5268.0000000000009</v>
      </c>
      <c r="I331" s="14">
        <v>41</v>
      </c>
      <c r="J331" s="14">
        <v>1.0102430555562023</v>
      </c>
      <c r="K331" s="13">
        <v>5214.5866987421514</v>
      </c>
      <c r="L331" s="14">
        <v>4526.6334421692973</v>
      </c>
      <c r="M331" s="13">
        <v>5214.5866987421514</v>
      </c>
      <c r="N331" s="13">
        <v>4526.6334421692973</v>
      </c>
      <c r="O331" s="13">
        <v>4526.6334421692973</v>
      </c>
      <c r="P331" s="13">
        <v>9</v>
      </c>
      <c r="Q331" s="13">
        <v>8.9087472074182532</v>
      </c>
      <c r="R331" s="13">
        <v>359</v>
      </c>
      <c r="S331" s="13">
        <v>2.75</v>
      </c>
      <c r="T331" s="13">
        <v>184</v>
      </c>
    </row>
    <row r="332" spans="1:20" x14ac:dyDescent="0.2">
      <c r="A332" s="10">
        <v>2024</v>
      </c>
      <c r="B332" s="10">
        <v>8</v>
      </c>
      <c r="C332" s="10" t="s">
        <v>35</v>
      </c>
      <c r="D332" s="13">
        <v>809</v>
      </c>
      <c r="E332" s="13" t="b">
        <v>0</v>
      </c>
      <c r="F332" s="13" t="b">
        <v>0</v>
      </c>
      <c r="G332" s="13" t="s">
        <v>156</v>
      </c>
      <c r="J332" s="14">
        <v>1.4763888889018562</v>
      </c>
    </row>
    <row r="333" spans="1:20" x14ac:dyDescent="0.2">
      <c r="A333" s="10">
        <v>2024</v>
      </c>
      <c r="B333" s="10">
        <v>8</v>
      </c>
      <c r="C333" s="10" t="s">
        <v>41</v>
      </c>
      <c r="D333" s="13">
        <v>809</v>
      </c>
      <c r="E333" s="13" t="b">
        <v>0</v>
      </c>
      <c r="F333" s="13" t="b">
        <v>0</v>
      </c>
      <c r="G333" s="13" t="s">
        <v>156</v>
      </c>
      <c r="H333" s="13">
        <v>2994.9999999999995</v>
      </c>
      <c r="I333" s="14">
        <v>13</v>
      </c>
      <c r="J333" s="14">
        <v>3.061249999977008</v>
      </c>
      <c r="K333" s="13">
        <v>978.35851368640067</v>
      </c>
      <c r="L333" s="14">
        <v>842.79297673152371</v>
      </c>
      <c r="M333" s="13">
        <v>978.35851368640067</v>
      </c>
      <c r="N333" s="13">
        <v>914.33238057036237</v>
      </c>
      <c r="O333" s="13">
        <v>842.79297673152371</v>
      </c>
      <c r="P333" s="13">
        <v>4</v>
      </c>
      <c r="Q333" s="13">
        <v>1.3066557778783316</v>
      </c>
      <c r="R333" s="13">
        <v>713</v>
      </c>
      <c r="S333" s="13">
        <v>2.75</v>
      </c>
      <c r="T333" s="13">
        <v>329</v>
      </c>
    </row>
    <row r="334" spans="1:20" x14ac:dyDescent="0.2">
      <c r="A334" s="10">
        <v>2024</v>
      </c>
      <c r="B334" s="10">
        <v>8</v>
      </c>
      <c r="C334" s="10" t="s">
        <v>27</v>
      </c>
      <c r="D334" s="13">
        <v>809</v>
      </c>
      <c r="E334" s="13" t="b">
        <v>0</v>
      </c>
      <c r="F334" s="13" t="b">
        <v>0</v>
      </c>
      <c r="G334" s="13" t="s">
        <v>156</v>
      </c>
      <c r="H334" s="13">
        <v>22446.950000000008</v>
      </c>
      <c r="I334" s="14">
        <v>106</v>
      </c>
      <c r="J334" s="14">
        <v>8.2060763888584916</v>
      </c>
      <c r="K334" s="13">
        <v>2735.4059280360289</v>
      </c>
      <c r="L334" s="14">
        <v>2569.0657752861371</v>
      </c>
      <c r="M334" s="13">
        <v>2735.4059280360289</v>
      </c>
      <c r="N334" s="13">
        <v>2370.0668965750942</v>
      </c>
      <c r="O334" s="13">
        <v>2569.0657752861371</v>
      </c>
      <c r="P334" s="13">
        <v>33</v>
      </c>
      <c r="Q334" s="13">
        <v>4.0214102862611147</v>
      </c>
      <c r="R334" s="13">
        <v>608</v>
      </c>
      <c r="S334" s="13">
        <v>1.8125</v>
      </c>
      <c r="T334" s="13">
        <v>359</v>
      </c>
    </row>
    <row r="335" spans="1:20" x14ac:dyDescent="0.2">
      <c r="A335" s="10">
        <v>2024</v>
      </c>
      <c r="B335" s="10">
        <v>8</v>
      </c>
      <c r="C335" s="10" t="s">
        <v>33</v>
      </c>
      <c r="D335" s="13">
        <v>809</v>
      </c>
      <c r="E335" s="13" t="b">
        <v>0</v>
      </c>
      <c r="F335" s="13" t="b">
        <v>0</v>
      </c>
      <c r="G335" s="13" t="s">
        <v>156</v>
      </c>
      <c r="J335" s="14">
        <v>1.492361111123464</v>
      </c>
    </row>
    <row r="336" spans="1:20" x14ac:dyDescent="0.2">
      <c r="A336" s="10">
        <v>2024</v>
      </c>
      <c r="B336" s="10">
        <v>9</v>
      </c>
      <c r="C336" s="10" t="s">
        <v>29</v>
      </c>
      <c r="D336" s="13">
        <v>809</v>
      </c>
      <c r="E336" s="13" t="b">
        <v>0</v>
      </c>
      <c r="F336" s="13" t="b">
        <v>0</v>
      </c>
      <c r="G336" s="13" t="s">
        <v>156</v>
      </c>
      <c r="J336" s="14">
        <v>5.069756944465917</v>
      </c>
    </row>
    <row r="337" spans="1:20" x14ac:dyDescent="0.2">
      <c r="A337" s="10">
        <v>2024</v>
      </c>
      <c r="B337" s="10">
        <v>9</v>
      </c>
      <c r="C337" s="10" t="s">
        <v>39</v>
      </c>
      <c r="D337" s="13">
        <v>809</v>
      </c>
      <c r="E337" s="13" t="b">
        <v>0</v>
      </c>
      <c r="F337" s="13" t="b">
        <v>0</v>
      </c>
      <c r="G337" s="13" t="s">
        <v>156</v>
      </c>
      <c r="H337" s="13">
        <v>4359</v>
      </c>
      <c r="I337" s="14">
        <v>31</v>
      </c>
      <c r="J337" s="14">
        <v>2.6065972222213167</v>
      </c>
      <c r="K337" s="13">
        <v>1672.2951911555031</v>
      </c>
      <c r="L337" s="14">
        <v>1021.6384707609783</v>
      </c>
      <c r="M337" s="13">
        <v>1672.2951911555031</v>
      </c>
      <c r="N337" s="13">
        <v>1547.9952044763604</v>
      </c>
      <c r="O337" s="13">
        <v>1021.6384707609783</v>
      </c>
      <c r="P337" s="13">
        <v>11</v>
      </c>
      <c r="Q337" s="13">
        <v>4.2200612761437331</v>
      </c>
      <c r="R337" s="13">
        <v>332</v>
      </c>
      <c r="S337" s="13">
        <v>1.7272727272727273</v>
      </c>
      <c r="T337" s="13">
        <v>289</v>
      </c>
    </row>
    <row r="338" spans="1:20" x14ac:dyDescent="0.2">
      <c r="A338" s="10">
        <v>2024</v>
      </c>
      <c r="B338" s="10">
        <v>9</v>
      </c>
      <c r="C338" s="10" t="s">
        <v>35</v>
      </c>
      <c r="D338" s="13">
        <v>809</v>
      </c>
      <c r="E338" s="13" t="b">
        <v>0</v>
      </c>
      <c r="F338" s="13" t="b">
        <v>0</v>
      </c>
      <c r="G338" s="13" t="s">
        <v>156</v>
      </c>
      <c r="J338" s="14">
        <v>3.0399652777679149</v>
      </c>
    </row>
    <row r="339" spans="1:20" x14ac:dyDescent="0.2">
      <c r="A339" s="10">
        <v>2024</v>
      </c>
      <c r="B339" s="10">
        <v>9</v>
      </c>
      <c r="C339" s="10" t="s">
        <v>41</v>
      </c>
      <c r="D339" s="13">
        <v>809</v>
      </c>
      <c r="E339" s="13" t="b">
        <v>0</v>
      </c>
      <c r="F339" s="13" t="b">
        <v>0</v>
      </c>
      <c r="G339" s="13" t="s">
        <v>156</v>
      </c>
      <c r="J339" s="14">
        <v>0.60375000000000001</v>
      </c>
    </row>
    <row r="340" spans="1:20" x14ac:dyDescent="0.2">
      <c r="A340" s="10">
        <v>2024</v>
      </c>
      <c r="B340" s="10">
        <v>9</v>
      </c>
      <c r="C340" s="10" t="s">
        <v>27</v>
      </c>
      <c r="D340" s="13">
        <v>809</v>
      </c>
      <c r="E340" s="13" t="b">
        <v>0</v>
      </c>
      <c r="F340" s="13" t="b">
        <v>0</v>
      </c>
      <c r="G340" s="13" t="s">
        <v>156</v>
      </c>
      <c r="J340" s="14">
        <v>4.3745486110870839</v>
      </c>
    </row>
    <row r="341" spans="1:20" x14ac:dyDescent="0.2">
      <c r="A341" s="10">
        <v>2024</v>
      </c>
      <c r="B341" s="10">
        <v>9</v>
      </c>
      <c r="C341" s="10" t="s">
        <v>33</v>
      </c>
      <c r="D341" s="13">
        <v>809</v>
      </c>
      <c r="E341" s="13" t="b">
        <v>0</v>
      </c>
      <c r="F341" s="13" t="b">
        <v>0</v>
      </c>
      <c r="G341" s="13" t="s">
        <v>156</v>
      </c>
      <c r="J341" s="14">
        <v>1.6579513888980728</v>
      </c>
    </row>
    <row r="342" spans="1:20" x14ac:dyDescent="0.2">
      <c r="A342" s="10">
        <v>2024</v>
      </c>
      <c r="B342" s="10">
        <v>1</v>
      </c>
      <c r="C342" s="10" t="s">
        <v>29</v>
      </c>
      <c r="D342" s="13">
        <v>810</v>
      </c>
      <c r="E342" s="13" t="b">
        <v>0</v>
      </c>
      <c r="F342" s="13" t="b">
        <v>0</v>
      </c>
      <c r="G342" s="13" t="s">
        <v>103</v>
      </c>
      <c r="H342" s="13">
        <v>76385.999999999971</v>
      </c>
      <c r="I342" s="14">
        <v>488</v>
      </c>
      <c r="J342" s="14">
        <v>7.1749999999999998</v>
      </c>
      <c r="K342" s="13">
        <v>10646.13240418118</v>
      </c>
      <c r="L342" s="14">
        <v>9086.7317073170725</v>
      </c>
      <c r="M342" s="13">
        <v>10646.13240418118</v>
      </c>
      <c r="N342" s="13">
        <v>8191.9581881533086</v>
      </c>
      <c r="O342" s="13">
        <v>9086.7317073170725</v>
      </c>
      <c r="P342" s="13">
        <v>113</v>
      </c>
      <c r="Q342" s="13">
        <v>15.749128919860627</v>
      </c>
      <c r="R342" s="13">
        <v>400</v>
      </c>
      <c r="S342" s="13">
        <v>1.91</v>
      </c>
      <c r="T342" s="13">
        <v>255</v>
      </c>
    </row>
    <row r="343" spans="1:20" x14ac:dyDescent="0.2">
      <c r="A343" s="10">
        <v>2025</v>
      </c>
      <c r="B343" s="10">
        <v>1</v>
      </c>
      <c r="C343" s="10" t="s">
        <v>29</v>
      </c>
      <c r="D343" s="13">
        <v>810</v>
      </c>
      <c r="E343" s="13" t="b">
        <v>0</v>
      </c>
      <c r="F343" s="13" t="b">
        <v>0</v>
      </c>
      <c r="G343" s="13" t="s">
        <v>103</v>
      </c>
      <c r="H343" s="13">
        <v>276120.49999999948</v>
      </c>
      <c r="I343" s="14">
        <v>1399</v>
      </c>
      <c r="J343" s="14">
        <v>22.780555555546016</v>
      </c>
      <c r="K343" s="13">
        <v>12120.885257900431</v>
      </c>
      <c r="L343" s="14">
        <v>10180.68674552312</v>
      </c>
      <c r="M343" s="13">
        <v>9933.1291305980048</v>
      </c>
      <c r="N343" s="13">
        <v>7504.4131203543393</v>
      </c>
      <c r="O343" s="13">
        <v>7992.9306182206565</v>
      </c>
      <c r="P343" s="13">
        <v>396</v>
      </c>
      <c r="Q343" s="13">
        <v>17.383245945623667</v>
      </c>
      <c r="R343" s="13">
        <v>368</v>
      </c>
      <c r="S343" s="13">
        <v>1.8507042253521127</v>
      </c>
      <c r="T343" s="13">
        <v>299</v>
      </c>
    </row>
    <row r="344" spans="1:20" x14ac:dyDescent="0.2">
      <c r="A344" s="10">
        <v>2026</v>
      </c>
      <c r="B344" s="10">
        <v>1</v>
      </c>
      <c r="C344" s="10" t="s">
        <v>31</v>
      </c>
      <c r="D344" s="13">
        <v>810</v>
      </c>
      <c r="E344" s="13" t="b">
        <v>0</v>
      </c>
      <c r="F344" s="13" t="b">
        <v>0</v>
      </c>
      <c r="G344" s="13" t="s">
        <v>103</v>
      </c>
      <c r="H344" s="13">
        <v>277034.96999999974</v>
      </c>
      <c r="I344" s="14">
        <v>1053</v>
      </c>
      <c r="J344" s="14">
        <v>15.777638888876826</v>
      </c>
      <c r="K344" s="13">
        <v>17558.709002733503</v>
      </c>
      <c r="L344" s="14">
        <v>17558.709002733503</v>
      </c>
      <c r="M344" s="13">
        <v>15536.334157883013</v>
      </c>
      <c r="N344" s="13">
        <v>13894.341323437795</v>
      </c>
      <c r="O344" s="13">
        <v>15536.334157883013</v>
      </c>
      <c r="P344" s="13">
        <v>247</v>
      </c>
      <c r="Q344" s="13">
        <v>15.655067386168538</v>
      </c>
      <c r="R344" s="13">
        <v>637.5</v>
      </c>
      <c r="S344" s="13">
        <v>2.5238095238095237</v>
      </c>
      <c r="T344" s="13">
        <v>339</v>
      </c>
    </row>
    <row r="345" spans="1:20" x14ac:dyDescent="0.2">
      <c r="A345" s="10">
        <v>2024</v>
      </c>
      <c r="B345" s="10">
        <v>2</v>
      </c>
      <c r="C345" s="10" t="s">
        <v>29</v>
      </c>
      <c r="D345" s="13">
        <v>810</v>
      </c>
      <c r="E345" s="13" t="b">
        <v>0</v>
      </c>
      <c r="F345" s="13" t="b">
        <v>0</v>
      </c>
      <c r="G345" s="13" t="s">
        <v>103</v>
      </c>
      <c r="H345" s="13">
        <v>200125.00000000038</v>
      </c>
      <c r="I345" s="14">
        <v>964</v>
      </c>
      <c r="J345" s="14">
        <v>13.1875</v>
      </c>
      <c r="K345" s="13">
        <v>15175.355450236995</v>
      </c>
      <c r="L345" s="14">
        <v>12974.354502369695</v>
      </c>
      <c r="M345" s="13">
        <v>11963.745971564005</v>
      </c>
      <c r="N345" s="13">
        <v>7573.8236966824852</v>
      </c>
      <c r="O345" s="13">
        <v>9762.7450236967015</v>
      </c>
      <c r="P345" s="13">
        <v>264</v>
      </c>
      <c r="Q345" s="13">
        <v>20.018957345971565</v>
      </c>
      <c r="R345" s="13">
        <v>320</v>
      </c>
      <c r="S345" s="13">
        <v>1.8515283842794761</v>
      </c>
      <c r="T345" s="13">
        <v>245</v>
      </c>
    </row>
    <row r="346" spans="1:20" x14ac:dyDescent="0.2">
      <c r="A346" s="10">
        <v>2025</v>
      </c>
      <c r="B346" s="10">
        <v>2</v>
      </c>
      <c r="C346" s="10" t="s">
        <v>29</v>
      </c>
      <c r="D346" s="13">
        <v>810</v>
      </c>
      <c r="E346" s="13" t="b">
        <v>0</v>
      </c>
      <c r="F346" s="13" t="b">
        <v>0</v>
      </c>
      <c r="G346" s="13" t="s">
        <v>103</v>
      </c>
      <c r="H346" s="13">
        <v>197885.00000000023</v>
      </c>
      <c r="I346" s="14">
        <v>1001</v>
      </c>
      <c r="J346" s="14">
        <v>16.516770833266783</v>
      </c>
      <c r="K346" s="13">
        <v>11980.852794871731</v>
      </c>
      <c r="L346" s="14">
        <v>9955.5234894227633</v>
      </c>
      <c r="M346" s="13">
        <v>11980.852794871731</v>
      </c>
      <c r="N346" s="13">
        <v>8918.7772529543872</v>
      </c>
      <c r="O346" s="13">
        <v>9955.5234894227633</v>
      </c>
      <c r="P346" s="13">
        <v>323</v>
      </c>
      <c r="Q346" s="13">
        <v>19.555880702142986</v>
      </c>
      <c r="R346" s="13">
        <v>360</v>
      </c>
      <c r="S346" s="13">
        <v>1.7931034482758621</v>
      </c>
      <c r="T346" s="13">
        <v>299</v>
      </c>
    </row>
    <row r="347" spans="1:20" x14ac:dyDescent="0.2">
      <c r="A347" s="10">
        <v>2024</v>
      </c>
      <c r="B347" s="10">
        <v>3</v>
      </c>
      <c r="C347" s="10" t="s">
        <v>29</v>
      </c>
      <c r="D347" s="13">
        <v>810</v>
      </c>
      <c r="E347" s="13" t="b">
        <v>0</v>
      </c>
      <c r="F347" s="13" t="b">
        <v>0</v>
      </c>
      <c r="G347" s="13" t="s">
        <v>103</v>
      </c>
      <c r="H347" s="13">
        <v>263672.00000000041</v>
      </c>
      <c r="I347" s="14">
        <v>1455</v>
      </c>
      <c r="J347" s="14">
        <v>25.113958333332267</v>
      </c>
      <c r="K347" s="13">
        <v>10499.021958240817</v>
      </c>
      <c r="L347" s="14">
        <v>8037.2515284498468</v>
      </c>
      <c r="M347" s="13">
        <v>10499.021958240817</v>
      </c>
      <c r="N347" s="13">
        <v>7197.0494495926014</v>
      </c>
      <c r="O347" s="13">
        <v>8037.2515284498468</v>
      </c>
      <c r="P347" s="13">
        <v>428</v>
      </c>
      <c r="Q347" s="13">
        <v>17.042315445428649</v>
      </c>
      <c r="R347" s="13">
        <v>340.5</v>
      </c>
      <c r="S347" s="13">
        <v>1.9251336898395721</v>
      </c>
      <c r="T347" s="13">
        <v>288</v>
      </c>
    </row>
    <row r="348" spans="1:20" x14ac:dyDescent="0.2">
      <c r="A348" s="10">
        <v>2025</v>
      </c>
      <c r="B348" s="10">
        <v>3</v>
      </c>
      <c r="C348" s="10" t="s">
        <v>29</v>
      </c>
      <c r="D348" s="13">
        <v>810</v>
      </c>
      <c r="E348" s="13" t="b">
        <v>0</v>
      </c>
      <c r="F348" s="13" t="b">
        <v>0</v>
      </c>
      <c r="G348" s="13" t="s">
        <v>103</v>
      </c>
      <c r="H348" s="13">
        <v>265178.00000000058</v>
      </c>
      <c r="I348" s="14">
        <v>1579</v>
      </c>
      <c r="J348" s="14">
        <v>24.433819444507535</v>
      </c>
      <c r="K348" s="13">
        <v>10852.908224285409</v>
      </c>
      <c r="L348" s="14">
        <v>9198.2549232809979</v>
      </c>
      <c r="M348" s="13">
        <v>10095.965575920318</v>
      </c>
      <c r="N348" s="13">
        <v>8087.229278614449</v>
      </c>
      <c r="O348" s="13">
        <v>8441.3122749159065</v>
      </c>
      <c r="P348" s="13">
        <v>421</v>
      </c>
      <c r="Q348" s="13">
        <v>17.230216542941523</v>
      </c>
      <c r="R348" s="13">
        <v>355</v>
      </c>
      <c r="S348" s="13">
        <v>2.005586592178771</v>
      </c>
      <c r="T348" s="13">
        <v>283.5</v>
      </c>
    </row>
    <row r="349" spans="1:20" x14ac:dyDescent="0.2">
      <c r="A349" s="10">
        <v>2024</v>
      </c>
      <c r="B349" s="10">
        <v>4</v>
      </c>
      <c r="C349" s="10" t="s">
        <v>29</v>
      </c>
      <c r="D349" s="13">
        <v>810</v>
      </c>
      <c r="E349" s="13" t="b">
        <v>0</v>
      </c>
      <c r="F349" s="13" t="b">
        <v>0</v>
      </c>
      <c r="G349" s="13" t="s">
        <v>103</v>
      </c>
      <c r="H349" s="13">
        <v>268235.60000000027</v>
      </c>
      <c r="I349" s="14">
        <v>1445</v>
      </c>
      <c r="J349" s="14">
        <v>22.296666666685489</v>
      </c>
      <c r="K349" s="13">
        <v>12030.300493337143</v>
      </c>
      <c r="L349" s="14">
        <v>9617.9219614211142</v>
      </c>
      <c r="M349" s="13">
        <v>11186.317835242475</v>
      </c>
      <c r="N349" s="13">
        <v>7614.0484377271832</v>
      </c>
      <c r="O349" s="13">
        <v>8773.939303326446</v>
      </c>
      <c r="P349" s="13">
        <v>385</v>
      </c>
      <c r="Q349" s="13">
        <v>17.267155030632754</v>
      </c>
      <c r="R349" s="13">
        <v>386</v>
      </c>
      <c r="S349" s="13">
        <v>2.03003003003003</v>
      </c>
      <c r="T349" s="13">
        <v>279</v>
      </c>
    </row>
    <row r="350" spans="1:20" x14ac:dyDescent="0.2">
      <c r="A350" s="10">
        <v>2025</v>
      </c>
      <c r="B350" s="10">
        <v>4</v>
      </c>
      <c r="C350" s="10" t="s">
        <v>29</v>
      </c>
      <c r="D350" s="13">
        <v>810</v>
      </c>
      <c r="E350" s="13" t="b">
        <v>0</v>
      </c>
      <c r="F350" s="13" t="b">
        <v>0</v>
      </c>
      <c r="G350" s="13" t="s">
        <v>103</v>
      </c>
      <c r="H350" s="13">
        <v>284279.00000000023</v>
      </c>
      <c r="I350" s="14">
        <v>1142</v>
      </c>
      <c r="J350" s="14">
        <v>18.15295138896181</v>
      </c>
      <c r="K350" s="13">
        <v>15660.208299398664</v>
      </c>
      <c r="L350" s="14">
        <v>14677.773012823491</v>
      </c>
      <c r="M350" s="13">
        <v>11649.136025813728</v>
      </c>
      <c r="N350" s="13">
        <v>9805.4523579143588</v>
      </c>
      <c r="O350" s="13">
        <v>10666.700739238551</v>
      </c>
      <c r="P350" s="13">
        <v>269</v>
      </c>
      <c r="Q350" s="13">
        <v>14.818526984188903</v>
      </c>
      <c r="R350" s="13">
        <v>396</v>
      </c>
      <c r="S350" s="13">
        <v>2.2217573221757321</v>
      </c>
      <c r="T350" s="13">
        <v>299</v>
      </c>
    </row>
    <row r="351" spans="1:20" x14ac:dyDescent="0.2">
      <c r="A351" s="10">
        <v>2024</v>
      </c>
      <c r="B351" s="10">
        <v>5</v>
      </c>
      <c r="C351" s="10" t="s">
        <v>29</v>
      </c>
      <c r="D351" s="13">
        <v>810</v>
      </c>
      <c r="E351" s="13" t="b">
        <v>0</v>
      </c>
      <c r="F351" s="13" t="b">
        <v>0</v>
      </c>
      <c r="G351" s="13" t="s">
        <v>103</v>
      </c>
      <c r="H351" s="13">
        <v>232430.00000000015</v>
      </c>
      <c r="I351" s="14">
        <v>1208</v>
      </c>
      <c r="J351" s="14">
        <v>22.17055555549101</v>
      </c>
      <c r="K351" s="13">
        <v>10483.724659864642</v>
      </c>
      <c r="L351" s="14">
        <v>7297.5212368969951</v>
      </c>
      <c r="M351" s="13">
        <v>10126.854937759712</v>
      </c>
      <c r="N351" s="13">
        <v>6011.5182800185157</v>
      </c>
      <c r="O351" s="13">
        <v>6940.6515147920627</v>
      </c>
      <c r="P351" s="13">
        <v>394</v>
      </c>
      <c r="Q351" s="13">
        <v>17.771318315134305</v>
      </c>
      <c r="R351" s="13">
        <v>347.5</v>
      </c>
      <c r="S351" s="13">
        <v>1.7919075144508672</v>
      </c>
      <c r="T351" s="13">
        <v>289</v>
      </c>
    </row>
    <row r="352" spans="1:20" x14ac:dyDescent="0.2">
      <c r="A352" s="10">
        <v>2025</v>
      </c>
      <c r="B352" s="10">
        <v>5</v>
      </c>
      <c r="C352" s="10" t="s">
        <v>29</v>
      </c>
      <c r="D352" s="13">
        <v>810</v>
      </c>
      <c r="E352" s="13" t="b">
        <v>0</v>
      </c>
      <c r="F352" s="13" t="b">
        <v>0</v>
      </c>
      <c r="G352" s="13" t="s">
        <v>103</v>
      </c>
      <c r="H352" s="13">
        <v>233131.00000000029</v>
      </c>
      <c r="I352" s="14">
        <v>1099</v>
      </c>
      <c r="J352" s="14">
        <v>22.408229166655218</v>
      </c>
      <c r="K352" s="13">
        <v>10403.81184368255</v>
      </c>
      <c r="L352" s="14">
        <v>9495.475899390789</v>
      </c>
      <c r="M352" s="13">
        <v>9095.2747084218627</v>
      </c>
      <c r="N352" s="13">
        <v>7946.9108725908736</v>
      </c>
      <c r="O352" s="13">
        <v>8186.9387641300991</v>
      </c>
      <c r="P352" s="13">
        <v>311</v>
      </c>
      <c r="Q352" s="13">
        <v>13.878829856969981</v>
      </c>
      <c r="R352" s="13">
        <v>400</v>
      </c>
      <c r="S352" s="13">
        <v>1.9520295202952029</v>
      </c>
      <c r="T352" s="13">
        <v>319</v>
      </c>
    </row>
    <row r="353" spans="1:20" x14ac:dyDescent="0.2">
      <c r="A353" s="10">
        <v>2024</v>
      </c>
      <c r="B353" s="10">
        <v>6</v>
      </c>
      <c r="C353" s="10" t="s">
        <v>29</v>
      </c>
      <c r="D353" s="13">
        <v>810</v>
      </c>
      <c r="E353" s="13" t="b">
        <v>0</v>
      </c>
      <c r="F353" s="13" t="b">
        <v>0</v>
      </c>
      <c r="G353" s="13" t="s">
        <v>103</v>
      </c>
      <c r="H353" s="13">
        <v>284141.69999999984</v>
      </c>
      <c r="I353" s="14">
        <v>1369</v>
      </c>
      <c r="J353" s="14">
        <v>21.601076388871299</v>
      </c>
      <c r="K353" s="13">
        <v>13154.052829811173</v>
      </c>
      <c r="L353" s="14">
        <v>10349.465738437772</v>
      </c>
      <c r="M353" s="13">
        <v>11284.701540409569</v>
      </c>
      <c r="N353" s="13">
        <v>7104.4654089119431</v>
      </c>
      <c r="O353" s="13">
        <v>8480.1144490361257</v>
      </c>
      <c r="P353" s="13">
        <v>377</v>
      </c>
      <c r="Q353" s="13">
        <v>17.452833979802385</v>
      </c>
      <c r="R353" s="13">
        <v>366</v>
      </c>
      <c r="S353" s="13">
        <v>2.0059880239520957</v>
      </c>
      <c r="T353" s="13">
        <v>279</v>
      </c>
    </row>
    <row r="354" spans="1:20" x14ac:dyDescent="0.2">
      <c r="A354" s="10">
        <v>2025</v>
      </c>
      <c r="B354" s="10">
        <v>6</v>
      </c>
      <c r="C354" s="10" t="s">
        <v>29</v>
      </c>
      <c r="D354" s="13">
        <v>810</v>
      </c>
      <c r="E354" s="13" t="b">
        <v>0</v>
      </c>
      <c r="F354" s="13" t="b">
        <v>0</v>
      </c>
      <c r="G354" s="13" t="s">
        <v>103</v>
      </c>
      <c r="H354" s="13">
        <v>278018.99999999983</v>
      </c>
      <c r="I354" s="14">
        <v>1348</v>
      </c>
      <c r="J354" s="14">
        <v>23.919027777774318</v>
      </c>
      <c r="K354" s="13">
        <v>11623.340320643654</v>
      </c>
      <c r="L354" s="14">
        <v>10439.086501334144</v>
      </c>
      <c r="M354" s="13">
        <v>9555.3591108905657</v>
      </c>
      <c r="N354" s="13">
        <v>7828.6250486316494</v>
      </c>
      <c r="O354" s="13">
        <v>8371.1052915810324</v>
      </c>
      <c r="P354" s="13">
        <v>322</v>
      </c>
      <c r="Q354" s="13">
        <v>13.462085624533788</v>
      </c>
      <c r="R354" s="13">
        <v>448</v>
      </c>
      <c r="S354" s="13">
        <v>2.2261484098939928</v>
      </c>
      <c r="T354" s="13">
        <v>289</v>
      </c>
    </row>
    <row r="355" spans="1:20" x14ac:dyDescent="0.2">
      <c r="A355" s="10">
        <v>2024</v>
      </c>
      <c r="B355" s="10">
        <v>7</v>
      </c>
      <c r="C355" s="10" t="s">
        <v>29</v>
      </c>
      <c r="D355" s="13">
        <v>810</v>
      </c>
      <c r="E355" s="13" t="b">
        <v>0</v>
      </c>
      <c r="F355" s="13" t="b">
        <v>0</v>
      </c>
      <c r="G355" s="13" t="s">
        <v>103</v>
      </c>
      <c r="H355" s="13">
        <v>308046.99999999942</v>
      </c>
      <c r="I355" s="14">
        <v>1173</v>
      </c>
      <c r="J355" s="14">
        <v>21.631701388758664</v>
      </c>
      <c r="K355" s="13">
        <v>14240.534965968143</v>
      </c>
      <c r="L355" s="14">
        <v>11241.755589616861</v>
      </c>
      <c r="M355" s="13">
        <v>11293.406635455576</v>
      </c>
      <c r="N355" s="13">
        <v>6605.8650418620937</v>
      </c>
      <c r="O355" s="13">
        <v>8294.6272591042343</v>
      </c>
      <c r="P355" s="13">
        <v>341</v>
      </c>
      <c r="Q355" s="13">
        <v>15.76390103911139</v>
      </c>
      <c r="R355" s="13">
        <v>360</v>
      </c>
      <c r="S355" s="13">
        <v>1.97444089456869</v>
      </c>
      <c r="T355" s="13">
        <v>300</v>
      </c>
    </row>
    <row r="356" spans="1:20" x14ac:dyDescent="0.2">
      <c r="A356" s="10">
        <v>2025</v>
      </c>
      <c r="B356" s="10">
        <v>7</v>
      </c>
      <c r="C356" s="10" t="s">
        <v>29</v>
      </c>
      <c r="D356" s="13">
        <v>810</v>
      </c>
      <c r="E356" s="13" t="b">
        <v>0</v>
      </c>
      <c r="F356" s="13" t="b">
        <v>0</v>
      </c>
      <c r="G356" s="13" t="s">
        <v>103</v>
      </c>
      <c r="H356" s="13">
        <v>254533.00000000044</v>
      </c>
      <c r="I356" s="14">
        <v>1272</v>
      </c>
      <c r="J356" s="14">
        <v>21.895763888824149</v>
      </c>
      <c r="K356" s="13">
        <v>11624.759989758431</v>
      </c>
      <c r="L356" s="14">
        <v>10672.164770614418</v>
      </c>
      <c r="M356" s="13">
        <v>11384.804899510053</v>
      </c>
      <c r="N356" s="13">
        <v>9047.4258402609466</v>
      </c>
      <c r="O356" s="13">
        <v>10432.209680366039</v>
      </c>
      <c r="P356" s="13">
        <v>299</v>
      </c>
      <c r="Q356" s="13">
        <v>13.655609437431551</v>
      </c>
      <c r="R356" s="13">
        <v>489</v>
      </c>
      <c r="S356" s="13">
        <v>2.3308823529411766</v>
      </c>
      <c r="T356" s="13">
        <v>299</v>
      </c>
    </row>
    <row r="357" spans="1:20" x14ac:dyDescent="0.2">
      <c r="A357" s="10">
        <v>2024</v>
      </c>
      <c r="B357" s="10">
        <v>8</v>
      </c>
      <c r="C357" s="10" t="s">
        <v>29</v>
      </c>
      <c r="D357" s="13">
        <v>810</v>
      </c>
      <c r="E357" s="13" t="b">
        <v>0</v>
      </c>
      <c r="F357" s="13" t="b">
        <v>0</v>
      </c>
      <c r="G357" s="13" t="s">
        <v>103</v>
      </c>
      <c r="H357" s="13">
        <v>271456.00000000058</v>
      </c>
      <c r="I357" s="14">
        <v>1333</v>
      </c>
      <c r="J357" s="14">
        <v>21.162638888932122</v>
      </c>
      <c r="K357" s="13">
        <v>12827.133772148318</v>
      </c>
      <c r="L357" s="14">
        <v>9042.2891494916421</v>
      </c>
      <c r="M357" s="13">
        <v>10632.610667362522</v>
      </c>
      <c r="N357" s="13">
        <v>6103.29367135547</v>
      </c>
      <c r="O357" s="13">
        <v>6847.7660447058352</v>
      </c>
      <c r="P357" s="13">
        <v>391</v>
      </c>
      <c r="Q357" s="13">
        <v>18.475956710884937</v>
      </c>
      <c r="R357" s="13">
        <v>329</v>
      </c>
      <c r="S357" s="13">
        <v>2.0227272727272729</v>
      </c>
      <c r="T357" s="13">
        <v>289</v>
      </c>
    </row>
    <row r="358" spans="1:20" x14ac:dyDescent="0.2">
      <c r="A358" s="10">
        <v>2025</v>
      </c>
      <c r="B358" s="10">
        <v>8</v>
      </c>
      <c r="C358" s="10" t="s">
        <v>29</v>
      </c>
      <c r="D358" s="13">
        <v>810</v>
      </c>
      <c r="E358" s="13" t="b">
        <v>0</v>
      </c>
      <c r="F358" s="13" t="b">
        <v>0</v>
      </c>
      <c r="G358" s="13" t="s">
        <v>103</v>
      </c>
      <c r="H358" s="13">
        <v>240506.00000000017</v>
      </c>
      <c r="I358" s="14">
        <v>1138</v>
      </c>
      <c r="J358" s="14">
        <v>21.557361111104257</v>
      </c>
      <c r="K358" s="13">
        <v>11156.560339665826</v>
      </c>
      <c r="L358" s="14">
        <v>10834.164664045766</v>
      </c>
      <c r="M358" s="13">
        <v>8865.1852615466414</v>
      </c>
      <c r="N358" s="13">
        <v>7140.8183592891919</v>
      </c>
      <c r="O358" s="13">
        <v>8542.7895859265809</v>
      </c>
      <c r="P358" s="13">
        <v>295</v>
      </c>
      <c r="Q358" s="13">
        <v>13.684420763729038</v>
      </c>
      <c r="R358" s="13">
        <v>396.5</v>
      </c>
      <c r="S358" s="13">
        <v>1.9808429118773947</v>
      </c>
      <c r="T358" s="13">
        <v>319</v>
      </c>
    </row>
    <row r="359" spans="1:20" x14ac:dyDescent="0.2">
      <c r="A359" s="10">
        <v>2024</v>
      </c>
      <c r="B359" s="10">
        <v>9</v>
      </c>
      <c r="C359" s="10" t="s">
        <v>29</v>
      </c>
      <c r="D359" s="13">
        <v>810</v>
      </c>
      <c r="E359" s="13" t="b">
        <v>0</v>
      </c>
      <c r="F359" s="13" t="b">
        <v>0</v>
      </c>
      <c r="G359" s="13" t="s">
        <v>103</v>
      </c>
      <c r="H359" s="13">
        <v>245665.00000000038</v>
      </c>
      <c r="I359" s="14">
        <v>1293</v>
      </c>
      <c r="J359" s="14">
        <v>20.892326388872462</v>
      </c>
      <c r="K359" s="13">
        <v>11758.623497804672</v>
      </c>
      <c r="L359" s="14">
        <v>8857.2658954131475</v>
      </c>
      <c r="M359" s="13">
        <v>11679.35994576281</v>
      </c>
      <c r="N359" s="13">
        <v>7916.9206397280905</v>
      </c>
      <c r="O359" s="13">
        <v>8778.002343371285</v>
      </c>
      <c r="P359" s="13">
        <v>378</v>
      </c>
      <c r="Q359" s="13">
        <v>18.092767313903728</v>
      </c>
      <c r="R359" s="13">
        <v>357.5</v>
      </c>
      <c r="S359" s="13">
        <v>2.0411764705882351</v>
      </c>
      <c r="T359" s="13">
        <v>305</v>
      </c>
    </row>
    <row r="360" spans="1:20" x14ac:dyDescent="0.2">
      <c r="A360" s="10">
        <v>2025</v>
      </c>
      <c r="B360" s="10">
        <v>9</v>
      </c>
      <c r="C360" s="10" t="s">
        <v>29</v>
      </c>
      <c r="D360" s="13">
        <v>810</v>
      </c>
      <c r="E360" s="13" t="b">
        <v>0</v>
      </c>
      <c r="F360" s="13" t="b">
        <v>0</v>
      </c>
      <c r="G360" s="13" t="s">
        <v>103</v>
      </c>
      <c r="H360" s="13">
        <v>217949.00000000049</v>
      </c>
      <c r="I360" s="14">
        <v>908</v>
      </c>
      <c r="J360" s="14">
        <v>19.752673611062928</v>
      </c>
      <c r="K360" s="13">
        <v>11033.898716269643</v>
      </c>
      <c r="L360" s="14">
        <v>10539.935205702886</v>
      </c>
      <c r="M360" s="13">
        <v>9123.337101012472</v>
      </c>
      <c r="N360" s="13">
        <v>7808.2493052291684</v>
      </c>
      <c r="O360" s="13">
        <v>8629.3735904457153</v>
      </c>
      <c r="P360" s="13">
        <v>232</v>
      </c>
      <c r="Q360" s="13">
        <v>11.745245457306762</v>
      </c>
      <c r="R360" s="13">
        <v>479</v>
      </c>
      <c r="S360" s="13">
        <v>2.225806451612903</v>
      </c>
      <c r="T360" s="13">
        <v>339</v>
      </c>
    </row>
    <row r="361" spans="1:20" x14ac:dyDescent="0.2">
      <c r="A361" s="10">
        <v>2024</v>
      </c>
      <c r="B361" s="10">
        <v>10</v>
      </c>
      <c r="C361" s="10" t="s">
        <v>29</v>
      </c>
      <c r="D361" s="13">
        <v>810</v>
      </c>
      <c r="E361" s="13" t="b">
        <v>0</v>
      </c>
      <c r="F361" s="13" t="b">
        <v>0</v>
      </c>
      <c r="G361" s="13" t="s">
        <v>103</v>
      </c>
      <c r="H361" s="13">
        <v>290309.99999999971</v>
      </c>
      <c r="I361" s="14">
        <v>1398</v>
      </c>
      <c r="J361" s="14">
        <v>21.555868055556495</v>
      </c>
      <c r="K361" s="13">
        <v>13467.794442412445</v>
      </c>
      <c r="L361" s="14">
        <v>10631.032320729439</v>
      </c>
      <c r="M361" s="13">
        <v>11755.986784984894</v>
      </c>
      <c r="N361" s="13">
        <v>8195.1619644685998</v>
      </c>
      <c r="O361" s="13">
        <v>8919.2246633018694</v>
      </c>
      <c r="P361" s="13">
        <v>417</v>
      </c>
      <c r="Q361" s="13">
        <v>19.3450803709345</v>
      </c>
      <c r="R361" s="13">
        <v>365</v>
      </c>
      <c r="S361" s="13">
        <v>1.8297297297297297</v>
      </c>
      <c r="T361" s="13">
        <v>305</v>
      </c>
    </row>
    <row r="362" spans="1:20" x14ac:dyDescent="0.2">
      <c r="A362" s="10">
        <v>2024</v>
      </c>
      <c r="B362" s="10">
        <v>10</v>
      </c>
      <c r="C362" s="10" t="s">
        <v>27</v>
      </c>
      <c r="D362" s="13">
        <v>810</v>
      </c>
      <c r="E362" s="13" t="b">
        <v>0</v>
      </c>
      <c r="F362" s="13" t="b">
        <v>0</v>
      </c>
      <c r="G362" s="13" t="s">
        <v>103</v>
      </c>
      <c r="H362" s="13">
        <v>0</v>
      </c>
      <c r="I362" s="14">
        <v>0</v>
      </c>
      <c r="J362" s="14">
        <v>1</v>
      </c>
      <c r="K362" s="13">
        <v>0</v>
      </c>
      <c r="M362" s="13">
        <v>0</v>
      </c>
      <c r="P362" s="13">
        <v>1</v>
      </c>
      <c r="Q362" s="13">
        <v>1</v>
      </c>
      <c r="S362" s="13">
        <v>0</v>
      </c>
      <c r="T362" s="13">
        <v>365</v>
      </c>
    </row>
    <row r="363" spans="1:20" x14ac:dyDescent="0.2">
      <c r="A363" s="10">
        <v>2025</v>
      </c>
      <c r="B363" s="10">
        <v>10</v>
      </c>
      <c r="C363" s="10" t="s">
        <v>29</v>
      </c>
      <c r="D363" s="13">
        <v>810</v>
      </c>
      <c r="E363" s="13" t="b">
        <v>0</v>
      </c>
      <c r="F363" s="13" t="b">
        <v>0</v>
      </c>
      <c r="G363" s="13" t="s">
        <v>103</v>
      </c>
      <c r="H363" s="13">
        <v>97630.000000000131</v>
      </c>
      <c r="I363" s="14">
        <v>574</v>
      </c>
      <c r="J363" s="14">
        <v>13.457326388932415</v>
      </c>
      <c r="K363" s="13">
        <v>7254.7842846624471</v>
      </c>
      <c r="L363" s="14">
        <v>6987.7996031468865</v>
      </c>
      <c r="M363" s="13">
        <v>6958.8859847390013</v>
      </c>
      <c r="N363" s="13">
        <v>6405.0612661730893</v>
      </c>
      <c r="O363" s="13">
        <v>6691.9013032234416</v>
      </c>
      <c r="P363" s="13">
        <v>153</v>
      </c>
      <c r="Q363" s="13">
        <v>11.36927169469787</v>
      </c>
      <c r="R363" s="13">
        <v>458</v>
      </c>
      <c r="S363" s="13">
        <v>1.9927536231884058</v>
      </c>
      <c r="T363" s="13">
        <v>299</v>
      </c>
    </row>
    <row r="364" spans="1:20" x14ac:dyDescent="0.2">
      <c r="A364" s="10">
        <v>2025</v>
      </c>
      <c r="B364" s="10">
        <v>10</v>
      </c>
      <c r="C364" s="10" t="s">
        <v>35</v>
      </c>
      <c r="D364" s="13">
        <v>810</v>
      </c>
      <c r="E364" s="13" t="b">
        <v>0</v>
      </c>
      <c r="F364" s="13" t="b">
        <v>0</v>
      </c>
      <c r="G364" s="13" t="s">
        <v>103</v>
      </c>
      <c r="J364" s="14">
        <v>1</v>
      </c>
    </row>
    <row r="365" spans="1:20" x14ac:dyDescent="0.2">
      <c r="A365" s="10">
        <v>2025</v>
      </c>
      <c r="B365" s="10">
        <v>10</v>
      </c>
      <c r="C365" s="10" t="s">
        <v>31</v>
      </c>
      <c r="D365" s="13">
        <v>810</v>
      </c>
      <c r="E365" s="13" t="b">
        <v>0</v>
      </c>
      <c r="F365" s="13" t="b">
        <v>0</v>
      </c>
      <c r="G365" s="13" t="s">
        <v>103</v>
      </c>
      <c r="H365" s="13">
        <v>91331.04000000027</v>
      </c>
      <c r="I365" s="14">
        <v>401</v>
      </c>
      <c r="J365" s="14">
        <v>8.2730208333474007</v>
      </c>
      <c r="K365" s="13">
        <v>11039.624079255005</v>
      </c>
      <c r="L365" s="14">
        <v>10761.853716253245</v>
      </c>
      <c r="M365" s="13">
        <v>10986.560028185479</v>
      </c>
      <c r="N365" s="13">
        <v>9320.3258583843435</v>
      </c>
      <c r="O365" s="13">
        <v>10708.789665183716</v>
      </c>
      <c r="P365" s="13">
        <v>91</v>
      </c>
      <c r="Q365" s="13">
        <v>10.999609675004276</v>
      </c>
      <c r="R365" s="13">
        <v>534</v>
      </c>
      <c r="S365" s="13">
        <v>2.7411764705882353</v>
      </c>
      <c r="T365" s="13">
        <v>274</v>
      </c>
    </row>
    <row r="366" spans="1:20" x14ac:dyDescent="0.2">
      <c r="A366" s="10">
        <v>2024</v>
      </c>
      <c r="B366" s="10">
        <v>11</v>
      </c>
      <c r="C366" s="10" t="s">
        <v>29</v>
      </c>
      <c r="D366" s="13">
        <v>810</v>
      </c>
      <c r="E366" s="13" t="b">
        <v>0</v>
      </c>
      <c r="F366" s="13" t="b">
        <v>0</v>
      </c>
      <c r="G366" s="13" t="s">
        <v>103</v>
      </c>
      <c r="H366" s="13">
        <v>372839.99999999948</v>
      </c>
      <c r="I366" s="14">
        <v>1740</v>
      </c>
      <c r="J366" s="14">
        <v>24.910520833306364</v>
      </c>
      <c r="K366" s="13">
        <v>14967.169995959999</v>
      </c>
      <c r="L366" s="14">
        <v>10874.435416774293</v>
      </c>
      <c r="M366" s="13">
        <v>13284.270618603412</v>
      </c>
      <c r="N366" s="13">
        <v>8946.0694736675159</v>
      </c>
      <c r="O366" s="13">
        <v>9191.5360394176951</v>
      </c>
      <c r="P366" s="13">
        <v>537</v>
      </c>
      <c r="Q366" s="13">
        <v>21.557156656556515</v>
      </c>
      <c r="R366" s="13">
        <v>365</v>
      </c>
      <c r="S366" s="13">
        <v>1.9061224489795918</v>
      </c>
      <c r="T366" s="13">
        <v>299</v>
      </c>
    </row>
    <row r="367" spans="1:20" x14ac:dyDescent="0.2">
      <c r="A367" s="10">
        <v>2025</v>
      </c>
      <c r="B367" s="10">
        <v>11</v>
      </c>
      <c r="C367" s="10" t="s">
        <v>31</v>
      </c>
      <c r="D367" s="13">
        <v>810</v>
      </c>
      <c r="E367" s="13" t="b">
        <v>0</v>
      </c>
      <c r="F367" s="13" t="b">
        <v>0</v>
      </c>
      <c r="G367" s="13" t="s">
        <v>103</v>
      </c>
      <c r="H367" s="13">
        <v>438611.21999999991</v>
      </c>
      <c r="I367" s="14">
        <v>1517</v>
      </c>
      <c r="J367" s="14">
        <v>26.460173611011413</v>
      </c>
      <c r="K367" s="13">
        <v>16576.278993780739</v>
      </c>
      <c r="L367" s="14">
        <v>16421.306465622663</v>
      </c>
      <c r="M367" s="13">
        <v>15355.198570236042</v>
      </c>
      <c r="N367" s="13">
        <v>12139.302814941779</v>
      </c>
      <c r="O367" s="13">
        <v>15200.226042077969</v>
      </c>
      <c r="P367" s="13">
        <v>398</v>
      </c>
      <c r="Q367" s="13">
        <v>15.04147349337013</v>
      </c>
      <c r="R367" s="13">
        <v>499</v>
      </c>
      <c r="S367" s="13">
        <v>2.5</v>
      </c>
      <c r="T367" s="13">
        <v>329</v>
      </c>
    </row>
    <row r="368" spans="1:20" x14ac:dyDescent="0.2">
      <c r="A368" s="10">
        <v>2024</v>
      </c>
      <c r="B368" s="10">
        <v>12</v>
      </c>
      <c r="C368" s="10" t="s">
        <v>29</v>
      </c>
      <c r="D368" s="13">
        <v>810</v>
      </c>
      <c r="E368" s="13" t="b">
        <v>0</v>
      </c>
      <c r="F368" s="13" t="b">
        <v>0</v>
      </c>
      <c r="G368" s="13" t="s">
        <v>103</v>
      </c>
      <c r="H368" s="13">
        <v>475424.99999999889</v>
      </c>
      <c r="I368" s="14">
        <v>2393</v>
      </c>
      <c r="J368" s="14">
        <v>24.679687500071886</v>
      </c>
      <c r="K368" s="13">
        <v>19263.817663761507</v>
      </c>
      <c r="L368" s="14">
        <v>14948.998037309988</v>
      </c>
      <c r="M368" s="13">
        <v>17877.916809064693</v>
      </c>
      <c r="N368" s="13">
        <v>11538.821145898635</v>
      </c>
      <c r="O368" s="13">
        <v>13563.097182613208</v>
      </c>
      <c r="P368" s="13">
        <v>748</v>
      </c>
      <c r="Q368" s="13">
        <v>30.30832541934825</v>
      </c>
      <c r="R368" s="13">
        <v>338</v>
      </c>
      <c r="S368" s="13">
        <v>1.9778106508875739</v>
      </c>
      <c r="T368" s="13">
        <v>265</v>
      </c>
    </row>
    <row r="369" spans="1:20" x14ac:dyDescent="0.2">
      <c r="A369" s="10">
        <v>2025</v>
      </c>
      <c r="B369" s="10">
        <v>12</v>
      </c>
      <c r="C369" s="10" t="s">
        <v>31</v>
      </c>
      <c r="D369" s="13">
        <v>810</v>
      </c>
      <c r="E369" s="13" t="b">
        <v>0</v>
      </c>
      <c r="F369" s="13" t="b">
        <v>0</v>
      </c>
      <c r="G369" s="13" t="s">
        <v>103</v>
      </c>
      <c r="H369" s="13">
        <v>674925.19999999634</v>
      </c>
      <c r="I369" s="14">
        <v>3154</v>
      </c>
      <c r="J369" s="14">
        <v>29.604062500000872</v>
      </c>
      <c r="K369" s="13">
        <v>22798.398023919064</v>
      </c>
      <c r="L369" s="14">
        <v>22644.26377291889</v>
      </c>
      <c r="M369" s="13">
        <v>21696.772191315889</v>
      </c>
      <c r="N369" s="13">
        <v>18753.010672098877</v>
      </c>
      <c r="O369" s="13">
        <v>21542.637940315719</v>
      </c>
      <c r="P369" s="13">
        <v>819</v>
      </c>
      <c r="Q369" s="13">
        <v>27.66512197439037</v>
      </c>
      <c r="R369" s="13">
        <v>506.5</v>
      </c>
      <c r="S369" s="13">
        <v>2.4669479606188469</v>
      </c>
      <c r="T369" s="13">
        <v>299</v>
      </c>
    </row>
    <row r="370" spans="1:20" x14ac:dyDescent="0.2">
      <c r="A370" s="10">
        <v>2024</v>
      </c>
      <c r="B370" s="10">
        <v>1</v>
      </c>
      <c r="C370" s="10" t="s">
        <v>33</v>
      </c>
      <c r="D370" s="13">
        <v>812</v>
      </c>
      <c r="E370" s="13" t="b">
        <v>0</v>
      </c>
      <c r="F370" s="13" t="b">
        <v>0</v>
      </c>
      <c r="G370" s="13" t="s">
        <v>157</v>
      </c>
      <c r="H370" s="13">
        <v>101911.05000000016</v>
      </c>
      <c r="I370" s="14">
        <v>564</v>
      </c>
      <c r="J370" s="14">
        <v>9.2270833333333329</v>
      </c>
      <c r="K370" s="13">
        <v>11044.773989613926</v>
      </c>
      <c r="L370" s="14">
        <v>8056.6574847595411</v>
      </c>
      <c r="M370" s="13">
        <v>11044.773989613926</v>
      </c>
      <c r="N370" s="13">
        <v>8175.5357868593401</v>
      </c>
      <c r="O370" s="13">
        <v>8056.6574847595411</v>
      </c>
      <c r="P370" s="13">
        <v>175</v>
      </c>
      <c r="Q370" s="13">
        <v>18.965906525174983</v>
      </c>
      <c r="R370" s="13">
        <v>387</v>
      </c>
      <c r="S370" s="13">
        <v>1.9315068493150684</v>
      </c>
      <c r="T370" s="13">
        <v>269</v>
      </c>
    </row>
    <row r="371" spans="1:20" x14ac:dyDescent="0.2">
      <c r="A371" s="10">
        <v>2025</v>
      </c>
      <c r="B371" s="10">
        <v>1</v>
      </c>
      <c r="C371" s="10" t="s">
        <v>33</v>
      </c>
      <c r="D371" s="13">
        <v>812</v>
      </c>
      <c r="E371" s="13" t="b">
        <v>0</v>
      </c>
      <c r="F371" s="13" t="b">
        <v>0</v>
      </c>
      <c r="G371" s="13" t="s">
        <v>157</v>
      </c>
      <c r="H371" s="13">
        <v>278037.89999999863</v>
      </c>
      <c r="I371" s="14">
        <v>1334</v>
      </c>
      <c r="J371" s="14">
        <v>24.109652777784504</v>
      </c>
      <c r="K371" s="13">
        <v>11532.223319955594</v>
      </c>
      <c r="L371" s="14">
        <v>8389.4965997344134</v>
      </c>
      <c r="M371" s="13">
        <v>11532.223319955594</v>
      </c>
      <c r="N371" s="13">
        <v>7786.8603803780015</v>
      </c>
      <c r="O371" s="13">
        <v>8389.4965997344134</v>
      </c>
      <c r="P371" s="13">
        <v>368</v>
      </c>
      <c r="Q371" s="13">
        <v>15.263596012427369</v>
      </c>
      <c r="R371" s="13">
        <v>466</v>
      </c>
      <c r="S371" s="13">
        <v>2.1641791044776117</v>
      </c>
      <c r="T371" s="13">
        <v>295</v>
      </c>
    </row>
    <row r="372" spans="1:20" x14ac:dyDescent="0.2">
      <c r="A372" s="10">
        <v>2026</v>
      </c>
      <c r="B372" s="10">
        <v>1</v>
      </c>
      <c r="C372" s="10" t="s">
        <v>31</v>
      </c>
      <c r="D372" s="13">
        <v>812</v>
      </c>
      <c r="E372" s="13" t="b">
        <v>0</v>
      </c>
      <c r="F372" s="13" t="b">
        <v>0</v>
      </c>
      <c r="G372" s="13" t="s">
        <v>157</v>
      </c>
      <c r="H372" s="13">
        <v>137464.9</v>
      </c>
      <c r="I372" s="14">
        <v>574</v>
      </c>
      <c r="J372" s="14">
        <v>16.109652777835436</v>
      </c>
      <c r="K372" s="13">
        <v>8533.0765284483296</v>
      </c>
      <c r="L372" s="14">
        <v>8501.1081175146956</v>
      </c>
      <c r="M372" s="13">
        <v>7306.2344436088379</v>
      </c>
      <c r="N372" s="13">
        <v>6465.5490367431221</v>
      </c>
      <c r="O372" s="13">
        <v>7274.2660326752039</v>
      </c>
      <c r="P372" s="13">
        <v>209</v>
      </c>
      <c r="Q372" s="13">
        <v>12.973588126465017</v>
      </c>
      <c r="R372" s="13">
        <v>376.5</v>
      </c>
      <c r="S372" s="13">
        <v>1.7734806629834254</v>
      </c>
      <c r="T372" s="13">
        <v>299</v>
      </c>
    </row>
    <row r="373" spans="1:20" x14ac:dyDescent="0.2">
      <c r="A373" s="10">
        <v>2024</v>
      </c>
      <c r="B373" s="10">
        <v>2</v>
      </c>
      <c r="C373" s="10" t="s">
        <v>29</v>
      </c>
      <c r="D373" s="13">
        <v>812</v>
      </c>
      <c r="E373" s="13" t="b">
        <v>0</v>
      </c>
      <c r="F373" s="13" t="b">
        <v>0</v>
      </c>
      <c r="G373" s="13" t="s">
        <v>157</v>
      </c>
      <c r="J373" s="14">
        <v>2</v>
      </c>
    </row>
    <row r="374" spans="1:20" x14ac:dyDescent="0.2">
      <c r="A374" s="10">
        <v>2024</v>
      </c>
      <c r="B374" s="10">
        <v>2</v>
      </c>
      <c r="C374" s="10" t="s">
        <v>33</v>
      </c>
      <c r="D374" s="13">
        <v>812</v>
      </c>
      <c r="E374" s="13" t="b">
        <v>0</v>
      </c>
      <c r="F374" s="13" t="b">
        <v>0</v>
      </c>
      <c r="G374" s="13" t="s">
        <v>157</v>
      </c>
      <c r="H374" s="13">
        <v>270766.23999999993</v>
      </c>
      <c r="I374" s="14">
        <v>1234</v>
      </c>
      <c r="J374" s="14">
        <v>21.647916666666671</v>
      </c>
      <c r="K374" s="13">
        <v>12507.727379462991</v>
      </c>
      <c r="L374" s="14">
        <v>9609.2290636127454</v>
      </c>
      <c r="M374" s="13">
        <v>10697.627100375328</v>
      </c>
      <c r="N374" s="13">
        <v>7813.7953228755741</v>
      </c>
      <c r="O374" s="13">
        <v>7799.1287845250772</v>
      </c>
      <c r="P374" s="13">
        <v>432</v>
      </c>
      <c r="Q374" s="13">
        <v>19.955730920989314</v>
      </c>
      <c r="R374" s="13">
        <v>365</v>
      </c>
      <c r="S374" s="13">
        <v>1.848314606741573</v>
      </c>
      <c r="T374" s="13">
        <v>267</v>
      </c>
    </row>
    <row r="375" spans="1:20" x14ac:dyDescent="0.2">
      <c r="A375" s="10">
        <v>2025</v>
      </c>
      <c r="B375" s="10">
        <v>2</v>
      </c>
      <c r="C375" s="10" t="s">
        <v>33</v>
      </c>
      <c r="D375" s="13">
        <v>812</v>
      </c>
      <c r="E375" s="13" t="b">
        <v>0</v>
      </c>
      <c r="F375" s="13" t="b">
        <v>0</v>
      </c>
      <c r="G375" s="13" t="s">
        <v>157</v>
      </c>
      <c r="H375" s="13">
        <v>206743.1300000005</v>
      </c>
      <c r="I375" s="14">
        <v>818</v>
      </c>
      <c r="J375" s="14">
        <v>18.048819444527908</v>
      </c>
      <c r="K375" s="13">
        <v>11454.662208540263</v>
      </c>
      <c r="L375" s="14">
        <v>8283.0486758138632</v>
      </c>
      <c r="M375" s="13">
        <v>10665.308642021018</v>
      </c>
      <c r="N375" s="13">
        <v>7067.8229339080754</v>
      </c>
      <c r="O375" s="13">
        <v>7493.6951092946183</v>
      </c>
      <c r="P375" s="13">
        <v>266</v>
      </c>
      <c r="Q375" s="13">
        <v>14.737806027565235</v>
      </c>
      <c r="R375" s="13">
        <v>469</v>
      </c>
      <c r="S375" s="13">
        <v>1.9065040650406504</v>
      </c>
      <c r="T375" s="13">
        <v>329</v>
      </c>
    </row>
    <row r="376" spans="1:20" x14ac:dyDescent="0.2">
      <c r="A376" s="10">
        <v>2024</v>
      </c>
      <c r="B376" s="10">
        <v>3</v>
      </c>
      <c r="C376" s="10" t="s">
        <v>29</v>
      </c>
      <c r="D376" s="13">
        <v>812</v>
      </c>
      <c r="E376" s="13" t="b">
        <v>0</v>
      </c>
      <c r="F376" s="13" t="b">
        <v>0</v>
      </c>
      <c r="G376" s="13" t="s">
        <v>157</v>
      </c>
      <c r="J376" s="14">
        <v>2</v>
      </c>
    </row>
    <row r="377" spans="1:20" x14ac:dyDescent="0.2">
      <c r="A377" s="10">
        <v>2024</v>
      </c>
      <c r="B377" s="10">
        <v>3</v>
      </c>
      <c r="C377" s="10" t="s">
        <v>33</v>
      </c>
      <c r="D377" s="13">
        <v>812</v>
      </c>
      <c r="E377" s="13" t="b">
        <v>0</v>
      </c>
      <c r="F377" s="13" t="b">
        <v>0</v>
      </c>
      <c r="G377" s="13" t="s">
        <v>157</v>
      </c>
      <c r="H377" s="13">
        <v>201795.14999999967</v>
      </c>
      <c r="I377" s="14">
        <v>939</v>
      </c>
      <c r="J377" s="14">
        <v>19.143750000000004</v>
      </c>
      <c r="K377" s="13">
        <v>10541.046033300667</v>
      </c>
      <c r="L377" s="14">
        <v>7625.2824028730065</v>
      </c>
      <c r="M377" s="13">
        <v>10541.046033300667</v>
      </c>
      <c r="N377" s="13">
        <v>6783.1537708129345</v>
      </c>
      <c r="O377" s="13">
        <v>7625.2824028730065</v>
      </c>
      <c r="P377" s="13">
        <v>328</v>
      </c>
      <c r="Q377" s="13">
        <v>17.133529219719225</v>
      </c>
      <c r="R377" s="13">
        <v>367.5</v>
      </c>
      <c r="S377" s="13">
        <v>1.9</v>
      </c>
      <c r="T377" s="13">
        <v>289</v>
      </c>
    </row>
    <row r="378" spans="1:20" x14ac:dyDescent="0.2">
      <c r="A378" s="10">
        <v>2025</v>
      </c>
      <c r="B378" s="10">
        <v>3</v>
      </c>
      <c r="C378" s="10" t="s">
        <v>33</v>
      </c>
      <c r="D378" s="13">
        <v>812</v>
      </c>
      <c r="E378" s="13" t="b">
        <v>0</v>
      </c>
      <c r="F378" s="13" t="b">
        <v>0</v>
      </c>
      <c r="G378" s="13" t="s">
        <v>157</v>
      </c>
      <c r="H378" s="13">
        <v>267925.04000000039</v>
      </c>
      <c r="I378" s="14">
        <v>1300</v>
      </c>
      <c r="J378" s="14">
        <v>21.468194444439725</v>
      </c>
      <c r="K378" s="13">
        <v>12480.091918926752</v>
      </c>
      <c r="L378" s="14">
        <v>10443.19495895322</v>
      </c>
      <c r="M378" s="13">
        <v>12480.091918926752</v>
      </c>
      <c r="N378" s="13">
        <v>10002.252893494528</v>
      </c>
      <c r="O378" s="13">
        <v>10443.19495895322</v>
      </c>
      <c r="P378" s="13">
        <v>362</v>
      </c>
      <c r="Q378" s="13">
        <v>16.862153961613583</v>
      </c>
      <c r="R378" s="13">
        <v>430</v>
      </c>
      <c r="S378" s="13">
        <v>2.1726190476190474</v>
      </c>
      <c r="T378" s="13">
        <v>295</v>
      </c>
    </row>
    <row r="379" spans="1:20" x14ac:dyDescent="0.2">
      <c r="A379" s="10">
        <v>2024</v>
      </c>
      <c r="B379" s="10">
        <v>4</v>
      </c>
      <c r="C379" s="10" t="s">
        <v>29</v>
      </c>
      <c r="D379" s="13">
        <v>812</v>
      </c>
      <c r="E379" s="13" t="b">
        <v>0</v>
      </c>
      <c r="F379" s="13" t="b">
        <v>0</v>
      </c>
      <c r="G379" s="13" t="s">
        <v>157</v>
      </c>
      <c r="J379" s="14">
        <v>1.1912499999999999</v>
      </c>
    </row>
    <row r="380" spans="1:20" x14ac:dyDescent="0.2">
      <c r="A380" s="10">
        <v>2024</v>
      </c>
      <c r="B380" s="10">
        <v>4</v>
      </c>
      <c r="C380" s="10" t="s">
        <v>33</v>
      </c>
      <c r="D380" s="13">
        <v>812</v>
      </c>
      <c r="E380" s="13" t="b">
        <v>0</v>
      </c>
      <c r="F380" s="13" t="b">
        <v>0</v>
      </c>
      <c r="G380" s="13" t="s">
        <v>157</v>
      </c>
      <c r="H380" s="13">
        <v>230884.33999999994</v>
      </c>
      <c r="I380" s="14">
        <v>1215</v>
      </c>
      <c r="J380" s="14">
        <v>19.849513888833464</v>
      </c>
      <c r="K380" s="13">
        <v>11631.737748997781</v>
      </c>
      <c r="L380" s="14">
        <v>7997.5479948304928</v>
      </c>
      <c r="M380" s="13">
        <v>11631.737748997781</v>
      </c>
      <c r="N380" s="13">
        <v>7469.1622591022178</v>
      </c>
      <c r="O380" s="13">
        <v>7997.5479948304928</v>
      </c>
      <c r="P380" s="13">
        <v>381</v>
      </c>
      <c r="Q380" s="13">
        <v>19.194424716583878</v>
      </c>
      <c r="R380" s="13">
        <v>386</v>
      </c>
      <c r="S380" s="13">
        <v>1.8144927536231885</v>
      </c>
      <c r="T380" s="13">
        <v>295</v>
      </c>
    </row>
    <row r="381" spans="1:20" x14ac:dyDescent="0.2">
      <c r="A381" s="10">
        <v>2025</v>
      </c>
      <c r="B381" s="10">
        <v>4</v>
      </c>
      <c r="C381" s="10" t="s">
        <v>33</v>
      </c>
      <c r="D381" s="13">
        <v>812</v>
      </c>
      <c r="E381" s="13" t="b">
        <v>0</v>
      </c>
      <c r="F381" s="13" t="b">
        <v>0</v>
      </c>
      <c r="G381" s="13" t="s">
        <v>157</v>
      </c>
      <c r="H381" s="13">
        <v>224361.84999999998</v>
      </c>
      <c r="I381" s="14">
        <v>1027</v>
      </c>
      <c r="J381" s="14">
        <v>19.324201388895744</v>
      </c>
      <c r="K381" s="13">
        <v>11610.407358356601</v>
      </c>
      <c r="L381" s="14">
        <v>10173.08534742164</v>
      </c>
      <c r="M381" s="13">
        <v>10653.317353559414</v>
      </c>
      <c r="N381" s="13">
        <v>9509.0563538419337</v>
      </c>
      <c r="O381" s="13">
        <v>9215.9953426244556</v>
      </c>
      <c r="P381" s="13">
        <v>261</v>
      </c>
      <c r="Q381" s="13">
        <v>13.506379629741298</v>
      </c>
      <c r="R381" s="13">
        <v>457</v>
      </c>
      <c r="S381" s="13">
        <v>2.203319502074689</v>
      </c>
      <c r="T381" s="13">
        <v>299</v>
      </c>
    </row>
    <row r="382" spans="1:20" x14ac:dyDescent="0.2">
      <c r="A382" s="10">
        <v>2024</v>
      </c>
      <c r="B382" s="10">
        <v>5</v>
      </c>
      <c r="C382" s="10" t="s">
        <v>29</v>
      </c>
      <c r="D382" s="13">
        <v>812</v>
      </c>
      <c r="E382" s="13" t="b">
        <v>0</v>
      </c>
      <c r="F382" s="13" t="b">
        <v>0</v>
      </c>
      <c r="G382" s="13" t="s">
        <v>157</v>
      </c>
      <c r="J382" s="14">
        <v>0.41625000000000001</v>
      </c>
    </row>
    <row r="383" spans="1:20" x14ac:dyDescent="0.2">
      <c r="A383" s="10">
        <v>2024</v>
      </c>
      <c r="B383" s="10">
        <v>5</v>
      </c>
      <c r="C383" s="10" t="s">
        <v>33</v>
      </c>
      <c r="D383" s="13">
        <v>812</v>
      </c>
      <c r="E383" s="13" t="b">
        <v>0</v>
      </c>
      <c r="F383" s="13" t="b">
        <v>0</v>
      </c>
      <c r="G383" s="13" t="s">
        <v>157</v>
      </c>
      <c r="H383" s="13">
        <v>328649.99999999942</v>
      </c>
      <c r="I383" s="14">
        <v>1546</v>
      </c>
      <c r="J383" s="14">
        <v>23.057708333241465</v>
      </c>
      <c r="K383" s="13">
        <v>14253.367908474955</v>
      </c>
      <c r="L383" s="14">
        <v>10358.644343491154</v>
      </c>
      <c r="M383" s="13">
        <v>13860.705295645059</v>
      </c>
      <c r="N383" s="13">
        <v>9581.9106047708883</v>
      </c>
      <c r="O383" s="13">
        <v>9965.9817306612695</v>
      </c>
      <c r="P383" s="13">
        <v>432</v>
      </c>
      <c r="Q383" s="13">
        <v>18.735599989232288</v>
      </c>
      <c r="R383" s="13">
        <v>397</v>
      </c>
      <c r="S383" s="13">
        <v>2.1436031331592691</v>
      </c>
      <c r="T383" s="13">
        <v>305</v>
      </c>
    </row>
    <row r="384" spans="1:20" x14ac:dyDescent="0.2">
      <c r="A384" s="10">
        <v>2025</v>
      </c>
      <c r="B384" s="10">
        <v>5</v>
      </c>
      <c r="C384" s="10" t="s">
        <v>35</v>
      </c>
      <c r="D384" s="13">
        <v>812</v>
      </c>
      <c r="E384" s="13" t="b">
        <v>0</v>
      </c>
      <c r="F384" s="13" t="b">
        <v>0</v>
      </c>
      <c r="G384" s="13" t="s">
        <v>157</v>
      </c>
      <c r="J384" s="14">
        <v>1</v>
      </c>
    </row>
    <row r="385" spans="1:20" x14ac:dyDescent="0.2">
      <c r="A385" s="10">
        <v>2025</v>
      </c>
      <c r="B385" s="10">
        <v>5</v>
      </c>
      <c r="C385" s="10" t="s">
        <v>33</v>
      </c>
      <c r="D385" s="13">
        <v>812</v>
      </c>
      <c r="E385" s="13" t="b">
        <v>0</v>
      </c>
      <c r="F385" s="13" t="b">
        <v>0</v>
      </c>
      <c r="G385" s="13" t="s">
        <v>157</v>
      </c>
      <c r="H385" s="13">
        <v>224407.80000000025</v>
      </c>
      <c r="I385" s="14">
        <v>1109</v>
      </c>
      <c r="J385" s="14">
        <v>18.863715277839219</v>
      </c>
      <c r="K385" s="13">
        <v>11896.267341547018</v>
      </c>
      <c r="L385" s="14">
        <v>10117.550927213859</v>
      </c>
      <c r="M385" s="13">
        <v>11831.857972443184</v>
      </c>
      <c r="N385" s="13">
        <v>9160.6408098730863</v>
      </c>
      <c r="O385" s="13">
        <v>10053.141558110023</v>
      </c>
      <c r="P385" s="13">
        <v>275</v>
      </c>
      <c r="Q385" s="13">
        <v>14.578252266300131</v>
      </c>
      <c r="R385" s="13">
        <v>557</v>
      </c>
      <c r="S385" s="13">
        <v>2.3239999999999998</v>
      </c>
      <c r="T385" s="13">
        <v>299</v>
      </c>
    </row>
    <row r="386" spans="1:20" x14ac:dyDescent="0.2">
      <c r="A386" s="10">
        <v>2024</v>
      </c>
      <c r="B386" s="10">
        <v>6</v>
      </c>
      <c r="C386" s="10" t="s">
        <v>29</v>
      </c>
      <c r="D386" s="13">
        <v>812</v>
      </c>
      <c r="E386" s="13" t="b">
        <v>0</v>
      </c>
      <c r="F386" s="13" t="b">
        <v>0</v>
      </c>
      <c r="G386" s="13" t="s">
        <v>157</v>
      </c>
      <c r="J386" s="14">
        <v>0.45250000000000001</v>
      </c>
    </row>
    <row r="387" spans="1:20" x14ac:dyDescent="0.2">
      <c r="A387" s="10">
        <v>2024</v>
      </c>
      <c r="B387" s="10">
        <v>6</v>
      </c>
      <c r="C387" s="10" t="s">
        <v>33</v>
      </c>
      <c r="D387" s="13">
        <v>812</v>
      </c>
      <c r="E387" s="13" t="b">
        <v>0</v>
      </c>
      <c r="F387" s="13" t="b">
        <v>0</v>
      </c>
      <c r="G387" s="13" t="s">
        <v>157</v>
      </c>
      <c r="H387" s="13">
        <v>301492.35999999935</v>
      </c>
      <c r="I387" s="14">
        <v>1311</v>
      </c>
      <c r="J387" s="14">
        <v>23.988229166665406</v>
      </c>
      <c r="K387" s="13">
        <v>12568.345829335332</v>
      </c>
      <c r="L387" s="14">
        <v>7856.6745669538277</v>
      </c>
      <c r="M387" s="13">
        <v>12568.345829335332</v>
      </c>
      <c r="N387" s="13">
        <v>6479.7200710421366</v>
      </c>
      <c r="O387" s="13">
        <v>7856.6745669538277</v>
      </c>
      <c r="P387" s="13">
        <v>438</v>
      </c>
      <c r="Q387" s="13">
        <v>18.258955129904081</v>
      </c>
      <c r="R387" s="13">
        <v>396</v>
      </c>
      <c r="S387" s="13">
        <v>1.8897435897435897</v>
      </c>
      <c r="T387" s="13">
        <v>305</v>
      </c>
    </row>
    <row r="388" spans="1:20" x14ac:dyDescent="0.2">
      <c r="A388" s="10">
        <v>2025</v>
      </c>
      <c r="B388" s="10">
        <v>6</v>
      </c>
      <c r="C388" s="10" t="s">
        <v>33</v>
      </c>
      <c r="D388" s="13">
        <v>812</v>
      </c>
      <c r="E388" s="13" t="b">
        <v>0</v>
      </c>
      <c r="F388" s="13" t="b">
        <v>0</v>
      </c>
      <c r="G388" s="13" t="s">
        <v>157</v>
      </c>
      <c r="H388" s="13">
        <v>176240.97000000035</v>
      </c>
      <c r="I388" s="14">
        <v>899</v>
      </c>
      <c r="J388" s="14">
        <v>16.417499999966822</v>
      </c>
      <c r="K388" s="13">
        <v>10734.945637299012</v>
      </c>
      <c r="L388" s="14">
        <v>9382.3980508793502</v>
      </c>
      <c r="M388" s="13">
        <v>9594.6989493113251</v>
      </c>
      <c r="N388" s="13">
        <v>8345.4850007782734</v>
      </c>
      <c r="O388" s="13">
        <v>8242.1513628916637</v>
      </c>
      <c r="P388" s="13">
        <v>233</v>
      </c>
      <c r="Q388" s="13">
        <v>14.192172986171517</v>
      </c>
      <c r="R388" s="13">
        <v>430</v>
      </c>
      <c r="S388" s="13">
        <v>2.3813953488372093</v>
      </c>
      <c r="T388" s="13">
        <v>285</v>
      </c>
    </row>
    <row r="389" spans="1:20" x14ac:dyDescent="0.2">
      <c r="A389" s="10">
        <v>2024</v>
      </c>
      <c r="B389" s="10">
        <v>7</v>
      </c>
      <c r="C389" s="10" t="s">
        <v>29</v>
      </c>
      <c r="D389" s="13">
        <v>812</v>
      </c>
      <c r="E389" s="13" t="b">
        <v>0</v>
      </c>
      <c r="F389" s="13" t="b">
        <v>0</v>
      </c>
      <c r="G389" s="13" t="s">
        <v>157</v>
      </c>
      <c r="J389" s="14">
        <v>1.3199999999999998</v>
      </c>
    </row>
    <row r="390" spans="1:20" x14ac:dyDescent="0.2">
      <c r="A390" s="10">
        <v>2024</v>
      </c>
      <c r="B390" s="10">
        <v>7</v>
      </c>
      <c r="C390" s="10" t="s">
        <v>33</v>
      </c>
      <c r="D390" s="13">
        <v>812</v>
      </c>
      <c r="E390" s="13" t="b">
        <v>0</v>
      </c>
      <c r="F390" s="13" t="b">
        <v>0</v>
      </c>
      <c r="G390" s="13" t="s">
        <v>157</v>
      </c>
      <c r="H390" s="13">
        <v>322140.59999999846</v>
      </c>
      <c r="I390" s="14">
        <v>1430</v>
      </c>
      <c r="J390" s="14">
        <v>23.73302083339513</v>
      </c>
      <c r="K390" s="13">
        <v>13573.518611954743</v>
      </c>
      <c r="L390" s="14">
        <v>8053.2150265111659</v>
      </c>
      <c r="M390" s="13">
        <v>13573.518611954743</v>
      </c>
      <c r="N390" s="13">
        <v>7072.3032343114091</v>
      </c>
      <c r="O390" s="13">
        <v>8053.2150265111659</v>
      </c>
      <c r="P390" s="13">
        <v>473</v>
      </c>
      <c r="Q390" s="13">
        <v>19.930037702340606</v>
      </c>
      <c r="R390" s="13">
        <v>395.5</v>
      </c>
      <c r="S390" s="13">
        <v>1.9465116279069767</v>
      </c>
      <c r="T390" s="13">
        <v>305</v>
      </c>
    </row>
    <row r="391" spans="1:20" x14ac:dyDescent="0.2">
      <c r="A391" s="10">
        <v>2025</v>
      </c>
      <c r="B391" s="10">
        <v>7</v>
      </c>
      <c r="C391" s="10" t="s">
        <v>33</v>
      </c>
      <c r="D391" s="13">
        <v>812</v>
      </c>
      <c r="E391" s="13" t="b">
        <v>0</v>
      </c>
      <c r="F391" s="13" t="b">
        <v>0</v>
      </c>
      <c r="G391" s="13" t="s">
        <v>157</v>
      </c>
      <c r="H391" s="13">
        <v>192881.04000000007</v>
      </c>
      <c r="I391" s="14">
        <v>1047</v>
      </c>
      <c r="J391" s="14">
        <v>20.776666666693927</v>
      </c>
      <c r="K391" s="13">
        <v>9283.5411519210811</v>
      </c>
      <c r="L391" s="14">
        <v>8404.1050858224462</v>
      </c>
      <c r="M391" s="13">
        <v>9283.5411519210811</v>
      </c>
      <c r="N391" s="13">
        <v>8014.7341568962856</v>
      </c>
      <c r="O391" s="13">
        <v>8404.1050858224462</v>
      </c>
      <c r="P391" s="13">
        <v>297</v>
      </c>
      <c r="Q391" s="13">
        <v>14.294882079236819</v>
      </c>
      <c r="R391" s="13">
        <v>434</v>
      </c>
      <c r="S391" s="13">
        <v>2.1709090909090909</v>
      </c>
      <c r="T391" s="13">
        <v>259</v>
      </c>
    </row>
    <row r="392" spans="1:20" x14ac:dyDescent="0.2">
      <c r="A392" s="10">
        <v>2024</v>
      </c>
      <c r="B392" s="10">
        <v>8</v>
      </c>
      <c r="C392" s="10" t="s">
        <v>29</v>
      </c>
      <c r="D392" s="13">
        <v>812</v>
      </c>
      <c r="E392" s="13" t="b">
        <v>0</v>
      </c>
      <c r="F392" s="13" t="b">
        <v>0</v>
      </c>
      <c r="G392" s="13" t="s">
        <v>157</v>
      </c>
      <c r="J392" s="14">
        <v>1.0024999999999999</v>
      </c>
    </row>
    <row r="393" spans="1:20" x14ac:dyDescent="0.2">
      <c r="A393" s="10">
        <v>2024</v>
      </c>
      <c r="B393" s="10">
        <v>8</v>
      </c>
      <c r="C393" s="10" t="s">
        <v>33</v>
      </c>
      <c r="D393" s="13">
        <v>812</v>
      </c>
      <c r="E393" s="13" t="b">
        <v>0</v>
      </c>
      <c r="F393" s="13" t="b">
        <v>0</v>
      </c>
      <c r="G393" s="13" t="s">
        <v>157</v>
      </c>
      <c r="H393" s="13">
        <v>362664.00999999768</v>
      </c>
      <c r="I393" s="14">
        <v>1784</v>
      </c>
      <c r="J393" s="14">
        <v>22.881041666616511</v>
      </c>
      <c r="K393" s="13">
        <v>15849.978129672534</v>
      </c>
      <c r="L393" s="14">
        <v>9848.9956569063779</v>
      </c>
      <c r="M393" s="13">
        <v>15216.541059316312</v>
      </c>
      <c r="N393" s="13">
        <v>8911.5269737696417</v>
      </c>
      <c r="O393" s="13">
        <v>9215.5585865501653</v>
      </c>
      <c r="P393" s="13">
        <v>559</v>
      </c>
      <c r="Q393" s="13">
        <v>24.430705915613196</v>
      </c>
      <c r="R393" s="13">
        <v>361.5</v>
      </c>
      <c r="S393" s="13">
        <v>1.9593810444874276</v>
      </c>
      <c r="T393" s="13">
        <v>289</v>
      </c>
    </row>
    <row r="394" spans="1:20" x14ac:dyDescent="0.2">
      <c r="A394" s="10">
        <v>2025</v>
      </c>
      <c r="B394" s="10">
        <v>8</v>
      </c>
      <c r="C394" s="10" t="s">
        <v>33</v>
      </c>
      <c r="D394" s="13">
        <v>812</v>
      </c>
      <c r="E394" s="13" t="b">
        <v>0</v>
      </c>
      <c r="F394" s="13" t="b">
        <v>0</v>
      </c>
      <c r="G394" s="13" t="s">
        <v>157</v>
      </c>
      <c r="H394" s="13">
        <v>207535.80000000025</v>
      </c>
      <c r="I394" s="14">
        <v>1125</v>
      </c>
      <c r="J394" s="14">
        <v>22.4479861109794</v>
      </c>
      <c r="K394" s="13">
        <v>9245.1856916685119</v>
      </c>
      <c r="L394" s="14">
        <v>8467.8642912661107</v>
      </c>
      <c r="M394" s="13">
        <v>9245.1856916685119</v>
      </c>
      <c r="N394" s="13">
        <v>8242.4142230515499</v>
      </c>
      <c r="O394" s="13">
        <v>8467.8642912661107</v>
      </c>
      <c r="P394" s="13">
        <v>345</v>
      </c>
      <c r="Q394" s="13">
        <v>15.36886196803459</v>
      </c>
      <c r="R394" s="13">
        <v>417.5</v>
      </c>
      <c r="S394" s="13">
        <v>2.0779220779220777</v>
      </c>
      <c r="T394" s="13">
        <v>285</v>
      </c>
    </row>
    <row r="395" spans="1:20" x14ac:dyDescent="0.2">
      <c r="A395" s="10">
        <v>2024</v>
      </c>
      <c r="B395" s="10">
        <v>9</v>
      </c>
      <c r="C395" s="10" t="s">
        <v>29</v>
      </c>
      <c r="D395" s="13">
        <v>812</v>
      </c>
      <c r="E395" s="13" t="b">
        <v>0</v>
      </c>
      <c r="F395" s="13" t="b">
        <v>0</v>
      </c>
      <c r="G395" s="13" t="s">
        <v>157</v>
      </c>
      <c r="J395" s="14">
        <v>1.46</v>
      </c>
    </row>
    <row r="396" spans="1:20" x14ac:dyDescent="0.2">
      <c r="A396" s="10">
        <v>2024</v>
      </c>
      <c r="B396" s="10">
        <v>9</v>
      </c>
      <c r="C396" s="10" t="s">
        <v>33</v>
      </c>
      <c r="D396" s="13">
        <v>812</v>
      </c>
      <c r="E396" s="13" t="b">
        <v>0</v>
      </c>
      <c r="F396" s="13" t="b">
        <v>0</v>
      </c>
      <c r="G396" s="13" t="s">
        <v>157</v>
      </c>
      <c r="H396" s="13">
        <v>230908.98999999993</v>
      </c>
      <c r="I396" s="14">
        <v>956</v>
      </c>
      <c r="J396" s="14">
        <v>16.602881944540421</v>
      </c>
      <c r="K396" s="13">
        <v>13907.765577766484</v>
      </c>
      <c r="L396" s="14">
        <v>8161.4252545208292</v>
      </c>
      <c r="M396" s="13">
        <v>13907.765577766484</v>
      </c>
      <c r="N396" s="13">
        <v>6478.7354604645179</v>
      </c>
      <c r="O396" s="13">
        <v>8161.4252545208292</v>
      </c>
      <c r="P396" s="13">
        <v>361</v>
      </c>
      <c r="Q396" s="13">
        <v>21.74321308829813</v>
      </c>
      <c r="R396" s="13">
        <v>379</v>
      </c>
      <c r="S396" s="13">
        <v>1.7351190476190477</v>
      </c>
      <c r="T396" s="13">
        <v>305</v>
      </c>
    </row>
    <row r="397" spans="1:20" x14ac:dyDescent="0.2">
      <c r="A397" s="10">
        <v>2025</v>
      </c>
      <c r="B397" s="10">
        <v>9</v>
      </c>
      <c r="C397" s="10" t="s">
        <v>33</v>
      </c>
      <c r="D397" s="13">
        <v>812</v>
      </c>
      <c r="E397" s="13" t="b">
        <v>0</v>
      </c>
      <c r="F397" s="13" t="b">
        <v>0</v>
      </c>
      <c r="G397" s="13" t="s">
        <v>157</v>
      </c>
      <c r="H397" s="13">
        <v>132301.03000000012</v>
      </c>
      <c r="I397" s="14">
        <v>698</v>
      </c>
      <c r="J397" s="14">
        <v>15.344131944380059</v>
      </c>
      <c r="K397" s="13">
        <v>8622.2557574171988</v>
      </c>
      <c r="L397" s="14">
        <v>7954.5444761835606</v>
      </c>
      <c r="M397" s="13">
        <v>8547.315056687552</v>
      </c>
      <c r="N397" s="13">
        <v>7434.6193328832942</v>
      </c>
      <c r="O397" s="13">
        <v>7879.6037754539138</v>
      </c>
      <c r="P397" s="13">
        <v>206</v>
      </c>
      <c r="Q397" s="13">
        <v>13.425327724417121</v>
      </c>
      <c r="R397" s="13">
        <v>500</v>
      </c>
      <c r="S397" s="13">
        <v>2</v>
      </c>
      <c r="T397" s="13">
        <v>299</v>
      </c>
    </row>
    <row r="398" spans="1:20" x14ac:dyDescent="0.2">
      <c r="A398" s="10">
        <v>2024</v>
      </c>
      <c r="B398" s="10">
        <v>10</v>
      </c>
      <c r="C398" s="10" t="s">
        <v>33</v>
      </c>
      <c r="D398" s="13">
        <v>812</v>
      </c>
      <c r="E398" s="13" t="b">
        <v>0</v>
      </c>
      <c r="F398" s="13" t="b">
        <v>0</v>
      </c>
      <c r="G398" s="13" t="s">
        <v>157</v>
      </c>
      <c r="H398" s="13">
        <v>296877.17999999964</v>
      </c>
      <c r="I398" s="14">
        <v>1560</v>
      </c>
      <c r="J398" s="14">
        <v>19.920590277695737</v>
      </c>
      <c r="K398" s="13">
        <v>14903.031278766914</v>
      </c>
      <c r="L398" s="14">
        <v>9717.9675552462359</v>
      </c>
      <c r="M398" s="13">
        <v>14903.031278766914</v>
      </c>
      <c r="N398" s="13">
        <v>9580.2587844839672</v>
      </c>
      <c r="O398" s="13">
        <v>9717.9675552462359</v>
      </c>
      <c r="P398" s="13">
        <v>433</v>
      </c>
      <c r="Q398" s="13">
        <v>21.736303692005162</v>
      </c>
      <c r="R398" s="13">
        <v>385</v>
      </c>
      <c r="S398" s="13">
        <v>1.9130434782608696</v>
      </c>
      <c r="T398" s="13">
        <v>305</v>
      </c>
    </row>
    <row r="399" spans="1:20" x14ac:dyDescent="0.2">
      <c r="A399" s="10">
        <v>2025</v>
      </c>
      <c r="B399" s="10">
        <v>10</v>
      </c>
      <c r="C399" s="10" t="s">
        <v>33</v>
      </c>
      <c r="D399" s="13">
        <v>812</v>
      </c>
      <c r="E399" s="13" t="b">
        <v>0</v>
      </c>
      <c r="F399" s="13" t="b">
        <v>0</v>
      </c>
      <c r="G399" s="13" t="s">
        <v>157</v>
      </c>
      <c r="H399" s="13">
        <v>206018.15000000008</v>
      </c>
      <c r="I399" s="14">
        <v>1139</v>
      </c>
      <c r="J399" s="14">
        <v>22.883229166749807</v>
      </c>
      <c r="K399" s="13">
        <v>9003.019132428748</v>
      </c>
      <c r="L399" s="14">
        <v>8473.1026634008613</v>
      </c>
      <c r="M399" s="13">
        <v>9003.019132428748</v>
      </c>
      <c r="N399" s="13">
        <v>8998.1491903769511</v>
      </c>
      <c r="O399" s="13">
        <v>8473.1026634008613</v>
      </c>
      <c r="P399" s="13">
        <v>299</v>
      </c>
      <c r="Q399" s="13">
        <v>13.066337701781103</v>
      </c>
      <c r="R399" s="13">
        <v>459</v>
      </c>
      <c r="S399" s="13">
        <v>2.1654411764705883</v>
      </c>
      <c r="T399" s="13">
        <v>279</v>
      </c>
    </row>
    <row r="400" spans="1:20" x14ac:dyDescent="0.2">
      <c r="A400" s="10">
        <v>2024</v>
      </c>
      <c r="B400" s="10">
        <v>11</v>
      </c>
      <c r="C400" s="10" t="s">
        <v>33</v>
      </c>
      <c r="D400" s="13">
        <v>812</v>
      </c>
      <c r="E400" s="13" t="b">
        <v>0</v>
      </c>
      <c r="F400" s="13" t="b">
        <v>0</v>
      </c>
      <c r="G400" s="13" t="s">
        <v>157</v>
      </c>
      <c r="H400" s="13">
        <v>355903.83999999886</v>
      </c>
      <c r="I400" s="14">
        <v>1566</v>
      </c>
      <c r="J400" s="14">
        <v>24.009513888930087</v>
      </c>
      <c r="K400" s="13">
        <v>14823.450472443474</v>
      </c>
      <c r="L400" s="14">
        <v>9052.7563783876994</v>
      </c>
      <c r="M400" s="13">
        <v>14101.486667587264</v>
      </c>
      <c r="N400" s="13">
        <v>7814.5089012612571</v>
      </c>
      <c r="O400" s="13">
        <v>8330.7925735314893</v>
      </c>
      <c r="P400" s="13">
        <v>465</v>
      </c>
      <c r="Q400" s="13">
        <v>19.367322560178721</v>
      </c>
      <c r="R400" s="13">
        <v>449</v>
      </c>
      <c r="S400" s="13">
        <v>2.2224824355971897</v>
      </c>
      <c r="T400" s="13">
        <v>299</v>
      </c>
    </row>
    <row r="401" spans="1:20" x14ac:dyDescent="0.2">
      <c r="A401" s="10">
        <v>2025</v>
      </c>
      <c r="B401" s="10">
        <v>11</v>
      </c>
      <c r="C401" s="10" t="s">
        <v>33</v>
      </c>
      <c r="D401" s="13">
        <v>812</v>
      </c>
      <c r="E401" s="13" t="b">
        <v>0</v>
      </c>
      <c r="F401" s="13" t="b">
        <v>0</v>
      </c>
      <c r="G401" s="13" t="s">
        <v>157</v>
      </c>
      <c r="H401" s="13">
        <v>102506.94000000032</v>
      </c>
      <c r="I401" s="14">
        <v>523</v>
      </c>
      <c r="J401" s="14">
        <v>11.397395833279006</v>
      </c>
      <c r="K401" s="13">
        <v>8993.8913677712717</v>
      </c>
      <c r="L401" s="14">
        <v>8478.8614358582017</v>
      </c>
      <c r="M401" s="13">
        <v>8993.8913677712717</v>
      </c>
      <c r="N401" s="13">
        <v>8033.2403418561526</v>
      </c>
      <c r="O401" s="13">
        <v>8478.8614358582017</v>
      </c>
      <c r="P401" s="13">
        <v>147</v>
      </c>
      <c r="Q401" s="13">
        <v>12.897683133087115</v>
      </c>
      <c r="R401" s="13">
        <v>369</v>
      </c>
      <c r="S401" s="13">
        <v>2.1923076923076925</v>
      </c>
      <c r="T401" s="13">
        <v>259</v>
      </c>
    </row>
    <row r="402" spans="1:20" x14ac:dyDescent="0.2">
      <c r="A402" s="10">
        <v>2025</v>
      </c>
      <c r="B402" s="10">
        <v>11</v>
      </c>
      <c r="C402" s="10" t="s">
        <v>31</v>
      </c>
      <c r="D402" s="13">
        <v>812</v>
      </c>
      <c r="E402" s="13" t="b">
        <v>0</v>
      </c>
      <c r="F402" s="13" t="b">
        <v>0</v>
      </c>
      <c r="G402" s="13" t="s">
        <v>157</v>
      </c>
      <c r="H402" s="13">
        <v>130813.38000000008</v>
      </c>
      <c r="I402" s="14">
        <v>588</v>
      </c>
      <c r="J402" s="14">
        <v>11.795173611059727</v>
      </c>
      <c r="K402" s="13">
        <v>11090.41581866528</v>
      </c>
      <c r="L402" s="14">
        <v>10995.885628880324</v>
      </c>
      <c r="M402" s="13">
        <v>11090.41581866528</v>
      </c>
      <c r="N402" s="13">
        <v>10237.001504308642</v>
      </c>
      <c r="O402" s="13">
        <v>10995.885628880324</v>
      </c>
      <c r="P402" s="13">
        <v>170</v>
      </c>
      <c r="Q402" s="13">
        <v>14.412674675733451</v>
      </c>
      <c r="R402" s="13">
        <v>522.5</v>
      </c>
      <c r="S402" s="13">
        <v>2.2468354430379747</v>
      </c>
      <c r="T402" s="13">
        <v>299</v>
      </c>
    </row>
    <row r="403" spans="1:20" x14ac:dyDescent="0.2">
      <c r="A403" s="10">
        <v>2024</v>
      </c>
      <c r="B403" s="10">
        <v>12</v>
      </c>
      <c r="C403" s="10" t="s">
        <v>35</v>
      </c>
      <c r="D403" s="13">
        <v>812</v>
      </c>
      <c r="E403" s="13" t="b">
        <v>0</v>
      </c>
      <c r="F403" s="13" t="b">
        <v>0</v>
      </c>
      <c r="G403" s="13" t="s">
        <v>157</v>
      </c>
      <c r="H403" s="13">
        <v>360</v>
      </c>
      <c r="I403" s="14">
        <v>2</v>
      </c>
      <c r="J403" s="14">
        <v>7.4999999999999997E-3</v>
      </c>
      <c r="K403" s="13">
        <v>48000</v>
      </c>
      <c r="L403" s="14">
        <v>48000</v>
      </c>
      <c r="M403" s="13">
        <v>48000</v>
      </c>
      <c r="N403" s="13">
        <v>48000</v>
      </c>
      <c r="O403" s="13">
        <v>48000</v>
      </c>
      <c r="P403" s="13">
        <v>1</v>
      </c>
      <c r="Q403" s="13">
        <v>133.33333333333334</v>
      </c>
      <c r="R403" s="13">
        <v>360</v>
      </c>
      <c r="S403" s="13">
        <v>1</v>
      </c>
      <c r="T403" s="13">
        <v>399</v>
      </c>
    </row>
    <row r="404" spans="1:20" x14ac:dyDescent="0.2">
      <c r="A404" s="10">
        <v>2024</v>
      </c>
      <c r="B404" s="10">
        <v>12</v>
      </c>
      <c r="C404" s="10" t="s">
        <v>33</v>
      </c>
      <c r="D404" s="13">
        <v>812</v>
      </c>
      <c r="E404" s="13" t="b">
        <v>0</v>
      </c>
      <c r="F404" s="13" t="b">
        <v>0</v>
      </c>
      <c r="G404" s="13" t="s">
        <v>157</v>
      </c>
      <c r="H404" s="13">
        <v>448770.59999999823</v>
      </c>
      <c r="I404" s="14">
        <v>2224</v>
      </c>
      <c r="J404" s="14">
        <v>27.483506944532564</v>
      </c>
      <c r="K404" s="13">
        <v>16328.724020035386</v>
      </c>
      <c r="L404" s="14">
        <v>11306.785215844418</v>
      </c>
      <c r="M404" s="13">
        <v>16328.724020035386</v>
      </c>
      <c r="N404" s="13">
        <v>10712.743486273645</v>
      </c>
      <c r="O404" s="13">
        <v>11306.785215844418</v>
      </c>
      <c r="P404" s="13">
        <v>625</v>
      </c>
      <c r="Q404" s="13">
        <v>22.74091153146431</v>
      </c>
      <c r="R404" s="13">
        <v>418.5</v>
      </c>
      <c r="S404" s="13">
        <v>2.1743772241992882</v>
      </c>
      <c r="T404" s="13">
        <v>295</v>
      </c>
    </row>
    <row r="405" spans="1:20" x14ac:dyDescent="0.2">
      <c r="A405" s="10">
        <v>2025</v>
      </c>
      <c r="B405" s="10">
        <v>12</v>
      </c>
      <c r="C405" s="10" t="s">
        <v>31</v>
      </c>
      <c r="D405" s="13">
        <v>812</v>
      </c>
      <c r="E405" s="13" t="b">
        <v>0</v>
      </c>
      <c r="F405" s="13" t="b">
        <v>0</v>
      </c>
      <c r="G405" s="13" t="s">
        <v>157</v>
      </c>
      <c r="H405" s="13">
        <v>288351.39999999985</v>
      </c>
      <c r="I405" s="14">
        <v>1622</v>
      </c>
      <c r="J405" s="14">
        <v>26.109131944453111</v>
      </c>
      <c r="K405" s="13">
        <v>11044.082224313863</v>
      </c>
      <c r="L405" s="14">
        <v>10998.215130664494</v>
      </c>
      <c r="M405" s="13">
        <v>11006.853870568977</v>
      </c>
      <c r="N405" s="13">
        <v>10548.536067224999</v>
      </c>
      <c r="O405" s="13">
        <v>10960.986776919608</v>
      </c>
      <c r="P405" s="13">
        <v>501</v>
      </c>
      <c r="Q405" s="13">
        <v>19.188688504308452</v>
      </c>
      <c r="R405" s="13">
        <v>389.5</v>
      </c>
      <c r="S405" s="13">
        <v>2</v>
      </c>
      <c r="T405" s="13">
        <v>279</v>
      </c>
    </row>
    <row r="406" spans="1:20" x14ac:dyDescent="0.2">
      <c r="A406" s="10">
        <v>2024</v>
      </c>
      <c r="B406" s="10">
        <v>1</v>
      </c>
      <c r="C406" s="10" t="s">
        <v>39</v>
      </c>
      <c r="D406" s="13">
        <v>817</v>
      </c>
      <c r="E406" s="13" t="b">
        <v>0</v>
      </c>
      <c r="F406" s="13" t="b">
        <v>0</v>
      </c>
      <c r="G406" s="13" t="s">
        <v>93</v>
      </c>
      <c r="H406" s="13">
        <v>6522</v>
      </c>
      <c r="I406" s="14">
        <v>32</v>
      </c>
      <c r="J406" s="14">
        <v>1.0249999999999999</v>
      </c>
      <c r="K406" s="13">
        <v>6362.9268292682937</v>
      </c>
      <c r="L406" s="14">
        <v>4587.3170731707323</v>
      </c>
      <c r="M406" s="13">
        <v>6362.9268292682937</v>
      </c>
      <c r="N406" s="13">
        <v>4587.3170731707323</v>
      </c>
      <c r="O406" s="13">
        <v>4587.3170731707323</v>
      </c>
      <c r="P406" s="13">
        <v>12</v>
      </c>
      <c r="Q406" s="13">
        <v>11.707317073170733</v>
      </c>
      <c r="R406" s="13">
        <v>417.5</v>
      </c>
      <c r="S406" s="13">
        <v>1.75</v>
      </c>
      <c r="T406" s="13">
        <v>295</v>
      </c>
    </row>
    <row r="407" spans="1:20" x14ac:dyDescent="0.2">
      <c r="A407" s="10">
        <v>2024</v>
      </c>
      <c r="B407" s="10">
        <v>1</v>
      </c>
      <c r="C407" s="10" t="s">
        <v>35</v>
      </c>
      <c r="D407" s="13">
        <v>817</v>
      </c>
      <c r="E407" s="13" t="b">
        <v>0</v>
      </c>
      <c r="F407" s="13" t="b">
        <v>0</v>
      </c>
      <c r="G407" s="13" t="s">
        <v>93</v>
      </c>
      <c r="H407" s="13">
        <v>71544.07000000008</v>
      </c>
      <c r="I407" s="14">
        <v>280</v>
      </c>
      <c r="J407" s="14">
        <v>8.4083333333333314</v>
      </c>
      <c r="K407" s="13">
        <v>8508.7100099108138</v>
      </c>
      <c r="L407" s="14">
        <v>6783.0648166501442</v>
      </c>
      <c r="M407" s="13">
        <v>8449.364122893965</v>
      </c>
      <c r="N407" s="13">
        <v>6009.6773042616414</v>
      </c>
      <c r="O407" s="13">
        <v>6723.7189296332963</v>
      </c>
      <c r="P407" s="13">
        <v>73</v>
      </c>
      <c r="Q407" s="13">
        <v>8.6818632309217065</v>
      </c>
      <c r="R407" s="13">
        <v>505.5</v>
      </c>
      <c r="S407" s="13">
        <v>2.4428571428571431</v>
      </c>
      <c r="T407" s="13">
        <v>305</v>
      </c>
    </row>
    <row r="408" spans="1:20" x14ac:dyDescent="0.2">
      <c r="A408" s="10">
        <v>2025</v>
      </c>
      <c r="B408" s="10">
        <v>1</v>
      </c>
      <c r="C408" s="10" t="s">
        <v>35</v>
      </c>
      <c r="D408" s="13">
        <v>817</v>
      </c>
      <c r="E408" s="13" t="b">
        <v>0</v>
      </c>
      <c r="F408" s="13" t="b">
        <v>0</v>
      </c>
      <c r="G408" s="13" t="s">
        <v>93</v>
      </c>
      <c r="H408" s="13">
        <v>214680.05999999991</v>
      </c>
      <c r="I408" s="14">
        <v>707</v>
      </c>
      <c r="J408" s="14">
        <v>20.938541666684614</v>
      </c>
      <c r="K408" s="13">
        <v>10252.865907160005</v>
      </c>
      <c r="L408" s="14">
        <v>6771.5460922284128</v>
      </c>
      <c r="M408" s="13">
        <v>8005.2833988290167</v>
      </c>
      <c r="N408" s="13">
        <v>4607.395850948742</v>
      </c>
      <c r="O408" s="13">
        <v>4523.9635838974245</v>
      </c>
      <c r="P408" s="13">
        <v>225</v>
      </c>
      <c r="Q408" s="13">
        <v>10.745734043073224</v>
      </c>
      <c r="R408" s="13">
        <v>539</v>
      </c>
      <c r="S408" s="13">
        <v>1.9269406392694064</v>
      </c>
      <c r="T408" s="13">
        <v>359</v>
      </c>
    </row>
    <row r="409" spans="1:20" x14ac:dyDescent="0.2">
      <c r="A409" s="10">
        <v>2026</v>
      </c>
      <c r="B409" s="10">
        <v>1</v>
      </c>
      <c r="C409" s="10" t="s">
        <v>35</v>
      </c>
      <c r="D409" s="13">
        <v>817</v>
      </c>
      <c r="E409" s="13" t="b">
        <v>0</v>
      </c>
      <c r="F409" s="13" t="b">
        <v>0</v>
      </c>
      <c r="G409" s="13" t="s">
        <v>93</v>
      </c>
      <c r="H409" s="13">
        <v>78919.950000000114</v>
      </c>
      <c r="I409" s="14">
        <v>326</v>
      </c>
      <c r="J409" s="14">
        <v>10.669861111069622</v>
      </c>
      <c r="K409" s="13">
        <v>7396.5302058265142</v>
      </c>
      <c r="L409" s="14">
        <v>7396.5302058265142</v>
      </c>
      <c r="M409" s="13">
        <v>6022.19179154418</v>
      </c>
      <c r="N409" s="13">
        <v>6269.0366166626172</v>
      </c>
      <c r="O409" s="13">
        <v>6022.19179154418</v>
      </c>
      <c r="P409" s="13">
        <v>104</v>
      </c>
      <c r="Q409" s="13">
        <v>9.7470809523568676</v>
      </c>
      <c r="R409" s="13">
        <v>419</v>
      </c>
      <c r="S409" s="13">
        <v>1.8762886597938144</v>
      </c>
      <c r="T409" s="13">
        <v>319</v>
      </c>
    </row>
    <row r="410" spans="1:20" x14ac:dyDescent="0.2">
      <c r="A410" s="10">
        <v>2026</v>
      </c>
      <c r="B410" s="10">
        <v>1</v>
      </c>
      <c r="C410" s="10" t="s">
        <v>33</v>
      </c>
      <c r="D410" s="13">
        <v>817</v>
      </c>
      <c r="E410" s="13" t="b">
        <v>0</v>
      </c>
      <c r="F410" s="13" t="b">
        <v>0</v>
      </c>
      <c r="G410" s="13" t="s">
        <v>93</v>
      </c>
      <c r="H410" s="13">
        <v>4960.95</v>
      </c>
      <c r="I410" s="14">
        <v>31</v>
      </c>
      <c r="J410" s="14">
        <v>0.45624999999999999</v>
      </c>
      <c r="K410" s="13">
        <v>10873.31506849315</v>
      </c>
      <c r="L410" s="14">
        <v>10873.31506849315</v>
      </c>
      <c r="M410" s="13">
        <v>10873.31506849315</v>
      </c>
      <c r="N410" s="13">
        <v>10873.31506849315</v>
      </c>
      <c r="O410" s="13">
        <v>10873.31506849315</v>
      </c>
      <c r="P410" s="13">
        <v>5</v>
      </c>
      <c r="Q410" s="13">
        <v>10.95890410958904</v>
      </c>
      <c r="R410" s="13">
        <v>1060</v>
      </c>
      <c r="S410" s="13">
        <v>2.4</v>
      </c>
      <c r="T410" s="13">
        <v>229</v>
      </c>
    </row>
    <row r="411" spans="1:20" x14ac:dyDescent="0.2">
      <c r="A411" s="10">
        <v>2024</v>
      </c>
      <c r="B411" s="10">
        <v>2</v>
      </c>
      <c r="C411" s="10" t="s">
        <v>35</v>
      </c>
      <c r="D411" s="13">
        <v>817</v>
      </c>
      <c r="E411" s="13" t="b">
        <v>0</v>
      </c>
      <c r="F411" s="13" t="b">
        <v>0</v>
      </c>
      <c r="G411" s="13" t="s">
        <v>93</v>
      </c>
      <c r="H411" s="13">
        <v>177670.98</v>
      </c>
      <c r="I411" s="14">
        <v>698</v>
      </c>
      <c r="J411" s="14">
        <v>18.149999999999999</v>
      </c>
      <c r="K411" s="13">
        <v>9789.0347107438029</v>
      </c>
      <c r="L411" s="14">
        <v>7413.5085399449099</v>
      </c>
      <c r="M411" s="13">
        <v>9758.0584022038583</v>
      </c>
      <c r="N411" s="13">
        <v>6563.1988980716333</v>
      </c>
      <c r="O411" s="13">
        <v>7382.5322314049654</v>
      </c>
      <c r="P411" s="13">
        <v>236</v>
      </c>
      <c r="Q411" s="13">
        <v>13.002754820936641</v>
      </c>
      <c r="R411" s="13">
        <v>460</v>
      </c>
      <c r="S411" s="13">
        <v>1.8783783783783783</v>
      </c>
      <c r="T411" s="13">
        <v>305</v>
      </c>
    </row>
    <row r="412" spans="1:20" x14ac:dyDescent="0.2">
      <c r="A412" s="10">
        <v>2025</v>
      </c>
      <c r="B412" s="10">
        <v>2</v>
      </c>
      <c r="C412" s="10" t="s">
        <v>35</v>
      </c>
      <c r="D412" s="13">
        <v>817</v>
      </c>
      <c r="E412" s="13" t="b">
        <v>0</v>
      </c>
      <c r="F412" s="13" t="b">
        <v>0</v>
      </c>
      <c r="G412" s="13" t="s">
        <v>93</v>
      </c>
      <c r="H412" s="13">
        <v>197568.18</v>
      </c>
      <c r="I412" s="14">
        <v>662</v>
      </c>
      <c r="J412" s="14">
        <v>18.340624999953434</v>
      </c>
      <c r="K412" s="13">
        <v>10772.161799311725</v>
      </c>
      <c r="L412" s="14">
        <v>8834.3325268583449</v>
      </c>
      <c r="M412" s="13">
        <v>9995.3616630003326</v>
      </c>
      <c r="N412" s="13">
        <v>8224.7486113686482</v>
      </c>
      <c r="O412" s="13">
        <v>8057.5323905469559</v>
      </c>
      <c r="P412" s="13">
        <v>208</v>
      </c>
      <c r="Q412" s="13">
        <v>11.340943942778837</v>
      </c>
      <c r="R412" s="13">
        <v>518</v>
      </c>
      <c r="S412" s="13">
        <v>2.1218274111675126</v>
      </c>
      <c r="T412" s="13">
        <v>369</v>
      </c>
    </row>
    <row r="413" spans="1:20" x14ac:dyDescent="0.2">
      <c r="A413" s="10">
        <v>2024</v>
      </c>
      <c r="B413" s="10">
        <v>3</v>
      </c>
      <c r="C413" s="10" t="s">
        <v>35</v>
      </c>
      <c r="D413" s="13">
        <v>817</v>
      </c>
      <c r="E413" s="13" t="b">
        <v>0</v>
      </c>
      <c r="F413" s="13" t="b">
        <v>0</v>
      </c>
      <c r="G413" s="13" t="s">
        <v>93</v>
      </c>
      <c r="H413" s="13">
        <v>165896.05000000016</v>
      </c>
      <c r="I413" s="14">
        <v>621</v>
      </c>
      <c r="J413" s="14">
        <v>19.823576388882934</v>
      </c>
      <c r="K413" s="13">
        <v>8368.6236401336082</v>
      </c>
      <c r="L413" s="14">
        <v>6810.4184306375773</v>
      </c>
      <c r="M413" s="13">
        <v>8125.2820802975521</v>
      </c>
      <c r="N413" s="13">
        <v>5899.1045664989588</v>
      </c>
      <c r="O413" s="13">
        <v>6567.0768708015194</v>
      </c>
      <c r="P413" s="13">
        <v>226</v>
      </c>
      <c r="Q413" s="13">
        <v>11.400566455139792</v>
      </c>
      <c r="R413" s="13">
        <v>444</v>
      </c>
      <c r="S413" s="13">
        <v>1.8625592417061612</v>
      </c>
      <c r="T413" s="13">
        <v>305</v>
      </c>
    </row>
    <row r="414" spans="1:20" x14ac:dyDescent="0.2">
      <c r="A414" s="10">
        <v>2025</v>
      </c>
      <c r="B414" s="10">
        <v>3</v>
      </c>
      <c r="C414" s="10" t="s">
        <v>35</v>
      </c>
      <c r="D414" s="13">
        <v>817</v>
      </c>
      <c r="E414" s="13" t="b">
        <v>0</v>
      </c>
      <c r="F414" s="13" t="b">
        <v>0</v>
      </c>
      <c r="G414" s="13" t="s">
        <v>93</v>
      </c>
      <c r="H414" s="13">
        <v>152828.04000000021</v>
      </c>
      <c r="I414" s="14">
        <v>644</v>
      </c>
      <c r="J414" s="14">
        <v>16.730624999986031</v>
      </c>
      <c r="K414" s="13">
        <v>9134.6282640443987</v>
      </c>
      <c r="L414" s="14">
        <v>7945.8531883962014</v>
      </c>
      <c r="M414" s="13">
        <v>9134.6282640443987</v>
      </c>
      <c r="N414" s="13">
        <v>8054.4594120131633</v>
      </c>
      <c r="O414" s="13">
        <v>7945.8531883962014</v>
      </c>
      <c r="P414" s="13">
        <v>182</v>
      </c>
      <c r="Q414" s="13">
        <v>10.878254697607051</v>
      </c>
      <c r="R414" s="13">
        <v>500</v>
      </c>
      <c r="S414" s="13">
        <v>2.235632183908046</v>
      </c>
      <c r="T414" s="13">
        <v>349</v>
      </c>
    </row>
    <row r="415" spans="1:20" x14ac:dyDescent="0.2">
      <c r="A415" s="10">
        <v>2025</v>
      </c>
      <c r="B415" s="10">
        <v>3</v>
      </c>
      <c r="C415" s="10" t="s">
        <v>37</v>
      </c>
      <c r="D415" s="13">
        <v>817</v>
      </c>
      <c r="E415" s="13" t="b">
        <v>0</v>
      </c>
      <c r="F415" s="13" t="b">
        <v>0</v>
      </c>
      <c r="G415" s="13" t="s">
        <v>93</v>
      </c>
      <c r="H415" s="13">
        <v>1847</v>
      </c>
      <c r="I415" s="14">
        <v>10</v>
      </c>
      <c r="J415" s="14">
        <v>3.0996874999880673</v>
      </c>
      <c r="K415" s="13">
        <v>595.86651880459249</v>
      </c>
      <c r="L415" s="14">
        <v>595.86651880459249</v>
      </c>
      <c r="M415" s="13">
        <v>595.86651880459249</v>
      </c>
      <c r="N415" s="13">
        <v>595.86651880459249</v>
      </c>
      <c r="O415" s="13">
        <v>595.86651880459249</v>
      </c>
      <c r="P415" s="13">
        <v>5</v>
      </c>
      <c r="Q415" s="13">
        <v>1.6130658332555292</v>
      </c>
      <c r="R415" s="13">
        <v>178</v>
      </c>
      <c r="S415" s="13">
        <v>1.25</v>
      </c>
      <c r="T415" s="13">
        <v>129</v>
      </c>
    </row>
    <row r="416" spans="1:20" x14ac:dyDescent="0.2">
      <c r="A416" s="10">
        <v>2024</v>
      </c>
      <c r="B416" s="10">
        <v>4</v>
      </c>
      <c r="C416" s="10" t="s">
        <v>35</v>
      </c>
      <c r="D416" s="13">
        <v>817</v>
      </c>
      <c r="E416" s="13" t="b">
        <v>0</v>
      </c>
      <c r="F416" s="13" t="b">
        <v>0</v>
      </c>
      <c r="G416" s="13" t="s">
        <v>93</v>
      </c>
      <c r="H416" s="13">
        <v>216763.23000000013</v>
      </c>
      <c r="I416" s="14">
        <v>871</v>
      </c>
      <c r="J416" s="14">
        <v>19.81795138882444</v>
      </c>
      <c r="K416" s="13">
        <v>10937.721349051008</v>
      </c>
      <c r="L416" s="14">
        <v>8803.2953849297537</v>
      </c>
      <c r="M416" s="13">
        <v>10885.470741524341</v>
      </c>
      <c r="N416" s="13">
        <v>7895.9463029181707</v>
      </c>
      <c r="O416" s="13">
        <v>8751.044777403089</v>
      </c>
      <c r="P416" s="13">
        <v>251</v>
      </c>
      <c r="Q416" s="13">
        <v>12.665284876091766</v>
      </c>
      <c r="R416" s="13">
        <v>507.5</v>
      </c>
      <c r="S416" s="13">
        <v>2.1452282157676348</v>
      </c>
      <c r="T416" s="13">
        <v>339</v>
      </c>
    </row>
    <row r="417" spans="1:20" x14ac:dyDescent="0.2">
      <c r="A417" s="10">
        <v>2025</v>
      </c>
      <c r="B417" s="10">
        <v>4</v>
      </c>
      <c r="C417" s="10" t="s">
        <v>35</v>
      </c>
      <c r="D417" s="13">
        <v>817</v>
      </c>
      <c r="E417" s="13" t="b">
        <v>0</v>
      </c>
      <c r="F417" s="13" t="b">
        <v>0</v>
      </c>
      <c r="G417" s="13" t="s">
        <v>93</v>
      </c>
      <c r="H417" s="13">
        <v>221200.75000000035</v>
      </c>
      <c r="I417" s="14">
        <v>930</v>
      </c>
      <c r="J417" s="14">
        <v>21.409097222268173</v>
      </c>
      <c r="K417" s="13">
        <v>10332.091433071897</v>
      </c>
      <c r="L417" s="14">
        <v>9196.415801933621</v>
      </c>
      <c r="M417" s="13">
        <v>10227.042631777244</v>
      </c>
      <c r="N417" s="13">
        <v>8712.9568362172085</v>
      </c>
      <c r="O417" s="13">
        <v>9091.3670006389657</v>
      </c>
      <c r="P417" s="13">
        <v>233</v>
      </c>
      <c r="Q417" s="13">
        <v>10.883223966942916</v>
      </c>
      <c r="R417" s="13">
        <v>569</v>
      </c>
      <c r="S417" s="13">
        <v>2.4215246636771299</v>
      </c>
      <c r="T417" s="13">
        <v>319</v>
      </c>
    </row>
    <row r="418" spans="1:20" x14ac:dyDescent="0.2">
      <c r="A418" s="10">
        <v>2025</v>
      </c>
      <c r="B418" s="10">
        <v>4</v>
      </c>
      <c r="C418" s="10" t="s">
        <v>37</v>
      </c>
      <c r="D418" s="13">
        <v>817</v>
      </c>
      <c r="E418" s="13" t="b">
        <v>0</v>
      </c>
      <c r="F418" s="13" t="b">
        <v>0</v>
      </c>
      <c r="G418" s="13" t="s">
        <v>93</v>
      </c>
      <c r="H418" s="13">
        <v>8351</v>
      </c>
      <c r="I418" s="14">
        <v>66</v>
      </c>
      <c r="J418" s="14">
        <v>1</v>
      </c>
      <c r="K418" s="13">
        <v>8351</v>
      </c>
      <c r="L418" s="14">
        <v>8351</v>
      </c>
      <c r="M418" s="13">
        <v>8351</v>
      </c>
      <c r="N418" s="13">
        <v>7615.9</v>
      </c>
      <c r="O418" s="13">
        <v>8351</v>
      </c>
      <c r="P418" s="13">
        <v>21</v>
      </c>
      <c r="Q418" s="13">
        <v>21</v>
      </c>
      <c r="R418" s="13">
        <v>316.5</v>
      </c>
      <c r="S418" s="13">
        <v>1.4615384615384615</v>
      </c>
      <c r="T418" s="13">
        <v>249</v>
      </c>
    </row>
    <row r="419" spans="1:20" x14ac:dyDescent="0.2">
      <c r="A419" s="10">
        <v>2024</v>
      </c>
      <c r="B419" s="10">
        <v>5</v>
      </c>
      <c r="C419" s="10" t="s">
        <v>35</v>
      </c>
      <c r="D419" s="13">
        <v>817</v>
      </c>
      <c r="E419" s="13" t="b">
        <v>0</v>
      </c>
      <c r="F419" s="13" t="b">
        <v>0</v>
      </c>
      <c r="G419" s="13" t="s">
        <v>93</v>
      </c>
      <c r="H419" s="13">
        <v>221918.85</v>
      </c>
      <c r="I419" s="14">
        <v>883</v>
      </c>
      <c r="J419" s="14">
        <v>22.592500000073926</v>
      </c>
      <c r="K419" s="13">
        <v>9822.6778797952356</v>
      </c>
      <c r="L419" s="14">
        <v>6447.436096028483</v>
      </c>
      <c r="M419" s="13">
        <v>9623.5985393067858</v>
      </c>
      <c r="N419" s="13">
        <v>5663.9725572460529</v>
      </c>
      <c r="O419" s="13">
        <v>6248.3567555400341</v>
      </c>
      <c r="P419" s="13">
        <v>313</v>
      </c>
      <c r="Q419" s="13">
        <v>13.854155139934749</v>
      </c>
      <c r="R419" s="13">
        <v>429</v>
      </c>
      <c r="S419" s="13">
        <v>1.8561872909698998</v>
      </c>
      <c r="T419" s="13">
        <v>305</v>
      </c>
    </row>
    <row r="420" spans="1:20" x14ac:dyDescent="0.2">
      <c r="A420" s="10">
        <v>2025</v>
      </c>
      <c r="B420" s="10">
        <v>5</v>
      </c>
      <c r="C420" s="10" t="s">
        <v>39</v>
      </c>
      <c r="D420" s="13">
        <v>817</v>
      </c>
      <c r="E420" s="13" t="b">
        <v>0</v>
      </c>
      <c r="F420" s="13" t="b">
        <v>0</v>
      </c>
      <c r="G420" s="13" t="s">
        <v>93</v>
      </c>
      <c r="H420" s="13">
        <v>69</v>
      </c>
      <c r="I420" s="14">
        <v>1</v>
      </c>
      <c r="J420" s="14">
        <v>0.23874999999999999</v>
      </c>
      <c r="K420" s="13">
        <v>289.00523560209427</v>
      </c>
      <c r="L420" s="14">
        <v>289.00523560209427</v>
      </c>
      <c r="M420" s="13">
        <v>289.00523560209427</v>
      </c>
      <c r="N420" s="13">
        <v>289.00523560209427</v>
      </c>
      <c r="O420" s="13">
        <v>289.00523560209427</v>
      </c>
      <c r="P420" s="13">
        <v>1</v>
      </c>
      <c r="Q420" s="13">
        <v>4.1884816753926701</v>
      </c>
      <c r="R420" s="13">
        <v>69</v>
      </c>
    </row>
    <row r="421" spans="1:20" x14ac:dyDescent="0.2">
      <c r="A421" s="10">
        <v>2025</v>
      </c>
      <c r="B421" s="10">
        <v>5</v>
      </c>
      <c r="C421" s="10" t="s">
        <v>35</v>
      </c>
      <c r="D421" s="13">
        <v>817</v>
      </c>
      <c r="E421" s="13" t="b">
        <v>0</v>
      </c>
      <c r="F421" s="13" t="b">
        <v>0</v>
      </c>
      <c r="G421" s="13" t="s">
        <v>93</v>
      </c>
      <c r="H421" s="13">
        <v>244965.96000000046</v>
      </c>
      <c r="I421" s="14">
        <v>819</v>
      </c>
      <c r="J421" s="14">
        <v>21.098055555514293</v>
      </c>
      <c r="K421" s="13">
        <v>11610.831119267526</v>
      </c>
      <c r="L421" s="14">
        <v>11221.380537986235</v>
      </c>
      <c r="M421" s="13">
        <v>10086.235645748027</v>
      </c>
      <c r="N421" s="13">
        <v>9331.5405053307659</v>
      </c>
      <c r="O421" s="13">
        <v>9696.785064466736</v>
      </c>
      <c r="P421" s="13">
        <v>210</v>
      </c>
      <c r="Q421" s="13">
        <v>9.9535238897934057</v>
      </c>
      <c r="R421" s="13">
        <v>618</v>
      </c>
      <c r="S421" s="13">
        <v>2.3201970443349755</v>
      </c>
      <c r="T421" s="13">
        <v>359</v>
      </c>
    </row>
    <row r="422" spans="1:20" x14ac:dyDescent="0.2">
      <c r="A422" s="10">
        <v>2024</v>
      </c>
      <c r="B422" s="10">
        <v>6</v>
      </c>
      <c r="C422" s="10" t="s">
        <v>35</v>
      </c>
      <c r="D422" s="13">
        <v>817</v>
      </c>
      <c r="E422" s="13" t="b">
        <v>0</v>
      </c>
      <c r="F422" s="13" t="b">
        <v>0</v>
      </c>
      <c r="G422" s="13" t="s">
        <v>93</v>
      </c>
      <c r="H422" s="13">
        <v>205710.04999999978</v>
      </c>
      <c r="I422" s="14">
        <v>769</v>
      </c>
      <c r="J422" s="14">
        <v>16.732847222098499</v>
      </c>
      <c r="K422" s="13">
        <v>12293.786423169247</v>
      </c>
      <c r="L422" s="14">
        <v>8933.0105041892766</v>
      </c>
      <c r="M422" s="13">
        <v>11945.2504016189</v>
      </c>
      <c r="N422" s="13">
        <v>7923.385556577924</v>
      </c>
      <c r="O422" s="13">
        <v>8584.4744826389306</v>
      </c>
      <c r="P422" s="13">
        <v>255</v>
      </c>
      <c r="Q422" s="13">
        <v>15.239486538981257</v>
      </c>
      <c r="R422" s="13">
        <v>458</v>
      </c>
      <c r="S422" s="13">
        <v>2.048582995951417</v>
      </c>
      <c r="T422" s="13">
        <v>310</v>
      </c>
    </row>
    <row r="423" spans="1:20" x14ac:dyDescent="0.2">
      <c r="A423" s="10">
        <v>2025</v>
      </c>
      <c r="B423" s="10">
        <v>6</v>
      </c>
      <c r="C423" s="10" t="s">
        <v>35</v>
      </c>
      <c r="D423" s="13">
        <v>817</v>
      </c>
      <c r="E423" s="13" t="b">
        <v>0</v>
      </c>
      <c r="F423" s="13" t="b">
        <v>0</v>
      </c>
      <c r="G423" s="13" t="s">
        <v>93</v>
      </c>
      <c r="H423" s="13">
        <v>274481.94000000012</v>
      </c>
      <c r="I423" s="14">
        <v>1082</v>
      </c>
      <c r="J423" s="14">
        <v>23.310312500055296</v>
      </c>
      <c r="K423" s="13">
        <v>11775.129140776169</v>
      </c>
      <c r="L423" s="14">
        <v>10334.865309052755</v>
      </c>
      <c r="M423" s="13">
        <v>11524.93944469268</v>
      </c>
      <c r="N423" s="13">
        <v>10149.954446103589</v>
      </c>
      <c r="O423" s="13">
        <v>10084.675612969266</v>
      </c>
      <c r="P423" s="13">
        <v>273</v>
      </c>
      <c r="Q423" s="13">
        <v>11.711554703496677</v>
      </c>
      <c r="R423" s="13">
        <v>569</v>
      </c>
      <c r="S423" s="13">
        <v>2.4847328244274811</v>
      </c>
      <c r="T423" s="13">
        <v>319</v>
      </c>
    </row>
    <row r="424" spans="1:20" x14ac:dyDescent="0.2">
      <c r="A424" s="10">
        <v>2025</v>
      </c>
      <c r="B424" s="10">
        <v>6</v>
      </c>
      <c r="C424" s="10" t="s">
        <v>37</v>
      </c>
      <c r="D424" s="13">
        <v>817</v>
      </c>
      <c r="E424" s="13" t="b">
        <v>0</v>
      </c>
      <c r="F424" s="13" t="b">
        <v>0</v>
      </c>
      <c r="G424" s="13" t="s">
        <v>93</v>
      </c>
      <c r="H424" s="13">
        <v>516</v>
      </c>
      <c r="I424" s="14">
        <v>5</v>
      </c>
      <c r="J424" s="14">
        <v>1</v>
      </c>
      <c r="K424" s="13">
        <v>516</v>
      </c>
      <c r="L424" s="14">
        <v>516</v>
      </c>
      <c r="M424" s="13">
        <v>516</v>
      </c>
      <c r="N424" s="13">
        <v>516</v>
      </c>
      <c r="O424" s="13">
        <v>516</v>
      </c>
      <c r="P424" s="13">
        <v>2</v>
      </c>
      <c r="Q424" s="13">
        <v>2</v>
      </c>
      <c r="R424" s="13">
        <v>258</v>
      </c>
      <c r="S424" s="13">
        <v>2</v>
      </c>
      <c r="T424" s="13">
        <v>169</v>
      </c>
    </row>
    <row r="425" spans="1:20" x14ac:dyDescent="0.2">
      <c r="A425" s="10">
        <v>2024</v>
      </c>
      <c r="B425" s="10">
        <v>7</v>
      </c>
      <c r="C425" s="10" t="s">
        <v>35</v>
      </c>
      <c r="D425" s="13">
        <v>817</v>
      </c>
      <c r="E425" s="13" t="b">
        <v>0</v>
      </c>
      <c r="F425" s="13" t="b">
        <v>0</v>
      </c>
      <c r="G425" s="13" t="s">
        <v>93</v>
      </c>
      <c r="H425" s="13">
        <v>250995.80000000034</v>
      </c>
      <c r="I425" s="14">
        <v>922</v>
      </c>
      <c r="J425" s="14">
        <v>21.625277777806332</v>
      </c>
      <c r="K425" s="13">
        <v>11606.593107330775</v>
      </c>
      <c r="L425" s="14">
        <v>7823.7515253393904</v>
      </c>
      <c r="M425" s="13">
        <v>10932.798294162918</v>
      </c>
      <c r="N425" s="13">
        <v>6434.9554918927115</v>
      </c>
      <c r="O425" s="13">
        <v>7149.9567121715345</v>
      </c>
      <c r="P425" s="13">
        <v>327</v>
      </c>
      <c r="Q425" s="13">
        <v>15.121193048238887</v>
      </c>
      <c r="R425" s="13">
        <v>458</v>
      </c>
      <c r="S425" s="13">
        <v>1.89171974522293</v>
      </c>
      <c r="T425" s="13">
        <v>305</v>
      </c>
    </row>
    <row r="426" spans="1:20" x14ac:dyDescent="0.2">
      <c r="A426" s="10">
        <v>2025</v>
      </c>
      <c r="B426" s="10">
        <v>7</v>
      </c>
      <c r="C426" s="10" t="s">
        <v>35</v>
      </c>
      <c r="D426" s="13">
        <v>817</v>
      </c>
      <c r="E426" s="13" t="b">
        <v>0</v>
      </c>
      <c r="F426" s="13" t="b">
        <v>0</v>
      </c>
      <c r="G426" s="13" t="s">
        <v>93</v>
      </c>
      <c r="H426" s="13">
        <v>278072.32000000024</v>
      </c>
      <c r="I426" s="14">
        <v>928</v>
      </c>
      <c r="J426" s="14">
        <v>23.419930555574247</v>
      </c>
      <c r="K426" s="13">
        <v>11873.31957881555</v>
      </c>
      <c r="L426" s="14">
        <v>11215.309087988882</v>
      </c>
      <c r="M426" s="13">
        <v>9607.300904077485</v>
      </c>
      <c r="N426" s="13">
        <v>8662.7340554480033</v>
      </c>
      <c r="O426" s="13">
        <v>8949.2904132508102</v>
      </c>
      <c r="P426" s="13">
        <v>266</v>
      </c>
      <c r="Q426" s="13">
        <v>11.357847512348346</v>
      </c>
      <c r="R426" s="13">
        <v>552</v>
      </c>
      <c r="S426" s="13">
        <v>2.2734375</v>
      </c>
      <c r="T426" s="13">
        <v>319</v>
      </c>
    </row>
    <row r="427" spans="1:20" x14ac:dyDescent="0.2">
      <c r="A427" s="10">
        <v>2024</v>
      </c>
      <c r="B427" s="10">
        <v>8</v>
      </c>
      <c r="C427" s="10" t="s">
        <v>35</v>
      </c>
      <c r="D427" s="13">
        <v>817</v>
      </c>
      <c r="E427" s="13" t="b">
        <v>0</v>
      </c>
      <c r="F427" s="13" t="b">
        <v>0</v>
      </c>
      <c r="G427" s="13" t="s">
        <v>93</v>
      </c>
      <c r="H427" s="13">
        <v>237541.94000000006</v>
      </c>
      <c r="I427" s="14">
        <v>894</v>
      </c>
      <c r="J427" s="14">
        <v>20.555243055532628</v>
      </c>
      <c r="K427" s="13">
        <v>11556.27006492942</v>
      </c>
      <c r="L427" s="14">
        <v>8938.0023142343416</v>
      </c>
      <c r="M427" s="13">
        <v>10768.636469147525</v>
      </c>
      <c r="N427" s="13">
        <v>8107.4210385045599</v>
      </c>
      <c r="O427" s="13">
        <v>8150.3687184524442</v>
      </c>
      <c r="P427" s="13">
        <v>283</v>
      </c>
      <c r="Q427" s="13">
        <v>13.767776875001632</v>
      </c>
      <c r="R427" s="13">
        <v>436</v>
      </c>
      <c r="S427" s="13">
        <v>1.9530685920577617</v>
      </c>
      <c r="T427" s="13">
        <v>315</v>
      </c>
    </row>
    <row r="428" spans="1:20" x14ac:dyDescent="0.2">
      <c r="A428" s="10">
        <v>2025</v>
      </c>
      <c r="B428" s="10">
        <v>8</v>
      </c>
      <c r="C428" s="10" t="s">
        <v>35</v>
      </c>
      <c r="D428" s="13">
        <v>817</v>
      </c>
      <c r="E428" s="13" t="b">
        <v>0</v>
      </c>
      <c r="F428" s="13" t="b">
        <v>0</v>
      </c>
      <c r="G428" s="13" t="s">
        <v>93</v>
      </c>
      <c r="H428" s="13">
        <v>238168.95000000013</v>
      </c>
      <c r="I428" s="14">
        <v>905</v>
      </c>
      <c r="J428" s="14">
        <v>20.084236111171776</v>
      </c>
      <c r="K428" s="13">
        <v>11858.501796218159</v>
      </c>
      <c r="L428" s="14">
        <v>10663.109057997675</v>
      </c>
      <c r="M428" s="13">
        <v>10495.636918087475</v>
      </c>
      <c r="N428" s="13">
        <v>8640.4506021252564</v>
      </c>
      <c r="O428" s="13">
        <v>9300.2441798669915</v>
      </c>
      <c r="P428" s="13">
        <v>276</v>
      </c>
      <c r="Q428" s="13">
        <v>13.742120858979352</v>
      </c>
      <c r="R428" s="13">
        <v>500</v>
      </c>
      <c r="S428" s="13">
        <v>2.0639097744360901</v>
      </c>
      <c r="T428" s="13">
        <v>312</v>
      </c>
    </row>
    <row r="429" spans="1:20" x14ac:dyDescent="0.2">
      <c r="A429" s="10">
        <v>2024</v>
      </c>
      <c r="B429" s="10">
        <v>9</v>
      </c>
      <c r="C429" s="10" t="s">
        <v>35</v>
      </c>
      <c r="D429" s="13">
        <v>817</v>
      </c>
      <c r="E429" s="13" t="b">
        <v>0</v>
      </c>
      <c r="F429" s="13" t="b">
        <v>0</v>
      </c>
      <c r="G429" s="13" t="s">
        <v>93</v>
      </c>
      <c r="H429" s="13">
        <v>180788.95000000022</v>
      </c>
      <c r="I429" s="14">
        <v>776</v>
      </c>
      <c r="J429" s="14">
        <v>21.182569444390246</v>
      </c>
      <c r="K429" s="13">
        <v>8534.797937267158</v>
      </c>
      <c r="L429" s="14">
        <v>6450.2491238703142</v>
      </c>
      <c r="M429" s="13">
        <v>8450.2472879844154</v>
      </c>
      <c r="N429" s="13">
        <v>6229.8131653215469</v>
      </c>
      <c r="O429" s="13">
        <v>6365.6984745875707</v>
      </c>
      <c r="P429" s="13">
        <v>254</v>
      </c>
      <c r="Q429" s="13">
        <v>11.990991020556597</v>
      </c>
      <c r="R429" s="13">
        <v>462.5</v>
      </c>
      <c r="S429" s="13">
        <v>1.8821138211382114</v>
      </c>
      <c r="T429" s="13">
        <v>315</v>
      </c>
    </row>
    <row r="430" spans="1:20" x14ac:dyDescent="0.2">
      <c r="A430" s="10">
        <v>2025</v>
      </c>
      <c r="B430" s="10">
        <v>9</v>
      </c>
      <c r="C430" s="10" t="s">
        <v>35</v>
      </c>
      <c r="D430" s="13">
        <v>817</v>
      </c>
      <c r="E430" s="13" t="b">
        <v>0</v>
      </c>
      <c r="F430" s="13" t="b">
        <v>0</v>
      </c>
      <c r="G430" s="13" t="s">
        <v>93</v>
      </c>
      <c r="H430" s="13">
        <v>156294.00000000015</v>
      </c>
      <c r="I430" s="14">
        <v>657</v>
      </c>
      <c r="J430" s="14">
        <v>19.566319444493274</v>
      </c>
      <c r="K430" s="13">
        <v>7987.9100636879039</v>
      </c>
      <c r="L430" s="14">
        <v>7544.926904561401</v>
      </c>
      <c r="M430" s="13">
        <v>7987.9100636879039</v>
      </c>
      <c r="N430" s="13">
        <v>7894.8818370373274</v>
      </c>
      <c r="O430" s="13">
        <v>7544.926904561401</v>
      </c>
      <c r="P430" s="13">
        <v>161</v>
      </c>
      <c r="Q430" s="13">
        <v>8.2284254050299523</v>
      </c>
      <c r="R430" s="13">
        <v>656</v>
      </c>
      <c r="S430" s="13">
        <v>2.608974358974359</v>
      </c>
      <c r="T430" s="13">
        <v>349</v>
      </c>
    </row>
    <row r="431" spans="1:20" x14ac:dyDescent="0.2">
      <c r="A431" s="10">
        <v>2024</v>
      </c>
      <c r="B431" s="10">
        <v>10</v>
      </c>
      <c r="C431" s="10" t="s">
        <v>35</v>
      </c>
      <c r="D431" s="13">
        <v>817</v>
      </c>
      <c r="E431" s="13" t="b">
        <v>0</v>
      </c>
      <c r="F431" s="13" t="b">
        <v>0</v>
      </c>
      <c r="G431" s="13" t="s">
        <v>93</v>
      </c>
      <c r="H431" s="13">
        <v>205536.02000000019</v>
      </c>
      <c r="I431" s="14">
        <v>806</v>
      </c>
      <c r="J431" s="14">
        <v>22.026770833369518</v>
      </c>
      <c r="K431" s="13">
        <v>9331.191646513289</v>
      </c>
      <c r="L431" s="14">
        <v>7016.5332526119482</v>
      </c>
      <c r="M431" s="13">
        <v>9331.191646513289</v>
      </c>
      <c r="N431" s="13">
        <v>7094.7063090724696</v>
      </c>
      <c r="O431" s="13">
        <v>7016.5332526119482</v>
      </c>
      <c r="P431" s="13">
        <v>265</v>
      </c>
      <c r="Q431" s="13">
        <v>12.030814775561087</v>
      </c>
      <c r="R431" s="13">
        <v>487.5</v>
      </c>
      <c r="S431" s="13">
        <v>1.9571984435797665</v>
      </c>
      <c r="T431" s="13">
        <v>319</v>
      </c>
    </row>
    <row r="432" spans="1:20" x14ac:dyDescent="0.2">
      <c r="A432" s="10">
        <v>2025</v>
      </c>
      <c r="B432" s="10">
        <v>10</v>
      </c>
      <c r="C432" s="10" t="s">
        <v>35</v>
      </c>
      <c r="D432" s="13">
        <v>817</v>
      </c>
      <c r="E432" s="13" t="b">
        <v>0</v>
      </c>
      <c r="F432" s="13" t="b">
        <v>0</v>
      </c>
      <c r="G432" s="13" t="s">
        <v>93</v>
      </c>
      <c r="H432" s="13">
        <v>171811.97000000006</v>
      </c>
      <c r="I432" s="14">
        <v>573</v>
      </c>
      <c r="J432" s="14">
        <v>17.692152777790326</v>
      </c>
      <c r="K432" s="13">
        <v>9711.1963794300118</v>
      </c>
      <c r="L432" s="14">
        <v>9433.1352490640311</v>
      </c>
      <c r="M432" s="13">
        <v>8842.3365977477588</v>
      </c>
      <c r="N432" s="13">
        <v>7718.7164114606912</v>
      </c>
      <c r="O432" s="13">
        <v>8564.2754673817763</v>
      </c>
      <c r="P432" s="13">
        <v>155</v>
      </c>
      <c r="Q432" s="13">
        <v>8.7609462763953605</v>
      </c>
      <c r="R432" s="13">
        <v>558</v>
      </c>
      <c r="S432" s="13">
        <v>2.360544217687075</v>
      </c>
      <c r="T432" s="13">
        <v>359</v>
      </c>
    </row>
    <row r="433" spans="1:20" x14ac:dyDescent="0.2">
      <c r="A433" s="10">
        <v>2024</v>
      </c>
      <c r="B433" s="10">
        <v>11</v>
      </c>
      <c r="C433" s="10" t="s">
        <v>35</v>
      </c>
      <c r="D433" s="13">
        <v>817</v>
      </c>
      <c r="E433" s="13" t="b">
        <v>0</v>
      </c>
      <c r="F433" s="13" t="b">
        <v>0</v>
      </c>
      <c r="G433" s="13" t="s">
        <v>93</v>
      </c>
      <c r="H433" s="13">
        <v>213967.99999999988</v>
      </c>
      <c r="I433" s="14">
        <v>806</v>
      </c>
      <c r="J433" s="14">
        <v>22.722499999993886</v>
      </c>
      <c r="K433" s="13">
        <v>9416.5694795932432</v>
      </c>
      <c r="L433" s="14">
        <v>5986.3016833551155</v>
      </c>
      <c r="M433" s="13">
        <v>8789.5698096623892</v>
      </c>
      <c r="N433" s="13">
        <v>5357.3488832669273</v>
      </c>
      <c r="O433" s="13">
        <v>5359.3020134242634</v>
      </c>
      <c r="P433" s="13">
        <v>255</v>
      </c>
      <c r="Q433" s="13">
        <v>11.222356694908949</v>
      </c>
      <c r="R433" s="13">
        <v>478</v>
      </c>
      <c r="S433" s="13">
        <v>2.081967213114754</v>
      </c>
      <c r="T433" s="13">
        <v>305</v>
      </c>
    </row>
    <row r="434" spans="1:20" x14ac:dyDescent="0.2">
      <c r="A434" s="10">
        <v>2025</v>
      </c>
      <c r="B434" s="10">
        <v>11</v>
      </c>
      <c r="C434" s="10" t="s">
        <v>35</v>
      </c>
      <c r="D434" s="13">
        <v>817</v>
      </c>
      <c r="E434" s="13" t="b">
        <v>0</v>
      </c>
      <c r="F434" s="13" t="b">
        <v>0</v>
      </c>
      <c r="G434" s="13" t="s">
        <v>93</v>
      </c>
      <c r="H434" s="13">
        <v>212388.6699999999</v>
      </c>
      <c r="I434" s="14">
        <v>708</v>
      </c>
      <c r="J434" s="14">
        <v>22.42437500008964</v>
      </c>
      <c r="K434" s="13">
        <v>9471.3306390546404</v>
      </c>
      <c r="L434" s="14">
        <v>9349.142172263968</v>
      </c>
      <c r="M434" s="13">
        <v>9471.3306390546404</v>
      </c>
      <c r="N434" s="13">
        <v>7933.3163131319789</v>
      </c>
      <c r="O434" s="13">
        <v>9349.142172263968</v>
      </c>
      <c r="P434" s="13">
        <v>205</v>
      </c>
      <c r="Q434" s="13">
        <v>9.1418378438275543</v>
      </c>
      <c r="R434" s="13">
        <v>541</v>
      </c>
      <c r="S434" s="13">
        <v>2.1761658031088085</v>
      </c>
      <c r="T434" s="13">
        <v>344</v>
      </c>
    </row>
    <row r="435" spans="1:20" x14ac:dyDescent="0.2">
      <c r="A435" s="10">
        <v>2024</v>
      </c>
      <c r="B435" s="10">
        <v>12</v>
      </c>
      <c r="C435" s="10" t="s">
        <v>35</v>
      </c>
      <c r="D435" s="13">
        <v>817</v>
      </c>
      <c r="E435" s="13" t="b">
        <v>0</v>
      </c>
      <c r="F435" s="13" t="b">
        <v>0</v>
      </c>
      <c r="G435" s="13" t="s">
        <v>93</v>
      </c>
      <c r="H435" s="13">
        <v>244250.9000000002</v>
      </c>
      <c r="I435" s="14">
        <v>944</v>
      </c>
      <c r="J435" s="14">
        <v>22.929722222157579</v>
      </c>
      <c r="K435" s="13">
        <v>10652.152591886799</v>
      </c>
      <c r="L435" s="14">
        <v>6976.3012586965615</v>
      </c>
      <c r="M435" s="13">
        <v>10308.149296793337</v>
      </c>
      <c r="N435" s="13">
        <v>6765.836432596896</v>
      </c>
      <c r="O435" s="13">
        <v>6632.2979636030987</v>
      </c>
      <c r="P435" s="13">
        <v>305</v>
      </c>
      <c r="Q435" s="13">
        <v>13.30151307743583</v>
      </c>
      <c r="R435" s="13">
        <v>515</v>
      </c>
      <c r="S435" s="13">
        <v>1.9225589225589226</v>
      </c>
      <c r="T435" s="13">
        <v>359</v>
      </c>
    </row>
    <row r="436" spans="1:20" x14ac:dyDescent="0.2">
      <c r="A436" s="10">
        <v>2025</v>
      </c>
      <c r="B436" s="10">
        <v>12</v>
      </c>
      <c r="C436" s="10" t="s">
        <v>35</v>
      </c>
      <c r="D436" s="13">
        <v>817</v>
      </c>
      <c r="E436" s="13" t="b">
        <v>0</v>
      </c>
      <c r="F436" s="13" t="b">
        <v>0</v>
      </c>
      <c r="G436" s="13" t="s">
        <v>93</v>
      </c>
      <c r="H436" s="13">
        <v>254500.00000000026</v>
      </c>
      <c r="I436" s="14">
        <v>1079</v>
      </c>
      <c r="J436" s="14">
        <v>21.911354166615929</v>
      </c>
      <c r="K436" s="13">
        <v>11614.982719222149</v>
      </c>
      <c r="L436" s="14">
        <v>11591.478923149853</v>
      </c>
      <c r="M436" s="13">
        <v>11614.982719222149</v>
      </c>
      <c r="N436" s="13">
        <v>11320.574626004958</v>
      </c>
      <c r="O436" s="13">
        <v>11591.478923149853</v>
      </c>
      <c r="P436" s="13">
        <v>283</v>
      </c>
      <c r="Q436" s="13">
        <v>12.915678230019116</v>
      </c>
      <c r="R436" s="13">
        <v>539</v>
      </c>
      <c r="S436" s="13">
        <v>2.3613138686131387</v>
      </c>
      <c r="T436" s="13">
        <v>299</v>
      </c>
    </row>
    <row r="437" spans="1:20" x14ac:dyDescent="0.2">
      <c r="A437" s="10">
        <v>2024</v>
      </c>
      <c r="B437" s="10">
        <v>1</v>
      </c>
      <c r="C437" s="10" t="s">
        <v>39</v>
      </c>
      <c r="D437" s="13">
        <v>828</v>
      </c>
      <c r="E437" s="13" t="b">
        <v>0</v>
      </c>
      <c r="F437" s="13" t="b">
        <v>0</v>
      </c>
      <c r="G437" s="13" t="s">
        <v>158</v>
      </c>
      <c r="H437" s="13">
        <v>89506.04</v>
      </c>
      <c r="I437" s="14">
        <v>394</v>
      </c>
      <c r="J437" s="14">
        <v>7.8979166666666663</v>
      </c>
      <c r="K437" s="13">
        <v>11332.867106304406</v>
      </c>
      <c r="L437" s="14">
        <v>8064.1380110788714</v>
      </c>
      <c r="M437" s="13">
        <v>9528.9736744922175</v>
      </c>
      <c r="N437" s="13">
        <v>5210.8159324716435</v>
      </c>
      <c r="O437" s="13">
        <v>6260.2445792666849</v>
      </c>
      <c r="P437" s="13">
        <v>149</v>
      </c>
      <c r="Q437" s="13">
        <v>18.865734634661042</v>
      </c>
      <c r="R437" s="13">
        <v>324</v>
      </c>
      <c r="S437" s="13">
        <v>1.5227272727272727</v>
      </c>
      <c r="T437" s="13">
        <v>274</v>
      </c>
    </row>
    <row r="438" spans="1:20" x14ac:dyDescent="0.2">
      <c r="A438" s="10">
        <v>2025</v>
      </c>
      <c r="B438" s="10">
        <v>1</v>
      </c>
      <c r="C438" s="10" t="s">
        <v>33</v>
      </c>
      <c r="D438" s="13">
        <v>828</v>
      </c>
      <c r="E438" s="13" t="b">
        <v>0</v>
      </c>
      <c r="F438" s="13" t="b">
        <v>0</v>
      </c>
      <c r="G438" s="13" t="s">
        <v>158</v>
      </c>
      <c r="H438" s="13">
        <v>196576.96000000002</v>
      </c>
      <c r="I438" s="14">
        <v>887</v>
      </c>
      <c r="J438" s="14">
        <v>21.976111111094653</v>
      </c>
      <c r="K438" s="13">
        <v>8945.0294006184758</v>
      </c>
      <c r="L438" s="14">
        <v>6028.2667543084335</v>
      </c>
      <c r="M438" s="13">
        <v>8945.0294006184758</v>
      </c>
      <c r="N438" s="13">
        <v>5717.5634653833595</v>
      </c>
      <c r="O438" s="13">
        <v>6028.2667543084335</v>
      </c>
      <c r="P438" s="13">
        <v>328</v>
      </c>
      <c r="Q438" s="13">
        <v>14.925297671725414</v>
      </c>
      <c r="R438" s="13">
        <v>366</v>
      </c>
      <c r="S438" s="13">
        <v>1.7046979865771812</v>
      </c>
      <c r="T438" s="13">
        <v>309</v>
      </c>
    </row>
    <row r="439" spans="1:20" x14ac:dyDescent="0.2">
      <c r="A439" s="10">
        <v>2026</v>
      </c>
      <c r="B439" s="10">
        <v>1</v>
      </c>
      <c r="C439" s="10" t="s">
        <v>33</v>
      </c>
      <c r="D439" s="13">
        <v>828</v>
      </c>
      <c r="E439" s="13" t="b">
        <v>0</v>
      </c>
      <c r="F439" s="13" t="b">
        <v>0</v>
      </c>
      <c r="G439" s="13" t="s">
        <v>158</v>
      </c>
      <c r="H439" s="13">
        <v>149149.85000000009</v>
      </c>
      <c r="I439" s="14">
        <v>636</v>
      </c>
      <c r="J439" s="14">
        <v>14.538958333301707</v>
      </c>
      <c r="K439" s="13">
        <v>10258.633843001673</v>
      </c>
      <c r="L439" s="14">
        <v>10258.633843001673</v>
      </c>
      <c r="M439" s="13">
        <v>10258.633843001673</v>
      </c>
      <c r="N439" s="13">
        <v>9508.1722384032</v>
      </c>
      <c r="O439" s="13">
        <v>10258.633843001673</v>
      </c>
      <c r="P439" s="13">
        <v>189</v>
      </c>
      <c r="Q439" s="13">
        <v>12.99955579122148</v>
      </c>
      <c r="R439" s="13">
        <v>448</v>
      </c>
      <c r="S439" s="13">
        <v>2.2176470588235295</v>
      </c>
      <c r="T439" s="13">
        <v>319</v>
      </c>
    </row>
    <row r="440" spans="1:20" x14ac:dyDescent="0.2">
      <c r="A440" s="10">
        <v>2024</v>
      </c>
      <c r="B440" s="10">
        <v>2</v>
      </c>
      <c r="C440" s="10" t="s">
        <v>39</v>
      </c>
      <c r="D440" s="13">
        <v>828</v>
      </c>
      <c r="E440" s="13" t="b">
        <v>0</v>
      </c>
      <c r="F440" s="13" t="b">
        <v>0</v>
      </c>
      <c r="G440" s="13" t="s">
        <v>158</v>
      </c>
      <c r="H440" s="13">
        <v>230603.91000000038</v>
      </c>
      <c r="I440" s="14">
        <v>883</v>
      </c>
      <c r="J440" s="14">
        <v>18.916666666666668</v>
      </c>
      <c r="K440" s="13">
        <v>12190.515066079315</v>
      </c>
      <c r="L440" s="14">
        <v>9033.5212334802</v>
      </c>
      <c r="M440" s="13">
        <v>8963.582907489008</v>
      </c>
      <c r="N440" s="13">
        <v>5582.0833480176334</v>
      </c>
      <c r="O440" s="13">
        <v>5806.5890748898837</v>
      </c>
      <c r="P440" s="13">
        <v>312</v>
      </c>
      <c r="Q440" s="13">
        <v>16.493392070484582</v>
      </c>
      <c r="R440" s="13">
        <v>331.5</v>
      </c>
      <c r="S440" s="13">
        <v>1.6727941176470589</v>
      </c>
      <c r="T440" s="13">
        <v>299</v>
      </c>
    </row>
    <row r="441" spans="1:20" x14ac:dyDescent="0.2">
      <c r="A441" s="10">
        <v>2025</v>
      </c>
      <c r="B441" s="10">
        <v>2</v>
      </c>
      <c r="C441" s="10" t="s">
        <v>33</v>
      </c>
      <c r="D441" s="13">
        <v>828</v>
      </c>
      <c r="E441" s="13" t="b">
        <v>0</v>
      </c>
      <c r="F441" s="13" t="b">
        <v>0</v>
      </c>
      <c r="G441" s="13" t="s">
        <v>158</v>
      </c>
      <c r="H441" s="13">
        <v>161537.11000000004</v>
      </c>
      <c r="I441" s="14">
        <v>599</v>
      </c>
      <c r="J441" s="14">
        <v>13.381909722163982</v>
      </c>
      <c r="K441" s="13">
        <v>12071.304720614866</v>
      </c>
      <c r="L441" s="14">
        <v>9669.0048495616884</v>
      </c>
      <c r="M441" s="13">
        <v>12071.304720614866</v>
      </c>
      <c r="N441" s="13">
        <v>8205.196588506371</v>
      </c>
      <c r="O441" s="13">
        <v>9669.0048495616884</v>
      </c>
      <c r="P441" s="13">
        <v>189</v>
      </c>
      <c r="Q441" s="13">
        <v>14.123544690109963</v>
      </c>
      <c r="R441" s="13">
        <v>421</v>
      </c>
      <c r="S441" s="13">
        <v>2.1812865497076022</v>
      </c>
      <c r="T441" s="13">
        <v>317</v>
      </c>
    </row>
    <row r="442" spans="1:20" x14ac:dyDescent="0.2">
      <c r="A442" s="10">
        <v>2024</v>
      </c>
      <c r="B442" s="10">
        <v>3</v>
      </c>
      <c r="C442" s="10" t="s">
        <v>39</v>
      </c>
      <c r="D442" s="13">
        <v>828</v>
      </c>
      <c r="E442" s="13" t="b">
        <v>0</v>
      </c>
      <c r="F442" s="13" t="b">
        <v>0</v>
      </c>
      <c r="G442" s="13" t="s">
        <v>158</v>
      </c>
      <c r="H442" s="13">
        <v>106974.05000000005</v>
      </c>
      <c r="I442" s="14">
        <v>525</v>
      </c>
      <c r="J442" s="14">
        <v>15.05</v>
      </c>
      <c r="K442" s="13">
        <v>7107.9102990033252</v>
      </c>
      <c r="L442" s="14">
        <v>4655.9734219269139</v>
      </c>
      <c r="M442" s="13">
        <v>6975.6843853820637</v>
      </c>
      <c r="N442" s="13">
        <v>4730.245847176082</v>
      </c>
      <c r="O442" s="13">
        <v>4523.7475083056515</v>
      </c>
      <c r="P442" s="13">
        <v>210</v>
      </c>
      <c r="Q442" s="13">
        <v>13.953488372093023</v>
      </c>
      <c r="R442" s="13">
        <v>359.5</v>
      </c>
      <c r="S442" s="13">
        <v>1.5652173913043479</v>
      </c>
      <c r="T442" s="13">
        <v>324</v>
      </c>
    </row>
    <row r="443" spans="1:20" x14ac:dyDescent="0.2">
      <c r="A443" s="10">
        <v>2024</v>
      </c>
      <c r="B443" s="10">
        <v>3</v>
      </c>
      <c r="C443" s="10" t="s">
        <v>35</v>
      </c>
      <c r="D443" s="13">
        <v>828</v>
      </c>
      <c r="E443" s="13" t="b">
        <v>0</v>
      </c>
      <c r="F443" s="13" t="b">
        <v>0</v>
      </c>
      <c r="G443" s="13" t="s">
        <v>158</v>
      </c>
      <c r="J443" s="14">
        <v>1</v>
      </c>
    </row>
    <row r="444" spans="1:20" x14ac:dyDescent="0.2">
      <c r="A444" s="10">
        <v>2024</v>
      </c>
      <c r="B444" s="10">
        <v>3</v>
      </c>
      <c r="C444" s="10" t="s">
        <v>27</v>
      </c>
      <c r="D444" s="13">
        <v>828</v>
      </c>
      <c r="E444" s="13" t="b">
        <v>0</v>
      </c>
      <c r="F444" s="13" t="b">
        <v>0</v>
      </c>
      <c r="G444" s="13" t="s">
        <v>158</v>
      </c>
      <c r="H444" s="13">
        <v>112869.85000000002</v>
      </c>
      <c r="I444" s="14">
        <v>509</v>
      </c>
      <c r="J444" s="14">
        <v>9.1794097221888169</v>
      </c>
      <c r="K444" s="13">
        <v>12295.981268508665</v>
      </c>
      <c r="L444" s="14">
        <v>7287.086209727433</v>
      </c>
      <c r="M444" s="13">
        <v>11695.964473672027</v>
      </c>
      <c r="N444" s="13">
        <v>6031.2429312501326</v>
      </c>
      <c r="O444" s="13">
        <v>6687.0694148907933</v>
      </c>
      <c r="P444" s="13">
        <v>200</v>
      </c>
      <c r="Q444" s="13">
        <v>21.787893345315268</v>
      </c>
      <c r="R444" s="13">
        <v>336</v>
      </c>
      <c r="S444" s="13">
        <v>1.6222222222222222</v>
      </c>
      <c r="T444" s="13">
        <v>269</v>
      </c>
    </row>
    <row r="445" spans="1:20" x14ac:dyDescent="0.2">
      <c r="A445" s="10">
        <v>2025</v>
      </c>
      <c r="B445" s="10">
        <v>3</v>
      </c>
      <c r="C445" s="10" t="s">
        <v>33</v>
      </c>
      <c r="D445" s="13">
        <v>828</v>
      </c>
      <c r="E445" s="13" t="b">
        <v>0</v>
      </c>
      <c r="F445" s="13" t="b">
        <v>0</v>
      </c>
      <c r="G445" s="13" t="s">
        <v>158</v>
      </c>
      <c r="H445" s="13">
        <v>271973.27000000025</v>
      </c>
      <c r="I445" s="14">
        <v>1054</v>
      </c>
      <c r="J445" s="14">
        <v>22.97138888900372</v>
      </c>
      <c r="K445" s="13">
        <v>11839.652853127762</v>
      </c>
      <c r="L445" s="14">
        <v>9522.7707413336011</v>
      </c>
      <c r="M445" s="13">
        <v>10844.458347890708</v>
      </c>
      <c r="N445" s="13">
        <v>8297.8243466700224</v>
      </c>
      <c r="O445" s="13">
        <v>8527.5762360965527</v>
      </c>
      <c r="P445" s="13">
        <v>361</v>
      </c>
      <c r="Q445" s="13">
        <v>15.715201276872238</v>
      </c>
      <c r="R445" s="13">
        <v>396</v>
      </c>
      <c r="S445" s="13">
        <v>1.9156626506024097</v>
      </c>
      <c r="T445" s="13">
        <v>319</v>
      </c>
    </row>
    <row r="446" spans="1:20" x14ac:dyDescent="0.2">
      <c r="A446" s="10">
        <v>2024</v>
      </c>
      <c r="B446" s="10">
        <v>4</v>
      </c>
      <c r="C446" s="10" t="s">
        <v>27</v>
      </c>
      <c r="D446" s="13">
        <v>828</v>
      </c>
      <c r="E446" s="13" t="b">
        <v>0</v>
      </c>
      <c r="F446" s="13" t="b">
        <v>0</v>
      </c>
      <c r="G446" s="13" t="s">
        <v>158</v>
      </c>
      <c r="H446" s="13">
        <v>298761.65000000008</v>
      </c>
      <c r="I446" s="14">
        <v>1293</v>
      </c>
      <c r="J446" s="14">
        <v>24.007256944411495</v>
      </c>
      <c r="K446" s="13">
        <v>12444.639164390124</v>
      </c>
      <c r="L446" s="14">
        <v>9428.9468606988739</v>
      </c>
      <c r="M446" s="13">
        <v>11127.53741997941</v>
      </c>
      <c r="N446" s="13">
        <v>6929.6650752399692</v>
      </c>
      <c r="O446" s="13">
        <v>8111.8451162881966</v>
      </c>
      <c r="P446" s="13">
        <v>432</v>
      </c>
      <c r="Q446" s="13">
        <v>17.994558936920225</v>
      </c>
      <c r="R446" s="13">
        <v>349</v>
      </c>
      <c r="S446" s="13">
        <v>1.9221105527638191</v>
      </c>
      <c r="T446" s="13">
        <v>299</v>
      </c>
    </row>
    <row r="447" spans="1:20" x14ac:dyDescent="0.2">
      <c r="A447" s="10">
        <v>2025</v>
      </c>
      <c r="B447" s="10">
        <v>4</v>
      </c>
      <c r="C447" s="10" t="s">
        <v>33</v>
      </c>
      <c r="D447" s="13">
        <v>828</v>
      </c>
      <c r="E447" s="13" t="b">
        <v>0</v>
      </c>
      <c r="F447" s="13" t="b">
        <v>0</v>
      </c>
      <c r="G447" s="13" t="s">
        <v>158</v>
      </c>
      <c r="H447" s="13">
        <v>251331.86000000022</v>
      </c>
      <c r="I447" s="14">
        <v>1016</v>
      </c>
      <c r="J447" s="14">
        <v>21.508541666647943</v>
      </c>
      <c r="K447" s="13">
        <v>11685.211572931792</v>
      </c>
      <c r="L447" s="14">
        <v>10281.341405070907</v>
      </c>
      <c r="M447" s="13">
        <v>10909.008320347357</v>
      </c>
      <c r="N447" s="13">
        <v>9087.8206913999074</v>
      </c>
      <c r="O447" s="13">
        <v>9505.1381524864719</v>
      </c>
      <c r="P447" s="13">
        <v>310</v>
      </c>
      <c r="Q447" s="13">
        <v>14.412878604442957</v>
      </c>
      <c r="R447" s="13">
        <v>416</v>
      </c>
      <c r="S447" s="13">
        <v>2.2274368231046933</v>
      </c>
      <c r="T447" s="13">
        <v>299</v>
      </c>
    </row>
    <row r="448" spans="1:20" x14ac:dyDescent="0.2">
      <c r="A448" s="10">
        <v>2024</v>
      </c>
      <c r="B448" s="10">
        <v>5</v>
      </c>
      <c r="C448" s="10" t="s">
        <v>27</v>
      </c>
      <c r="D448" s="13">
        <v>828</v>
      </c>
      <c r="E448" s="13" t="b">
        <v>0</v>
      </c>
      <c r="F448" s="13" t="b">
        <v>0</v>
      </c>
      <c r="G448" s="13" t="s">
        <v>158</v>
      </c>
      <c r="H448" s="13">
        <v>260709.35000000009</v>
      </c>
      <c r="I448" s="14">
        <v>1224</v>
      </c>
      <c r="J448" s="14">
        <v>20.68847222218843</v>
      </c>
      <c r="K448" s="13">
        <v>12601.672428976595</v>
      </c>
      <c r="L448" s="14">
        <v>8107.9935820537075</v>
      </c>
      <c r="M448" s="13">
        <v>11913.02805509576</v>
      </c>
      <c r="N448" s="13">
        <v>6190.742294766329</v>
      </c>
      <c r="O448" s="13">
        <v>7419.3492081728727</v>
      </c>
      <c r="P448" s="13">
        <v>423</v>
      </c>
      <c r="Q448" s="13">
        <v>20.446169028679247</v>
      </c>
      <c r="R448" s="13">
        <v>368.5</v>
      </c>
      <c r="S448" s="13">
        <v>1.7794871794871794</v>
      </c>
      <c r="T448" s="13">
        <v>298.5</v>
      </c>
    </row>
    <row r="449" spans="1:20" x14ac:dyDescent="0.2">
      <c r="A449" s="10">
        <v>2025</v>
      </c>
      <c r="B449" s="10">
        <v>5</v>
      </c>
      <c r="C449" s="10" t="s">
        <v>33</v>
      </c>
      <c r="D449" s="13">
        <v>828</v>
      </c>
      <c r="E449" s="13" t="b">
        <v>0</v>
      </c>
      <c r="F449" s="13" t="b">
        <v>0</v>
      </c>
      <c r="G449" s="13" t="s">
        <v>158</v>
      </c>
      <c r="H449" s="13">
        <v>232993.05000000034</v>
      </c>
      <c r="I449" s="14">
        <v>1074</v>
      </c>
      <c r="J449" s="14">
        <v>22.281041666756209</v>
      </c>
      <c r="K449" s="13">
        <v>10457.008854645739</v>
      </c>
      <c r="L449" s="14">
        <v>9638.778707569576</v>
      </c>
      <c r="M449" s="13">
        <v>10457.008854645739</v>
      </c>
      <c r="N449" s="13">
        <v>9307.4616125069042</v>
      </c>
      <c r="O449" s="13">
        <v>9638.778707569576</v>
      </c>
      <c r="P449" s="13">
        <v>290</v>
      </c>
      <c r="Q449" s="13">
        <v>13.015549467450896</v>
      </c>
      <c r="R449" s="13">
        <v>510</v>
      </c>
      <c r="S449" s="13">
        <v>2.2807692307692307</v>
      </c>
      <c r="T449" s="13">
        <v>319</v>
      </c>
    </row>
    <row r="450" spans="1:20" x14ac:dyDescent="0.2">
      <c r="A450" s="10">
        <v>2024</v>
      </c>
      <c r="B450" s="10">
        <v>6</v>
      </c>
      <c r="C450" s="10" t="s">
        <v>27</v>
      </c>
      <c r="D450" s="13">
        <v>828</v>
      </c>
      <c r="E450" s="13" t="b">
        <v>0</v>
      </c>
      <c r="F450" s="13" t="b">
        <v>0</v>
      </c>
      <c r="G450" s="13" t="s">
        <v>158</v>
      </c>
      <c r="H450" s="13">
        <v>248848.93000000011</v>
      </c>
      <c r="I450" s="14">
        <v>1000</v>
      </c>
      <c r="J450" s="14">
        <v>21.065138888842192</v>
      </c>
      <c r="K450" s="13">
        <v>11813.305922792217</v>
      </c>
      <c r="L450" s="14">
        <v>8769.2467149051463</v>
      </c>
      <c r="M450" s="13">
        <v>10055.259123508307</v>
      </c>
      <c r="N450" s="13">
        <v>5756.0883239286632</v>
      </c>
      <c r="O450" s="13">
        <v>7011.1999156212432</v>
      </c>
      <c r="P450" s="13">
        <v>351</v>
      </c>
      <c r="Q450" s="13">
        <v>16.66260079518954</v>
      </c>
      <c r="R450" s="13">
        <v>390</v>
      </c>
      <c r="S450" s="13">
        <v>1.8006134969325154</v>
      </c>
      <c r="T450" s="13">
        <v>299</v>
      </c>
    </row>
    <row r="451" spans="1:20" x14ac:dyDescent="0.2">
      <c r="A451" s="10">
        <v>2025</v>
      </c>
      <c r="B451" s="10">
        <v>6</v>
      </c>
      <c r="C451" s="10" t="s">
        <v>33</v>
      </c>
      <c r="D451" s="13">
        <v>828</v>
      </c>
      <c r="E451" s="13" t="b">
        <v>0</v>
      </c>
      <c r="F451" s="13" t="b">
        <v>0</v>
      </c>
      <c r="G451" s="13" t="s">
        <v>158</v>
      </c>
      <c r="H451" s="13">
        <v>187602.99000000051</v>
      </c>
      <c r="I451" s="14">
        <v>806</v>
      </c>
      <c r="J451" s="14">
        <v>16.465590277788579</v>
      </c>
      <c r="K451" s="13">
        <v>11393.638906044531</v>
      </c>
      <c r="L451" s="14">
        <v>9923.9132787376966</v>
      </c>
      <c r="M451" s="13">
        <v>11035.38269412133</v>
      </c>
      <c r="N451" s="13">
        <v>8673.5821546982679</v>
      </c>
      <c r="O451" s="13">
        <v>9565.6570668144923</v>
      </c>
      <c r="P451" s="13">
        <v>232</v>
      </c>
      <c r="Q451" s="13">
        <v>14.089989856783859</v>
      </c>
      <c r="R451" s="13">
        <v>410</v>
      </c>
      <c r="S451" s="13">
        <v>2.3285024154589373</v>
      </c>
      <c r="T451" s="13">
        <v>289</v>
      </c>
    </row>
    <row r="452" spans="1:20" x14ac:dyDescent="0.2">
      <c r="A452" s="10">
        <v>2024</v>
      </c>
      <c r="B452" s="10">
        <v>7</v>
      </c>
      <c r="C452" s="10" t="s">
        <v>27</v>
      </c>
      <c r="D452" s="13">
        <v>828</v>
      </c>
      <c r="E452" s="13" t="b">
        <v>0</v>
      </c>
      <c r="F452" s="13" t="b">
        <v>0</v>
      </c>
      <c r="G452" s="13" t="s">
        <v>158</v>
      </c>
      <c r="H452" s="13">
        <v>211618.72000000026</v>
      </c>
      <c r="I452" s="14">
        <v>883</v>
      </c>
      <c r="J452" s="14">
        <v>18.326979166711389</v>
      </c>
      <c r="K452" s="13">
        <v>11546.841302923429</v>
      </c>
      <c r="L452" s="14">
        <v>6901.8242913568802</v>
      </c>
      <c r="M452" s="13">
        <v>11488.893946169241</v>
      </c>
      <c r="N452" s="13">
        <v>5221.2963811193622</v>
      </c>
      <c r="O452" s="13">
        <v>6843.876934602692</v>
      </c>
      <c r="P452" s="13">
        <v>374</v>
      </c>
      <c r="Q452" s="13">
        <v>20.407072905900559</v>
      </c>
      <c r="R452" s="13">
        <v>316</v>
      </c>
      <c r="S452" s="13">
        <v>1.6403508771929824</v>
      </c>
      <c r="T452" s="13">
        <v>305</v>
      </c>
    </row>
    <row r="453" spans="1:20" x14ac:dyDescent="0.2">
      <c r="A453" s="10">
        <v>2025</v>
      </c>
      <c r="B453" s="10">
        <v>7</v>
      </c>
      <c r="C453" s="10" t="s">
        <v>33</v>
      </c>
      <c r="D453" s="13">
        <v>828</v>
      </c>
      <c r="E453" s="13" t="b">
        <v>0</v>
      </c>
      <c r="F453" s="13" t="b">
        <v>0</v>
      </c>
      <c r="G453" s="13" t="s">
        <v>158</v>
      </c>
      <c r="H453" s="13">
        <v>247644.02000000016</v>
      </c>
      <c r="I453" s="14">
        <v>910</v>
      </c>
      <c r="J453" s="14">
        <v>19.804027777732699</v>
      </c>
      <c r="K453" s="13">
        <v>12504.72998621254</v>
      </c>
      <c r="L453" s="14">
        <v>10346.862380712109</v>
      </c>
      <c r="M453" s="13">
        <v>12187.52178642081</v>
      </c>
      <c r="N453" s="13">
        <v>8163.844840784709</v>
      </c>
      <c r="O453" s="13">
        <v>10029.654180920379</v>
      </c>
      <c r="P453" s="13">
        <v>274</v>
      </c>
      <c r="Q453" s="13">
        <v>13.835569363727149</v>
      </c>
      <c r="R453" s="13">
        <v>441</v>
      </c>
      <c r="S453" s="13">
        <v>2.3333333333333335</v>
      </c>
      <c r="T453" s="13">
        <v>305</v>
      </c>
    </row>
    <row r="454" spans="1:20" x14ac:dyDescent="0.2">
      <c r="A454" s="10">
        <v>2024</v>
      </c>
      <c r="B454" s="10">
        <v>8</v>
      </c>
      <c r="C454" s="10" t="s">
        <v>27</v>
      </c>
      <c r="D454" s="13">
        <v>828</v>
      </c>
      <c r="E454" s="13" t="b">
        <v>0</v>
      </c>
      <c r="F454" s="13" t="b">
        <v>0</v>
      </c>
      <c r="G454" s="13" t="s">
        <v>158</v>
      </c>
      <c r="H454" s="13">
        <v>291255.72999999899</v>
      </c>
      <c r="I454" s="14">
        <v>1221</v>
      </c>
      <c r="J454" s="14">
        <v>21.976666666589153</v>
      </c>
      <c r="K454" s="13">
        <v>13252.952980480492</v>
      </c>
      <c r="L454" s="14">
        <v>10601.349764939532</v>
      </c>
      <c r="M454" s="13">
        <v>10817.934020969413</v>
      </c>
      <c r="N454" s="13">
        <v>7025.5777339850429</v>
      </c>
      <c r="O454" s="13">
        <v>8166.3308054284407</v>
      </c>
      <c r="P454" s="13">
        <v>407</v>
      </c>
      <c r="Q454" s="13">
        <v>18.51964204465807</v>
      </c>
      <c r="R454" s="13">
        <v>365</v>
      </c>
      <c r="S454" s="13">
        <v>1.8510638297872339</v>
      </c>
      <c r="T454" s="13">
        <v>295</v>
      </c>
    </row>
    <row r="455" spans="1:20" x14ac:dyDescent="0.2">
      <c r="A455" s="10">
        <v>2025</v>
      </c>
      <c r="B455" s="10">
        <v>8</v>
      </c>
      <c r="C455" s="10" t="s">
        <v>33</v>
      </c>
      <c r="D455" s="13">
        <v>828</v>
      </c>
      <c r="E455" s="13" t="b">
        <v>0</v>
      </c>
      <c r="F455" s="13" t="b">
        <v>0</v>
      </c>
      <c r="G455" s="13" t="s">
        <v>158</v>
      </c>
      <c r="H455" s="13">
        <v>276479.89999999991</v>
      </c>
      <c r="I455" s="14">
        <v>1250</v>
      </c>
      <c r="J455" s="14">
        <v>23.358680555472382</v>
      </c>
      <c r="K455" s="13">
        <v>11836.280707012249</v>
      </c>
      <c r="L455" s="14">
        <v>10799.653233876683</v>
      </c>
      <c r="M455" s="13">
        <v>11246.778232020182</v>
      </c>
      <c r="N455" s="13">
        <v>10022.265146528322</v>
      </c>
      <c r="O455" s="13">
        <v>10210.150758884618</v>
      </c>
      <c r="P455" s="13">
        <v>420</v>
      </c>
      <c r="Q455" s="13">
        <v>17.980467646816805</v>
      </c>
      <c r="R455" s="13">
        <v>396</v>
      </c>
      <c r="S455" s="13">
        <v>1.9130434782608696</v>
      </c>
      <c r="T455" s="13">
        <v>299</v>
      </c>
    </row>
    <row r="456" spans="1:20" x14ac:dyDescent="0.2">
      <c r="A456" s="10">
        <v>2024</v>
      </c>
      <c r="B456" s="10">
        <v>9</v>
      </c>
      <c r="C456" s="10" t="s">
        <v>27</v>
      </c>
      <c r="D456" s="13">
        <v>828</v>
      </c>
      <c r="E456" s="13" t="b">
        <v>0</v>
      </c>
      <c r="F456" s="13" t="b">
        <v>0</v>
      </c>
      <c r="G456" s="13" t="s">
        <v>158</v>
      </c>
      <c r="H456" s="13">
        <v>333714.92999999959</v>
      </c>
      <c r="I456" s="14">
        <v>1449</v>
      </c>
      <c r="J456" s="14">
        <v>24.924340277765879</v>
      </c>
      <c r="K456" s="13">
        <v>13389.117877583098</v>
      </c>
      <c r="L456" s="14">
        <v>9898.2635949678461</v>
      </c>
      <c r="M456" s="13">
        <v>12537.677086633414</v>
      </c>
      <c r="N456" s="13">
        <v>8047.8715891605034</v>
      </c>
      <c r="O456" s="13">
        <v>9046.8228040181639</v>
      </c>
      <c r="P456" s="13">
        <v>492</v>
      </c>
      <c r="Q456" s="13">
        <v>19.739740130209015</v>
      </c>
      <c r="R456" s="13">
        <v>349.5</v>
      </c>
      <c r="S456" s="13">
        <v>2.0044843049327352</v>
      </c>
      <c r="T456" s="13">
        <v>305</v>
      </c>
    </row>
    <row r="457" spans="1:20" x14ac:dyDescent="0.2">
      <c r="A457" s="10">
        <v>2025</v>
      </c>
      <c r="B457" s="10">
        <v>9</v>
      </c>
      <c r="C457" s="10" t="s">
        <v>33</v>
      </c>
      <c r="D457" s="13">
        <v>828</v>
      </c>
      <c r="E457" s="13" t="b">
        <v>0</v>
      </c>
      <c r="F457" s="13" t="b">
        <v>0</v>
      </c>
      <c r="G457" s="13" t="s">
        <v>158</v>
      </c>
      <c r="H457" s="13">
        <v>242019.06000000017</v>
      </c>
      <c r="I457" s="14">
        <v>950</v>
      </c>
      <c r="J457" s="14">
        <v>21.487048611190986</v>
      </c>
      <c r="K457" s="13">
        <v>11263.485478128936</v>
      </c>
      <c r="L457" s="14">
        <v>10624.192932718779</v>
      </c>
      <c r="M457" s="13">
        <v>9658.0067255917857</v>
      </c>
      <c r="N457" s="13">
        <v>8703.5359478173777</v>
      </c>
      <c r="O457" s="13">
        <v>9018.7141801816306</v>
      </c>
      <c r="P457" s="13">
        <v>282</v>
      </c>
      <c r="Q457" s="13">
        <v>13.124184949864517</v>
      </c>
      <c r="R457" s="13">
        <v>478</v>
      </c>
      <c r="S457" s="13">
        <v>2.2530612244897958</v>
      </c>
      <c r="T457" s="13">
        <v>319</v>
      </c>
    </row>
    <row r="458" spans="1:20" x14ac:dyDescent="0.2">
      <c r="A458" s="10">
        <v>2024</v>
      </c>
      <c r="B458" s="10">
        <v>10</v>
      </c>
      <c r="C458" s="10" t="s">
        <v>27</v>
      </c>
      <c r="D458" s="13">
        <v>828</v>
      </c>
      <c r="E458" s="13" t="b">
        <v>0</v>
      </c>
      <c r="F458" s="13" t="b">
        <v>0</v>
      </c>
      <c r="G458" s="13" t="s">
        <v>158</v>
      </c>
      <c r="H458" s="13">
        <v>290018.06999999873</v>
      </c>
      <c r="I458" s="14">
        <v>1335</v>
      </c>
      <c r="J458" s="14">
        <v>25.914270833292104</v>
      </c>
      <c r="K458" s="13">
        <v>11191.442424357627</v>
      </c>
      <c r="L458" s="14">
        <v>8622.9040144523497</v>
      </c>
      <c r="M458" s="13">
        <v>11191.442424357627</v>
      </c>
      <c r="N458" s="13">
        <v>7891.07173092015</v>
      </c>
      <c r="O458" s="13">
        <v>8622.9040144523497</v>
      </c>
      <c r="P458" s="13">
        <v>474</v>
      </c>
      <c r="Q458" s="13">
        <v>18.291079963208976</v>
      </c>
      <c r="R458" s="13">
        <v>339</v>
      </c>
      <c r="S458" s="13">
        <v>1.7285714285714286</v>
      </c>
      <c r="T458" s="13">
        <v>305</v>
      </c>
    </row>
    <row r="459" spans="1:20" x14ac:dyDescent="0.2">
      <c r="A459" s="10">
        <v>2025</v>
      </c>
      <c r="B459" s="10">
        <v>10</v>
      </c>
      <c r="C459" s="10" t="s">
        <v>33</v>
      </c>
      <c r="D459" s="13">
        <v>828</v>
      </c>
      <c r="E459" s="13" t="b">
        <v>0</v>
      </c>
      <c r="F459" s="13" t="b">
        <v>0</v>
      </c>
      <c r="G459" s="13" t="s">
        <v>158</v>
      </c>
      <c r="H459" s="13">
        <v>314184.15999999968</v>
      </c>
      <c r="I459" s="14">
        <v>1172</v>
      </c>
      <c r="J459" s="14">
        <v>22.968090277815936</v>
      </c>
      <c r="K459" s="13">
        <v>13679.159050652941</v>
      </c>
      <c r="L459" s="14">
        <v>13245.857897634922</v>
      </c>
      <c r="M459" s="13">
        <v>12134.141612512953</v>
      </c>
      <c r="N459" s="13">
        <v>10966.435038932281</v>
      </c>
      <c r="O459" s="13">
        <v>11700.840459494917</v>
      </c>
      <c r="P459" s="13">
        <v>347</v>
      </c>
      <c r="Q459" s="13">
        <v>15.10791693182933</v>
      </c>
      <c r="R459" s="13">
        <v>396</v>
      </c>
      <c r="S459" s="13">
        <v>2.3029315960912053</v>
      </c>
      <c r="T459" s="13">
        <v>329</v>
      </c>
    </row>
    <row r="460" spans="1:20" x14ac:dyDescent="0.2">
      <c r="A460" s="10">
        <v>2024</v>
      </c>
      <c r="B460" s="10">
        <v>11</v>
      </c>
      <c r="C460" s="10" t="s">
        <v>27</v>
      </c>
      <c r="D460" s="13">
        <v>828</v>
      </c>
      <c r="E460" s="13" t="b">
        <v>0</v>
      </c>
      <c r="F460" s="13" t="b">
        <v>0</v>
      </c>
      <c r="G460" s="13" t="s">
        <v>158</v>
      </c>
      <c r="H460" s="13">
        <v>32091.95</v>
      </c>
      <c r="I460" s="14">
        <v>82</v>
      </c>
      <c r="J460" s="14">
        <v>1.0423958333412884</v>
      </c>
      <c r="K460" s="13">
        <v>30786.721294858486</v>
      </c>
      <c r="L460" s="14">
        <v>26225.306285399944</v>
      </c>
      <c r="M460" s="13">
        <v>16123.865294170946</v>
      </c>
      <c r="N460" s="13">
        <v>9815.5515138653373</v>
      </c>
      <c r="O460" s="13">
        <v>11562.450284712402</v>
      </c>
      <c r="P460" s="13">
        <v>26</v>
      </c>
      <c r="Q460" s="13">
        <v>24.942540221654358</v>
      </c>
      <c r="R460" s="13">
        <v>432</v>
      </c>
      <c r="S460" s="13">
        <v>2.04</v>
      </c>
      <c r="T460" s="13">
        <v>319</v>
      </c>
    </row>
    <row r="461" spans="1:20" x14ac:dyDescent="0.2">
      <c r="A461" s="10">
        <v>2024</v>
      </c>
      <c r="B461" s="10">
        <v>11</v>
      </c>
      <c r="C461" s="10" t="s">
        <v>33</v>
      </c>
      <c r="D461" s="13">
        <v>828</v>
      </c>
      <c r="E461" s="13" t="b">
        <v>0</v>
      </c>
      <c r="F461" s="13" t="b">
        <v>0</v>
      </c>
      <c r="G461" s="13" t="s">
        <v>158</v>
      </c>
      <c r="H461" s="13">
        <v>261722.53999999995</v>
      </c>
      <c r="I461" s="14">
        <v>962</v>
      </c>
      <c r="J461" s="14">
        <v>22.845277777780723</v>
      </c>
      <c r="K461" s="13">
        <v>11456.308062690787</v>
      </c>
      <c r="L461" s="14">
        <v>7293.3799107513369</v>
      </c>
      <c r="M461" s="13">
        <v>10818.519801075898</v>
      </c>
      <c r="N461" s="13">
        <v>5878.9847646600656</v>
      </c>
      <c r="O461" s="13">
        <v>6655.5916491364478</v>
      </c>
      <c r="P461" s="13">
        <v>368</v>
      </c>
      <c r="Q461" s="13">
        <v>16.108361805865901</v>
      </c>
      <c r="R461" s="13">
        <v>348.5</v>
      </c>
      <c r="S461" s="13">
        <v>1.7893175074183976</v>
      </c>
      <c r="T461" s="13">
        <v>305</v>
      </c>
    </row>
    <row r="462" spans="1:20" x14ac:dyDescent="0.2">
      <c r="A462" s="10">
        <v>2025</v>
      </c>
      <c r="B462" s="10">
        <v>11</v>
      </c>
      <c r="C462" s="10" t="s">
        <v>33</v>
      </c>
      <c r="D462" s="13">
        <v>828</v>
      </c>
      <c r="E462" s="13" t="b">
        <v>0</v>
      </c>
      <c r="F462" s="13" t="b">
        <v>0</v>
      </c>
      <c r="G462" s="13" t="s">
        <v>158</v>
      </c>
      <c r="H462" s="13">
        <v>286886.84999999957</v>
      </c>
      <c r="I462" s="14">
        <v>1290</v>
      </c>
      <c r="J462" s="14">
        <v>25.532326388871297</v>
      </c>
      <c r="K462" s="13">
        <v>11236.22053198584</v>
      </c>
      <c r="L462" s="14">
        <v>11021.982318174494</v>
      </c>
      <c r="M462" s="13">
        <v>10540.396746506447</v>
      </c>
      <c r="N462" s="13">
        <v>10248.025033631369</v>
      </c>
      <c r="O462" s="13">
        <v>10326.158532695114</v>
      </c>
      <c r="P462" s="13">
        <v>403</v>
      </c>
      <c r="Q462" s="13">
        <v>15.783912278970963</v>
      </c>
      <c r="R462" s="13">
        <v>381</v>
      </c>
      <c r="S462" s="13">
        <v>2.0914285714285716</v>
      </c>
      <c r="T462" s="13">
        <v>299</v>
      </c>
    </row>
    <row r="463" spans="1:20" x14ac:dyDescent="0.2">
      <c r="A463" s="10">
        <v>2024</v>
      </c>
      <c r="B463" s="10">
        <v>12</v>
      </c>
      <c r="C463" s="10" t="s">
        <v>33</v>
      </c>
      <c r="D463" s="13">
        <v>828</v>
      </c>
      <c r="E463" s="13" t="b">
        <v>0</v>
      </c>
      <c r="F463" s="13" t="b">
        <v>0</v>
      </c>
      <c r="G463" s="13" t="s">
        <v>158</v>
      </c>
      <c r="H463" s="13">
        <v>310027.64999999903</v>
      </c>
      <c r="I463" s="14">
        <v>1449</v>
      </c>
      <c r="J463" s="14">
        <v>24.47180555554165</v>
      </c>
      <c r="K463" s="13">
        <v>12668.768934779035</v>
      </c>
      <c r="L463" s="14">
        <v>8775.3802845728278</v>
      </c>
      <c r="M463" s="13">
        <v>12712.737901333543</v>
      </c>
      <c r="N463" s="13">
        <v>8386.9312190380078</v>
      </c>
      <c r="O463" s="13">
        <v>8819.3492511273325</v>
      </c>
      <c r="P463" s="13">
        <v>492</v>
      </c>
      <c r="Q463" s="13">
        <v>20.104769093696333</v>
      </c>
      <c r="R463" s="13">
        <v>355</v>
      </c>
      <c r="S463" s="13">
        <v>1.9661399548532732</v>
      </c>
      <c r="T463" s="13">
        <v>299</v>
      </c>
    </row>
    <row r="464" spans="1:20" x14ac:dyDescent="0.2">
      <c r="A464" s="10">
        <v>2025</v>
      </c>
      <c r="B464" s="10">
        <v>12</v>
      </c>
      <c r="C464" s="10" t="s">
        <v>33</v>
      </c>
      <c r="D464" s="13">
        <v>828</v>
      </c>
      <c r="E464" s="13" t="b">
        <v>0</v>
      </c>
      <c r="F464" s="13" t="b">
        <v>0</v>
      </c>
      <c r="G464" s="13" t="s">
        <v>158</v>
      </c>
      <c r="H464" s="13">
        <v>341963.54999999993</v>
      </c>
      <c r="I464" s="14">
        <v>1639</v>
      </c>
      <c r="J464" s="14">
        <v>25.191319444427791</v>
      </c>
      <c r="K464" s="13">
        <v>13574.658157718721</v>
      </c>
      <c r="L464" s="14">
        <v>13439.155132260677</v>
      </c>
      <c r="M464" s="13">
        <v>13574.658157718721</v>
      </c>
      <c r="N464" s="13">
        <v>12214.830615712901</v>
      </c>
      <c r="O464" s="13">
        <v>13439.155132260677</v>
      </c>
      <c r="P464" s="13">
        <v>499</v>
      </c>
      <c r="Q464" s="13">
        <v>19.808410635290347</v>
      </c>
      <c r="R464" s="13">
        <v>379</v>
      </c>
      <c r="S464" s="13">
        <v>2.0769230769230771</v>
      </c>
      <c r="T464" s="13">
        <v>283.5</v>
      </c>
    </row>
    <row r="465" spans="1:20" x14ac:dyDescent="0.2">
      <c r="A465" s="10">
        <v>2025</v>
      </c>
      <c r="B465" s="10">
        <v>12</v>
      </c>
      <c r="C465" s="10" t="s">
        <v>31</v>
      </c>
      <c r="D465" s="13">
        <v>828</v>
      </c>
      <c r="E465" s="13" t="b">
        <v>0</v>
      </c>
      <c r="F465" s="13" t="b">
        <v>0</v>
      </c>
      <c r="G465" s="13" t="s">
        <v>158</v>
      </c>
      <c r="J465" s="14">
        <v>1</v>
      </c>
    </row>
    <row r="466" spans="1:20" x14ac:dyDescent="0.2">
      <c r="A466" s="10">
        <v>2024</v>
      </c>
      <c r="B466" s="10">
        <v>1</v>
      </c>
      <c r="C466" s="10" t="s">
        <v>35</v>
      </c>
      <c r="D466" s="13">
        <v>835</v>
      </c>
      <c r="E466" s="13" t="b">
        <v>0</v>
      </c>
      <c r="F466" s="13" t="b">
        <v>0</v>
      </c>
      <c r="G466" s="13" t="s">
        <v>121</v>
      </c>
      <c r="H466" s="13">
        <v>1990.0000000000005</v>
      </c>
      <c r="I466" s="14">
        <v>22</v>
      </c>
      <c r="J466" s="14">
        <v>1.0208333333333333</v>
      </c>
      <c r="K466" s="13">
        <v>1949.3877551020414</v>
      </c>
      <c r="L466" s="14">
        <v>1719.1836734693879</v>
      </c>
      <c r="M466" s="13">
        <v>1949.3877551020414</v>
      </c>
      <c r="N466" s="13">
        <v>2436.6367346938773</v>
      </c>
      <c r="O466" s="13">
        <v>1719.1836734693879</v>
      </c>
      <c r="P466" s="13">
        <v>8</v>
      </c>
      <c r="Q466" s="13">
        <v>7.8367346938775517</v>
      </c>
      <c r="R466" s="13">
        <v>337</v>
      </c>
      <c r="S466" s="13">
        <v>1.7142857142857142</v>
      </c>
      <c r="T466" s="13">
        <v>227</v>
      </c>
    </row>
    <row r="467" spans="1:20" x14ac:dyDescent="0.2">
      <c r="A467" s="10">
        <v>2025</v>
      </c>
      <c r="B467" s="10">
        <v>1</v>
      </c>
      <c r="C467" s="10" t="s">
        <v>35</v>
      </c>
      <c r="D467" s="13">
        <v>835</v>
      </c>
      <c r="E467" s="13" t="b">
        <v>0</v>
      </c>
      <c r="F467" s="13" t="b">
        <v>0</v>
      </c>
      <c r="G467" s="13" t="s">
        <v>121</v>
      </c>
      <c r="H467" s="13">
        <v>50548.819999999963</v>
      </c>
      <c r="I467" s="14">
        <v>357</v>
      </c>
      <c r="J467" s="14">
        <v>6.9184027778040038</v>
      </c>
      <c r="K467" s="13">
        <v>7306.4291894327744</v>
      </c>
      <c r="L467" s="14">
        <v>5277.0662785245331</v>
      </c>
      <c r="M467" s="13">
        <v>7306.4291894327744</v>
      </c>
      <c r="N467" s="13">
        <v>6445.6553676041667</v>
      </c>
      <c r="O467" s="13">
        <v>5277.0662785245331</v>
      </c>
      <c r="P467" s="13">
        <v>116</v>
      </c>
      <c r="Q467" s="13">
        <v>16.766875784127155</v>
      </c>
      <c r="R467" s="13">
        <v>360</v>
      </c>
      <c r="S467" s="13">
        <v>1.6296296296296295</v>
      </c>
      <c r="T467" s="13">
        <v>269</v>
      </c>
    </row>
    <row r="468" spans="1:20" x14ac:dyDescent="0.2">
      <c r="A468" s="10">
        <v>2024</v>
      </c>
      <c r="B468" s="10">
        <v>2</v>
      </c>
      <c r="C468" s="10" t="s">
        <v>35</v>
      </c>
      <c r="D468" s="13">
        <v>835</v>
      </c>
      <c r="E468" s="13" t="b">
        <v>0</v>
      </c>
      <c r="F468" s="13" t="b">
        <v>0</v>
      </c>
      <c r="G468" s="13" t="s">
        <v>121</v>
      </c>
      <c r="H468" s="13">
        <v>50743.899999999987</v>
      </c>
      <c r="I468" s="14">
        <v>248</v>
      </c>
      <c r="J468" s="14">
        <v>7.15</v>
      </c>
      <c r="K468" s="13">
        <v>7097.0489510489488</v>
      </c>
      <c r="L468" s="14">
        <v>5201.0629370629358</v>
      </c>
      <c r="M468" s="13">
        <v>7097.0489510489488</v>
      </c>
      <c r="N468" s="13">
        <v>4410.0419580419575</v>
      </c>
      <c r="O468" s="13">
        <v>5201.0629370629358</v>
      </c>
      <c r="P468" s="13">
        <v>92</v>
      </c>
      <c r="Q468" s="13">
        <v>12.867132867132867</v>
      </c>
      <c r="R468" s="13">
        <v>365</v>
      </c>
      <c r="S468" s="13">
        <v>1.6091954022988506</v>
      </c>
      <c r="T468" s="13">
        <v>269</v>
      </c>
    </row>
    <row r="469" spans="1:20" x14ac:dyDescent="0.2">
      <c r="A469" s="10">
        <v>2025</v>
      </c>
      <c r="B469" s="10">
        <v>2</v>
      </c>
      <c r="C469" s="10" t="s">
        <v>35</v>
      </c>
      <c r="D469" s="13">
        <v>835</v>
      </c>
      <c r="E469" s="13" t="b">
        <v>0</v>
      </c>
      <c r="F469" s="13" t="b">
        <v>0</v>
      </c>
      <c r="G469" s="13" t="s">
        <v>121</v>
      </c>
      <c r="H469" s="13">
        <v>22183.02</v>
      </c>
      <c r="I469" s="14">
        <v>96</v>
      </c>
      <c r="J469" s="14">
        <v>3.4079166666773379</v>
      </c>
      <c r="K469" s="13">
        <v>6509.2612788645665</v>
      </c>
      <c r="L469" s="14">
        <v>5554.1322899936122</v>
      </c>
      <c r="M469" s="13">
        <v>6509.2612788645665</v>
      </c>
      <c r="N469" s="13">
        <v>5569.3967477512369</v>
      </c>
      <c r="O469" s="13">
        <v>5554.1322899936122</v>
      </c>
      <c r="P469" s="13">
        <v>32</v>
      </c>
      <c r="Q469" s="13">
        <v>9.3899009658588479</v>
      </c>
      <c r="R469" s="13">
        <v>401.5</v>
      </c>
      <c r="S469" s="13">
        <v>1.962962962962963</v>
      </c>
      <c r="T469" s="13">
        <v>299</v>
      </c>
    </row>
    <row r="470" spans="1:20" x14ac:dyDescent="0.2">
      <c r="A470" s="10">
        <v>2025</v>
      </c>
      <c r="B470" s="10">
        <v>2</v>
      </c>
      <c r="C470" s="10" t="s">
        <v>33</v>
      </c>
      <c r="D470" s="13">
        <v>835</v>
      </c>
      <c r="E470" s="13" t="b">
        <v>0</v>
      </c>
      <c r="F470" s="13" t="b">
        <v>0</v>
      </c>
      <c r="G470" s="13" t="s">
        <v>121</v>
      </c>
      <c r="H470" s="13">
        <v>11863.95</v>
      </c>
      <c r="I470" s="14">
        <v>32</v>
      </c>
      <c r="J470" s="14">
        <v>0.70750000000000002</v>
      </c>
      <c r="K470" s="13">
        <v>16768.833922261485</v>
      </c>
      <c r="L470" s="14">
        <v>11729.964664310955</v>
      </c>
      <c r="M470" s="13">
        <v>16768.833922261485</v>
      </c>
      <c r="N470" s="13">
        <v>9024.6643109540637</v>
      </c>
      <c r="O470" s="13">
        <v>11729.964664310955</v>
      </c>
      <c r="P470" s="13">
        <v>16</v>
      </c>
      <c r="Q470" s="13">
        <v>22.614840989399294</v>
      </c>
      <c r="R470" s="13">
        <v>350</v>
      </c>
      <c r="S470" s="13">
        <v>1.375</v>
      </c>
      <c r="T470" s="13">
        <v>349</v>
      </c>
    </row>
    <row r="471" spans="1:20" x14ac:dyDescent="0.2">
      <c r="A471" s="10">
        <v>2024</v>
      </c>
      <c r="B471" s="10">
        <v>3</v>
      </c>
      <c r="C471" s="10" t="s">
        <v>35</v>
      </c>
      <c r="D471" s="13">
        <v>835</v>
      </c>
      <c r="E471" s="13" t="b">
        <v>0</v>
      </c>
      <c r="F471" s="13" t="b">
        <v>0</v>
      </c>
      <c r="G471" s="13" t="s">
        <v>121</v>
      </c>
      <c r="H471" s="13">
        <v>59000.949999999975</v>
      </c>
      <c r="I471" s="14">
        <v>362</v>
      </c>
      <c r="J471" s="14">
        <v>7.1195486111357855</v>
      </c>
      <c r="K471" s="13">
        <v>8287.1756655633708</v>
      </c>
      <c r="L471" s="14">
        <v>6405.9538730678314</v>
      </c>
      <c r="M471" s="13">
        <v>8287.1756655633708</v>
      </c>
      <c r="N471" s="13">
        <v>6289.5700901544069</v>
      </c>
      <c r="O471" s="13">
        <v>6405.9538730678314</v>
      </c>
      <c r="P471" s="13">
        <v>136</v>
      </c>
      <c r="Q471" s="13">
        <v>19.102334632181666</v>
      </c>
      <c r="R471" s="13">
        <v>319</v>
      </c>
      <c r="S471" s="13">
        <v>1.5702479338842976</v>
      </c>
      <c r="T471" s="13">
        <v>249</v>
      </c>
    </row>
    <row r="472" spans="1:20" x14ac:dyDescent="0.2">
      <c r="A472" s="10">
        <v>2025</v>
      </c>
      <c r="B472" s="10">
        <v>3</v>
      </c>
      <c r="C472" s="10" t="s">
        <v>35</v>
      </c>
      <c r="D472" s="13">
        <v>835</v>
      </c>
      <c r="E472" s="13" t="b">
        <v>0</v>
      </c>
      <c r="F472" s="13" t="b">
        <v>0</v>
      </c>
      <c r="G472" s="13" t="s">
        <v>121</v>
      </c>
      <c r="H472" s="13">
        <v>17974.97</v>
      </c>
      <c r="I472" s="14">
        <v>100</v>
      </c>
      <c r="J472" s="14">
        <v>2.4326041666883977</v>
      </c>
      <c r="K472" s="13">
        <v>7389.1881984523825</v>
      </c>
      <c r="L472" s="14">
        <v>6388.2033142922701</v>
      </c>
      <c r="M472" s="13">
        <v>7389.1881984523825</v>
      </c>
      <c r="N472" s="13">
        <v>6500.7986981819859</v>
      </c>
      <c r="O472" s="13">
        <v>6388.2033142922701</v>
      </c>
      <c r="P472" s="13">
        <v>40</v>
      </c>
      <c r="Q472" s="13">
        <v>16.443283518030643</v>
      </c>
      <c r="R472" s="13">
        <v>372.5</v>
      </c>
      <c r="S472" s="13">
        <v>1.4750000000000001</v>
      </c>
      <c r="T472" s="13">
        <v>284</v>
      </c>
    </row>
    <row r="473" spans="1:20" x14ac:dyDescent="0.2">
      <c r="A473" s="10">
        <v>2025</v>
      </c>
      <c r="B473" s="10">
        <v>3</v>
      </c>
      <c r="C473" s="10" t="s">
        <v>27</v>
      </c>
      <c r="D473" s="13">
        <v>835</v>
      </c>
      <c r="E473" s="13" t="b">
        <v>0</v>
      </c>
      <c r="F473" s="13" t="b">
        <v>0</v>
      </c>
      <c r="G473" s="13" t="s">
        <v>121</v>
      </c>
      <c r="H473" s="13">
        <v>7152.0199999999986</v>
      </c>
      <c r="I473" s="14">
        <v>37</v>
      </c>
      <c r="J473" s="14">
        <v>1.038715277776646</v>
      </c>
      <c r="K473" s="13">
        <v>6885.4479692536988</v>
      </c>
      <c r="L473" s="14">
        <v>6052.6884840447028</v>
      </c>
      <c r="M473" s="13">
        <v>6885.4479692536988</v>
      </c>
      <c r="N473" s="13">
        <v>4810.7985960273054</v>
      </c>
      <c r="O473" s="13">
        <v>6052.6884840447028</v>
      </c>
      <c r="P473" s="13">
        <v>13</v>
      </c>
      <c r="Q473" s="13">
        <v>12.515460471349087</v>
      </c>
      <c r="R473" s="13">
        <v>440</v>
      </c>
      <c r="S473" s="13">
        <v>1.8181818181818181</v>
      </c>
      <c r="T473" s="13">
        <v>239</v>
      </c>
    </row>
    <row r="474" spans="1:20" x14ac:dyDescent="0.2">
      <c r="A474" s="10">
        <v>2024</v>
      </c>
      <c r="B474" s="10">
        <v>4</v>
      </c>
      <c r="C474" s="10" t="s">
        <v>35</v>
      </c>
      <c r="D474" s="13">
        <v>835</v>
      </c>
      <c r="E474" s="13" t="b">
        <v>0</v>
      </c>
      <c r="F474" s="13" t="b">
        <v>0</v>
      </c>
      <c r="G474" s="13" t="s">
        <v>121</v>
      </c>
      <c r="H474" s="13">
        <v>38047.989999999991</v>
      </c>
      <c r="I474" s="14">
        <v>218</v>
      </c>
      <c r="J474" s="14">
        <v>4.8800347222422715</v>
      </c>
      <c r="K474" s="13">
        <v>7796.6637873670197</v>
      </c>
      <c r="L474" s="14">
        <v>5709.5884734192105</v>
      </c>
      <c r="M474" s="13">
        <v>7796.6637873670197</v>
      </c>
      <c r="N474" s="13">
        <v>6040.7541498915771</v>
      </c>
      <c r="O474" s="13">
        <v>5709.5884734192105</v>
      </c>
      <c r="P474" s="13">
        <v>79</v>
      </c>
      <c r="Q474" s="13">
        <v>16.188409406173484</v>
      </c>
      <c r="R474" s="13">
        <v>302.5</v>
      </c>
      <c r="S474" s="13">
        <v>1.732394366197183</v>
      </c>
      <c r="T474" s="13">
        <v>249</v>
      </c>
    </row>
    <row r="475" spans="1:20" x14ac:dyDescent="0.2">
      <c r="A475" s="10">
        <v>2025</v>
      </c>
      <c r="B475" s="10">
        <v>4</v>
      </c>
      <c r="C475" s="10" t="s">
        <v>29</v>
      </c>
      <c r="D475" s="13">
        <v>835</v>
      </c>
      <c r="E475" s="13" t="b">
        <v>0</v>
      </c>
      <c r="F475" s="13" t="b">
        <v>0</v>
      </c>
      <c r="G475" s="13" t="s">
        <v>121</v>
      </c>
      <c r="H475" s="13">
        <v>4452</v>
      </c>
      <c r="I475" s="14">
        <v>28</v>
      </c>
      <c r="J475" s="14">
        <v>1.0194097222265555</v>
      </c>
      <c r="K475" s="13">
        <v>4367.2332163716401</v>
      </c>
      <c r="L475" s="14">
        <v>4367.2332163716401</v>
      </c>
      <c r="M475" s="13">
        <v>4367.2332163716401</v>
      </c>
      <c r="N475" s="13">
        <v>4776.2934704657491</v>
      </c>
      <c r="O475" s="13">
        <v>4367.2332163716401</v>
      </c>
      <c r="P475" s="13">
        <v>7</v>
      </c>
      <c r="Q475" s="13">
        <v>6.8667188936661008</v>
      </c>
      <c r="R475" s="13">
        <v>429.5</v>
      </c>
      <c r="S475" s="13">
        <v>2.8</v>
      </c>
      <c r="T475" s="13">
        <v>299</v>
      </c>
    </row>
    <row r="476" spans="1:20" x14ac:dyDescent="0.2">
      <c r="A476" s="10">
        <v>2025</v>
      </c>
      <c r="B476" s="10">
        <v>4</v>
      </c>
      <c r="C476" s="10" t="s">
        <v>35</v>
      </c>
      <c r="D476" s="13">
        <v>835</v>
      </c>
      <c r="E476" s="13" t="b">
        <v>0</v>
      </c>
      <c r="F476" s="13" t="b">
        <v>0</v>
      </c>
      <c r="G476" s="13" t="s">
        <v>121</v>
      </c>
      <c r="H476" s="13">
        <v>17692.949999999997</v>
      </c>
      <c r="I476" s="14">
        <v>110</v>
      </c>
      <c r="J476" s="14">
        <v>4.1082986110704951</v>
      </c>
      <c r="K476" s="13">
        <v>4306.6368039371328</v>
      </c>
      <c r="L476" s="14">
        <v>2889.9919708870134</v>
      </c>
      <c r="M476" s="13">
        <v>4306.6368039371328</v>
      </c>
      <c r="N476" s="13">
        <v>3132.6715067205137</v>
      </c>
      <c r="O476" s="13">
        <v>2889.9919708870134</v>
      </c>
      <c r="P476" s="13">
        <v>38</v>
      </c>
      <c r="Q476" s="13">
        <v>9.2495710748976894</v>
      </c>
      <c r="R476" s="13">
        <v>355.5</v>
      </c>
      <c r="S476" s="13">
        <v>1.696969696969697</v>
      </c>
      <c r="T476" s="13">
        <v>279</v>
      </c>
    </row>
    <row r="477" spans="1:20" x14ac:dyDescent="0.2">
      <c r="A477" s="10">
        <v>2024</v>
      </c>
      <c r="B477" s="10">
        <v>5</v>
      </c>
      <c r="C477" s="10" t="s">
        <v>35</v>
      </c>
      <c r="D477" s="13">
        <v>835</v>
      </c>
      <c r="E477" s="13" t="b">
        <v>0</v>
      </c>
      <c r="F477" s="13" t="b">
        <v>0</v>
      </c>
      <c r="G477" s="13" t="s">
        <v>121</v>
      </c>
      <c r="H477" s="13">
        <v>38695</v>
      </c>
      <c r="I477" s="14">
        <v>208</v>
      </c>
      <c r="J477" s="14">
        <v>5.1521180555823953</v>
      </c>
      <c r="K477" s="13">
        <v>7510.503366294839</v>
      </c>
      <c r="L477" s="14">
        <v>5122.3690364402464</v>
      </c>
      <c r="M477" s="13">
        <v>7510.503366294839</v>
      </c>
      <c r="N477" s="13">
        <v>5289.543000760953</v>
      </c>
      <c r="O477" s="13">
        <v>5122.3690364402464</v>
      </c>
      <c r="P477" s="13">
        <v>88</v>
      </c>
      <c r="Q477" s="13">
        <v>17.080353953584336</v>
      </c>
      <c r="R477" s="13">
        <v>315</v>
      </c>
      <c r="S477" s="13">
        <v>1.4805194805194806</v>
      </c>
      <c r="T477" s="13">
        <v>299</v>
      </c>
    </row>
    <row r="478" spans="1:20" x14ac:dyDescent="0.2">
      <c r="A478" s="10">
        <v>2024</v>
      </c>
      <c r="B478" s="10">
        <v>5</v>
      </c>
      <c r="C478" s="10" t="s">
        <v>33</v>
      </c>
      <c r="D478" s="13">
        <v>835</v>
      </c>
      <c r="E478" s="13" t="b">
        <v>0</v>
      </c>
      <c r="F478" s="13" t="b">
        <v>0</v>
      </c>
      <c r="G478" s="13" t="s">
        <v>121</v>
      </c>
      <c r="H478" s="13">
        <v>7230.0500000000011</v>
      </c>
      <c r="I478" s="14">
        <v>39</v>
      </c>
      <c r="J478" s="14">
        <v>0.65663194444641704</v>
      </c>
      <c r="K478" s="13">
        <v>11010.810639277379</v>
      </c>
      <c r="L478" s="14">
        <v>10531.089841859328</v>
      </c>
      <c r="M478" s="13">
        <v>11010.810639277379</v>
      </c>
      <c r="N478" s="13">
        <v>7922.7793347548986</v>
      </c>
      <c r="O478" s="13">
        <v>10531.089841859328</v>
      </c>
      <c r="P478" s="13">
        <v>11</v>
      </c>
      <c r="Q478" s="13">
        <v>16.752154830471593</v>
      </c>
      <c r="R478" s="13">
        <v>593</v>
      </c>
      <c r="S478" s="13">
        <v>1.8</v>
      </c>
      <c r="T478" s="13">
        <v>249</v>
      </c>
    </row>
    <row r="479" spans="1:20" x14ac:dyDescent="0.2">
      <c r="A479" s="10">
        <v>2025</v>
      </c>
      <c r="B479" s="10">
        <v>5</v>
      </c>
      <c r="C479" s="10" t="s">
        <v>35</v>
      </c>
      <c r="D479" s="13">
        <v>835</v>
      </c>
      <c r="E479" s="13" t="b">
        <v>0</v>
      </c>
      <c r="F479" s="13" t="b">
        <v>0</v>
      </c>
      <c r="G479" s="13" t="s">
        <v>121</v>
      </c>
      <c r="H479" s="13">
        <v>9508</v>
      </c>
      <c r="I479" s="14">
        <v>37</v>
      </c>
      <c r="J479" s="14">
        <v>5.0665625000189181</v>
      </c>
      <c r="K479" s="13">
        <v>1876.6175291362729</v>
      </c>
      <c r="L479" s="14">
        <v>1654.5734904027531</v>
      </c>
      <c r="M479" s="13">
        <v>1876.6175291362729</v>
      </c>
      <c r="N479" s="13">
        <v>1654.5734904027531</v>
      </c>
      <c r="O479" s="13">
        <v>1654.5734904027531</v>
      </c>
      <c r="P479" s="13">
        <v>17</v>
      </c>
      <c r="Q479" s="13">
        <v>3.3553321408620782</v>
      </c>
      <c r="R479" s="13">
        <v>369</v>
      </c>
      <c r="S479" s="13">
        <v>1.5333333333333334</v>
      </c>
      <c r="T479" s="13">
        <v>259</v>
      </c>
    </row>
    <row r="480" spans="1:20" x14ac:dyDescent="0.2">
      <c r="A480" s="10">
        <v>2025</v>
      </c>
      <c r="B480" s="10">
        <v>5</v>
      </c>
      <c r="C480" s="10" t="s">
        <v>27</v>
      </c>
      <c r="D480" s="13">
        <v>835</v>
      </c>
      <c r="E480" s="13" t="b">
        <v>0</v>
      </c>
      <c r="F480" s="13" t="b">
        <v>0</v>
      </c>
      <c r="G480" s="13" t="s">
        <v>121</v>
      </c>
      <c r="H480" s="13">
        <v>4611</v>
      </c>
      <c r="I480" s="14">
        <v>29</v>
      </c>
      <c r="J480" s="14">
        <v>1.6191666666491074</v>
      </c>
      <c r="K480" s="13">
        <v>2847.7611940607339</v>
      </c>
      <c r="L480" s="14">
        <v>2847.7611940607339</v>
      </c>
      <c r="M480" s="13">
        <v>2847.7611940607339</v>
      </c>
      <c r="N480" s="13">
        <v>2847.7611940607339</v>
      </c>
      <c r="O480" s="13">
        <v>2847.7611940607339</v>
      </c>
      <c r="P480" s="13">
        <v>10</v>
      </c>
      <c r="Q480" s="13">
        <v>6.1760164694442281</v>
      </c>
      <c r="R480" s="13">
        <v>394.5</v>
      </c>
      <c r="S480" s="13">
        <v>1.8888888888888888</v>
      </c>
      <c r="T480" s="13">
        <v>239</v>
      </c>
    </row>
    <row r="481" spans="1:20" x14ac:dyDescent="0.2">
      <c r="A481" s="10">
        <v>2025</v>
      </c>
      <c r="B481" s="10">
        <v>5</v>
      </c>
      <c r="C481" s="10" t="s">
        <v>37</v>
      </c>
      <c r="D481" s="13">
        <v>835</v>
      </c>
      <c r="E481" s="13" t="b">
        <v>0</v>
      </c>
      <c r="F481" s="13" t="b">
        <v>0</v>
      </c>
      <c r="G481" s="13" t="s">
        <v>121</v>
      </c>
      <c r="H481" s="13">
        <v>16127.040000000003</v>
      </c>
      <c r="I481" s="14">
        <v>141</v>
      </c>
      <c r="J481" s="14">
        <v>0.88749999999999996</v>
      </c>
      <c r="K481" s="13">
        <v>18171.312676056343</v>
      </c>
      <c r="L481" s="14">
        <v>18171.312676056343</v>
      </c>
      <c r="M481" s="13">
        <v>18171.312676056343</v>
      </c>
      <c r="N481" s="13">
        <v>19232.856338028174</v>
      </c>
      <c r="O481" s="13">
        <v>18171.312676056343</v>
      </c>
      <c r="P481" s="13">
        <v>40</v>
      </c>
      <c r="Q481" s="13">
        <v>45.070422535211272</v>
      </c>
      <c r="R481" s="13">
        <v>342</v>
      </c>
      <c r="S481" s="13">
        <v>1.5294117647058822</v>
      </c>
      <c r="T481" s="13">
        <v>184</v>
      </c>
    </row>
    <row r="482" spans="1:20" x14ac:dyDescent="0.2">
      <c r="A482" s="10">
        <v>2024</v>
      </c>
      <c r="B482" s="10">
        <v>6</v>
      </c>
      <c r="C482" s="10" t="s">
        <v>35</v>
      </c>
      <c r="D482" s="13">
        <v>835</v>
      </c>
      <c r="E482" s="13" t="b">
        <v>0</v>
      </c>
      <c r="F482" s="13" t="b">
        <v>0</v>
      </c>
      <c r="G482" s="13" t="s">
        <v>121</v>
      </c>
      <c r="H482" s="13">
        <v>55868.890000000007</v>
      </c>
      <c r="I482" s="14">
        <v>232</v>
      </c>
      <c r="J482" s="14">
        <v>4.7951041666496899</v>
      </c>
      <c r="K482" s="13">
        <v>11651.235939476006</v>
      </c>
      <c r="L482" s="14">
        <v>10260.901179624885</v>
      </c>
      <c r="M482" s="13">
        <v>11651.235939476006</v>
      </c>
      <c r="N482" s="13">
        <v>9728.0660396147432</v>
      </c>
      <c r="O482" s="13">
        <v>10260.901179624885</v>
      </c>
      <c r="P482" s="13">
        <v>78</v>
      </c>
      <c r="Q482" s="13">
        <v>16.266591358430933</v>
      </c>
      <c r="R482" s="13">
        <v>328</v>
      </c>
      <c r="S482" s="13">
        <v>2.0555555555555554</v>
      </c>
      <c r="T482" s="13">
        <v>269</v>
      </c>
    </row>
    <row r="483" spans="1:20" x14ac:dyDescent="0.2">
      <c r="A483" s="10">
        <v>2024</v>
      </c>
      <c r="B483" s="10">
        <v>6</v>
      </c>
      <c r="C483" s="10" t="s">
        <v>33</v>
      </c>
      <c r="D483" s="13">
        <v>835</v>
      </c>
      <c r="E483" s="13" t="b">
        <v>0</v>
      </c>
      <c r="F483" s="13" t="b">
        <v>0</v>
      </c>
      <c r="G483" s="13" t="s">
        <v>121</v>
      </c>
      <c r="H483" s="13">
        <v>19353.049999999992</v>
      </c>
      <c r="I483" s="14">
        <v>74</v>
      </c>
      <c r="J483" s="14">
        <v>1</v>
      </c>
      <c r="K483" s="13">
        <v>19353.049999999992</v>
      </c>
      <c r="L483" s="14">
        <v>12730.85</v>
      </c>
      <c r="M483" s="13">
        <v>19353.049999999992</v>
      </c>
      <c r="N483" s="13">
        <v>7899.550000000002</v>
      </c>
      <c r="O483" s="13">
        <v>12730.85</v>
      </c>
      <c r="P483" s="13">
        <v>18</v>
      </c>
      <c r="Q483" s="13">
        <v>18</v>
      </c>
      <c r="R483" s="13">
        <v>500.5</v>
      </c>
      <c r="S483" s="13">
        <v>2.4375</v>
      </c>
      <c r="T483" s="13">
        <v>384</v>
      </c>
    </row>
    <row r="484" spans="1:20" x14ac:dyDescent="0.2">
      <c r="A484" s="10">
        <v>2025</v>
      </c>
      <c r="B484" s="10">
        <v>6</v>
      </c>
      <c r="C484" s="10" t="s">
        <v>35</v>
      </c>
      <c r="D484" s="13">
        <v>835</v>
      </c>
      <c r="E484" s="13" t="b">
        <v>0</v>
      </c>
      <c r="F484" s="13" t="b">
        <v>0</v>
      </c>
      <c r="G484" s="13" t="s">
        <v>121</v>
      </c>
      <c r="H484" s="13">
        <v>19710.02</v>
      </c>
      <c r="I484" s="14">
        <v>105</v>
      </c>
      <c r="J484" s="14">
        <v>3.9170486110815546</v>
      </c>
      <c r="K484" s="13">
        <v>5031.8548368889851</v>
      </c>
      <c r="L484" s="14">
        <v>4298.9050358888726</v>
      </c>
      <c r="M484" s="13">
        <v>5031.8548368889851</v>
      </c>
      <c r="N484" s="13">
        <v>3806.7232451023447</v>
      </c>
      <c r="O484" s="13">
        <v>4298.9050358888726</v>
      </c>
      <c r="P484" s="13">
        <v>25</v>
      </c>
      <c r="Q484" s="13">
        <v>6.3823563305478439</v>
      </c>
      <c r="R484" s="13">
        <v>548</v>
      </c>
      <c r="S484" s="13">
        <v>2.36</v>
      </c>
      <c r="T484" s="13">
        <v>295</v>
      </c>
    </row>
    <row r="485" spans="1:20" x14ac:dyDescent="0.2">
      <c r="A485" s="10">
        <v>2025</v>
      </c>
      <c r="B485" s="10">
        <v>6</v>
      </c>
      <c r="C485" s="10" t="s">
        <v>37</v>
      </c>
      <c r="D485" s="13">
        <v>835</v>
      </c>
      <c r="E485" s="13" t="b">
        <v>0</v>
      </c>
      <c r="F485" s="13" t="b">
        <v>0</v>
      </c>
      <c r="G485" s="13" t="s">
        <v>121</v>
      </c>
      <c r="H485" s="13">
        <v>7645</v>
      </c>
      <c r="I485" s="14">
        <v>73</v>
      </c>
      <c r="J485" s="14">
        <v>0.67874999999999996</v>
      </c>
      <c r="K485" s="13">
        <v>11263.351749539595</v>
      </c>
      <c r="L485" s="14">
        <v>11263.351749539595</v>
      </c>
      <c r="M485" s="13">
        <v>11263.351749539595</v>
      </c>
      <c r="N485" s="13">
        <v>11263.351749539595</v>
      </c>
      <c r="O485" s="13">
        <v>11263.351749539595</v>
      </c>
      <c r="P485" s="13">
        <v>17</v>
      </c>
      <c r="Q485" s="13">
        <v>25.046040515653775</v>
      </c>
      <c r="R485" s="13">
        <v>513</v>
      </c>
      <c r="S485" s="13">
        <v>1.6363636363636365</v>
      </c>
      <c r="T485" s="13">
        <v>199</v>
      </c>
    </row>
    <row r="486" spans="1:20" x14ac:dyDescent="0.2">
      <c r="A486" s="10">
        <v>2024</v>
      </c>
      <c r="B486" s="10">
        <v>7</v>
      </c>
      <c r="C486" s="10" t="s">
        <v>35</v>
      </c>
      <c r="D486" s="13">
        <v>835</v>
      </c>
      <c r="E486" s="13" t="b">
        <v>0</v>
      </c>
      <c r="F486" s="13" t="b">
        <v>0</v>
      </c>
      <c r="G486" s="13" t="s">
        <v>121</v>
      </c>
      <c r="H486" s="13">
        <v>47979.699999999968</v>
      </c>
      <c r="I486" s="14">
        <v>248</v>
      </c>
      <c r="J486" s="14">
        <v>4.122777777792944</v>
      </c>
      <c r="K486" s="13">
        <v>11637.711898623129</v>
      </c>
      <c r="L486" s="14">
        <v>8673.9091766289202</v>
      </c>
      <c r="M486" s="13">
        <v>11637.711898623129</v>
      </c>
      <c r="N486" s="13">
        <v>8758.5608408248099</v>
      </c>
      <c r="O486" s="13">
        <v>8673.9091766289202</v>
      </c>
      <c r="P486" s="13">
        <v>95</v>
      </c>
      <c r="Q486" s="13">
        <v>23.04271661492669</v>
      </c>
      <c r="R486" s="13">
        <v>367</v>
      </c>
      <c r="S486" s="13">
        <v>1.5543478260869565</v>
      </c>
      <c r="T486" s="13">
        <v>299</v>
      </c>
    </row>
    <row r="487" spans="1:20" x14ac:dyDescent="0.2">
      <c r="A487" s="10">
        <v>2025</v>
      </c>
      <c r="B487" s="10">
        <v>7</v>
      </c>
      <c r="C487" s="10" t="s">
        <v>35</v>
      </c>
      <c r="D487" s="13">
        <v>835</v>
      </c>
      <c r="E487" s="13" t="b">
        <v>0</v>
      </c>
      <c r="F487" s="13" t="b">
        <v>0</v>
      </c>
      <c r="G487" s="13" t="s">
        <v>121</v>
      </c>
      <c r="H487" s="13">
        <v>29231.900000000009</v>
      </c>
      <c r="I487" s="14">
        <v>175</v>
      </c>
      <c r="J487" s="14">
        <v>3.8315972222242269</v>
      </c>
      <c r="K487" s="13">
        <v>7629.1682827327577</v>
      </c>
      <c r="L487" s="14">
        <v>7021.066787490664</v>
      </c>
      <c r="M487" s="13">
        <v>7629.1682827327577</v>
      </c>
      <c r="N487" s="13">
        <v>7230.9192206577491</v>
      </c>
      <c r="O487" s="13">
        <v>7021.066787490664</v>
      </c>
      <c r="P487" s="13">
        <v>50</v>
      </c>
      <c r="Q487" s="13">
        <v>13.049388309916145</v>
      </c>
      <c r="R487" s="13">
        <v>588</v>
      </c>
      <c r="S487" s="13">
        <v>2.2083333333333335</v>
      </c>
      <c r="T487" s="13">
        <v>244</v>
      </c>
    </row>
    <row r="488" spans="1:20" x14ac:dyDescent="0.2">
      <c r="A488" s="10">
        <v>2024</v>
      </c>
      <c r="B488" s="10">
        <v>8</v>
      </c>
      <c r="C488" s="10" t="s">
        <v>35</v>
      </c>
      <c r="D488" s="13">
        <v>835</v>
      </c>
      <c r="E488" s="13" t="b">
        <v>0</v>
      </c>
      <c r="F488" s="13" t="b">
        <v>0</v>
      </c>
      <c r="G488" s="13" t="s">
        <v>121</v>
      </c>
      <c r="H488" s="13">
        <v>56656.92</v>
      </c>
      <c r="I488" s="14">
        <v>303</v>
      </c>
      <c r="J488" s="14">
        <v>5.0540277778138991</v>
      </c>
      <c r="K488" s="13">
        <v>11210.25100984046</v>
      </c>
      <c r="L488" s="14">
        <v>8296.9706229311651</v>
      </c>
      <c r="M488" s="13">
        <v>11210.25100984046</v>
      </c>
      <c r="N488" s="13">
        <v>8008.4977327741126</v>
      </c>
      <c r="O488" s="13">
        <v>8296.9706229311651</v>
      </c>
      <c r="P488" s="13">
        <v>107</v>
      </c>
      <c r="Q488" s="13">
        <v>21.171233064785895</v>
      </c>
      <c r="R488" s="13">
        <v>324.5</v>
      </c>
      <c r="S488" s="13">
        <v>1.8041237113402062</v>
      </c>
      <c r="T488" s="13">
        <v>269</v>
      </c>
    </row>
    <row r="489" spans="1:20" x14ac:dyDescent="0.2">
      <c r="A489" s="10">
        <v>2025</v>
      </c>
      <c r="B489" s="10">
        <v>8</v>
      </c>
      <c r="C489" s="10" t="s">
        <v>35</v>
      </c>
      <c r="D489" s="13">
        <v>835</v>
      </c>
      <c r="E489" s="13" t="b">
        <v>0</v>
      </c>
      <c r="F489" s="13" t="b">
        <v>0</v>
      </c>
      <c r="G489" s="13" t="s">
        <v>121</v>
      </c>
      <c r="H489" s="13">
        <v>11695.999999999996</v>
      </c>
      <c r="I489" s="14">
        <v>60</v>
      </c>
      <c r="J489" s="14">
        <v>2.0187500000029104</v>
      </c>
      <c r="K489" s="13">
        <v>5793.6842105179612</v>
      </c>
      <c r="L489" s="14">
        <v>5293.3746129954625</v>
      </c>
      <c r="M489" s="13">
        <v>5793.6842105179612</v>
      </c>
      <c r="N489" s="13">
        <v>5293.3746129954625</v>
      </c>
      <c r="O489" s="13">
        <v>5293.3746129954625</v>
      </c>
      <c r="P489" s="13">
        <v>22</v>
      </c>
      <c r="Q489" s="13">
        <v>10.897832817321751</v>
      </c>
      <c r="R489" s="13">
        <v>365</v>
      </c>
      <c r="S489" s="13">
        <v>1.9523809523809523</v>
      </c>
      <c r="T489" s="13">
        <v>279</v>
      </c>
    </row>
    <row r="490" spans="1:20" x14ac:dyDescent="0.2">
      <c r="A490" s="10">
        <v>2025</v>
      </c>
      <c r="B490" s="10">
        <v>8</v>
      </c>
      <c r="C490" s="10" t="s">
        <v>37</v>
      </c>
      <c r="D490" s="13">
        <v>835</v>
      </c>
      <c r="E490" s="13" t="b">
        <v>0</v>
      </c>
      <c r="F490" s="13" t="b">
        <v>0</v>
      </c>
      <c r="G490" s="13" t="s">
        <v>121</v>
      </c>
      <c r="H490" s="13">
        <v>5036.0000000000009</v>
      </c>
      <c r="I490" s="14">
        <v>27</v>
      </c>
      <c r="J490" s="14">
        <v>0.67749999999999999</v>
      </c>
      <c r="K490" s="13">
        <v>7433.2103321033228</v>
      </c>
      <c r="L490" s="14">
        <v>7433.2103321033228</v>
      </c>
      <c r="M490" s="13">
        <v>7433.2103321033228</v>
      </c>
      <c r="N490" s="13">
        <v>7433.2103321033228</v>
      </c>
      <c r="O490" s="13">
        <v>7433.2103321033228</v>
      </c>
      <c r="P490" s="13">
        <v>10</v>
      </c>
      <c r="Q490" s="13">
        <v>14.760147601476016</v>
      </c>
      <c r="R490" s="13">
        <v>234.5</v>
      </c>
      <c r="S490" s="13">
        <v>1.125</v>
      </c>
      <c r="T490" s="13">
        <v>269</v>
      </c>
    </row>
    <row r="491" spans="1:20" x14ac:dyDescent="0.2">
      <c r="A491" s="10">
        <v>2025</v>
      </c>
      <c r="B491" s="10">
        <v>9</v>
      </c>
      <c r="C491" s="10" t="s">
        <v>35</v>
      </c>
      <c r="D491" s="13">
        <v>835</v>
      </c>
      <c r="E491" s="13" t="b">
        <v>0</v>
      </c>
      <c r="F491" s="13" t="b">
        <v>0</v>
      </c>
      <c r="G491" s="13" t="s">
        <v>121</v>
      </c>
      <c r="H491" s="13">
        <v>1123</v>
      </c>
      <c r="I491" s="14">
        <v>10</v>
      </c>
      <c r="J491" s="14">
        <v>3</v>
      </c>
      <c r="K491" s="13">
        <v>374.33333333333331</v>
      </c>
      <c r="L491" s="14">
        <v>374.33333333333331</v>
      </c>
      <c r="M491" s="13">
        <v>374.33333333333331</v>
      </c>
      <c r="N491" s="13">
        <v>374.33333333333331</v>
      </c>
      <c r="O491" s="13">
        <v>374.33333333333331</v>
      </c>
      <c r="P491" s="13">
        <v>2</v>
      </c>
      <c r="Q491" s="13">
        <v>0.66666666666666663</v>
      </c>
      <c r="R491" s="13">
        <v>561.5</v>
      </c>
      <c r="S491" s="13">
        <v>6</v>
      </c>
      <c r="T491" s="13">
        <v>139</v>
      </c>
    </row>
    <row r="492" spans="1:20" x14ac:dyDescent="0.2">
      <c r="A492" s="10">
        <v>2025</v>
      </c>
      <c r="B492" s="10">
        <v>9</v>
      </c>
      <c r="C492" s="10" t="s">
        <v>37</v>
      </c>
      <c r="D492" s="13">
        <v>835</v>
      </c>
      <c r="E492" s="13" t="b">
        <v>0</v>
      </c>
      <c r="F492" s="13" t="b">
        <v>0</v>
      </c>
      <c r="G492" s="13" t="s">
        <v>121</v>
      </c>
      <c r="H492" s="13">
        <v>12977</v>
      </c>
      <c r="I492" s="14">
        <v>80</v>
      </c>
      <c r="J492" s="14">
        <v>2.1856250000194994</v>
      </c>
      <c r="K492" s="13">
        <v>5937.4320845910088</v>
      </c>
      <c r="L492" s="14">
        <v>5937.4320845910088</v>
      </c>
      <c r="M492" s="13">
        <v>5937.4320845910088</v>
      </c>
      <c r="N492" s="13">
        <v>5781.8701743836464</v>
      </c>
      <c r="O492" s="13">
        <v>5937.4320845910088</v>
      </c>
      <c r="P492" s="13">
        <v>26</v>
      </c>
      <c r="Q492" s="13">
        <v>11.895910780563014</v>
      </c>
      <c r="R492" s="13">
        <v>431.5</v>
      </c>
      <c r="S492" s="13">
        <v>1.6956521739130435</v>
      </c>
      <c r="T492" s="13">
        <v>209</v>
      </c>
    </row>
    <row r="493" spans="1:20" x14ac:dyDescent="0.2">
      <c r="A493" s="10">
        <v>2024</v>
      </c>
      <c r="B493" s="10">
        <v>10</v>
      </c>
      <c r="C493" s="10" t="s">
        <v>35</v>
      </c>
      <c r="D493" s="13">
        <v>835</v>
      </c>
      <c r="E493" s="13" t="b">
        <v>0</v>
      </c>
      <c r="F493" s="13" t="b">
        <v>0</v>
      </c>
      <c r="G493" s="13" t="s">
        <v>121</v>
      </c>
      <c r="H493" s="13">
        <v>40967.039999999986</v>
      </c>
      <c r="I493" s="14">
        <v>210</v>
      </c>
      <c r="J493" s="14">
        <v>5.070555555568717</v>
      </c>
      <c r="K493" s="13">
        <v>8079.398707111709</v>
      </c>
      <c r="L493" s="14">
        <v>6000.044702515379</v>
      </c>
      <c r="M493" s="13">
        <v>8079.398707111709</v>
      </c>
      <c r="N493" s="13">
        <v>6254.2574777968493</v>
      </c>
      <c r="O493" s="13">
        <v>6000.044702515379</v>
      </c>
      <c r="P493" s="13">
        <v>76</v>
      </c>
      <c r="Q493" s="13">
        <v>14.988495672142534</v>
      </c>
      <c r="R493" s="13">
        <v>340.5</v>
      </c>
      <c r="S493" s="13">
        <v>1.5714285714285714</v>
      </c>
      <c r="T493" s="13">
        <v>317</v>
      </c>
    </row>
    <row r="494" spans="1:20" x14ac:dyDescent="0.2">
      <c r="A494" s="10">
        <v>2025</v>
      </c>
      <c r="B494" s="10">
        <v>10</v>
      </c>
      <c r="C494" s="10" t="s">
        <v>35</v>
      </c>
      <c r="D494" s="13">
        <v>835</v>
      </c>
      <c r="E494" s="13" t="b">
        <v>0</v>
      </c>
      <c r="F494" s="13" t="b">
        <v>0</v>
      </c>
      <c r="G494" s="13" t="s">
        <v>121</v>
      </c>
      <c r="H494" s="13">
        <v>26095</v>
      </c>
      <c r="I494" s="14">
        <v>149</v>
      </c>
      <c r="J494" s="14">
        <v>4.9538888889437658</v>
      </c>
      <c r="K494" s="13">
        <v>5267.5787820432515</v>
      </c>
      <c r="L494" s="14">
        <v>5267.5787820432515</v>
      </c>
      <c r="M494" s="13">
        <v>5267.5787820432515</v>
      </c>
      <c r="N494" s="13">
        <v>5051.5606145005058</v>
      </c>
      <c r="O494" s="13">
        <v>5267.5787820432515</v>
      </c>
      <c r="P494" s="13">
        <v>45</v>
      </c>
      <c r="Q494" s="13">
        <v>9.0837725691491222</v>
      </c>
      <c r="R494" s="13">
        <v>309</v>
      </c>
      <c r="S494" s="13">
        <v>2.0789473684210527</v>
      </c>
      <c r="T494" s="13">
        <v>269</v>
      </c>
    </row>
    <row r="495" spans="1:20" x14ac:dyDescent="0.2">
      <c r="A495" s="10">
        <v>2025</v>
      </c>
      <c r="B495" s="10">
        <v>10</v>
      </c>
      <c r="C495" s="10" t="s">
        <v>33</v>
      </c>
      <c r="D495" s="13">
        <v>835</v>
      </c>
      <c r="E495" s="13" t="b">
        <v>0</v>
      </c>
      <c r="F495" s="13" t="b">
        <v>0</v>
      </c>
      <c r="G495" s="13" t="s">
        <v>121</v>
      </c>
      <c r="H495" s="13">
        <v>5061.0200000000013</v>
      </c>
      <c r="I495" s="14">
        <v>57</v>
      </c>
      <c r="J495" s="14">
        <v>1.0196527777734445</v>
      </c>
      <c r="K495" s="13">
        <v>4963.4739494864625</v>
      </c>
      <c r="L495" s="14">
        <v>4963.4739494864625</v>
      </c>
      <c r="M495" s="13">
        <v>4963.4739494864625</v>
      </c>
      <c r="N495" s="13">
        <v>5729.3621194822263</v>
      </c>
      <c r="O495" s="13">
        <v>4963.4739494864625</v>
      </c>
      <c r="P495" s="13">
        <v>17</v>
      </c>
      <c r="Q495" s="13">
        <v>16.672342164478671</v>
      </c>
      <c r="R495" s="13">
        <v>297</v>
      </c>
      <c r="S495" s="13">
        <v>1.4615384615384615</v>
      </c>
      <c r="T495" s="13">
        <v>199</v>
      </c>
    </row>
    <row r="496" spans="1:20" x14ac:dyDescent="0.2">
      <c r="A496" s="10">
        <v>2025</v>
      </c>
      <c r="B496" s="10">
        <v>10</v>
      </c>
      <c r="C496" s="10" t="s">
        <v>37</v>
      </c>
      <c r="D496" s="13">
        <v>835</v>
      </c>
      <c r="E496" s="13" t="b">
        <v>0</v>
      </c>
      <c r="F496" s="13" t="b">
        <v>0</v>
      </c>
      <c r="G496" s="13" t="s">
        <v>121</v>
      </c>
      <c r="H496" s="13">
        <v>6208.02</v>
      </c>
      <c r="I496" s="14">
        <v>29</v>
      </c>
      <c r="J496" s="14">
        <v>0.95243055555329192</v>
      </c>
      <c r="K496" s="13">
        <v>6518.0815166031698</v>
      </c>
      <c r="L496" s="14">
        <v>6518.0815166031698</v>
      </c>
      <c r="M496" s="13">
        <v>6518.0815166031698</v>
      </c>
      <c r="N496" s="13">
        <v>6518.0815166031698</v>
      </c>
      <c r="O496" s="13">
        <v>6518.0815166031698</v>
      </c>
      <c r="P496" s="13">
        <v>6</v>
      </c>
      <c r="Q496" s="13">
        <v>6.2996718921039259</v>
      </c>
      <c r="R496" s="13">
        <v>685</v>
      </c>
      <c r="S496" s="13">
        <v>2.2000000000000002</v>
      </c>
      <c r="T496" s="13">
        <v>159</v>
      </c>
    </row>
    <row r="497" spans="1:20" x14ac:dyDescent="0.2">
      <c r="A497" s="10">
        <v>2024</v>
      </c>
      <c r="B497" s="10">
        <v>11</v>
      </c>
      <c r="C497" s="10" t="s">
        <v>35</v>
      </c>
      <c r="D497" s="13">
        <v>835</v>
      </c>
      <c r="E497" s="13" t="b">
        <v>0</v>
      </c>
      <c r="F497" s="13" t="b">
        <v>0</v>
      </c>
      <c r="G497" s="13" t="s">
        <v>121</v>
      </c>
      <c r="H497" s="13">
        <v>53298.95</v>
      </c>
      <c r="I497" s="14">
        <v>267</v>
      </c>
      <c r="J497" s="14">
        <v>4.1137499999999996</v>
      </c>
      <c r="K497" s="13">
        <v>12956.292920085081</v>
      </c>
      <c r="L497" s="14">
        <v>9727.1613491340031</v>
      </c>
      <c r="M497" s="13">
        <v>12956.292920085081</v>
      </c>
      <c r="N497" s="13">
        <v>8598.8477666362814</v>
      </c>
      <c r="O497" s="13">
        <v>9727.1613491340031</v>
      </c>
      <c r="P497" s="13">
        <v>87</v>
      </c>
      <c r="Q497" s="13">
        <v>21.1485870556062</v>
      </c>
      <c r="R497" s="13">
        <v>371</v>
      </c>
      <c r="S497" s="13">
        <v>1.875</v>
      </c>
      <c r="T497" s="13">
        <v>269</v>
      </c>
    </row>
    <row r="498" spans="1:20" x14ac:dyDescent="0.2">
      <c r="A498" s="10">
        <v>2025</v>
      </c>
      <c r="B498" s="10">
        <v>11</v>
      </c>
      <c r="C498" s="10" t="s">
        <v>35</v>
      </c>
      <c r="D498" s="13">
        <v>835</v>
      </c>
      <c r="E498" s="13" t="b">
        <v>0</v>
      </c>
      <c r="F498" s="13" t="b">
        <v>0</v>
      </c>
      <c r="G498" s="13" t="s">
        <v>121</v>
      </c>
      <c r="J498" s="14">
        <v>7.4999999999999997E-2</v>
      </c>
    </row>
    <row r="499" spans="1:20" x14ac:dyDescent="0.2">
      <c r="A499" s="10">
        <v>2025</v>
      </c>
      <c r="B499" s="10">
        <v>11</v>
      </c>
      <c r="C499" s="10" t="s">
        <v>33</v>
      </c>
      <c r="D499" s="13">
        <v>835</v>
      </c>
      <c r="E499" s="13" t="b">
        <v>0</v>
      </c>
      <c r="F499" s="13" t="b">
        <v>0</v>
      </c>
      <c r="G499" s="13" t="s">
        <v>121</v>
      </c>
      <c r="H499" s="13">
        <v>64950.580000000096</v>
      </c>
      <c r="I499" s="14">
        <v>320</v>
      </c>
      <c r="J499" s="14">
        <v>5.0927777777833398</v>
      </c>
      <c r="K499" s="13">
        <v>12753.468310229355</v>
      </c>
      <c r="L499" s="14">
        <v>12563.984291466606</v>
      </c>
      <c r="M499" s="13">
        <v>12753.468310229355</v>
      </c>
      <c r="N499" s="13">
        <v>12724.419330192299</v>
      </c>
      <c r="O499" s="13">
        <v>12563.984291466606</v>
      </c>
      <c r="P499" s="13">
        <v>86</v>
      </c>
      <c r="Q499" s="13">
        <v>16.886658666939123</v>
      </c>
      <c r="R499" s="13">
        <v>485</v>
      </c>
      <c r="S499" s="13">
        <v>2.4500000000000002</v>
      </c>
      <c r="T499" s="13">
        <v>289</v>
      </c>
    </row>
    <row r="500" spans="1:20" x14ac:dyDescent="0.2">
      <c r="A500" s="10">
        <v>2025</v>
      </c>
      <c r="B500" s="10">
        <v>11</v>
      </c>
      <c r="C500" s="10" t="s">
        <v>37</v>
      </c>
      <c r="D500" s="13">
        <v>835</v>
      </c>
      <c r="E500" s="13" t="b">
        <v>0</v>
      </c>
      <c r="F500" s="13" t="b">
        <v>0</v>
      </c>
      <c r="G500" s="13" t="s">
        <v>121</v>
      </c>
      <c r="H500" s="13">
        <v>5238.0400000000009</v>
      </c>
      <c r="I500" s="14">
        <v>55</v>
      </c>
      <c r="J500" s="14">
        <v>0.94097222220443655</v>
      </c>
      <c r="K500" s="13">
        <v>5566.6255351605687</v>
      </c>
      <c r="L500" s="14">
        <v>5566.6255351605687</v>
      </c>
      <c r="M500" s="13">
        <v>5566.6255351605687</v>
      </c>
      <c r="N500" s="13">
        <v>5788.778745496872</v>
      </c>
      <c r="O500" s="13">
        <v>5566.6255351605687</v>
      </c>
      <c r="P500" s="13">
        <v>15</v>
      </c>
      <c r="Q500" s="13">
        <v>15.940959409895402</v>
      </c>
      <c r="R500" s="13">
        <v>403</v>
      </c>
      <c r="S500" s="13">
        <v>2</v>
      </c>
      <c r="T500" s="13">
        <v>149</v>
      </c>
    </row>
    <row r="501" spans="1:20" x14ac:dyDescent="0.2">
      <c r="A501" s="10">
        <v>2024</v>
      </c>
      <c r="B501" s="10">
        <v>12</v>
      </c>
      <c r="C501" s="10" t="s">
        <v>35</v>
      </c>
      <c r="D501" s="13">
        <v>835</v>
      </c>
      <c r="E501" s="13" t="b">
        <v>0</v>
      </c>
      <c r="F501" s="13" t="b">
        <v>0</v>
      </c>
      <c r="G501" s="13" t="s">
        <v>121</v>
      </c>
      <c r="H501" s="13">
        <v>108554.90000000024</v>
      </c>
      <c r="I501" s="14">
        <v>584</v>
      </c>
      <c r="J501" s="14">
        <v>9.5409374999810836</v>
      </c>
      <c r="K501" s="13">
        <v>11377.802233817743</v>
      </c>
      <c r="L501" s="14">
        <v>9338.2961580218762</v>
      </c>
      <c r="M501" s="13">
        <v>11377.802233817743</v>
      </c>
      <c r="N501" s="13">
        <v>9582.6851397131013</v>
      </c>
      <c r="O501" s="13">
        <v>9338.2961580218762</v>
      </c>
      <c r="P501" s="13">
        <v>171</v>
      </c>
      <c r="Q501" s="13">
        <v>17.922767023716382</v>
      </c>
      <c r="R501" s="13">
        <v>416</v>
      </c>
      <c r="S501" s="13">
        <v>1.9759036144578312</v>
      </c>
      <c r="T501" s="13">
        <v>279</v>
      </c>
    </row>
    <row r="502" spans="1:20" x14ac:dyDescent="0.2">
      <c r="A502" s="10">
        <v>2024</v>
      </c>
      <c r="B502" s="10">
        <v>1</v>
      </c>
      <c r="C502" s="10" t="s">
        <v>35</v>
      </c>
      <c r="D502" s="13">
        <v>838</v>
      </c>
      <c r="E502" s="13" t="b">
        <v>0</v>
      </c>
      <c r="F502" s="13" t="b">
        <v>0</v>
      </c>
      <c r="G502" s="13" t="s">
        <v>98</v>
      </c>
      <c r="H502" s="13">
        <v>143687.97000000003</v>
      </c>
      <c r="I502" s="14">
        <v>638</v>
      </c>
      <c r="J502" s="14">
        <v>9.5270833333333336</v>
      </c>
      <c r="K502" s="13">
        <v>15082.052394489398</v>
      </c>
      <c r="L502" s="14">
        <v>11824.927531161167</v>
      </c>
      <c r="M502" s="13">
        <v>12991.171134922373</v>
      </c>
      <c r="N502" s="13">
        <v>9835.3679422698515</v>
      </c>
      <c r="O502" s="13">
        <v>9734.0462715941449</v>
      </c>
      <c r="P502" s="13">
        <v>183</v>
      </c>
      <c r="Q502" s="13">
        <v>19.208397113492236</v>
      </c>
      <c r="R502" s="13">
        <v>386.5</v>
      </c>
      <c r="S502" s="13">
        <v>2.1317365269461077</v>
      </c>
      <c r="T502" s="13">
        <v>285</v>
      </c>
    </row>
    <row r="503" spans="1:20" x14ac:dyDescent="0.2">
      <c r="A503" s="10">
        <v>2025</v>
      </c>
      <c r="B503" s="10">
        <v>1</v>
      </c>
      <c r="C503" s="10" t="s">
        <v>35</v>
      </c>
      <c r="D503" s="13">
        <v>838</v>
      </c>
      <c r="E503" s="13" t="b">
        <v>0</v>
      </c>
      <c r="F503" s="13" t="b">
        <v>0</v>
      </c>
      <c r="G503" s="13" t="s">
        <v>98</v>
      </c>
      <c r="H503" s="13">
        <v>340963.86999999947</v>
      </c>
      <c r="I503" s="14">
        <v>1324</v>
      </c>
      <c r="J503" s="14">
        <v>20.363784722208219</v>
      </c>
      <c r="K503" s="13">
        <v>16743.63948800505</v>
      </c>
      <c r="L503" s="14">
        <v>13225.386816542388</v>
      </c>
      <c r="M503" s="13">
        <v>15045.266593585166</v>
      </c>
      <c r="N503" s="13">
        <v>10355.037281946574</v>
      </c>
      <c r="O503" s="13">
        <v>11527.013922122527</v>
      </c>
      <c r="P503" s="13">
        <v>448</v>
      </c>
      <c r="Q503" s="13">
        <v>21.9998397209249</v>
      </c>
      <c r="R503" s="13">
        <v>355</v>
      </c>
      <c r="S503" s="13">
        <v>1.8312958435207825</v>
      </c>
      <c r="T503" s="13">
        <v>299</v>
      </c>
    </row>
    <row r="504" spans="1:20" x14ac:dyDescent="0.2">
      <c r="A504" s="10">
        <v>2026</v>
      </c>
      <c r="B504" s="10">
        <v>1</v>
      </c>
      <c r="C504" s="10" t="s">
        <v>35</v>
      </c>
      <c r="D504" s="13">
        <v>838</v>
      </c>
      <c r="E504" s="13" t="b">
        <v>0</v>
      </c>
      <c r="F504" s="13" t="b">
        <v>0</v>
      </c>
      <c r="G504" s="13" t="s">
        <v>98</v>
      </c>
      <c r="H504" s="13">
        <v>149278.03999999998</v>
      </c>
      <c r="I504" s="14">
        <v>619</v>
      </c>
      <c r="J504" s="14">
        <v>14.208090277734737</v>
      </c>
      <c r="K504" s="13">
        <v>10506.552047598623</v>
      </c>
      <c r="L504" s="14">
        <v>10442.085255644508</v>
      </c>
      <c r="M504" s="13">
        <v>6936.0356018030616</v>
      </c>
      <c r="N504" s="13">
        <v>8968.1285457256581</v>
      </c>
      <c r="O504" s="13">
        <v>6871.5688098489472</v>
      </c>
      <c r="P504" s="13">
        <v>154</v>
      </c>
      <c r="Q504" s="13">
        <v>10.838895093546164</v>
      </c>
      <c r="R504" s="13">
        <v>499</v>
      </c>
      <c r="S504" s="13">
        <v>2.6423357664233578</v>
      </c>
      <c r="T504" s="13">
        <v>309</v>
      </c>
    </row>
    <row r="505" spans="1:20" x14ac:dyDescent="0.2">
      <c r="A505" s="10">
        <v>2024</v>
      </c>
      <c r="B505" s="10">
        <v>2</v>
      </c>
      <c r="C505" s="10" t="s">
        <v>35</v>
      </c>
      <c r="D505" s="13">
        <v>838</v>
      </c>
      <c r="E505" s="13" t="b">
        <v>0</v>
      </c>
      <c r="F505" s="13" t="b">
        <v>0</v>
      </c>
      <c r="G505" s="13" t="s">
        <v>98</v>
      </c>
      <c r="H505" s="13">
        <v>370879.86999999953</v>
      </c>
      <c r="I505" s="14">
        <v>1596</v>
      </c>
      <c r="J505" s="14">
        <v>21.841666666666661</v>
      </c>
      <c r="K505" s="13">
        <v>16980.383212514291</v>
      </c>
      <c r="L505" s="14">
        <v>13076.64952308278</v>
      </c>
      <c r="M505" s="13">
        <v>13897.504921785592</v>
      </c>
      <c r="N505" s="13">
        <v>9718.1375047691818</v>
      </c>
      <c r="O505" s="13">
        <v>9993.7712323540691</v>
      </c>
      <c r="P505" s="13">
        <v>547</v>
      </c>
      <c r="Q505" s="13">
        <v>25.043876383059906</v>
      </c>
      <c r="R505" s="13">
        <v>349</v>
      </c>
      <c r="S505" s="13">
        <v>1.7415966386554622</v>
      </c>
      <c r="T505" s="13">
        <v>289</v>
      </c>
    </row>
    <row r="506" spans="1:20" x14ac:dyDescent="0.2">
      <c r="A506" s="10">
        <v>2025</v>
      </c>
      <c r="B506" s="10">
        <v>2</v>
      </c>
      <c r="C506" s="10" t="s">
        <v>35</v>
      </c>
      <c r="D506" s="13">
        <v>838</v>
      </c>
      <c r="E506" s="13" t="b">
        <v>0</v>
      </c>
      <c r="F506" s="13" t="b">
        <v>0</v>
      </c>
      <c r="G506" s="13" t="s">
        <v>98</v>
      </c>
      <c r="H506" s="13">
        <v>256639.24000000002</v>
      </c>
      <c r="I506" s="14">
        <v>1089</v>
      </c>
      <c r="J506" s="14">
        <v>20.545312499991269</v>
      </c>
      <c r="K506" s="13">
        <v>12491.376804325029</v>
      </c>
      <c r="L506" s="14">
        <v>9204.1038558104501</v>
      </c>
      <c r="M506" s="13">
        <v>11108.822997951334</v>
      </c>
      <c r="N506" s="13">
        <v>7819.2638831883742</v>
      </c>
      <c r="O506" s="13">
        <v>7821.550049436757</v>
      </c>
      <c r="P506" s="13">
        <v>374</v>
      </c>
      <c r="Q506" s="13">
        <v>18.203665678006065</v>
      </c>
      <c r="R506" s="13">
        <v>357</v>
      </c>
      <c r="S506" s="13">
        <v>1.8138138138138138</v>
      </c>
      <c r="T506" s="13">
        <v>329</v>
      </c>
    </row>
    <row r="507" spans="1:20" x14ac:dyDescent="0.2">
      <c r="A507" s="10">
        <v>2024</v>
      </c>
      <c r="B507" s="10">
        <v>3</v>
      </c>
      <c r="C507" s="10" t="s">
        <v>35</v>
      </c>
      <c r="D507" s="13">
        <v>838</v>
      </c>
      <c r="E507" s="13" t="b">
        <v>0</v>
      </c>
      <c r="F507" s="13" t="b">
        <v>0</v>
      </c>
      <c r="G507" s="13" t="s">
        <v>98</v>
      </c>
      <c r="H507" s="13">
        <v>362587.00000000012</v>
      </c>
      <c r="I507" s="14">
        <v>1377</v>
      </c>
      <c r="J507" s="14">
        <v>20.238680555579776</v>
      </c>
      <c r="K507" s="13">
        <v>17915.545383715016</v>
      </c>
      <c r="L507" s="14">
        <v>14442.917817555621</v>
      </c>
      <c r="M507" s="13">
        <v>14786.191183668661</v>
      </c>
      <c r="N507" s="13">
        <v>10260.461368997152</v>
      </c>
      <c r="O507" s="13">
        <v>11313.56361750929</v>
      </c>
      <c r="P507" s="13">
        <v>490</v>
      </c>
      <c r="Q507" s="13">
        <v>24.211064483890361</v>
      </c>
      <c r="R507" s="13">
        <v>365.5</v>
      </c>
      <c r="S507" s="13">
        <v>1.8321513002364067</v>
      </c>
      <c r="T507" s="13">
        <v>299</v>
      </c>
    </row>
    <row r="508" spans="1:20" x14ac:dyDescent="0.2">
      <c r="A508" s="10">
        <v>2025</v>
      </c>
      <c r="B508" s="10">
        <v>3</v>
      </c>
      <c r="C508" s="10" t="s">
        <v>29</v>
      </c>
      <c r="D508" s="13">
        <v>838</v>
      </c>
      <c r="E508" s="13" t="b">
        <v>0</v>
      </c>
      <c r="F508" s="13" t="b">
        <v>0</v>
      </c>
      <c r="G508" s="13" t="s">
        <v>98</v>
      </c>
      <c r="J508" s="14">
        <v>0.2475</v>
      </c>
    </row>
    <row r="509" spans="1:20" x14ac:dyDescent="0.2">
      <c r="A509" s="10">
        <v>2025</v>
      </c>
      <c r="B509" s="10">
        <v>3</v>
      </c>
      <c r="C509" s="10" t="s">
        <v>35</v>
      </c>
      <c r="D509" s="13">
        <v>838</v>
      </c>
      <c r="E509" s="13" t="b">
        <v>0</v>
      </c>
      <c r="F509" s="13" t="b">
        <v>0</v>
      </c>
      <c r="G509" s="13" t="s">
        <v>98</v>
      </c>
      <c r="H509" s="13">
        <v>282347.1299999996</v>
      </c>
      <c r="I509" s="14">
        <v>1124</v>
      </c>
      <c r="J509" s="14">
        <v>19.586284722139535</v>
      </c>
      <c r="K509" s="13">
        <v>14415.553230513695</v>
      </c>
      <c r="L509" s="14">
        <v>12421.923476124339</v>
      </c>
      <c r="M509" s="13">
        <v>13467.849249726685</v>
      </c>
      <c r="N509" s="13">
        <v>10050.327195411945</v>
      </c>
      <c r="O509" s="13">
        <v>11474.2194953373</v>
      </c>
      <c r="P509" s="13">
        <v>303</v>
      </c>
      <c r="Q509" s="13">
        <v>15.470008952616787</v>
      </c>
      <c r="R509" s="13">
        <v>466.5</v>
      </c>
      <c r="S509" s="13">
        <v>2.2692307692307692</v>
      </c>
      <c r="T509" s="13">
        <v>329</v>
      </c>
    </row>
    <row r="510" spans="1:20" x14ac:dyDescent="0.2">
      <c r="A510" s="10">
        <v>2025</v>
      </c>
      <c r="B510" s="10">
        <v>3</v>
      </c>
      <c r="C510" s="10" t="s">
        <v>37</v>
      </c>
      <c r="D510" s="13">
        <v>838</v>
      </c>
      <c r="E510" s="13" t="b">
        <v>0</v>
      </c>
      <c r="F510" s="13" t="b">
        <v>0</v>
      </c>
      <c r="G510" s="13" t="s">
        <v>98</v>
      </c>
      <c r="H510" s="13">
        <v>17897.04</v>
      </c>
      <c r="I510" s="14">
        <v>99</v>
      </c>
      <c r="J510" s="14">
        <v>2.9001041666639504</v>
      </c>
      <c r="K510" s="13">
        <v>6171.1714378133302</v>
      </c>
      <c r="L510" s="14">
        <v>6171.1714378133302</v>
      </c>
      <c r="M510" s="13">
        <v>6171.1714378133302</v>
      </c>
      <c r="N510" s="13">
        <v>4864.018390148588</v>
      </c>
      <c r="O510" s="13">
        <v>6171.1714378133302</v>
      </c>
      <c r="P510" s="13">
        <v>33</v>
      </c>
      <c r="Q510" s="13">
        <v>11.378901619923735</v>
      </c>
      <c r="R510" s="13">
        <v>315</v>
      </c>
      <c r="S510" s="13">
        <v>1.7</v>
      </c>
      <c r="T510" s="13">
        <v>249</v>
      </c>
    </row>
    <row r="511" spans="1:20" x14ac:dyDescent="0.2">
      <c r="A511" s="10">
        <v>2024</v>
      </c>
      <c r="B511" s="10">
        <v>4</v>
      </c>
      <c r="C511" s="10" t="s">
        <v>35</v>
      </c>
      <c r="D511" s="13">
        <v>838</v>
      </c>
      <c r="E511" s="13" t="b">
        <v>0</v>
      </c>
      <c r="F511" s="13" t="b">
        <v>0</v>
      </c>
      <c r="G511" s="13" t="s">
        <v>98</v>
      </c>
      <c r="H511" s="13">
        <v>374496.41999999963</v>
      </c>
      <c r="I511" s="14">
        <v>1616</v>
      </c>
      <c r="J511" s="14">
        <v>23.040798611098726</v>
      </c>
      <c r="K511" s="13">
        <v>16253.621513778829</v>
      </c>
      <c r="L511" s="14">
        <v>13436.492598432405</v>
      </c>
      <c r="M511" s="13">
        <v>15431.006798034134</v>
      </c>
      <c r="N511" s="13">
        <v>11538.446409228964</v>
      </c>
      <c r="O511" s="13">
        <v>12613.877882687675</v>
      </c>
      <c r="P511" s="13">
        <v>498</v>
      </c>
      <c r="Q511" s="13">
        <v>21.613834155909593</v>
      </c>
      <c r="R511" s="13">
        <v>403</v>
      </c>
      <c r="S511" s="13">
        <v>2.0246085011185682</v>
      </c>
      <c r="T511" s="13">
        <v>305</v>
      </c>
    </row>
    <row r="512" spans="1:20" x14ac:dyDescent="0.2">
      <c r="A512" s="10">
        <v>2025</v>
      </c>
      <c r="B512" s="10">
        <v>4</v>
      </c>
      <c r="C512" s="10" t="s">
        <v>35</v>
      </c>
      <c r="D512" s="13">
        <v>838</v>
      </c>
      <c r="E512" s="13" t="b">
        <v>0</v>
      </c>
      <c r="F512" s="13" t="b">
        <v>0</v>
      </c>
      <c r="G512" s="13" t="s">
        <v>98</v>
      </c>
      <c r="H512" s="13">
        <v>277033.71999999991</v>
      </c>
      <c r="I512" s="14">
        <v>1293</v>
      </c>
      <c r="J512" s="14">
        <v>21.466076388831425</v>
      </c>
      <c r="K512" s="13">
        <v>12905.652387603432</v>
      </c>
      <c r="L512" s="14">
        <v>11097.245518232703</v>
      </c>
      <c r="M512" s="13">
        <v>12905.652387603432</v>
      </c>
      <c r="N512" s="13">
        <v>10325.958781891159</v>
      </c>
      <c r="O512" s="13">
        <v>11097.245518232703</v>
      </c>
      <c r="P512" s="13">
        <v>357</v>
      </c>
      <c r="Q512" s="13">
        <v>16.630892089145057</v>
      </c>
      <c r="R512" s="13">
        <v>466</v>
      </c>
      <c r="S512" s="13">
        <v>2.3170731707317072</v>
      </c>
      <c r="T512" s="13">
        <v>300</v>
      </c>
    </row>
    <row r="513" spans="1:20" x14ac:dyDescent="0.2">
      <c r="A513" s="10">
        <v>2024</v>
      </c>
      <c r="B513" s="10">
        <v>5</v>
      </c>
      <c r="C513" s="10" t="s">
        <v>35</v>
      </c>
      <c r="D513" s="13">
        <v>838</v>
      </c>
      <c r="E513" s="13" t="b">
        <v>0</v>
      </c>
      <c r="F513" s="13" t="b">
        <v>0</v>
      </c>
      <c r="G513" s="13" t="s">
        <v>98</v>
      </c>
      <c r="H513" s="13">
        <v>419283.76999999821</v>
      </c>
      <c r="I513" s="14">
        <v>1735</v>
      </c>
      <c r="J513" s="14">
        <v>22.127986111101052</v>
      </c>
      <c r="K513" s="13">
        <v>18948.12152786259</v>
      </c>
      <c r="L513" s="14">
        <v>15119.524132029223</v>
      </c>
      <c r="M513" s="13">
        <v>16828.49799933597</v>
      </c>
      <c r="N513" s="13">
        <v>11869.580841260371</v>
      </c>
      <c r="O513" s="13">
        <v>12999.900603502598</v>
      </c>
      <c r="P513" s="13">
        <v>550</v>
      </c>
      <c r="Q513" s="13">
        <v>24.855402440987564</v>
      </c>
      <c r="R513" s="13">
        <v>395.5</v>
      </c>
      <c r="S513" s="13">
        <v>1.9758064516129032</v>
      </c>
      <c r="T513" s="13">
        <v>299</v>
      </c>
    </row>
    <row r="514" spans="1:20" x14ac:dyDescent="0.2">
      <c r="A514" s="10">
        <v>2025</v>
      </c>
      <c r="B514" s="10">
        <v>5</v>
      </c>
      <c r="C514" s="10" t="s">
        <v>35</v>
      </c>
      <c r="D514" s="13">
        <v>838</v>
      </c>
      <c r="E514" s="13" t="b">
        <v>0</v>
      </c>
      <c r="F514" s="13" t="b">
        <v>0</v>
      </c>
      <c r="G514" s="13" t="s">
        <v>98</v>
      </c>
      <c r="H514" s="13">
        <v>248359.13000000056</v>
      </c>
      <c r="I514" s="14">
        <v>1164</v>
      </c>
      <c r="J514" s="14">
        <v>21.526319444436524</v>
      </c>
      <c r="K514" s="13">
        <v>11537.463737870385</v>
      </c>
      <c r="L514" s="14">
        <v>10777.540517264841</v>
      </c>
      <c r="M514" s="13">
        <v>10932.43694573263</v>
      </c>
      <c r="N514" s="13">
        <v>9945.4535436308379</v>
      </c>
      <c r="O514" s="13">
        <v>10172.513725127086</v>
      </c>
      <c r="P514" s="13">
        <v>335</v>
      </c>
      <c r="Q514" s="13">
        <v>15.562344545926578</v>
      </c>
      <c r="R514" s="13">
        <v>366</v>
      </c>
      <c r="S514" s="13">
        <v>2.1790540540540539</v>
      </c>
      <c r="T514" s="13">
        <v>299</v>
      </c>
    </row>
    <row r="515" spans="1:20" x14ac:dyDescent="0.2">
      <c r="A515" s="10">
        <v>2025</v>
      </c>
      <c r="B515" s="10">
        <v>5</v>
      </c>
      <c r="C515" s="10" t="s">
        <v>33</v>
      </c>
      <c r="D515" s="13">
        <v>838</v>
      </c>
      <c r="E515" s="13" t="b">
        <v>0</v>
      </c>
      <c r="F515" s="13" t="b">
        <v>0</v>
      </c>
      <c r="G515" s="13" t="s">
        <v>98</v>
      </c>
      <c r="J515" s="14">
        <v>1</v>
      </c>
    </row>
    <row r="516" spans="1:20" x14ac:dyDescent="0.2">
      <c r="A516" s="10">
        <v>2025</v>
      </c>
      <c r="B516" s="10">
        <v>5</v>
      </c>
      <c r="C516" s="10" t="s">
        <v>37</v>
      </c>
      <c r="D516" s="13">
        <v>838</v>
      </c>
      <c r="E516" s="13" t="b">
        <v>0</v>
      </c>
      <c r="F516" s="13" t="b">
        <v>0</v>
      </c>
      <c r="G516" s="13" t="s">
        <v>98</v>
      </c>
      <c r="J516" s="14">
        <v>1</v>
      </c>
    </row>
    <row r="517" spans="1:20" x14ac:dyDescent="0.2">
      <c r="A517" s="10">
        <v>2024</v>
      </c>
      <c r="B517" s="10">
        <v>6</v>
      </c>
      <c r="C517" s="10" t="s">
        <v>35</v>
      </c>
      <c r="D517" s="13">
        <v>838</v>
      </c>
      <c r="E517" s="13" t="b">
        <v>0</v>
      </c>
      <c r="F517" s="13" t="b">
        <v>0</v>
      </c>
      <c r="G517" s="13" t="s">
        <v>98</v>
      </c>
      <c r="H517" s="13">
        <v>502695.79999999725</v>
      </c>
      <c r="I517" s="14">
        <v>2118</v>
      </c>
      <c r="J517" s="14">
        <v>21.057222222237613</v>
      </c>
      <c r="K517" s="13">
        <v>23872.844893526468</v>
      </c>
      <c r="L517" s="14">
        <v>16930.87037964087</v>
      </c>
      <c r="M517" s="13">
        <v>22454.766113483707</v>
      </c>
      <c r="N517" s="13">
        <v>13960.675672100122</v>
      </c>
      <c r="O517" s="13">
        <v>15512.791599598111</v>
      </c>
      <c r="P517" s="13">
        <v>695</v>
      </c>
      <c r="Q517" s="13">
        <v>33.005303010291684</v>
      </c>
      <c r="R517" s="13">
        <v>359</v>
      </c>
      <c r="S517" s="13">
        <v>2.0293663060278209</v>
      </c>
      <c r="T517" s="13">
        <v>299</v>
      </c>
    </row>
    <row r="518" spans="1:20" x14ac:dyDescent="0.2">
      <c r="A518" s="10">
        <v>2025</v>
      </c>
      <c r="B518" s="10">
        <v>6</v>
      </c>
      <c r="C518" s="10" t="s">
        <v>35</v>
      </c>
      <c r="D518" s="13">
        <v>838</v>
      </c>
      <c r="E518" s="13" t="b">
        <v>0</v>
      </c>
      <c r="F518" s="13" t="b">
        <v>0</v>
      </c>
      <c r="G518" s="13" t="s">
        <v>98</v>
      </c>
      <c r="H518" s="13">
        <v>291670.92000000033</v>
      </c>
      <c r="I518" s="14">
        <v>1375</v>
      </c>
      <c r="J518" s="14">
        <v>21.018333333493501</v>
      </c>
      <c r="K518" s="13">
        <v>13876.976607617684</v>
      </c>
      <c r="L518" s="14">
        <v>12444.117992134205</v>
      </c>
      <c r="M518" s="13">
        <v>11963.765918551317</v>
      </c>
      <c r="N518" s="13">
        <v>9890.1695344580039</v>
      </c>
      <c r="O518" s="13">
        <v>10530.907303067826</v>
      </c>
      <c r="P518" s="13">
        <v>396</v>
      </c>
      <c r="Q518" s="13">
        <v>18.840694631527189</v>
      </c>
      <c r="R518" s="13">
        <v>399</v>
      </c>
      <c r="S518" s="13">
        <v>2.1368715083798882</v>
      </c>
      <c r="T518" s="13">
        <v>269</v>
      </c>
    </row>
    <row r="519" spans="1:20" x14ac:dyDescent="0.2">
      <c r="A519" s="10">
        <v>2024</v>
      </c>
      <c r="B519" s="10">
        <v>7</v>
      </c>
      <c r="C519" s="10" t="s">
        <v>35</v>
      </c>
      <c r="D519" s="13">
        <v>838</v>
      </c>
      <c r="E519" s="13" t="b">
        <v>0</v>
      </c>
      <c r="F519" s="13" t="b">
        <v>0</v>
      </c>
      <c r="G519" s="13" t="s">
        <v>98</v>
      </c>
      <c r="H519" s="13">
        <v>451638.36999999778</v>
      </c>
      <c r="I519" s="14">
        <v>1960</v>
      </c>
      <c r="J519" s="14">
        <v>20.074965277832234</v>
      </c>
      <c r="K519" s="13">
        <v>22497.591589795629</v>
      </c>
      <c r="L519" s="14">
        <v>15082.396198928582</v>
      </c>
      <c r="M519" s="13">
        <v>21771.762189926631</v>
      </c>
      <c r="N519" s="13">
        <v>13469.372238396169</v>
      </c>
      <c r="O519" s="13">
        <v>14356.566799059579</v>
      </c>
      <c r="P519" s="13">
        <v>647</v>
      </c>
      <c r="Q519" s="13">
        <v>32.22919646662848</v>
      </c>
      <c r="R519" s="13">
        <v>346</v>
      </c>
      <c r="S519" s="13">
        <v>2.0305602716468591</v>
      </c>
      <c r="T519" s="13">
        <v>299</v>
      </c>
    </row>
    <row r="520" spans="1:20" x14ac:dyDescent="0.2">
      <c r="A520" s="10">
        <v>2025</v>
      </c>
      <c r="B520" s="10">
        <v>7</v>
      </c>
      <c r="C520" s="10" t="s">
        <v>35</v>
      </c>
      <c r="D520" s="13">
        <v>838</v>
      </c>
      <c r="E520" s="13" t="b">
        <v>0</v>
      </c>
      <c r="F520" s="13" t="b">
        <v>0</v>
      </c>
      <c r="G520" s="13" t="s">
        <v>98</v>
      </c>
      <c r="H520" s="13">
        <v>327519.94999999908</v>
      </c>
      <c r="I520" s="14">
        <v>1508</v>
      </c>
      <c r="J520" s="14">
        <v>22.058819444467954</v>
      </c>
      <c r="K520" s="13">
        <v>14847.573816201508</v>
      </c>
      <c r="L520" s="14">
        <v>13546.511441932089</v>
      </c>
      <c r="M520" s="13">
        <v>14799.429807286002</v>
      </c>
      <c r="N520" s="13">
        <v>10748.687190486189</v>
      </c>
      <c r="O520" s="13">
        <v>13498.367433016583</v>
      </c>
      <c r="P520" s="13">
        <v>381</v>
      </c>
      <c r="Q520" s="13">
        <v>17.272003198500702</v>
      </c>
      <c r="R520" s="13">
        <v>416.5</v>
      </c>
      <c r="S520" s="13">
        <v>2.5963855421686746</v>
      </c>
      <c r="T520" s="13">
        <v>259</v>
      </c>
    </row>
    <row r="521" spans="1:20" x14ac:dyDescent="0.2">
      <c r="A521" s="10">
        <v>2024</v>
      </c>
      <c r="B521" s="10">
        <v>8</v>
      </c>
      <c r="C521" s="10" t="s">
        <v>35</v>
      </c>
      <c r="D521" s="13">
        <v>838</v>
      </c>
      <c r="E521" s="13" t="b">
        <v>0</v>
      </c>
      <c r="F521" s="13" t="b">
        <v>0</v>
      </c>
      <c r="G521" s="13" t="s">
        <v>98</v>
      </c>
      <c r="H521" s="13">
        <v>540339.50999999815</v>
      </c>
      <c r="I521" s="14">
        <v>2116</v>
      </c>
      <c r="J521" s="14">
        <v>24.317569444414694</v>
      </c>
      <c r="K521" s="13">
        <v>22220.128176671224</v>
      </c>
      <c r="L521" s="14">
        <v>15702.280232932595</v>
      </c>
      <c r="M521" s="13">
        <v>19893.411268168842</v>
      </c>
      <c r="N521" s="13">
        <v>11875.209842006874</v>
      </c>
      <c r="O521" s="13">
        <v>13375.56332443023</v>
      </c>
      <c r="P521" s="13">
        <v>673</v>
      </c>
      <c r="Q521" s="13">
        <v>27.675463271045615</v>
      </c>
      <c r="R521" s="13">
        <v>358</v>
      </c>
      <c r="S521" s="13">
        <v>2.0111464968152868</v>
      </c>
      <c r="T521" s="13">
        <v>305</v>
      </c>
    </row>
    <row r="522" spans="1:20" x14ac:dyDescent="0.2">
      <c r="A522" s="10">
        <v>2025</v>
      </c>
      <c r="B522" s="10">
        <v>8</v>
      </c>
      <c r="C522" s="10" t="s">
        <v>29</v>
      </c>
      <c r="D522" s="13">
        <v>838</v>
      </c>
      <c r="E522" s="13" t="b">
        <v>0</v>
      </c>
      <c r="F522" s="13" t="b">
        <v>0</v>
      </c>
      <c r="G522" s="13" t="s">
        <v>98</v>
      </c>
      <c r="J522" s="14">
        <v>0.22375</v>
      </c>
    </row>
    <row r="523" spans="1:20" x14ac:dyDescent="0.2">
      <c r="A523" s="10">
        <v>2025</v>
      </c>
      <c r="B523" s="10">
        <v>8</v>
      </c>
      <c r="C523" s="10" t="s">
        <v>35</v>
      </c>
      <c r="D523" s="13">
        <v>838</v>
      </c>
      <c r="E523" s="13" t="b">
        <v>0</v>
      </c>
      <c r="F523" s="13" t="b">
        <v>0</v>
      </c>
      <c r="G523" s="13" t="s">
        <v>98</v>
      </c>
      <c r="H523" s="13">
        <v>243069.95000000048</v>
      </c>
      <c r="I523" s="14">
        <v>1043</v>
      </c>
      <c r="J523" s="14">
        <v>15.616562500029396</v>
      </c>
      <c r="K523" s="13">
        <v>15564.881836162276</v>
      </c>
      <c r="L523" s="14">
        <v>14037.61231062134</v>
      </c>
      <c r="M523" s="13">
        <v>12232.138154580491</v>
      </c>
      <c r="N523" s="13">
        <v>9703.7520260758629</v>
      </c>
      <c r="O523" s="13">
        <v>10704.868629039554</v>
      </c>
      <c r="P523" s="13">
        <v>281</v>
      </c>
      <c r="Q523" s="13">
        <v>17.993716606933891</v>
      </c>
      <c r="R523" s="13">
        <v>369</v>
      </c>
      <c r="S523" s="13">
        <v>2.429718875502008</v>
      </c>
      <c r="T523" s="13">
        <v>259</v>
      </c>
    </row>
    <row r="524" spans="1:20" x14ac:dyDescent="0.2">
      <c r="A524" s="10">
        <v>2024</v>
      </c>
      <c r="B524" s="10">
        <v>9</v>
      </c>
      <c r="C524" s="10" t="s">
        <v>35</v>
      </c>
      <c r="D524" s="13">
        <v>838</v>
      </c>
      <c r="E524" s="13" t="b">
        <v>0</v>
      </c>
      <c r="F524" s="13" t="b">
        <v>0</v>
      </c>
      <c r="G524" s="13" t="s">
        <v>98</v>
      </c>
      <c r="H524" s="13">
        <v>288162.79999999912</v>
      </c>
      <c r="I524" s="14">
        <v>1450</v>
      </c>
      <c r="J524" s="14">
        <v>20.848437500102445</v>
      </c>
      <c r="K524" s="13">
        <v>13821.7935995723</v>
      </c>
      <c r="L524" s="14">
        <v>8985.1256238785172</v>
      </c>
      <c r="M524" s="13">
        <v>13633.597241932504</v>
      </c>
      <c r="N524" s="13">
        <v>8181.3027954331083</v>
      </c>
      <c r="O524" s="13">
        <v>8796.9292662387325</v>
      </c>
      <c r="P524" s="13">
        <v>497</v>
      </c>
      <c r="Q524" s="13">
        <v>23.838716930108447</v>
      </c>
      <c r="R524" s="13">
        <v>356</v>
      </c>
      <c r="S524" s="13">
        <v>1.8518518518518519</v>
      </c>
      <c r="T524" s="13">
        <v>295</v>
      </c>
    </row>
    <row r="525" spans="1:20" x14ac:dyDescent="0.2">
      <c r="A525" s="10">
        <v>2025</v>
      </c>
      <c r="B525" s="10">
        <v>9</v>
      </c>
      <c r="C525" s="10" t="s">
        <v>29</v>
      </c>
      <c r="D525" s="13">
        <v>838</v>
      </c>
      <c r="E525" s="13" t="b">
        <v>0</v>
      </c>
      <c r="F525" s="13" t="b">
        <v>0</v>
      </c>
      <c r="G525" s="13" t="s">
        <v>98</v>
      </c>
      <c r="J525" s="14">
        <v>0.26750000000000002</v>
      </c>
    </row>
    <row r="526" spans="1:20" x14ac:dyDescent="0.2">
      <c r="A526" s="10">
        <v>2025</v>
      </c>
      <c r="B526" s="10">
        <v>9</v>
      </c>
      <c r="C526" s="10" t="s">
        <v>35</v>
      </c>
      <c r="D526" s="13">
        <v>838</v>
      </c>
      <c r="E526" s="13" t="b">
        <v>0</v>
      </c>
      <c r="F526" s="13" t="b">
        <v>0</v>
      </c>
      <c r="G526" s="13" t="s">
        <v>98</v>
      </c>
      <c r="H526" s="13">
        <v>258652.09999999998</v>
      </c>
      <c r="I526" s="14">
        <v>897</v>
      </c>
      <c r="J526" s="14">
        <v>18.718229166617675</v>
      </c>
      <c r="K526" s="13">
        <v>13818.192826770353</v>
      </c>
      <c r="L526" s="14">
        <v>13214.376092858536</v>
      </c>
      <c r="M526" s="13">
        <v>9066.9474387393184</v>
      </c>
      <c r="N526" s="13">
        <v>8867.4771808017413</v>
      </c>
      <c r="O526" s="13">
        <v>8463.1307048274994</v>
      </c>
      <c r="P526" s="13">
        <v>242</v>
      </c>
      <c r="Q526" s="13">
        <v>12.928573416099949</v>
      </c>
      <c r="R526" s="13">
        <v>415.5</v>
      </c>
      <c r="S526" s="13">
        <v>2.5555555555555554</v>
      </c>
      <c r="T526" s="13">
        <v>299</v>
      </c>
    </row>
    <row r="527" spans="1:20" x14ac:dyDescent="0.2">
      <c r="A527" s="10">
        <v>2024</v>
      </c>
      <c r="B527" s="10">
        <v>10</v>
      </c>
      <c r="C527" s="10" t="s">
        <v>35</v>
      </c>
      <c r="D527" s="13">
        <v>838</v>
      </c>
      <c r="E527" s="13" t="b">
        <v>0</v>
      </c>
      <c r="F527" s="13" t="b">
        <v>0</v>
      </c>
      <c r="G527" s="13" t="s">
        <v>98</v>
      </c>
      <c r="H527" s="13">
        <v>460838.02999999974</v>
      </c>
      <c r="I527" s="14">
        <v>1874</v>
      </c>
      <c r="J527" s="14">
        <v>22.002916666591773</v>
      </c>
      <c r="K527" s="13">
        <v>20944.406461335882</v>
      </c>
      <c r="L527" s="14">
        <v>15191.905467129927</v>
      </c>
      <c r="M527" s="13">
        <v>19538.870074109709</v>
      </c>
      <c r="N527" s="13">
        <v>11978.72463881972</v>
      </c>
      <c r="O527" s="13">
        <v>13786.369079903738</v>
      </c>
      <c r="P527" s="13">
        <v>578</v>
      </c>
      <c r="Q527" s="13">
        <v>26.269244607811878</v>
      </c>
      <c r="R527" s="13">
        <v>384</v>
      </c>
      <c r="S527" s="13">
        <v>1.9636015325670497</v>
      </c>
      <c r="T527" s="13">
        <v>305</v>
      </c>
    </row>
    <row r="528" spans="1:20" x14ac:dyDescent="0.2">
      <c r="A528" s="10">
        <v>2025</v>
      </c>
      <c r="B528" s="10">
        <v>10</v>
      </c>
      <c r="C528" s="10" t="s">
        <v>29</v>
      </c>
      <c r="D528" s="13">
        <v>838</v>
      </c>
      <c r="E528" s="13" t="b">
        <v>0</v>
      </c>
      <c r="F528" s="13" t="b">
        <v>0</v>
      </c>
      <c r="G528" s="13" t="s">
        <v>98</v>
      </c>
      <c r="J528" s="14">
        <v>0.3175</v>
      </c>
    </row>
    <row r="529" spans="1:20" x14ac:dyDescent="0.2">
      <c r="A529" s="10">
        <v>2025</v>
      </c>
      <c r="B529" s="10">
        <v>10</v>
      </c>
      <c r="C529" s="10" t="s">
        <v>35</v>
      </c>
      <c r="D529" s="13">
        <v>838</v>
      </c>
      <c r="E529" s="13" t="b">
        <v>0</v>
      </c>
      <c r="F529" s="13" t="b">
        <v>0</v>
      </c>
      <c r="G529" s="13" t="s">
        <v>98</v>
      </c>
      <c r="H529" s="13">
        <v>173087.98000000019</v>
      </c>
      <c r="I529" s="14">
        <v>1065</v>
      </c>
      <c r="J529" s="14">
        <v>20.560034722228011</v>
      </c>
      <c r="K529" s="13">
        <v>8418.6618523980451</v>
      </c>
      <c r="L529" s="14">
        <v>8224.5960322811989</v>
      </c>
      <c r="M529" s="13">
        <v>8358.2533941060337</v>
      </c>
      <c r="N529" s="13">
        <v>8363.8287737952614</v>
      </c>
      <c r="O529" s="13">
        <v>8164.1875739891884</v>
      </c>
      <c r="P529" s="13">
        <v>258</v>
      </c>
      <c r="Q529" s="13">
        <v>12.548616939886255</v>
      </c>
      <c r="R529" s="13">
        <v>460</v>
      </c>
      <c r="S529" s="13">
        <v>2.3516949152542375</v>
      </c>
      <c r="T529" s="13">
        <v>239</v>
      </c>
    </row>
    <row r="530" spans="1:20" x14ac:dyDescent="0.2">
      <c r="A530" s="10">
        <v>2024</v>
      </c>
      <c r="B530" s="10">
        <v>11</v>
      </c>
      <c r="C530" s="10" t="s">
        <v>35</v>
      </c>
      <c r="D530" s="13">
        <v>838</v>
      </c>
      <c r="E530" s="13" t="b">
        <v>0</v>
      </c>
      <c r="F530" s="13" t="b">
        <v>0</v>
      </c>
      <c r="G530" s="13" t="s">
        <v>98</v>
      </c>
      <c r="H530" s="13">
        <v>394725.40000000078</v>
      </c>
      <c r="I530" s="14">
        <v>1193</v>
      </c>
      <c r="J530" s="14">
        <v>17.608506944431575</v>
      </c>
      <c r="K530" s="13">
        <v>22416.744431862619</v>
      </c>
      <c r="L530" s="14">
        <v>16830.538269669654</v>
      </c>
      <c r="M530" s="13">
        <v>19349.57921618376</v>
      </c>
      <c r="N530" s="13">
        <v>10098.436543265918</v>
      </c>
      <c r="O530" s="13">
        <v>13763.373053990812</v>
      </c>
      <c r="P530" s="13">
        <v>398</v>
      </c>
      <c r="Q530" s="13">
        <v>22.602711363092684</v>
      </c>
      <c r="R530" s="13">
        <v>368</v>
      </c>
      <c r="S530" s="13">
        <v>2.0244565217391304</v>
      </c>
      <c r="T530" s="13">
        <v>305</v>
      </c>
    </row>
    <row r="531" spans="1:20" x14ac:dyDescent="0.2">
      <c r="A531" s="10">
        <v>2025</v>
      </c>
      <c r="B531" s="10">
        <v>11</v>
      </c>
      <c r="C531" s="10" t="s">
        <v>35</v>
      </c>
      <c r="D531" s="13">
        <v>838</v>
      </c>
      <c r="E531" s="13" t="b">
        <v>0</v>
      </c>
      <c r="F531" s="13" t="b">
        <v>0</v>
      </c>
      <c r="G531" s="13" t="s">
        <v>98</v>
      </c>
      <c r="H531" s="13">
        <v>248912.41999999908</v>
      </c>
      <c r="I531" s="14">
        <v>760</v>
      </c>
      <c r="J531" s="14">
        <v>18.324791666654054</v>
      </c>
      <c r="K531" s="13">
        <v>13583.369706349753</v>
      </c>
      <c r="L531" s="14">
        <v>13502.877658918509</v>
      </c>
      <c r="M531" s="13">
        <v>9125.0106981724221</v>
      </c>
      <c r="N531" s="13">
        <v>7173.6684591733901</v>
      </c>
      <c r="O531" s="13">
        <v>9044.5186507411781</v>
      </c>
      <c r="P531" s="13">
        <v>206</v>
      </c>
      <c r="Q531" s="13">
        <v>11.241601200567089</v>
      </c>
      <c r="R531" s="13">
        <v>359</v>
      </c>
      <c r="S531" s="13">
        <v>2.4751381215469612</v>
      </c>
      <c r="T531" s="13">
        <v>259</v>
      </c>
    </row>
    <row r="532" spans="1:20" x14ac:dyDescent="0.2">
      <c r="A532" s="10">
        <v>2024</v>
      </c>
      <c r="B532" s="10">
        <v>12</v>
      </c>
      <c r="C532" s="10" t="s">
        <v>35</v>
      </c>
      <c r="D532" s="13">
        <v>838</v>
      </c>
      <c r="E532" s="13" t="b">
        <v>0</v>
      </c>
      <c r="F532" s="13" t="b">
        <v>0</v>
      </c>
      <c r="G532" s="13" t="s">
        <v>98</v>
      </c>
      <c r="H532" s="13">
        <v>579277.09999999974</v>
      </c>
      <c r="I532" s="14">
        <v>2676</v>
      </c>
      <c r="J532" s="14">
        <v>23.396979166717209</v>
      </c>
      <c r="K532" s="13">
        <v>24758.627849873712</v>
      </c>
      <c r="L532" s="14">
        <v>16757.285083953448</v>
      </c>
      <c r="M532" s="13">
        <v>24223.131369292874</v>
      </c>
      <c r="N532" s="13">
        <v>14728.999737291826</v>
      </c>
      <c r="O532" s="13">
        <v>16221.788603372621</v>
      </c>
      <c r="P532" s="13">
        <v>842</v>
      </c>
      <c r="Q532" s="13">
        <v>35.987551811721325</v>
      </c>
      <c r="R532" s="13">
        <v>398</v>
      </c>
      <c r="S532" s="13">
        <v>1.966376089663761</v>
      </c>
      <c r="T532" s="13">
        <v>295</v>
      </c>
    </row>
    <row r="533" spans="1:20" x14ac:dyDescent="0.2">
      <c r="A533" s="10">
        <v>2025</v>
      </c>
      <c r="B533" s="10">
        <v>12</v>
      </c>
      <c r="C533" s="10" t="s">
        <v>35</v>
      </c>
      <c r="D533" s="13">
        <v>838</v>
      </c>
      <c r="E533" s="13" t="b">
        <v>0</v>
      </c>
      <c r="F533" s="13" t="b">
        <v>0</v>
      </c>
      <c r="G533" s="13" t="s">
        <v>98</v>
      </c>
      <c r="H533" s="13">
        <v>310141.69999999914</v>
      </c>
      <c r="I533" s="14">
        <v>1358</v>
      </c>
      <c r="J533" s="14">
        <v>25.028750000070431</v>
      </c>
      <c r="K533" s="13">
        <v>12391.417869415229</v>
      </c>
      <c r="L533" s="14">
        <v>12170.899465580258</v>
      </c>
      <c r="M533" s="13">
        <v>10222.699895091815</v>
      </c>
      <c r="N533" s="13">
        <v>7878.7953852847349</v>
      </c>
      <c r="O533" s="13">
        <v>10002.18149125687</v>
      </c>
      <c r="P533" s="13">
        <v>366</v>
      </c>
      <c r="Q533" s="13">
        <v>14.623183339118816</v>
      </c>
      <c r="R533" s="13">
        <v>400</v>
      </c>
      <c r="S533" s="13">
        <v>2.0843750000000001</v>
      </c>
      <c r="T533" s="13">
        <v>269</v>
      </c>
    </row>
    <row r="534" spans="1:20" x14ac:dyDescent="0.2">
      <c r="A534" s="10">
        <v>2024</v>
      </c>
      <c r="B534" s="10">
        <v>1</v>
      </c>
      <c r="C534" s="10" t="s">
        <v>33</v>
      </c>
      <c r="D534" s="13">
        <v>840</v>
      </c>
      <c r="E534" s="13" t="b">
        <v>0</v>
      </c>
      <c r="F534" s="13" t="b">
        <v>0</v>
      </c>
      <c r="G534" s="13" t="s">
        <v>159</v>
      </c>
      <c r="H534" s="13">
        <v>29776.999999999993</v>
      </c>
      <c r="I534" s="14">
        <v>105</v>
      </c>
      <c r="J534" s="14">
        <v>2.0750000000000002</v>
      </c>
      <c r="K534" s="13">
        <v>14350.361445783128</v>
      </c>
      <c r="L534" s="14">
        <v>12336.385542168669</v>
      </c>
      <c r="M534" s="13">
        <v>7484.3373493975914</v>
      </c>
      <c r="N534" s="13">
        <v>5470.3614457831336</v>
      </c>
      <c r="O534" s="13">
        <v>5470.3614457831336</v>
      </c>
      <c r="P534" s="13">
        <v>34</v>
      </c>
      <c r="Q534" s="13">
        <v>16.385542168674696</v>
      </c>
      <c r="R534" s="13">
        <v>355</v>
      </c>
      <c r="S534" s="13">
        <v>1.9642857142857142</v>
      </c>
      <c r="T534" s="13">
        <v>247</v>
      </c>
    </row>
    <row r="535" spans="1:20" x14ac:dyDescent="0.2">
      <c r="A535" s="10">
        <v>2025</v>
      </c>
      <c r="B535" s="10">
        <v>1</v>
      </c>
      <c r="C535" s="10" t="s">
        <v>29</v>
      </c>
      <c r="D535" s="13">
        <v>840</v>
      </c>
      <c r="E535" s="13" t="b">
        <v>0</v>
      </c>
      <c r="F535" s="13" t="b">
        <v>0</v>
      </c>
      <c r="G535" s="13" t="s">
        <v>159</v>
      </c>
      <c r="H535" s="13">
        <v>181758.90000000017</v>
      </c>
      <c r="I535" s="14">
        <v>804</v>
      </c>
      <c r="J535" s="14">
        <v>19.834097222117997</v>
      </c>
      <c r="K535" s="13">
        <v>9163.9613320696899</v>
      </c>
      <c r="L535" s="14">
        <v>7661.9822066079423</v>
      </c>
      <c r="M535" s="13">
        <v>6901.3526790297265</v>
      </c>
      <c r="N535" s="13">
        <v>5233.9059770381918</v>
      </c>
      <c r="O535" s="13">
        <v>5399.3735535679843</v>
      </c>
      <c r="P535" s="13">
        <v>241</v>
      </c>
      <c r="Q535" s="13">
        <v>12.150792511556755</v>
      </c>
      <c r="R535" s="13">
        <v>392</v>
      </c>
      <c r="S535" s="13">
        <v>1.6944444444444444</v>
      </c>
      <c r="T535" s="13">
        <v>299</v>
      </c>
    </row>
    <row r="536" spans="1:20" x14ac:dyDescent="0.2">
      <c r="A536" s="10">
        <v>2024</v>
      </c>
      <c r="B536" s="10">
        <v>2</v>
      </c>
      <c r="C536" s="10" t="s">
        <v>33</v>
      </c>
      <c r="D536" s="13">
        <v>840</v>
      </c>
      <c r="E536" s="13" t="b">
        <v>0</v>
      </c>
      <c r="F536" s="13" t="b">
        <v>0</v>
      </c>
      <c r="G536" s="13" t="s">
        <v>159</v>
      </c>
      <c r="H536" s="13">
        <v>201927.07000000007</v>
      </c>
      <c r="I536" s="14">
        <v>961</v>
      </c>
      <c r="J536" s="14">
        <v>19.456250000000004</v>
      </c>
      <c r="K536" s="13">
        <v>10378.519498875683</v>
      </c>
      <c r="L536" s="14">
        <v>7674.4064246707394</v>
      </c>
      <c r="M536" s="13">
        <v>9593.3784773530369</v>
      </c>
      <c r="N536" s="13">
        <v>6774.6184388050151</v>
      </c>
      <c r="O536" s="13">
        <v>6889.2654031480924</v>
      </c>
      <c r="P536" s="13">
        <v>342</v>
      </c>
      <c r="Q536" s="13">
        <v>17.577899132669447</v>
      </c>
      <c r="R536" s="13">
        <v>315</v>
      </c>
      <c r="S536" s="13">
        <v>1.698581560283688</v>
      </c>
      <c r="T536" s="13">
        <v>292</v>
      </c>
    </row>
    <row r="537" spans="1:20" x14ac:dyDescent="0.2">
      <c r="A537" s="10">
        <v>2025</v>
      </c>
      <c r="B537" s="10">
        <v>2</v>
      </c>
      <c r="C537" s="10" t="s">
        <v>29</v>
      </c>
      <c r="D537" s="13">
        <v>840</v>
      </c>
      <c r="E537" s="13" t="b">
        <v>0</v>
      </c>
      <c r="F537" s="13" t="b">
        <v>0</v>
      </c>
      <c r="G537" s="13" t="s">
        <v>159</v>
      </c>
      <c r="H537" s="13">
        <v>230390.00000000017</v>
      </c>
      <c r="I537" s="14">
        <v>916</v>
      </c>
      <c r="J537" s="14">
        <v>19.452013888759538</v>
      </c>
      <c r="K537" s="13">
        <v>11844.017864552956</v>
      </c>
      <c r="L537" s="14">
        <v>10679.871050269345</v>
      </c>
      <c r="M537" s="13">
        <v>7150.6991921477775</v>
      </c>
      <c r="N537" s="13">
        <v>6394.6386585647415</v>
      </c>
      <c r="O537" s="13">
        <v>5986.5523778641582</v>
      </c>
      <c r="P537" s="13">
        <v>256</v>
      </c>
      <c r="Q537" s="13">
        <v>13.16059105571229</v>
      </c>
      <c r="R537" s="13">
        <v>316</v>
      </c>
      <c r="S537" s="13">
        <v>1.9234234234234233</v>
      </c>
      <c r="T537" s="13">
        <v>289</v>
      </c>
    </row>
    <row r="538" spans="1:20" x14ac:dyDescent="0.2">
      <c r="A538" s="10">
        <v>2025</v>
      </c>
      <c r="B538" s="10">
        <v>2</v>
      </c>
      <c r="C538" s="10" t="s">
        <v>35</v>
      </c>
      <c r="D538" s="13">
        <v>840</v>
      </c>
      <c r="E538" s="13" t="b">
        <v>0</v>
      </c>
      <c r="F538" s="13" t="b">
        <v>0</v>
      </c>
      <c r="G538" s="13" t="s">
        <v>159</v>
      </c>
      <c r="J538" s="14">
        <v>5.0000000000000001E-3</v>
      </c>
    </row>
    <row r="539" spans="1:20" x14ac:dyDescent="0.2">
      <c r="A539" s="10">
        <v>2024</v>
      </c>
      <c r="B539" s="10">
        <v>3</v>
      </c>
      <c r="C539" s="10" t="s">
        <v>33</v>
      </c>
      <c r="D539" s="13">
        <v>840</v>
      </c>
      <c r="E539" s="13" t="b">
        <v>0</v>
      </c>
      <c r="F539" s="13" t="b">
        <v>0</v>
      </c>
      <c r="G539" s="13" t="s">
        <v>159</v>
      </c>
      <c r="H539" s="13">
        <v>230025.8500000003</v>
      </c>
      <c r="I539" s="14">
        <v>914</v>
      </c>
      <c r="J539" s="14">
        <v>21.607777777791004</v>
      </c>
      <c r="K539" s="13">
        <v>10645.511647034173</v>
      </c>
      <c r="L539" s="14">
        <v>9006.2477502901838</v>
      </c>
      <c r="M539" s="13">
        <v>10375.613462224341</v>
      </c>
      <c r="N539" s="13">
        <v>7443.9491952440858</v>
      </c>
      <c r="O539" s="13">
        <v>8736.3495654803537</v>
      </c>
      <c r="P539" s="13">
        <v>284</v>
      </c>
      <c r="Q539" s="13">
        <v>13.143415436820257</v>
      </c>
      <c r="R539" s="13">
        <v>428.5</v>
      </c>
      <c r="S539" s="13">
        <v>2.1033057851239669</v>
      </c>
      <c r="T539" s="13">
        <v>299</v>
      </c>
    </row>
    <row r="540" spans="1:20" x14ac:dyDescent="0.2">
      <c r="A540" s="10">
        <v>2025</v>
      </c>
      <c r="B540" s="10">
        <v>3</v>
      </c>
      <c r="C540" s="10" t="s">
        <v>29</v>
      </c>
      <c r="D540" s="13">
        <v>840</v>
      </c>
      <c r="E540" s="13" t="b">
        <v>0</v>
      </c>
      <c r="F540" s="13" t="b">
        <v>0</v>
      </c>
      <c r="G540" s="13" t="s">
        <v>159</v>
      </c>
      <c r="H540" s="13">
        <v>35136.999999999993</v>
      </c>
      <c r="I540" s="14">
        <v>242</v>
      </c>
      <c r="J540" s="14">
        <v>4.5659375000119322</v>
      </c>
      <c r="K540" s="13">
        <v>7695.4623228872861</v>
      </c>
      <c r="L540" s="14">
        <v>7329.4914790034982</v>
      </c>
      <c r="M540" s="13">
        <v>7695.4623228872861</v>
      </c>
      <c r="N540" s="13">
        <v>6644.0024638796976</v>
      </c>
      <c r="O540" s="13">
        <v>7329.4914790034982</v>
      </c>
      <c r="P540" s="13">
        <v>67</v>
      </c>
      <c r="Q540" s="13">
        <v>14.673875846926268</v>
      </c>
      <c r="R540" s="13">
        <v>340.5</v>
      </c>
      <c r="S540" s="13">
        <v>2.0172413793103448</v>
      </c>
      <c r="T540" s="13">
        <v>239</v>
      </c>
    </row>
    <row r="541" spans="1:20" x14ac:dyDescent="0.2">
      <c r="A541" s="10">
        <v>2024</v>
      </c>
      <c r="B541" s="10">
        <v>4</v>
      </c>
      <c r="C541" s="10" t="s">
        <v>33</v>
      </c>
      <c r="D541" s="13">
        <v>840</v>
      </c>
      <c r="E541" s="13" t="b">
        <v>0</v>
      </c>
      <c r="F541" s="13" t="b">
        <v>0</v>
      </c>
      <c r="G541" s="13" t="s">
        <v>159</v>
      </c>
      <c r="H541" s="13">
        <v>286991.40999999968</v>
      </c>
      <c r="I541" s="14">
        <v>1137</v>
      </c>
      <c r="J541" s="14">
        <v>22.221319444477558</v>
      </c>
      <c r="K541" s="13">
        <v>12915.138127467169</v>
      </c>
      <c r="L541" s="14">
        <v>10542.605743342612</v>
      </c>
      <c r="M541" s="13">
        <v>10995.369136854795</v>
      </c>
      <c r="N541" s="13">
        <v>7413.3631178656196</v>
      </c>
      <c r="O541" s="13">
        <v>8622.8367527302307</v>
      </c>
      <c r="P541" s="13">
        <v>346</v>
      </c>
      <c r="Q541" s="13">
        <v>15.570632556924423</v>
      </c>
      <c r="R541" s="13">
        <v>387.5</v>
      </c>
      <c r="S541" s="13">
        <v>1.9102990033222591</v>
      </c>
      <c r="T541" s="13">
        <v>305</v>
      </c>
    </row>
    <row r="542" spans="1:20" x14ac:dyDescent="0.2">
      <c r="A542" s="10">
        <v>2024</v>
      </c>
      <c r="B542" s="10">
        <v>5</v>
      </c>
      <c r="C542" s="10" t="s">
        <v>33</v>
      </c>
      <c r="D542" s="13">
        <v>840</v>
      </c>
      <c r="E542" s="13" t="b">
        <v>0</v>
      </c>
      <c r="F542" s="13" t="b">
        <v>0</v>
      </c>
      <c r="G542" s="13" t="s">
        <v>159</v>
      </c>
      <c r="H542" s="13">
        <v>266638.09999999998</v>
      </c>
      <c r="I542" s="14">
        <v>1162</v>
      </c>
      <c r="J542" s="14">
        <v>21.089444444442051</v>
      </c>
      <c r="K542" s="13">
        <v>12643.201707016528</v>
      </c>
      <c r="L542" s="14">
        <v>9210.7760596412209</v>
      </c>
      <c r="M542" s="13">
        <v>12643.201707016528</v>
      </c>
      <c r="N542" s="13">
        <v>7973.8302468331967</v>
      </c>
      <c r="O542" s="13">
        <v>9210.7760596412209</v>
      </c>
      <c r="P542" s="13">
        <v>378</v>
      </c>
      <c r="Q542" s="13">
        <v>17.923658491611842</v>
      </c>
      <c r="R542" s="13">
        <v>375</v>
      </c>
      <c r="S542" s="13">
        <v>1.8507462686567164</v>
      </c>
      <c r="T542" s="13">
        <v>295</v>
      </c>
    </row>
    <row r="543" spans="1:20" x14ac:dyDescent="0.2">
      <c r="A543" s="10">
        <v>2024</v>
      </c>
      <c r="B543" s="10">
        <v>6</v>
      </c>
      <c r="C543" s="10" t="s">
        <v>29</v>
      </c>
      <c r="D543" s="13">
        <v>840</v>
      </c>
      <c r="E543" s="13" t="b">
        <v>0</v>
      </c>
      <c r="F543" s="13" t="b">
        <v>0</v>
      </c>
      <c r="G543" s="13" t="s">
        <v>159</v>
      </c>
      <c r="H543" s="13">
        <v>113921.50000000025</v>
      </c>
      <c r="I543" s="14">
        <v>613</v>
      </c>
      <c r="J543" s="14">
        <v>13.539895833317132</v>
      </c>
      <c r="K543" s="13">
        <v>8413.7648769555326</v>
      </c>
      <c r="L543" s="14">
        <v>6938.6132032733658</v>
      </c>
      <c r="M543" s="13">
        <v>6204.7670849339056</v>
      </c>
      <c r="N543" s="13">
        <v>4959.6984221072798</v>
      </c>
      <c r="O543" s="13">
        <v>4729.6154112517388</v>
      </c>
      <c r="P543" s="13">
        <v>160</v>
      </c>
      <c r="Q543" s="13">
        <v>11.816929906232644</v>
      </c>
      <c r="R543" s="13">
        <v>400.5</v>
      </c>
      <c r="S543" s="13">
        <v>1.9861111111111112</v>
      </c>
      <c r="T543" s="13">
        <v>252</v>
      </c>
    </row>
    <row r="544" spans="1:20" x14ac:dyDescent="0.2">
      <c r="A544" s="10">
        <v>2024</v>
      </c>
      <c r="B544" s="10">
        <v>6</v>
      </c>
      <c r="C544" s="10" t="s">
        <v>33</v>
      </c>
      <c r="D544" s="13">
        <v>840</v>
      </c>
      <c r="E544" s="13" t="b">
        <v>0</v>
      </c>
      <c r="F544" s="13" t="b">
        <v>0</v>
      </c>
      <c r="G544" s="13" t="s">
        <v>159</v>
      </c>
      <c r="H544" s="13">
        <v>45804.899999999987</v>
      </c>
      <c r="I544" s="14">
        <v>185</v>
      </c>
      <c r="J544" s="14">
        <v>3.0359027777667507</v>
      </c>
      <c r="K544" s="13">
        <v>15087.736121014608</v>
      </c>
      <c r="L544" s="14">
        <v>10133.624905679919</v>
      </c>
      <c r="M544" s="13">
        <v>15087.736121014608</v>
      </c>
      <c r="N544" s="13">
        <v>7594.3802182493255</v>
      </c>
      <c r="O544" s="13">
        <v>10133.624905679919</v>
      </c>
      <c r="P544" s="13">
        <v>60</v>
      </c>
      <c r="Q544" s="13">
        <v>19.763478738320064</v>
      </c>
      <c r="R544" s="13">
        <v>385</v>
      </c>
      <c r="S544" s="13">
        <v>1.8148148148148149</v>
      </c>
      <c r="T544" s="13">
        <v>305</v>
      </c>
    </row>
    <row r="545" spans="1:20" x14ac:dyDescent="0.2">
      <c r="A545" s="10">
        <v>2024</v>
      </c>
      <c r="B545" s="10">
        <v>7</v>
      </c>
      <c r="C545" s="10" t="s">
        <v>29</v>
      </c>
      <c r="D545" s="13">
        <v>840</v>
      </c>
      <c r="E545" s="13" t="b">
        <v>0</v>
      </c>
      <c r="F545" s="13" t="b">
        <v>0</v>
      </c>
      <c r="G545" s="13" t="s">
        <v>159</v>
      </c>
      <c r="H545" s="13">
        <v>158362.00000000044</v>
      </c>
      <c r="I545" s="14">
        <v>849</v>
      </c>
      <c r="J545" s="14">
        <v>23.208854166696256</v>
      </c>
      <c r="K545" s="13">
        <v>6823.3441798795629</v>
      </c>
      <c r="L545" s="14">
        <v>4291.9869841286491</v>
      </c>
      <c r="M545" s="13">
        <v>6326.9818899854445</v>
      </c>
      <c r="N545" s="13">
        <v>3181.9364915468495</v>
      </c>
      <c r="O545" s="13">
        <v>3795.6246942345306</v>
      </c>
      <c r="P545" s="13">
        <v>273</v>
      </c>
      <c r="Q545" s="13">
        <v>11.762752182386656</v>
      </c>
      <c r="R545" s="13">
        <v>340.5</v>
      </c>
      <c r="S545" s="13">
        <v>1.6877470355731226</v>
      </c>
      <c r="T545" s="13">
        <v>292</v>
      </c>
    </row>
    <row r="546" spans="1:20" x14ac:dyDescent="0.2">
      <c r="A546" s="10">
        <v>2024</v>
      </c>
      <c r="B546" s="10">
        <v>8</v>
      </c>
      <c r="C546" s="10" t="s">
        <v>29</v>
      </c>
      <c r="D546" s="13">
        <v>840</v>
      </c>
      <c r="E546" s="13" t="b">
        <v>0</v>
      </c>
      <c r="F546" s="13" t="b">
        <v>0</v>
      </c>
      <c r="G546" s="13" t="s">
        <v>159</v>
      </c>
      <c r="H546" s="13">
        <v>276134.00000000023</v>
      </c>
      <c r="I546" s="14">
        <v>1143</v>
      </c>
      <c r="J546" s="14">
        <v>23.48288194447785</v>
      </c>
      <c r="K546" s="13">
        <v>11758.948524839598</v>
      </c>
      <c r="L546" s="14">
        <v>9228.9864809785049</v>
      </c>
      <c r="M546" s="13">
        <v>8580.9825419399094</v>
      </c>
      <c r="N546" s="13">
        <v>5708.1239141314736</v>
      </c>
      <c r="O546" s="13">
        <v>6051.0204980788103</v>
      </c>
      <c r="P546" s="13">
        <v>321</v>
      </c>
      <c r="Q546" s="13">
        <v>13.6695317363074</v>
      </c>
      <c r="R546" s="13">
        <v>357</v>
      </c>
      <c r="S546" s="13">
        <v>1.9480968858131489</v>
      </c>
      <c r="T546" s="13">
        <v>299</v>
      </c>
    </row>
    <row r="547" spans="1:20" x14ac:dyDescent="0.2">
      <c r="A547" s="10">
        <v>2024</v>
      </c>
      <c r="B547" s="10">
        <v>8</v>
      </c>
      <c r="C547" s="10" t="s">
        <v>27</v>
      </c>
      <c r="D547" s="13">
        <v>840</v>
      </c>
      <c r="E547" s="13" t="b">
        <v>0</v>
      </c>
      <c r="F547" s="13" t="b">
        <v>0</v>
      </c>
      <c r="G547" s="13" t="s">
        <v>159</v>
      </c>
      <c r="J547" s="14">
        <v>1</v>
      </c>
    </row>
    <row r="548" spans="1:20" x14ac:dyDescent="0.2">
      <c r="A548" s="10">
        <v>2024</v>
      </c>
      <c r="B548" s="10">
        <v>9</v>
      </c>
      <c r="C548" s="10" t="s">
        <v>29</v>
      </c>
      <c r="D548" s="13">
        <v>840</v>
      </c>
      <c r="E548" s="13" t="b">
        <v>0</v>
      </c>
      <c r="F548" s="13" t="b">
        <v>0</v>
      </c>
      <c r="G548" s="13" t="s">
        <v>159</v>
      </c>
      <c r="H548" s="13">
        <v>170215.00000000017</v>
      </c>
      <c r="I548" s="14">
        <v>908</v>
      </c>
      <c r="J548" s="14">
        <v>20.898819444440306</v>
      </c>
      <c r="K548" s="13">
        <v>8144.7184350541065</v>
      </c>
      <c r="L548" s="14">
        <v>6177.0714055497829</v>
      </c>
      <c r="M548" s="13">
        <v>5805.5910920019642</v>
      </c>
      <c r="N548" s="13">
        <v>4177.6474614802391</v>
      </c>
      <c r="O548" s="13">
        <v>3837.9440624976405</v>
      </c>
      <c r="P548" s="13">
        <v>264</v>
      </c>
      <c r="Q548" s="13">
        <v>12.632292493929922</v>
      </c>
      <c r="R548" s="13">
        <v>357.5</v>
      </c>
      <c r="S548" s="13">
        <v>1.7234042553191489</v>
      </c>
      <c r="T548" s="13">
        <v>274</v>
      </c>
    </row>
    <row r="549" spans="1:20" x14ac:dyDescent="0.2">
      <c r="A549" s="10">
        <v>2024</v>
      </c>
      <c r="B549" s="10">
        <v>9</v>
      </c>
      <c r="C549" s="10" t="s">
        <v>35</v>
      </c>
      <c r="D549" s="13">
        <v>840</v>
      </c>
      <c r="E549" s="13" t="b">
        <v>0</v>
      </c>
      <c r="F549" s="13" t="b">
        <v>0</v>
      </c>
      <c r="G549" s="13" t="s">
        <v>159</v>
      </c>
      <c r="J549" s="14">
        <v>1</v>
      </c>
    </row>
    <row r="550" spans="1:20" x14ac:dyDescent="0.2">
      <c r="A550" s="10">
        <v>2024</v>
      </c>
      <c r="B550" s="10">
        <v>10</v>
      </c>
      <c r="C550" s="10" t="s">
        <v>29</v>
      </c>
      <c r="D550" s="13">
        <v>840</v>
      </c>
      <c r="E550" s="13" t="b">
        <v>0</v>
      </c>
      <c r="F550" s="13" t="b">
        <v>0</v>
      </c>
      <c r="G550" s="13" t="s">
        <v>159</v>
      </c>
      <c r="H550" s="13">
        <v>147989.0000000002</v>
      </c>
      <c r="I550" s="14">
        <v>1131</v>
      </c>
      <c r="J550" s="14">
        <v>18.627118055477915</v>
      </c>
      <c r="K550" s="13">
        <v>7944.8146277507049</v>
      </c>
      <c r="L550" s="14">
        <v>6006.4525100863548</v>
      </c>
      <c r="M550" s="13">
        <v>7912.6572109020035</v>
      </c>
      <c r="N550" s="13">
        <v>6154.6933700935724</v>
      </c>
      <c r="O550" s="13">
        <v>5974.2950932376525</v>
      </c>
      <c r="P550" s="13">
        <v>275</v>
      </c>
      <c r="Q550" s="13">
        <v>14.763421758586388</v>
      </c>
      <c r="R550" s="13">
        <v>366</v>
      </c>
      <c r="S550" s="13">
        <v>1.7918367346938775</v>
      </c>
      <c r="T550" s="13">
        <v>269</v>
      </c>
    </row>
    <row r="551" spans="1:20" x14ac:dyDescent="0.2">
      <c r="A551" s="10">
        <v>2024</v>
      </c>
      <c r="B551" s="10">
        <v>11</v>
      </c>
      <c r="C551" s="10" t="s">
        <v>29</v>
      </c>
      <c r="D551" s="13">
        <v>840</v>
      </c>
      <c r="E551" s="13" t="b">
        <v>0</v>
      </c>
      <c r="F551" s="13" t="b">
        <v>0</v>
      </c>
      <c r="G551" s="13" t="s">
        <v>159</v>
      </c>
      <c r="H551" s="13">
        <v>248111.99999999991</v>
      </c>
      <c r="I551" s="14">
        <v>1107</v>
      </c>
      <c r="J551" s="14">
        <v>21.805798611093195</v>
      </c>
      <c r="K551" s="13">
        <v>11378.257885669855</v>
      </c>
      <c r="L551" s="14">
        <v>8244.5455544353099</v>
      </c>
      <c r="M551" s="13">
        <v>9202.5843024118294</v>
      </c>
      <c r="N551" s="13">
        <v>5548.7626093385361</v>
      </c>
      <c r="O551" s="13">
        <v>6068.8719711772828</v>
      </c>
      <c r="P551" s="13">
        <v>338</v>
      </c>
      <c r="Q551" s="13">
        <v>15.500464166813424</v>
      </c>
      <c r="R551" s="13">
        <v>397.5</v>
      </c>
      <c r="S551" s="13">
        <v>1.7249190938511327</v>
      </c>
      <c r="T551" s="13">
        <v>295</v>
      </c>
    </row>
    <row r="552" spans="1:20" x14ac:dyDescent="0.2">
      <c r="A552" s="10">
        <v>2024</v>
      </c>
      <c r="B552" s="10">
        <v>12</v>
      </c>
      <c r="C552" s="10" t="s">
        <v>29</v>
      </c>
      <c r="D552" s="13">
        <v>840</v>
      </c>
      <c r="E552" s="13" t="b">
        <v>0</v>
      </c>
      <c r="F552" s="13" t="b">
        <v>0</v>
      </c>
      <c r="G552" s="13" t="s">
        <v>159</v>
      </c>
      <c r="H552" s="13">
        <v>283320.00000000017</v>
      </c>
      <c r="I552" s="14">
        <v>1741</v>
      </c>
      <c r="J552" s="14">
        <v>25.517812500025322</v>
      </c>
      <c r="K552" s="13">
        <v>11102.832580171949</v>
      </c>
      <c r="L552" s="14">
        <v>8488.8628286529511</v>
      </c>
      <c r="M552" s="13">
        <v>9998.7018871522523</v>
      </c>
      <c r="N552" s="13">
        <v>7722.5745741256242</v>
      </c>
      <c r="O552" s="13">
        <v>7384.7321356332404</v>
      </c>
      <c r="P552" s="13">
        <v>500</v>
      </c>
      <c r="Q552" s="13">
        <v>19.594156042940742</v>
      </c>
      <c r="R552" s="13">
        <v>364</v>
      </c>
      <c r="S552" s="13">
        <v>1.82560706401766</v>
      </c>
      <c r="T552" s="13">
        <v>265</v>
      </c>
    </row>
    <row r="553" spans="1:20" x14ac:dyDescent="0.2">
      <c r="A553" s="10">
        <v>2025</v>
      </c>
      <c r="B553" s="10">
        <v>7</v>
      </c>
      <c r="C553" s="10" t="s">
        <v>29</v>
      </c>
      <c r="D553" s="13">
        <v>308</v>
      </c>
      <c r="E553" s="13" t="b">
        <v>0</v>
      </c>
      <c r="F553" s="13" t="b">
        <v>0</v>
      </c>
      <c r="G553" s="13" t="s">
        <v>138</v>
      </c>
      <c r="J553" s="14">
        <v>3.7499999999999999E-3</v>
      </c>
    </row>
    <row r="554" spans="1:20" x14ac:dyDescent="0.2">
      <c r="A554" s="10">
        <v>2025</v>
      </c>
      <c r="B554" s="10">
        <v>10</v>
      </c>
      <c r="C554" s="10" t="s">
        <v>31</v>
      </c>
      <c r="D554" s="13">
        <v>308</v>
      </c>
      <c r="E554" s="13" t="b">
        <v>0</v>
      </c>
      <c r="F554" s="13" t="b">
        <v>0</v>
      </c>
      <c r="G554" s="13" t="s">
        <v>138</v>
      </c>
      <c r="J554" s="14">
        <v>1</v>
      </c>
    </row>
    <row r="555" spans="1:20" x14ac:dyDescent="0.2">
      <c r="A555" s="10">
        <v>2025</v>
      </c>
      <c r="B555" s="10">
        <v>1</v>
      </c>
      <c r="C555" s="10" t="s">
        <v>29</v>
      </c>
      <c r="D555" s="13">
        <v>848</v>
      </c>
      <c r="E555" s="13" t="b">
        <v>0</v>
      </c>
      <c r="F555" s="13" t="b">
        <v>0</v>
      </c>
      <c r="G555" s="13" t="s">
        <v>160</v>
      </c>
      <c r="H555" s="13">
        <v>179547.99999999988</v>
      </c>
      <c r="I555" s="14">
        <v>645</v>
      </c>
      <c r="J555" s="14">
        <v>20.757881944429826</v>
      </c>
      <c r="K555" s="13">
        <v>8649.6300769346963</v>
      </c>
      <c r="L555" s="14">
        <v>7573.6147079392385</v>
      </c>
      <c r="M555" s="13">
        <v>5544.3999685566841</v>
      </c>
      <c r="N555" s="13">
        <v>4731.8700560563393</v>
      </c>
      <c r="O555" s="13">
        <v>4468.3845995612146</v>
      </c>
      <c r="P555" s="13">
        <v>201</v>
      </c>
      <c r="Q555" s="13">
        <v>9.6830688476834883</v>
      </c>
      <c r="R555" s="13">
        <v>337</v>
      </c>
      <c r="S555" s="13">
        <v>1.9532163742690059</v>
      </c>
      <c r="T555" s="13">
        <v>315</v>
      </c>
    </row>
    <row r="556" spans="1:20" x14ac:dyDescent="0.2">
      <c r="A556" s="10">
        <v>2025</v>
      </c>
      <c r="B556" s="10">
        <v>1</v>
      </c>
      <c r="C556" s="10" t="s">
        <v>27</v>
      </c>
      <c r="D556" s="13">
        <v>848</v>
      </c>
      <c r="E556" s="13" t="b">
        <v>0</v>
      </c>
      <c r="F556" s="13" t="b">
        <v>0</v>
      </c>
      <c r="G556" s="13" t="s">
        <v>160</v>
      </c>
      <c r="J556" s="14">
        <v>1</v>
      </c>
    </row>
    <row r="557" spans="1:20" x14ac:dyDescent="0.2">
      <c r="A557" s="10">
        <v>2025</v>
      </c>
      <c r="B557" s="10">
        <v>2</v>
      </c>
      <c r="C557" s="10" t="s">
        <v>29</v>
      </c>
      <c r="D557" s="13">
        <v>848</v>
      </c>
      <c r="E557" s="13" t="b">
        <v>0</v>
      </c>
      <c r="F557" s="13" t="b">
        <v>0</v>
      </c>
      <c r="G557" s="13" t="s">
        <v>160</v>
      </c>
      <c r="H557" s="13">
        <v>139020.00000000003</v>
      </c>
      <c r="I557" s="14">
        <v>671</v>
      </c>
      <c r="J557" s="14">
        <v>17.332256944443216</v>
      </c>
      <c r="K557" s="13">
        <v>8020.8827070597026</v>
      </c>
      <c r="L557" s="14">
        <v>6591.7093409250801</v>
      </c>
      <c r="M557" s="13">
        <v>7180.1958855623134</v>
      </c>
      <c r="N557" s="13">
        <v>5826.165647306233</v>
      </c>
      <c r="O557" s="13">
        <v>5751.0225194276918</v>
      </c>
      <c r="P557" s="13">
        <v>201</v>
      </c>
      <c r="Q557" s="13">
        <v>11.59687400459646</v>
      </c>
      <c r="R557" s="13">
        <v>384</v>
      </c>
      <c r="S557" s="13">
        <v>1.7643979057591623</v>
      </c>
      <c r="T557" s="13">
        <v>309</v>
      </c>
    </row>
    <row r="558" spans="1:20" x14ac:dyDescent="0.2">
      <c r="A558" s="10">
        <v>2024</v>
      </c>
      <c r="B558" s="10">
        <v>3</v>
      </c>
      <c r="C558" s="10" t="s">
        <v>29</v>
      </c>
      <c r="D558" s="13">
        <v>848</v>
      </c>
      <c r="E558" s="13" t="b">
        <v>0</v>
      </c>
      <c r="F558" s="13" t="b">
        <v>0</v>
      </c>
      <c r="G558" s="13" t="s">
        <v>160</v>
      </c>
      <c r="H558" s="13">
        <v>69482.999999999971</v>
      </c>
      <c r="I558" s="14">
        <v>383</v>
      </c>
      <c r="J558" s="14">
        <v>12.9448958333344</v>
      </c>
      <c r="K558" s="13">
        <v>5367.5982328937953</v>
      </c>
      <c r="L558" s="14">
        <v>4349.9461660399893</v>
      </c>
      <c r="M558" s="13">
        <v>593.97928720291884</v>
      </c>
      <c r="N558" s="13">
        <v>-302.46670582836509</v>
      </c>
      <c r="O558" s="13">
        <v>-423.67277965088897</v>
      </c>
      <c r="P558" s="13">
        <v>104</v>
      </c>
      <c r="Q558" s="13">
        <v>8.0340546064642417</v>
      </c>
      <c r="R558" s="13">
        <v>340</v>
      </c>
      <c r="S558" s="13">
        <v>1.7032967032967032</v>
      </c>
      <c r="T558" s="13">
        <v>240</v>
      </c>
    </row>
    <row r="559" spans="1:20" x14ac:dyDescent="0.2">
      <c r="A559" s="10">
        <v>2025</v>
      </c>
      <c r="B559" s="10">
        <v>3</v>
      </c>
      <c r="C559" s="10" t="s">
        <v>29</v>
      </c>
      <c r="D559" s="13">
        <v>848</v>
      </c>
      <c r="E559" s="13" t="b">
        <v>0</v>
      </c>
      <c r="F559" s="13" t="b">
        <v>0</v>
      </c>
      <c r="G559" s="13" t="s">
        <v>160</v>
      </c>
      <c r="H559" s="13">
        <v>253069.00000000035</v>
      </c>
      <c r="I559" s="14">
        <v>963</v>
      </c>
      <c r="J559" s="14">
        <v>22.431250000059663</v>
      </c>
      <c r="K559" s="13">
        <v>11281.983839479621</v>
      </c>
      <c r="L559" s="14">
        <v>10618.668152660543</v>
      </c>
      <c r="M559" s="13">
        <v>5964.2329339490389</v>
      </c>
      <c r="N559" s="13">
        <v>5301.3050988992591</v>
      </c>
      <c r="O559" s="13">
        <v>5300.9172471299598</v>
      </c>
      <c r="P559" s="13">
        <v>261</v>
      </c>
      <c r="Q559" s="13">
        <v>11.635553078821099</v>
      </c>
      <c r="R559" s="13">
        <v>356</v>
      </c>
      <c r="S559" s="13">
        <v>1.9070796460176991</v>
      </c>
      <c r="T559" s="13">
        <v>295</v>
      </c>
    </row>
    <row r="560" spans="1:20" x14ac:dyDescent="0.2">
      <c r="A560" s="10">
        <v>2024</v>
      </c>
      <c r="B560" s="10">
        <v>4</v>
      </c>
      <c r="C560" s="10" t="s">
        <v>29</v>
      </c>
      <c r="D560" s="13">
        <v>848</v>
      </c>
      <c r="E560" s="13" t="b">
        <v>0</v>
      </c>
      <c r="F560" s="13" t="b">
        <v>0</v>
      </c>
      <c r="G560" s="13" t="s">
        <v>160</v>
      </c>
      <c r="H560" s="13">
        <v>111163.00000000006</v>
      </c>
      <c r="I560" s="14">
        <v>813</v>
      </c>
      <c r="J560" s="14">
        <v>20.436840277759472</v>
      </c>
      <c r="K560" s="13">
        <v>5439.3437776667433</v>
      </c>
      <c r="L560" s="14">
        <v>4209.3933715193261</v>
      </c>
      <c r="M560" s="13">
        <v>4360.5126227355177</v>
      </c>
      <c r="N560" s="13">
        <v>3404.880551702815</v>
      </c>
      <c r="O560" s="13">
        <v>3130.562216588115</v>
      </c>
      <c r="P560" s="13">
        <v>200</v>
      </c>
      <c r="Q560" s="13">
        <v>9.7862486216938009</v>
      </c>
      <c r="R560" s="13">
        <v>328.5</v>
      </c>
      <c r="S560" s="13">
        <v>1.8383233532934131</v>
      </c>
      <c r="T560" s="13">
        <v>257</v>
      </c>
    </row>
    <row r="561" spans="1:20" x14ac:dyDescent="0.2">
      <c r="A561" s="10">
        <v>2025</v>
      </c>
      <c r="B561" s="10">
        <v>4</v>
      </c>
      <c r="C561" s="10" t="s">
        <v>29</v>
      </c>
      <c r="D561" s="13">
        <v>848</v>
      </c>
      <c r="E561" s="13" t="b">
        <v>0</v>
      </c>
      <c r="F561" s="13" t="b">
        <v>0</v>
      </c>
      <c r="G561" s="13" t="s">
        <v>160</v>
      </c>
      <c r="H561" s="13">
        <v>61559.999999999942</v>
      </c>
      <c r="I561" s="14">
        <v>302</v>
      </c>
      <c r="J561" s="14">
        <v>7.2759027778072047</v>
      </c>
      <c r="K561" s="13">
        <v>8460.8057419031047</v>
      </c>
      <c r="L561" s="14">
        <v>8281.2541398689536</v>
      </c>
      <c r="M561" s="13">
        <v>6956.6624988981066</v>
      </c>
      <c r="N561" s="13">
        <v>7291.5625208489728</v>
      </c>
      <c r="O561" s="13">
        <v>6777.1108968639583</v>
      </c>
      <c r="P561" s="13">
        <v>75</v>
      </c>
      <c r="Q561" s="13">
        <v>10.307999198225039</v>
      </c>
      <c r="R561" s="13">
        <v>377</v>
      </c>
      <c r="S561" s="13">
        <v>2.0422535211267605</v>
      </c>
      <c r="T561" s="13">
        <v>249</v>
      </c>
    </row>
    <row r="562" spans="1:20" x14ac:dyDescent="0.2">
      <c r="A562" s="10">
        <v>2024</v>
      </c>
      <c r="B562" s="10">
        <v>5</v>
      </c>
      <c r="C562" s="10" t="s">
        <v>29</v>
      </c>
      <c r="D562" s="13">
        <v>848</v>
      </c>
      <c r="E562" s="13" t="b">
        <v>0</v>
      </c>
      <c r="F562" s="13" t="b">
        <v>0</v>
      </c>
      <c r="G562" s="13" t="s">
        <v>160</v>
      </c>
      <c r="H562" s="13">
        <v>122591.00000000015</v>
      </c>
      <c r="I562" s="14">
        <v>702</v>
      </c>
      <c r="J562" s="14">
        <v>15.888263888929213</v>
      </c>
      <c r="K562" s="13">
        <v>7715.8209894424244</v>
      </c>
      <c r="L562" s="14">
        <v>6315.4728988305169</v>
      </c>
      <c r="M562" s="13">
        <v>6479.3737515734329</v>
      </c>
      <c r="N562" s="13">
        <v>5124.184779982711</v>
      </c>
      <c r="O562" s="13">
        <v>5079.0256609615362</v>
      </c>
      <c r="P562" s="13">
        <v>157</v>
      </c>
      <c r="Q562" s="13">
        <v>9.8815075767589722</v>
      </c>
      <c r="R562" s="13">
        <v>386</v>
      </c>
      <c r="S562" s="13">
        <v>1.8695652173913044</v>
      </c>
      <c r="T562" s="13">
        <v>299</v>
      </c>
    </row>
    <row r="563" spans="1:20" x14ac:dyDescent="0.2">
      <c r="A563" s="10">
        <v>2024</v>
      </c>
      <c r="B563" s="10">
        <v>6</v>
      </c>
      <c r="C563" s="10" t="s">
        <v>29</v>
      </c>
      <c r="D563" s="13">
        <v>848</v>
      </c>
      <c r="E563" s="13" t="b">
        <v>0</v>
      </c>
      <c r="F563" s="13" t="b">
        <v>0</v>
      </c>
      <c r="G563" s="13" t="s">
        <v>160</v>
      </c>
      <c r="H563" s="13">
        <v>169076.00000000035</v>
      </c>
      <c r="I563" s="14">
        <v>591</v>
      </c>
      <c r="J563" s="14">
        <v>17.080347222107228</v>
      </c>
      <c r="K563" s="13">
        <v>9898.8619962692537</v>
      </c>
      <c r="L563" s="14">
        <v>8578.4380197116061</v>
      </c>
      <c r="M563" s="13">
        <v>5644.6569116119817</v>
      </c>
      <c r="N563" s="13">
        <v>4306.030728977541</v>
      </c>
      <c r="O563" s="13">
        <v>4324.2329350543359</v>
      </c>
      <c r="P563" s="13">
        <v>167</v>
      </c>
      <c r="Q563" s="13">
        <v>9.7773187996934041</v>
      </c>
      <c r="R563" s="13">
        <v>374.5</v>
      </c>
      <c r="S563" s="13">
        <v>2.0140845070422535</v>
      </c>
      <c r="T563" s="13">
        <v>302.5</v>
      </c>
    </row>
    <row r="564" spans="1:20" x14ac:dyDescent="0.2">
      <c r="A564" s="10">
        <v>2024</v>
      </c>
      <c r="B564" s="10">
        <v>7</v>
      </c>
      <c r="C564" s="10" t="s">
        <v>29</v>
      </c>
      <c r="D564" s="13">
        <v>848</v>
      </c>
      <c r="E564" s="13" t="b">
        <v>0</v>
      </c>
      <c r="F564" s="13" t="b">
        <v>0</v>
      </c>
      <c r="G564" s="13" t="s">
        <v>160</v>
      </c>
      <c r="H564" s="13">
        <v>128336.99999999996</v>
      </c>
      <c r="I564" s="14">
        <v>459</v>
      </c>
      <c r="J564" s="14">
        <v>18.846180555484025</v>
      </c>
      <c r="K564" s="13">
        <v>6809.7087164250552</v>
      </c>
      <c r="L564" s="14">
        <v>5236.7162518392433</v>
      </c>
      <c r="M564" s="13">
        <v>4770.8765038779347</v>
      </c>
      <c r="N564" s="13">
        <v>3246.3819297431455</v>
      </c>
      <c r="O564" s="13">
        <v>3197.884039292127</v>
      </c>
      <c r="P564" s="13">
        <v>132</v>
      </c>
      <c r="Q564" s="13">
        <v>7.004071706274166</v>
      </c>
      <c r="R564" s="13">
        <v>346</v>
      </c>
      <c r="S564" s="13">
        <v>2.1916666666666669</v>
      </c>
      <c r="T564" s="13">
        <v>335</v>
      </c>
    </row>
    <row r="565" spans="1:20" x14ac:dyDescent="0.2">
      <c r="A565" s="10">
        <v>2024</v>
      </c>
      <c r="B565" s="10">
        <v>7</v>
      </c>
      <c r="C565" s="10" t="s">
        <v>39</v>
      </c>
      <c r="D565" s="13">
        <v>848</v>
      </c>
      <c r="E565" s="13" t="b">
        <v>0</v>
      </c>
      <c r="F565" s="13" t="b">
        <v>0</v>
      </c>
      <c r="G565" s="13" t="s">
        <v>160</v>
      </c>
      <c r="H565" s="13">
        <v>200</v>
      </c>
      <c r="I565" s="14">
        <v>1</v>
      </c>
      <c r="J565" s="14">
        <v>1</v>
      </c>
      <c r="K565" s="13">
        <v>200</v>
      </c>
      <c r="L565" s="14">
        <v>200</v>
      </c>
      <c r="M565" s="13">
        <v>200</v>
      </c>
      <c r="N565" s="13">
        <v>200</v>
      </c>
      <c r="O565" s="13">
        <v>200</v>
      </c>
      <c r="P565" s="13">
        <v>1</v>
      </c>
      <c r="Q565" s="13">
        <v>1</v>
      </c>
      <c r="R565" s="13">
        <v>200</v>
      </c>
      <c r="S565" s="13">
        <v>1</v>
      </c>
      <c r="T565" s="13">
        <v>200</v>
      </c>
    </row>
    <row r="566" spans="1:20" x14ac:dyDescent="0.2">
      <c r="A566" s="10">
        <v>2024</v>
      </c>
      <c r="B566" s="10">
        <v>8</v>
      </c>
      <c r="C566" s="10" t="s">
        <v>29</v>
      </c>
      <c r="D566" s="13">
        <v>848</v>
      </c>
      <c r="E566" s="13" t="b">
        <v>0</v>
      </c>
      <c r="F566" s="13" t="b">
        <v>0</v>
      </c>
      <c r="G566" s="13" t="s">
        <v>160</v>
      </c>
      <c r="H566" s="13">
        <v>114493.99999999997</v>
      </c>
      <c r="I566" s="14">
        <v>472</v>
      </c>
      <c r="J566" s="14">
        <v>23.003437499951978</v>
      </c>
      <c r="K566" s="13">
        <v>4977.2561166233954</v>
      </c>
      <c r="L566" s="14">
        <v>3983.1959897381121</v>
      </c>
      <c r="M566" s="13">
        <v>4977.2561166233954</v>
      </c>
      <c r="N566" s="13">
        <v>3995.1507247641512</v>
      </c>
      <c r="O566" s="13">
        <v>3983.1959897381121</v>
      </c>
      <c r="P566" s="13">
        <v>170</v>
      </c>
      <c r="Q566" s="13">
        <v>7.3901998342793283</v>
      </c>
      <c r="R566" s="13">
        <v>328</v>
      </c>
      <c r="S566" s="13">
        <v>1.9060402684563758</v>
      </c>
      <c r="T566" s="13">
        <v>295</v>
      </c>
    </row>
    <row r="567" spans="1:20" x14ac:dyDescent="0.2">
      <c r="A567" s="10">
        <v>2024</v>
      </c>
      <c r="B567" s="10">
        <v>9</v>
      </c>
      <c r="C567" s="10" t="s">
        <v>29</v>
      </c>
      <c r="D567" s="13">
        <v>848</v>
      </c>
      <c r="E567" s="13" t="b">
        <v>0</v>
      </c>
      <c r="F567" s="13" t="b">
        <v>0</v>
      </c>
      <c r="G567" s="13" t="s">
        <v>160</v>
      </c>
      <c r="H567" s="13">
        <v>105235.00000000004</v>
      </c>
      <c r="I567" s="14">
        <v>730</v>
      </c>
      <c r="J567" s="14">
        <v>19.754444444324761</v>
      </c>
      <c r="K567" s="13">
        <v>5327.1556330825051</v>
      </c>
      <c r="L567" s="14">
        <v>4198.2010799511927</v>
      </c>
      <c r="M567" s="13">
        <v>4286.5796726734752</v>
      </c>
      <c r="N567" s="13">
        <v>3162.1152483458327</v>
      </c>
      <c r="O567" s="13">
        <v>3157.6251195421614</v>
      </c>
      <c r="P567" s="13">
        <v>181</v>
      </c>
      <c r="Q567" s="13">
        <v>9.1624950785188677</v>
      </c>
      <c r="R567" s="13">
        <v>339</v>
      </c>
      <c r="S567" s="13">
        <v>1.7117647058823529</v>
      </c>
      <c r="T567" s="13">
        <v>295</v>
      </c>
    </row>
    <row r="568" spans="1:20" x14ac:dyDescent="0.2">
      <c r="A568" s="10">
        <v>2024</v>
      </c>
      <c r="B568" s="10">
        <v>10</v>
      </c>
      <c r="C568" s="10" t="s">
        <v>29</v>
      </c>
      <c r="D568" s="13">
        <v>848</v>
      </c>
      <c r="E568" s="13" t="b">
        <v>0</v>
      </c>
      <c r="F568" s="13" t="b">
        <v>0</v>
      </c>
      <c r="G568" s="13" t="s">
        <v>160</v>
      </c>
      <c r="H568" s="13">
        <v>136961.00000000006</v>
      </c>
      <c r="I568" s="14">
        <v>790</v>
      </c>
      <c r="J568" s="14">
        <v>18.408472222235869</v>
      </c>
      <c r="K568" s="13">
        <v>7440.1068348606805</v>
      </c>
      <c r="L568" s="14">
        <v>6306.5744184771502</v>
      </c>
      <c r="M568" s="13">
        <v>6000.8890833735277</v>
      </c>
      <c r="N568" s="13">
        <v>4793.9882753225711</v>
      </c>
      <c r="O568" s="13">
        <v>4867.3566669900001</v>
      </c>
      <c r="P568" s="13">
        <v>189</v>
      </c>
      <c r="Q568" s="13">
        <v>10.267011717121429</v>
      </c>
      <c r="R568" s="13">
        <v>385</v>
      </c>
      <c r="S568" s="13">
        <v>1.75</v>
      </c>
      <c r="T568" s="13">
        <v>269</v>
      </c>
    </row>
    <row r="569" spans="1:20" x14ac:dyDescent="0.2">
      <c r="A569" s="10">
        <v>2024</v>
      </c>
      <c r="B569" s="10">
        <v>11</v>
      </c>
      <c r="C569" s="10" t="s">
        <v>29</v>
      </c>
      <c r="D569" s="13">
        <v>848</v>
      </c>
      <c r="E569" s="13" t="b">
        <v>0</v>
      </c>
      <c r="F569" s="13" t="b">
        <v>0</v>
      </c>
      <c r="G569" s="13" t="s">
        <v>160</v>
      </c>
      <c r="H569" s="13">
        <v>173276.00000000006</v>
      </c>
      <c r="I569" s="14">
        <v>733</v>
      </c>
      <c r="J569" s="14">
        <v>21.708263888874207</v>
      </c>
      <c r="K569" s="13">
        <v>7982.0293731000047</v>
      </c>
      <c r="L569" s="14">
        <v>5137.4076052741348</v>
      </c>
      <c r="M569" s="13">
        <v>6346.8087869805813</v>
      </c>
      <c r="N569" s="13">
        <v>3130.9827606635395</v>
      </c>
      <c r="O569" s="13">
        <v>3502.1870191547036</v>
      </c>
      <c r="P569" s="13">
        <v>241</v>
      </c>
      <c r="Q569" s="13">
        <v>11.101762961501308</v>
      </c>
      <c r="R569" s="13">
        <v>345.5</v>
      </c>
      <c r="S569" s="13">
        <v>1.9345794392523366</v>
      </c>
      <c r="T569" s="13">
        <v>289</v>
      </c>
    </row>
    <row r="570" spans="1:20" x14ac:dyDescent="0.2">
      <c r="A570" s="10">
        <v>2024</v>
      </c>
      <c r="B570" s="10">
        <v>12</v>
      </c>
      <c r="C570" s="10" t="s">
        <v>29</v>
      </c>
      <c r="D570" s="13">
        <v>848</v>
      </c>
      <c r="E570" s="13" t="b">
        <v>0</v>
      </c>
      <c r="F570" s="13" t="b">
        <v>0</v>
      </c>
      <c r="G570" s="13" t="s">
        <v>160</v>
      </c>
      <c r="H570" s="13">
        <v>236533.0000000002</v>
      </c>
      <c r="I570" s="14">
        <v>1080</v>
      </c>
      <c r="J570" s="14">
        <v>22.085451388833462</v>
      </c>
      <c r="K570" s="13">
        <v>10709.901094418778</v>
      </c>
      <c r="L570" s="14">
        <v>8543.5315166527216</v>
      </c>
      <c r="M570" s="13">
        <v>8065.1192888934902</v>
      </c>
      <c r="N570" s="13">
        <v>5930.7209843229994</v>
      </c>
      <c r="O570" s="13">
        <v>5898.7497111274215</v>
      </c>
      <c r="P570" s="13">
        <v>355</v>
      </c>
      <c r="Q570" s="13">
        <v>16.073930016186591</v>
      </c>
      <c r="R570" s="13">
        <v>322</v>
      </c>
      <c r="S570" s="13">
        <v>1.8958990536277602</v>
      </c>
      <c r="T570" s="13">
        <v>265</v>
      </c>
    </row>
    <row r="571" spans="1:20" x14ac:dyDescent="0.2">
      <c r="A571" s="10">
        <v>2024</v>
      </c>
      <c r="B571" s="10">
        <v>1</v>
      </c>
      <c r="C571" s="10" t="s">
        <v>29</v>
      </c>
      <c r="D571" s="13">
        <v>853</v>
      </c>
      <c r="E571" s="13" t="b">
        <v>0</v>
      </c>
      <c r="F571" s="13" t="b">
        <v>0</v>
      </c>
      <c r="G571" s="13" t="s">
        <v>117</v>
      </c>
      <c r="H571" s="13">
        <v>7548.0000000000009</v>
      </c>
      <c r="I571" s="14">
        <v>48</v>
      </c>
      <c r="J571" s="14">
        <v>9.1916666666666664</v>
      </c>
      <c r="K571" s="13">
        <v>821.178603807797</v>
      </c>
      <c r="L571" s="14">
        <v>701.61378059836818</v>
      </c>
      <c r="M571" s="13">
        <v>821.178603807797</v>
      </c>
      <c r="N571" s="13">
        <v>420.04351767905712</v>
      </c>
      <c r="O571" s="13">
        <v>701.61378059836818</v>
      </c>
      <c r="P571" s="13">
        <v>7</v>
      </c>
      <c r="Q571" s="13">
        <v>0.76155938349954666</v>
      </c>
      <c r="R571" s="13">
        <v>306</v>
      </c>
      <c r="S571" s="13">
        <v>2.8571428571428572</v>
      </c>
      <c r="T571" s="13">
        <v>174</v>
      </c>
    </row>
    <row r="572" spans="1:20" x14ac:dyDescent="0.2">
      <c r="A572" s="10">
        <v>2024</v>
      </c>
      <c r="B572" s="10">
        <v>1</v>
      </c>
      <c r="C572" s="10" t="s">
        <v>35</v>
      </c>
      <c r="D572" s="13">
        <v>853</v>
      </c>
      <c r="E572" s="13" t="b">
        <v>0</v>
      </c>
      <c r="F572" s="13" t="b">
        <v>0</v>
      </c>
      <c r="G572" s="13" t="s">
        <v>117</v>
      </c>
      <c r="J572" s="14">
        <v>1</v>
      </c>
    </row>
    <row r="573" spans="1:20" x14ac:dyDescent="0.2">
      <c r="A573" s="10">
        <v>2025</v>
      </c>
      <c r="B573" s="10">
        <v>1</v>
      </c>
      <c r="C573" s="10" t="s">
        <v>29</v>
      </c>
      <c r="D573" s="13">
        <v>853</v>
      </c>
      <c r="E573" s="13" t="b">
        <v>0</v>
      </c>
      <c r="F573" s="13" t="b">
        <v>0</v>
      </c>
      <c r="G573" s="13" t="s">
        <v>117</v>
      </c>
      <c r="H573" s="13">
        <v>29793</v>
      </c>
      <c r="I573" s="14">
        <v>251</v>
      </c>
      <c r="J573" s="14">
        <v>21.076006944504336</v>
      </c>
      <c r="K573" s="13">
        <v>1413.5979399916007</v>
      </c>
      <c r="L573" s="14">
        <v>995.34983335494223</v>
      </c>
      <c r="M573" s="13">
        <v>1413.5979399916007</v>
      </c>
      <c r="N573" s="13">
        <v>1034.2091866544797</v>
      </c>
      <c r="O573" s="13">
        <v>995.34983335494223</v>
      </c>
      <c r="P573" s="13">
        <v>62</v>
      </c>
      <c r="Q573" s="13">
        <v>2.9417337052152939</v>
      </c>
      <c r="R573" s="13">
        <v>365.5</v>
      </c>
      <c r="S573" s="13">
        <v>1.5272727272727273</v>
      </c>
      <c r="T573" s="13">
        <v>249</v>
      </c>
    </row>
    <row r="574" spans="1:20" x14ac:dyDescent="0.2">
      <c r="A574" s="10">
        <v>2026</v>
      </c>
      <c r="B574" s="10">
        <v>1</v>
      </c>
      <c r="C574" s="10" t="s">
        <v>29</v>
      </c>
      <c r="D574" s="13">
        <v>853</v>
      </c>
      <c r="E574" s="13" t="b">
        <v>0</v>
      </c>
      <c r="F574" s="13" t="b">
        <v>0</v>
      </c>
      <c r="G574" s="13" t="s">
        <v>117</v>
      </c>
      <c r="H574" s="13">
        <v>3270</v>
      </c>
      <c r="I574" s="14">
        <v>24</v>
      </c>
      <c r="J574" s="14">
        <v>13.973923611163627</v>
      </c>
      <c r="K574" s="13">
        <v>234.00729036386244</v>
      </c>
      <c r="L574" s="14">
        <v>234.00729036386244</v>
      </c>
      <c r="M574" s="13">
        <v>234.00729036386244</v>
      </c>
      <c r="N574" s="13">
        <v>289.54645184746909</v>
      </c>
      <c r="O574" s="13">
        <v>234.00729036386244</v>
      </c>
      <c r="P574" s="13">
        <v>13</v>
      </c>
      <c r="Q574" s="13">
        <v>0.93030421245572226</v>
      </c>
      <c r="R574" s="13">
        <v>161</v>
      </c>
      <c r="S574" s="13">
        <v>1.1818181818181819</v>
      </c>
      <c r="T574" s="13">
        <v>329</v>
      </c>
    </row>
    <row r="575" spans="1:20" x14ac:dyDescent="0.2">
      <c r="A575" s="10">
        <v>2026</v>
      </c>
      <c r="B575" s="10">
        <v>1</v>
      </c>
      <c r="C575" s="10" t="s">
        <v>31</v>
      </c>
      <c r="D575" s="13">
        <v>853</v>
      </c>
      <c r="E575" s="13" t="b">
        <v>0</v>
      </c>
      <c r="F575" s="13" t="b">
        <v>0</v>
      </c>
      <c r="G575" s="13" t="s">
        <v>117</v>
      </c>
      <c r="J575" s="14">
        <v>0.46</v>
      </c>
    </row>
    <row r="576" spans="1:20" x14ac:dyDescent="0.2">
      <c r="A576" s="10">
        <v>2024</v>
      </c>
      <c r="B576" s="10">
        <v>2</v>
      </c>
      <c r="C576" s="10" t="s">
        <v>29</v>
      </c>
      <c r="D576" s="13">
        <v>853</v>
      </c>
      <c r="E576" s="13" t="b">
        <v>0</v>
      </c>
      <c r="F576" s="13" t="b">
        <v>0</v>
      </c>
      <c r="G576" s="13" t="s">
        <v>117</v>
      </c>
      <c r="H576" s="13">
        <v>17978</v>
      </c>
      <c r="I576" s="14">
        <v>166</v>
      </c>
      <c r="J576" s="14">
        <v>20.541666666666668</v>
      </c>
      <c r="K576" s="13">
        <v>875.1967545638945</v>
      </c>
      <c r="L576" s="14">
        <v>566.50709939148066</v>
      </c>
      <c r="M576" s="13">
        <v>875.1967545638945</v>
      </c>
      <c r="N576" s="13">
        <v>569.52535496957398</v>
      </c>
      <c r="O576" s="13">
        <v>566.50709939148066</v>
      </c>
      <c r="P576" s="13">
        <v>47</v>
      </c>
      <c r="Q576" s="13">
        <v>2.2880324543610548</v>
      </c>
      <c r="R576" s="13">
        <v>352.5</v>
      </c>
      <c r="S576" s="13">
        <v>1.3333333333333333</v>
      </c>
      <c r="T576" s="13">
        <v>225</v>
      </c>
    </row>
    <row r="577" spans="1:20" x14ac:dyDescent="0.2">
      <c r="A577" s="10">
        <v>2025</v>
      </c>
      <c r="B577" s="10">
        <v>2</v>
      </c>
      <c r="C577" s="10" t="s">
        <v>29</v>
      </c>
      <c r="D577" s="13">
        <v>853</v>
      </c>
      <c r="E577" s="13" t="b">
        <v>0</v>
      </c>
      <c r="F577" s="13" t="b">
        <v>0</v>
      </c>
      <c r="G577" s="13" t="s">
        <v>117</v>
      </c>
      <c r="H577" s="13">
        <v>33900.999999999993</v>
      </c>
      <c r="I577" s="14">
        <v>261</v>
      </c>
      <c r="J577" s="14">
        <v>21.767395833328482</v>
      </c>
      <c r="K577" s="13">
        <v>1557.4210282009717</v>
      </c>
      <c r="L577" s="14">
        <v>1182.3508975103962</v>
      </c>
      <c r="M577" s="13">
        <v>1557.4210282009717</v>
      </c>
      <c r="N577" s="13">
        <v>1293.1955763353071</v>
      </c>
      <c r="O577" s="13">
        <v>1182.3508975103962</v>
      </c>
      <c r="P577" s="13">
        <v>86</v>
      </c>
      <c r="Q577" s="13">
        <v>3.9508630549329991</v>
      </c>
      <c r="R577" s="13">
        <v>332</v>
      </c>
      <c r="S577" s="13">
        <v>1.5405405405405406</v>
      </c>
      <c r="T577" s="13">
        <v>265</v>
      </c>
    </row>
    <row r="578" spans="1:20" x14ac:dyDescent="0.2">
      <c r="A578" s="10">
        <v>2024</v>
      </c>
      <c r="B578" s="10">
        <v>3</v>
      </c>
      <c r="C578" s="10" t="s">
        <v>29</v>
      </c>
      <c r="D578" s="13">
        <v>853</v>
      </c>
      <c r="E578" s="13" t="b">
        <v>0</v>
      </c>
      <c r="F578" s="13" t="b">
        <v>0</v>
      </c>
      <c r="G578" s="13" t="s">
        <v>117</v>
      </c>
      <c r="H578" s="13">
        <v>9464.9999999999982</v>
      </c>
      <c r="I578" s="14">
        <v>107</v>
      </c>
      <c r="J578" s="14">
        <v>23.822118055551744</v>
      </c>
      <c r="K578" s="13">
        <v>397.31983436267876</v>
      </c>
      <c r="L578" s="14">
        <v>328.43427195494968</v>
      </c>
      <c r="M578" s="13">
        <v>397.31983436267876</v>
      </c>
      <c r="N578" s="13">
        <v>351.82849738446066</v>
      </c>
      <c r="O578" s="13">
        <v>328.43427195494968</v>
      </c>
      <c r="P578" s="13">
        <v>34</v>
      </c>
      <c r="Q578" s="13">
        <v>1.4272450468389943</v>
      </c>
      <c r="R578" s="13">
        <v>293</v>
      </c>
      <c r="S578" s="13">
        <v>0.96296296296296291</v>
      </c>
      <c r="T578" s="13">
        <v>299</v>
      </c>
    </row>
    <row r="579" spans="1:20" x14ac:dyDescent="0.2">
      <c r="A579" s="10">
        <v>2025</v>
      </c>
      <c r="B579" s="10">
        <v>3</v>
      </c>
      <c r="C579" s="10" t="s">
        <v>29</v>
      </c>
      <c r="D579" s="13">
        <v>853</v>
      </c>
      <c r="E579" s="13" t="b">
        <v>0</v>
      </c>
      <c r="F579" s="13" t="b">
        <v>0</v>
      </c>
      <c r="G579" s="13" t="s">
        <v>117</v>
      </c>
      <c r="H579" s="13">
        <v>23078.000000000004</v>
      </c>
      <c r="I579" s="14">
        <v>151</v>
      </c>
      <c r="J579" s="14">
        <v>18.56173611117876</v>
      </c>
      <c r="K579" s="13">
        <v>1243.310424292765</v>
      </c>
      <c r="L579" s="14">
        <v>1103.6144397970922</v>
      </c>
      <c r="M579" s="13">
        <v>1093.2167055095238</v>
      </c>
      <c r="N579" s="13">
        <v>989.67574422829182</v>
      </c>
      <c r="O579" s="13">
        <v>953.52072101385068</v>
      </c>
      <c r="P579" s="13">
        <v>51</v>
      </c>
      <c r="Q579" s="13">
        <v>2.7475878169222208</v>
      </c>
      <c r="R579" s="13">
        <v>316</v>
      </c>
      <c r="S579" s="13">
        <v>1.6153846153846154</v>
      </c>
      <c r="T579" s="13">
        <v>319</v>
      </c>
    </row>
    <row r="580" spans="1:20" x14ac:dyDescent="0.2">
      <c r="A580" s="10">
        <v>2025</v>
      </c>
      <c r="B580" s="10">
        <v>3</v>
      </c>
      <c r="C580" s="10" t="s">
        <v>35</v>
      </c>
      <c r="D580" s="13">
        <v>853</v>
      </c>
      <c r="E580" s="13" t="b">
        <v>0</v>
      </c>
      <c r="F580" s="13" t="b">
        <v>0</v>
      </c>
      <c r="G580" s="13" t="s">
        <v>117</v>
      </c>
      <c r="J580" s="14">
        <v>1</v>
      </c>
    </row>
    <row r="581" spans="1:20" x14ac:dyDescent="0.2">
      <c r="A581" s="10">
        <v>2025</v>
      </c>
      <c r="B581" s="10">
        <v>3</v>
      </c>
      <c r="C581" s="10" t="s">
        <v>37</v>
      </c>
      <c r="D581" s="13">
        <v>853</v>
      </c>
      <c r="E581" s="13" t="b">
        <v>0</v>
      </c>
      <c r="F581" s="13" t="b">
        <v>0</v>
      </c>
      <c r="G581" s="13" t="s">
        <v>117</v>
      </c>
      <c r="J581" s="14">
        <v>0.10249999999999999</v>
      </c>
    </row>
    <row r="582" spans="1:20" x14ac:dyDescent="0.2">
      <c r="A582" s="10">
        <v>2024</v>
      </c>
      <c r="B582" s="10">
        <v>4</v>
      </c>
      <c r="C582" s="10" t="s">
        <v>29</v>
      </c>
      <c r="D582" s="13">
        <v>853</v>
      </c>
      <c r="E582" s="13" t="b">
        <v>0</v>
      </c>
      <c r="F582" s="13" t="b">
        <v>0</v>
      </c>
      <c r="G582" s="13" t="s">
        <v>117</v>
      </c>
      <c r="H582" s="13">
        <v>13087.600000000002</v>
      </c>
      <c r="I582" s="14">
        <v>118</v>
      </c>
      <c r="J582" s="14">
        <v>15.880833333359915</v>
      </c>
      <c r="K582" s="13">
        <v>824.11292438336125</v>
      </c>
      <c r="L582" s="14">
        <v>640.21829248987649</v>
      </c>
      <c r="M582" s="13">
        <v>824.11292438336125</v>
      </c>
      <c r="N582" s="13">
        <v>918.83717269091096</v>
      </c>
      <c r="O582" s="13">
        <v>640.21829248987649</v>
      </c>
      <c r="P582" s="13">
        <v>48</v>
      </c>
      <c r="Q582" s="13">
        <v>3.0225114131239748</v>
      </c>
      <c r="R582" s="13">
        <v>251</v>
      </c>
      <c r="S582" s="13">
        <v>1.4390243902439024</v>
      </c>
      <c r="T582" s="13">
        <v>230</v>
      </c>
    </row>
    <row r="583" spans="1:20" x14ac:dyDescent="0.2">
      <c r="A583" s="10">
        <v>2025</v>
      </c>
      <c r="B583" s="10">
        <v>4</v>
      </c>
      <c r="C583" s="10" t="s">
        <v>29</v>
      </c>
      <c r="D583" s="13">
        <v>853</v>
      </c>
      <c r="E583" s="13" t="b">
        <v>0</v>
      </c>
      <c r="F583" s="13" t="b">
        <v>0</v>
      </c>
      <c r="G583" s="13" t="s">
        <v>117</v>
      </c>
      <c r="H583" s="13">
        <v>14580</v>
      </c>
      <c r="I583" s="14">
        <v>180</v>
      </c>
      <c r="J583" s="14">
        <v>23.803611111096398</v>
      </c>
      <c r="K583" s="13">
        <v>612.51210717365996</v>
      </c>
      <c r="L583" s="14">
        <v>586.04553464146477</v>
      </c>
      <c r="M583" s="13">
        <v>612.51210717365996</v>
      </c>
      <c r="N583" s="13">
        <v>593.15369983582582</v>
      </c>
      <c r="O583" s="13">
        <v>586.04553464146477</v>
      </c>
      <c r="P583" s="13">
        <v>43</v>
      </c>
      <c r="Q583" s="13">
        <v>1.8064486014037981</v>
      </c>
      <c r="R583" s="13">
        <v>331</v>
      </c>
      <c r="S583" s="13">
        <v>1.4848484848484849</v>
      </c>
      <c r="T583" s="13">
        <v>199.5</v>
      </c>
    </row>
    <row r="584" spans="1:20" x14ac:dyDescent="0.2">
      <c r="A584" s="10">
        <v>2024</v>
      </c>
      <c r="B584" s="10">
        <v>5</v>
      </c>
      <c r="C584" s="10" t="s">
        <v>29</v>
      </c>
      <c r="D584" s="13">
        <v>853</v>
      </c>
      <c r="E584" s="13" t="b">
        <v>0</v>
      </c>
      <c r="F584" s="13" t="b">
        <v>0</v>
      </c>
      <c r="G584" s="13" t="s">
        <v>117</v>
      </c>
      <c r="H584" s="13">
        <v>15036</v>
      </c>
      <c r="I584" s="14">
        <v>86</v>
      </c>
      <c r="J584" s="14">
        <v>23.371597222234996</v>
      </c>
      <c r="K584" s="13">
        <v>643.34499080341959</v>
      </c>
      <c r="L584" s="14">
        <v>489.82531622223644</v>
      </c>
      <c r="M584" s="13">
        <v>643.34499080341959</v>
      </c>
      <c r="N584" s="13">
        <v>525.55672097216564</v>
      </c>
      <c r="O584" s="13">
        <v>489.82531622223644</v>
      </c>
      <c r="P584" s="13">
        <v>46</v>
      </c>
      <c r="Q584" s="13">
        <v>1.9682009561690144</v>
      </c>
      <c r="R584" s="13">
        <v>279.5</v>
      </c>
      <c r="S584" s="13">
        <v>1.2439024390243902</v>
      </c>
      <c r="T584" s="13">
        <v>259</v>
      </c>
    </row>
    <row r="585" spans="1:20" x14ac:dyDescent="0.2">
      <c r="A585" s="10">
        <v>2024</v>
      </c>
      <c r="B585" s="10">
        <v>5</v>
      </c>
      <c r="C585" s="10" t="s">
        <v>39</v>
      </c>
      <c r="D585" s="13">
        <v>853</v>
      </c>
      <c r="E585" s="13" t="b">
        <v>0</v>
      </c>
      <c r="F585" s="13" t="b">
        <v>0</v>
      </c>
      <c r="G585" s="13" t="s">
        <v>117</v>
      </c>
      <c r="H585" s="13">
        <v>3538.95</v>
      </c>
      <c r="I585" s="14">
        <v>12</v>
      </c>
      <c r="J585" s="14">
        <v>1</v>
      </c>
      <c r="K585" s="13">
        <v>3538.95</v>
      </c>
      <c r="L585" s="14">
        <v>1728</v>
      </c>
      <c r="M585" s="13">
        <v>3538.95</v>
      </c>
      <c r="N585" s="13">
        <v>1728</v>
      </c>
      <c r="O585" s="13">
        <v>1728</v>
      </c>
      <c r="P585" s="13">
        <v>5</v>
      </c>
      <c r="Q585" s="13">
        <v>5</v>
      </c>
      <c r="R585" s="13">
        <v>772</v>
      </c>
      <c r="S585" s="13">
        <v>1.6</v>
      </c>
      <c r="T585" s="13">
        <v>354</v>
      </c>
    </row>
    <row r="586" spans="1:20" x14ac:dyDescent="0.2">
      <c r="A586" s="10">
        <v>2025</v>
      </c>
      <c r="B586" s="10">
        <v>5</v>
      </c>
      <c r="C586" s="10" t="s">
        <v>29</v>
      </c>
      <c r="D586" s="13">
        <v>853</v>
      </c>
      <c r="E586" s="13" t="b">
        <v>0</v>
      </c>
      <c r="F586" s="13" t="b">
        <v>0</v>
      </c>
      <c r="G586" s="13" t="s">
        <v>117</v>
      </c>
      <c r="H586" s="13">
        <v>16296</v>
      </c>
      <c r="I586" s="14">
        <v>276</v>
      </c>
      <c r="J586" s="14">
        <v>21.551527777692243</v>
      </c>
      <c r="K586" s="13">
        <v>756.14128929030335</v>
      </c>
      <c r="L586" s="14">
        <v>703.47680945816705</v>
      </c>
      <c r="M586" s="13">
        <v>756.14128929030335</v>
      </c>
      <c r="N586" s="13">
        <v>718.74254854607261</v>
      </c>
      <c r="O586" s="13">
        <v>703.47680945816705</v>
      </c>
      <c r="P586" s="13">
        <v>40</v>
      </c>
      <c r="Q586" s="13">
        <v>1.8560169103836608</v>
      </c>
      <c r="R586" s="13">
        <v>356</v>
      </c>
      <c r="S586" s="13">
        <v>1.3333333333333333</v>
      </c>
      <c r="T586" s="13">
        <v>249</v>
      </c>
    </row>
    <row r="587" spans="1:20" x14ac:dyDescent="0.2">
      <c r="A587" s="10">
        <v>2025</v>
      </c>
      <c r="B587" s="10">
        <v>5</v>
      </c>
      <c r="C587" s="10" t="s">
        <v>33</v>
      </c>
      <c r="D587" s="13">
        <v>853</v>
      </c>
      <c r="E587" s="13" t="b">
        <v>0</v>
      </c>
      <c r="F587" s="13" t="b">
        <v>0</v>
      </c>
      <c r="G587" s="13" t="s">
        <v>117</v>
      </c>
      <c r="J587" s="14">
        <v>1</v>
      </c>
    </row>
    <row r="588" spans="1:20" x14ac:dyDescent="0.2">
      <c r="A588" s="10">
        <v>2025</v>
      </c>
      <c r="B588" s="10">
        <v>5</v>
      </c>
      <c r="C588" s="10" t="s">
        <v>37</v>
      </c>
      <c r="D588" s="13">
        <v>853</v>
      </c>
      <c r="E588" s="13" t="b">
        <v>0</v>
      </c>
      <c r="F588" s="13" t="b">
        <v>0</v>
      </c>
      <c r="G588" s="13" t="s">
        <v>117</v>
      </c>
      <c r="J588" s="14">
        <v>1.2500000000000001E-2</v>
      </c>
    </row>
    <row r="589" spans="1:20" x14ac:dyDescent="0.2">
      <c r="A589" s="10">
        <v>2024</v>
      </c>
      <c r="B589" s="10">
        <v>6</v>
      </c>
      <c r="C589" s="10" t="s">
        <v>29</v>
      </c>
      <c r="D589" s="13">
        <v>853</v>
      </c>
      <c r="E589" s="13" t="b">
        <v>0</v>
      </c>
      <c r="F589" s="13" t="b">
        <v>0</v>
      </c>
      <c r="G589" s="13" t="s">
        <v>117</v>
      </c>
      <c r="H589" s="13">
        <v>27790.000000000004</v>
      </c>
      <c r="I589" s="14">
        <v>96</v>
      </c>
      <c r="J589" s="14">
        <v>20.353645833329065</v>
      </c>
      <c r="K589" s="13">
        <v>1365.3573530543565</v>
      </c>
      <c r="L589" s="14">
        <v>1220.6854832521306</v>
      </c>
      <c r="M589" s="13">
        <v>1365.3573530543565</v>
      </c>
      <c r="N589" s="13">
        <v>1239.5862739581403</v>
      </c>
      <c r="O589" s="13">
        <v>1220.6854832521306</v>
      </c>
      <c r="P589" s="13">
        <v>32</v>
      </c>
      <c r="Q589" s="13">
        <v>1.5721999027614035</v>
      </c>
      <c r="R589" s="13">
        <v>258</v>
      </c>
      <c r="S589" s="13">
        <v>1.72</v>
      </c>
      <c r="T589" s="13">
        <v>265</v>
      </c>
    </row>
    <row r="590" spans="1:20" x14ac:dyDescent="0.2">
      <c r="A590" s="10">
        <v>2024</v>
      </c>
      <c r="B590" s="10">
        <v>6</v>
      </c>
      <c r="C590" s="10" t="s">
        <v>39</v>
      </c>
      <c r="D590" s="13">
        <v>853</v>
      </c>
      <c r="E590" s="13" t="b">
        <v>0</v>
      </c>
      <c r="F590" s="13" t="b">
        <v>0</v>
      </c>
      <c r="G590" s="13" t="s">
        <v>117</v>
      </c>
      <c r="H590" s="13">
        <v>7136.05</v>
      </c>
      <c r="I590" s="14">
        <v>40</v>
      </c>
      <c r="J590" s="14">
        <v>1.0790972222530399</v>
      </c>
      <c r="K590" s="13">
        <v>6612.9815301541494</v>
      </c>
      <c r="L590" s="14">
        <v>2145.3581310926024</v>
      </c>
      <c r="M590" s="13">
        <v>6612.9815301541494</v>
      </c>
      <c r="N590" s="13">
        <v>2394.6405816936303</v>
      </c>
      <c r="O590" s="13">
        <v>2145.3581310926024</v>
      </c>
      <c r="P590" s="13">
        <v>17</v>
      </c>
      <c r="Q590" s="13">
        <v>15.753909517537087</v>
      </c>
      <c r="R590" s="13">
        <v>342.5</v>
      </c>
      <c r="S590" s="13">
        <v>1.5625</v>
      </c>
      <c r="T590" s="13">
        <v>305</v>
      </c>
    </row>
    <row r="591" spans="1:20" x14ac:dyDescent="0.2">
      <c r="A591" s="10">
        <v>2024</v>
      </c>
      <c r="B591" s="10">
        <v>6</v>
      </c>
      <c r="C591" s="10" t="s">
        <v>27</v>
      </c>
      <c r="D591" s="13">
        <v>853</v>
      </c>
      <c r="E591" s="13" t="b">
        <v>0</v>
      </c>
      <c r="F591" s="13" t="b">
        <v>0</v>
      </c>
      <c r="G591" s="13" t="s">
        <v>117</v>
      </c>
      <c r="J591" s="14">
        <v>6.2500000000000003E-3</v>
      </c>
    </row>
    <row r="592" spans="1:20" x14ac:dyDescent="0.2">
      <c r="A592" s="10">
        <v>2025</v>
      </c>
      <c r="B592" s="10">
        <v>6</v>
      </c>
      <c r="C592" s="10" t="s">
        <v>29</v>
      </c>
      <c r="D592" s="13">
        <v>853</v>
      </c>
      <c r="E592" s="13" t="b">
        <v>0</v>
      </c>
      <c r="F592" s="13" t="b">
        <v>0</v>
      </c>
      <c r="G592" s="13" t="s">
        <v>117</v>
      </c>
      <c r="H592" s="13">
        <v>11555.000000000002</v>
      </c>
      <c r="I592" s="14">
        <v>211</v>
      </c>
      <c r="J592" s="14">
        <v>19.222256944518303</v>
      </c>
      <c r="K592" s="13">
        <v>601.12608177861193</v>
      </c>
      <c r="L592" s="14">
        <v>574.33422265996319</v>
      </c>
      <c r="M592" s="13">
        <v>601.12608177861193</v>
      </c>
      <c r="N592" s="13">
        <v>544.42098189642354</v>
      </c>
      <c r="O592" s="13">
        <v>574.33422265996319</v>
      </c>
      <c r="P592" s="13">
        <v>23</v>
      </c>
      <c r="Q592" s="13">
        <v>1.19652963054159</v>
      </c>
      <c r="R592" s="13">
        <v>394</v>
      </c>
      <c r="S592" s="13">
        <v>1.736842105263158</v>
      </c>
      <c r="T592" s="13">
        <v>279</v>
      </c>
    </row>
    <row r="593" spans="1:20" x14ac:dyDescent="0.2">
      <c r="A593" s="10">
        <v>2024</v>
      </c>
      <c r="B593" s="10">
        <v>7</v>
      </c>
      <c r="C593" s="10" t="s">
        <v>29</v>
      </c>
      <c r="D593" s="13">
        <v>853</v>
      </c>
      <c r="E593" s="13" t="b">
        <v>0</v>
      </c>
      <c r="F593" s="13" t="b">
        <v>0</v>
      </c>
      <c r="G593" s="13" t="s">
        <v>117</v>
      </c>
      <c r="H593" s="13">
        <v>10964.000000000002</v>
      </c>
      <c r="I593" s="14">
        <v>54</v>
      </c>
      <c r="J593" s="14">
        <v>23.414618055614703</v>
      </c>
      <c r="K593" s="13">
        <v>468.25448845495441</v>
      </c>
      <c r="L593" s="14">
        <v>158.27719210270527</v>
      </c>
      <c r="M593" s="13">
        <v>468.25448845495441</v>
      </c>
      <c r="N593" s="13">
        <v>209.99701931165728</v>
      </c>
      <c r="O593" s="13">
        <v>158.27719210270527</v>
      </c>
      <c r="P593" s="13">
        <v>28</v>
      </c>
      <c r="Q593" s="13">
        <v>1.1958341551202774</v>
      </c>
      <c r="R593" s="13">
        <v>380.5</v>
      </c>
      <c r="S593" s="13">
        <v>1.375</v>
      </c>
      <c r="T593" s="13">
        <v>302</v>
      </c>
    </row>
    <row r="594" spans="1:20" x14ac:dyDescent="0.2">
      <c r="A594" s="10">
        <v>2025</v>
      </c>
      <c r="B594" s="10">
        <v>7</v>
      </c>
      <c r="C594" s="10" t="s">
        <v>29</v>
      </c>
      <c r="D594" s="13">
        <v>853</v>
      </c>
      <c r="E594" s="13" t="b">
        <v>0</v>
      </c>
      <c r="F594" s="13" t="b">
        <v>0</v>
      </c>
      <c r="G594" s="13" t="s">
        <v>117</v>
      </c>
      <c r="H594" s="13">
        <v>13376</v>
      </c>
      <c r="I594" s="14">
        <v>94</v>
      </c>
      <c r="J594" s="14">
        <v>22.676493055581524</v>
      </c>
      <c r="K594" s="13">
        <v>589.86193179053635</v>
      </c>
      <c r="L594" s="14">
        <v>457.25324346163967</v>
      </c>
      <c r="M594" s="13">
        <v>589.86193179053635</v>
      </c>
      <c r="N594" s="13">
        <v>484.37383915924579</v>
      </c>
      <c r="O594" s="13">
        <v>457.25324346163967</v>
      </c>
      <c r="P594" s="13">
        <v>31</v>
      </c>
      <c r="Q594" s="13">
        <v>1.3670544172777084</v>
      </c>
      <c r="R594" s="13">
        <v>359</v>
      </c>
      <c r="S594" s="13">
        <v>1.6153846153846154</v>
      </c>
      <c r="T594" s="13">
        <v>259</v>
      </c>
    </row>
    <row r="595" spans="1:20" x14ac:dyDescent="0.2">
      <c r="A595" s="10">
        <v>2024</v>
      </c>
      <c r="B595" s="10">
        <v>8</v>
      </c>
      <c r="C595" s="10" t="s">
        <v>29</v>
      </c>
      <c r="D595" s="13">
        <v>853</v>
      </c>
      <c r="E595" s="13" t="b">
        <v>0</v>
      </c>
      <c r="F595" s="13" t="b">
        <v>0</v>
      </c>
      <c r="G595" s="13" t="s">
        <v>117</v>
      </c>
      <c r="H595" s="13">
        <v>10792</v>
      </c>
      <c r="I595" s="14">
        <v>65</v>
      </c>
      <c r="J595" s="14">
        <v>25.309479166704698</v>
      </c>
      <c r="K595" s="13">
        <v>426.40150470568227</v>
      </c>
      <c r="L595" s="14">
        <v>202.5723234457036</v>
      </c>
      <c r="M595" s="13">
        <v>426.40150470568227</v>
      </c>
      <c r="N595" s="13">
        <v>225.25157323268115</v>
      </c>
      <c r="O595" s="13">
        <v>202.5723234457036</v>
      </c>
      <c r="P595" s="13">
        <v>28</v>
      </c>
      <c r="Q595" s="13">
        <v>1.106304867657441</v>
      </c>
      <c r="R595" s="13">
        <v>316</v>
      </c>
      <c r="S595" s="13">
        <v>1.5416666666666667</v>
      </c>
      <c r="T595" s="13">
        <v>289</v>
      </c>
    </row>
    <row r="596" spans="1:20" x14ac:dyDescent="0.2">
      <c r="A596" s="10">
        <v>2024</v>
      </c>
      <c r="B596" s="10">
        <v>8</v>
      </c>
      <c r="C596" s="10" t="s">
        <v>27</v>
      </c>
      <c r="D596" s="13">
        <v>853</v>
      </c>
      <c r="E596" s="13" t="b">
        <v>0</v>
      </c>
      <c r="F596" s="13" t="b">
        <v>0</v>
      </c>
      <c r="G596" s="13" t="s">
        <v>117</v>
      </c>
      <c r="J596" s="14">
        <v>1</v>
      </c>
    </row>
    <row r="597" spans="1:20" x14ac:dyDescent="0.2">
      <c r="A597" s="10">
        <v>2025</v>
      </c>
      <c r="B597" s="10">
        <v>8</v>
      </c>
      <c r="C597" s="10" t="s">
        <v>29</v>
      </c>
      <c r="D597" s="13">
        <v>853</v>
      </c>
      <c r="E597" s="13" t="b">
        <v>0</v>
      </c>
      <c r="F597" s="13" t="b">
        <v>0</v>
      </c>
      <c r="G597" s="13" t="s">
        <v>117</v>
      </c>
      <c r="H597" s="13">
        <v>7207</v>
      </c>
      <c r="I597" s="14">
        <v>75</v>
      </c>
      <c r="J597" s="14">
        <v>21.967951388869551</v>
      </c>
      <c r="K597" s="13">
        <v>328.0688250089425</v>
      </c>
      <c r="L597" s="14">
        <v>280.0443196135721</v>
      </c>
      <c r="M597" s="13">
        <v>328.0688250089425</v>
      </c>
      <c r="N597" s="13">
        <v>351.32998354641575</v>
      </c>
      <c r="O597" s="13">
        <v>280.0443196135721</v>
      </c>
      <c r="P597" s="13">
        <v>34</v>
      </c>
      <c r="Q597" s="13">
        <v>1.5477091786185715</v>
      </c>
      <c r="R597" s="13">
        <v>244</v>
      </c>
      <c r="S597" s="13">
        <v>1.2608695652173914</v>
      </c>
      <c r="T597" s="13">
        <v>245</v>
      </c>
    </row>
    <row r="598" spans="1:20" x14ac:dyDescent="0.2">
      <c r="A598" s="10">
        <v>2025</v>
      </c>
      <c r="B598" s="10">
        <v>8</v>
      </c>
      <c r="C598" s="10" t="s">
        <v>41</v>
      </c>
      <c r="D598" s="13">
        <v>853</v>
      </c>
      <c r="E598" s="13" t="b">
        <v>0</v>
      </c>
      <c r="F598" s="13" t="b">
        <v>0</v>
      </c>
      <c r="G598" s="13" t="s">
        <v>117</v>
      </c>
      <c r="J598" s="14">
        <v>1.0234374999854481</v>
      </c>
    </row>
    <row r="599" spans="1:20" x14ac:dyDescent="0.2">
      <c r="A599" s="10">
        <v>2024</v>
      </c>
      <c r="B599" s="10">
        <v>9</v>
      </c>
      <c r="C599" s="10" t="s">
        <v>29</v>
      </c>
      <c r="D599" s="13">
        <v>853</v>
      </c>
      <c r="E599" s="13" t="b">
        <v>0</v>
      </c>
      <c r="F599" s="13" t="b">
        <v>0</v>
      </c>
      <c r="G599" s="13" t="s">
        <v>117</v>
      </c>
      <c r="H599" s="13">
        <v>13544</v>
      </c>
      <c r="I599" s="14">
        <v>62</v>
      </c>
      <c r="J599" s="14">
        <v>23.351597222185809</v>
      </c>
      <c r="K599" s="13">
        <v>580.00315229538819</v>
      </c>
      <c r="L599" s="14">
        <v>213.88686831471841</v>
      </c>
      <c r="M599" s="13">
        <v>580.00315229538819</v>
      </c>
      <c r="N599" s="13">
        <v>229.217725411717</v>
      </c>
      <c r="O599" s="13">
        <v>213.88686831471841</v>
      </c>
      <c r="P599" s="13">
        <v>20</v>
      </c>
      <c r="Q599" s="13">
        <v>0.85647246351947459</v>
      </c>
      <c r="R599" s="13">
        <v>305</v>
      </c>
      <c r="S599" s="13">
        <v>1.5263157894736843</v>
      </c>
      <c r="T599" s="13">
        <v>305</v>
      </c>
    </row>
    <row r="600" spans="1:20" x14ac:dyDescent="0.2">
      <c r="A600" s="10">
        <v>2025</v>
      </c>
      <c r="B600" s="10">
        <v>9</v>
      </c>
      <c r="C600" s="10" t="s">
        <v>29</v>
      </c>
      <c r="D600" s="13">
        <v>853</v>
      </c>
      <c r="E600" s="13" t="b">
        <v>0</v>
      </c>
      <c r="F600" s="13" t="b">
        <v>0</v>
      </c>
      <c r="G600" s="13" t="s">
        <v>117</v>
      </c>
      <c r="H600" s="13">
        <v>3461</v>
      </c>
      <c r="I600" s="14">
        <v>38</v>
      </c>
      <c r="J600" s="14">
        <v>15.978680555635655</v>
      </c>
      <c r="K600" s="13">
        <v>216.60111346173142</v>
      </c>
      <c r="L600" s="14">
        <v>216.60111346173142</v>
      </c>
      <c r="M600" s="13">
        <v>216.60111346173142</v>
      </c>
      <c r="N600" s="13">
        <v>238.12979968849697</v>
      </c>
      <c r="O600" s="13">
        <v>216.60111346173142</v>
      </c>
      <c r="P600" s="13">
        <v>24</v>
      </c>
      <c r="Q600" s="13">
        <v>1.5020013646580623</v>
      </c>
      <c r="R600" s="13">
        <v>53.5</v>
      </c>
      <c r="S600" s="13">
        <v>1.3333333333333333</v>
      </c>
      <c r="T600" s="13">
        <v>211.5</v>
      </c>
    </row>
    <row r="601" spans="1:20" x14ac:dyDescent="0.2">
      <c r="A601" s="10">
        <v>2024</v>
      </c>
      <c r="B601" s="10">
        <v>10</v>
      </c>
      <c r="C601" s="10" t="s">
        <v>29</v>
      </c>
      <c r="D601" s="13">
        <v>853</v>
      </c>
      <c r="E601" s="13" t="b">
        <v>0</v>
      </c>
      <c r="F601" s="13" t="b">
        <v>0</v>
      </c>
      <c r="G601" s="13" t="s">
        <v>117</v>
      </c>
      <c r="H601" s="13">
        <v>15304</v>
      </c>
      <c r="I601" s="14">
        <v>117</v>
      </c>
      <c r="J601" s="14">
        <v>23.959756944444962</v>
      </c>
      <c r="K601" s="13">
        <v>638.73769819473114</v>
      </c>
      <c r="L601" s="14">
        <v>348.12540124426636</v>
      </c>
      <c r="M601" s="13">
        <v>638.73769819473114</v>
      </c>
      <c r="N601" s="13">
        <v>407.43318150659735</v>
      </c>
      <c r="O601" s="13">
        <v>348.12540124426636</v>
      </c>
      <c r="P601" s="13">
        <v>40</v>
      </c>
      <c r="Q601" s="13">
        <v>1.6694660172366209</v>
      </c>
      <c r="R601" s="13">
        <v>306</v>
      </c>
      <c r="S601" s="13">
        <v>1.2857142857142858</v>
      </c>
      <c r="T601" s="13">
        <v>305</v>
      </c>
    </row>
    <row r="602" spans="1:20" x14ac:dyDescent="0.2">
      <c r="A602" s="10">
        <v>2025</v>
      </c>
      <c r="B602" s="10">
        <v>10</v>
      </c>
      <c r="C602" s="10" t="s">
        <v>29</v>
      </c>
      <c r="D602" s="13">
        <v>853</v>
      </c>
      <c r="E602" s="13" t="b">
        <v>0</v>
      </c>
      <c r="F602" s="13" t="b">
        <v>0</v>
      </c>
      <c r="G602" s="13" t="s">
        <v>117</v>
      </c>
      <c r="H602" s="13">
        <v>1870</v>
      </c>
      <c r="I602" s="14">
        <v>25</v>
      </c>
      <c r="J602" s="14">
        <v>19.794895833433838</v>
      </c>
      <c r="K602" s="13">
        <v>94.46879719576728</v>
      </c>
      <c r="L602" s="14">
        <v>94.46879719576728</v>
      </c>
      <c r="M602" s="13">
        <v>94.46879719576728</v>
      </c>
      <c r="N602" s="13">
        <v>109.42214691231653</v>
      </c>
      <c r="O602" s="13">
        <v>94.46879719576728</v>
      </c>
      <c r="P602" s="13">
        <v>19</v>
      </c>
      <c r="Q602" s="13">
        <v>0.95984339396768892</v>
      </c>
      <c r="R602" s="13">
        <v>19</v>
      </c>
      <c r="S602" s="13">
        <v>1.1666666666666667</v>
      </c>
      <c r="T602" s="13">
        <v>259</v>
      </c>
    </row>
    <row r="603" spans="1:20" x14ac:dyDescent="0.2">
      <c r="A603" s="10">
        <v>2025</v>
      </c>
      <c r="B603" s="10">
        <v>10</v>
      </c>
      <c r="C603" s="10" t="s">
        <v>41</v>
      </c>
      <c r="D603" s="13">
        <v>853</v>
      </c>
      <c r="E603" s="13" t="b">
        <v>0</v>
      </c>
      <c r="F603" s="13" t="b">
        <v>0</v>
      </c>
      <c r="G603" s="13" t="s">
        <v>117</v>
      </c>
      <c r="H603" s="13">
        <v>607</v>
      </c>
      <c r="I603" s="14">
        <v>5</v>
      </c>
      <c r="J603" s="14">
        <v>1.031736111115606</v>
      </c>
      <c r="K603" s="13">
        <v>588.32873392757074</v>
      </c>
      <c r="L603" s="14">
        <v>588.32873392757074</v>
      </c>
      <c r="M603" s="13">
        <v>588.32873392757074</v>
      </c>
      <c r="N603" s="13">
        <v>588.32873392757074</v>
      </c>
      <c r="O603" s="13">
        <v>588.32873392757074</v>
      </c>
      <c r="P603" s="13">
        <v>3</v>
      </c>
      <c r="Q603" s="13">
        <v>2.9077202665283566</v>
      </c>
      <c r="R603" s="13">
        <v>249</v>
      </c>
      <c r="S603" s="13">
        <v>1.5</v>
      </c>
      <c r="T603" s="13">
        <v>129</v>
      </c>
    </row>
    <row r="604" spans="1:20" x14ac:dyDescent="0.2">
      <c r="A604" s="10">
        <v>2025</v>
      </c>
      <c r="B604" s="10">
        <v>10</v>
      </c>
      <c r="C604" s="10" t="s">
        <v>31</v>
      </c>
      <c r="D604" s="13">
        <v>853</v>
      </c>
      <c r="E604" s="13" t="b">
        <v>0</v>
      </c>
      <c r="F604" s="13" t="b">
        <v>0</v>
      </c>
      <c r="G604" s="13" t="s">
        <v>117</v>
      </c>
      <c r="J604" s="14">
        <v>1.0220486111211358</v>
      </c>
    </row>
    <row r="605" spans="1:20" x14ac:dyDescent="0.2">
      <c r="A605" s="10">
        <v>2024</v>
      </c>
      <c r="B605" s="10">
        <v>11</v>
      </c>
      <c r="C605" s="10" t="s">
        <v>29</v>
      </c>
      <c r="D605" s="13">
        <v>853</v>
      </c>
      <c r="E605" s="13" t="b">
        <v>0</v>
      </c>
      <c r="F605" s="13" t="b">
        <v>0</v>
      </c>
      <c r="G605" s="13" t="s">
        <v>117</v>
      </c>
      <c r="H605" s="13">
        <v>7877</v>
      </c>
      <c r="I605" s="14">
        <v>61</v>
      </c>
      <c r="J605" s="14">
        <v>23.615694444364635</v>
      </c>
      <c r="K605" s="13">
        <v>333.54936982933702</v>
      </c>
      <c r="L605" s="14">
        <v>293.60135973704348</v>
      </c>
      <c r="M605" s="13">
        <v>333.54936982933702</v>
      </c>
      <c r="N605" s="13">
        <v>304.2298847880989</v>
      </c>
      <c r="O605" s="13">
        <v>293.60135973704348</v>
      </c>
      <c r="P605" s="13">
        <v>24</v>
      </c>
      <c r="Q605" s="13">
        <v>1.0162733116547022</v>
      </c>
      <c r="R605" s="13">
        <v>251.5</v>
      </c>
      <c r="S605" s="13">
        <v>1.588235294117647</v>
      </c>
      <c r="T605" s="13">
        <v>239.5</v>
      </c>
    </row>
    <row r="606" spans="1:20" x14ac:dyDescent="0.2">
      <c r="A606" s="10">
        <v>2025</v>
      </c>
      <c r="B606" s="10">
        <v>11</v>
      </c>
      <c r="C606" s="10" t="s">
        <v>29</v>
      </c>
      <c r="D606" s="13">
        <v>853</v>
      </c>
      <c r="E606" s="13" t="b">
        <v>0</v>
      </c>
      <c r="F606" s="13" t="b">
        <v>0</v>
      </c>
      <c r="G606" s="13" t="s">
        <v>117</v>
      </c>
      <c r="H606" s="13">
        <v>12275.000000000002</v>
      </c>
      <c r="I606" s="14">
        <v>133</v>
      </c>
      <c r="J606" s="14">
        <v>20.705555555595492</v>
      </c>
      <c r="K606" s="13">
        <v>592.83606117406464</v>
      </c>
      <c r="L606" s="14">
        <v>592.83606117406464</v>
      </c>
      <c r="M606" s="13">
        <v>592.83606117406464</v>
      </c>
      <c r="N606" s="13">
        <v>670.72819962306914</v>
      </c>
      <c r="O606" s="13">
        <v>592.83606117406464</v>
      </c>
      <c r="P606" s="13">
        <v>34</v>
      </c>
      <c r="Q606" s="13">
        <v>1.6420713710727652</v>
      </c>
      <c r="R606" s="13">
        <v>240</v>
      </c>
      <c r="S606" s="13">
        <v>1.9130434782608696</v>
      </c>
      <c r="T606" s="13">
        <v>240</v>
      </c>
    </row>
    <row r="607" spans="1:20" x14ac:dyDescent="0.2">
      <c r="A607" s="10">
        <v>2025</v>
      </c>
      <c r="B607" s="10">
        <v>11</v>
      </c>
      <c r="C607" s="10" t="s">
        <v>31</v>
      </c>
      <c r="D607" s="13">
        <v>853</v>
      </c>
      <c r="E607" s="13" t="b">
        <v>0</v>
      </c>
      <c r="F607" s="13" t="b">
        <v>0</v>
      </c>
      <c r="G607" s="13" t="s">
        <v>117</v>
      </c>
      <c r="H607" s="13">
        <v>5457.98</v>
      </c>
      <c r="I607" s="14">
        <v>43</v>
      </c>
      <c r="J607" s="14">
        <v>5.1658680555046885</v>
      </c>
      <c r="K607" s="13">
        <v>1056.5465361013314</v>
      </c>
      <c r="L607" s="14">
        <v>1056.5465361013314</v>
      </c>
      <c r="M607" s="13">
        <v>1056.5465361013314</v>
      </c>
      <c r="N607" s="13">
        <v>1186.8247377063569</v>
      </c>
      <c r="O607" s="13">
        <v>1056.5465361013314</v>
      </c>
      <c r="P607" s="13">
        <v>6</v>
      </c>
      <c r="Q607" s="13">
        <v>1.1614698508620387</v>
      </c>
      <c r="R607" s="13">
        <v>1215</v>
      </c>
      <c r="S607" s="13">
        <v>3.6</v>
      </c>
      <c r="T607" s="13">
        <v>199</v>
      </c>
    </row>
    <row r="608" spans="1:20" x14ac:dyDescent="0.2">
      <c r="A608" s="10">
        <v>2024</v>
      </c>
      <c r="B608" s="10">
        <v>12</v>
      </c>
      <c r="C608" s="10" t="s">
        <v>29</v>
      </c>
      <c r="D608" s="13">
        <v>853</v>
      </c>
      <c r="E608" s="13" t="b">
        <v>0</v>
      </c>
      <c r="F608" s="13" t="b">
        <v>0</v>
      </c>
      <c r="G608" s="13" t="s">
        <v>117</v>
      </c>
      <c r="H608" s="13">
        <v>31882.999999999989</v>
      </c>
      <c r="I608" s="14">
        <v>176</v>
      </c>
      <c r="J608" s="14">
        <v>26.039479166676756</v>
      </c>
      <c r="K608" s="13">
        <v>1224.4100504437624</v>
      </c>
      <c r="L608" s="14">
        <v>821.1101252502026</v>
      </c>
      <c r="M608" s="13">
        <v>1224.4100504437624</v>
      </c>
      <c r="N608" s="13">
        <v>958.2557254805688</v>
      </c>
      <c r="O608" s="13">
        <v>821.1101252502026</v>
      </c>
      <c r="P608" s="13">
        <v>60</v>
      </c>
      <c r="Q608" s="13">
        <v>2.3041935522574968</v>
      </c>
      <c r="R608" s="13">
        <v>315</v>
      </c>
      <c r="S608" s="13">
        <v>1.7321428571428572</v>
      </c>
      <c r="T608" s="13">
        <v>284</v>
      </c>
    </row>
    <row r="609" spans="1:20" x14ac:dyDescent="0.2">
      <c r="A609" s="10">
        <v>2025</v>
      </c>
      <c r="B609" s="10">
        <v>12</v>
      </c>
      <c r="C609" s="10" t="s">
        <v>29</v>
      </c>
      <c r="D609" s="13">
        <v>853</v>
      </c>
      <c r="E609" s="13" t="b">
        <v>0</v>
      </c>
      <c r="F609" s="13" t="b">
        <v>0</v>
      </c>
      <c r="G609" s="13" t="s">
        <v>117</v>
      </c>
      <c r="H609" s="13">
        <v>8916</v>
      </c>
      <c r="I609" s="14">
        <v>78</v>
      </c>
      <c r="J609" s="14">
        <v>22.519618055555618</v>
      </c>
      <c r="K609" s="13">
        <v>395.92145737127242</v>
      </c>
      <c r="L609" s="14">
        <v>357.37728677927328</v>
      </c>
      <c r="M609" s="13">
        <v>395.92145737127242</v>
      </c>
      <c r="N609" s="13">
        <v>365.76996908559562</v>
      </c>
      <c r="O609" s="13">
        <v>357.37728677927328</v>
      </c>
      <c r="P609" s="13">
        <v>25</v>
      </c>
      <c r="Q609" s="13">
        <v>1.1101431622119571</v>
      </c>
      <c r="R609" s="13">
        <v>272</v>
      </c>
      <c r="S609" s="13">
        <v>1.3529411764705883</v>
      </c>
      <c r="T609" s="13">
        <v>240</v>
      </c>
    </row>
    <row r="610" spans="1:20" x14ac:dyDescent="0.2">
      <c r="A610" s="10">
        <v>2025</v>
      </c>
      <c r="B610" s="10">
        <v>12</v>
      </c>
      <c r="C610" s="10" t="s">
        <v>31</v>
      </c>
      <c r="D610" s="13">
        <v>853</v>
      </c>
      <c r="E610" s="13" t="b">
        <v>0</v>
      </c>
      <c r="F610" s="13" t="b">
        <v>0</v>
      </c>
      <c r="G610" s="13" t="s">
        <v>117</v>
      </c>
      <c r="H610" s="13">
        <v>518</v>
      </c>
      <c r="I610" s="14">
        <v>5</v>
      </c>
      <c r="J610" s="14">
        <v>4.5070833333520568</v>
      </c>
      <c r="K610" s="13">
        <v>114.93020245861473</v>
      </c>
      <c r="L610" s="14">
        <v>114.93020245861473</v>
      </c>
      <c r="M610" s="13">
        <v>114.93020245861473</v>
      </c>
      <c r="N610" s="13">
        <v>114.93020245861473</v>
      </c>
      <c r="O610" s="13">
        <v>114.93020245861473</v>
      </c>
      <c r="P610" s="13">
        <v>3</v>
      </c>
      <c r="Q610" s="13">
        <v>0.66561893315800036</v>
      </c>
      <c r="R610" s="13">
        <v>518</v>
      </c>
      <c r="S610" s="13">
        <v>1</v>
      </c>
      <c r="T610" s="13">
        <v>214</v>
      </c>
    </row>
    <row r="611" spans="1:20" x14ac:dyDescent="0.2">
      <c r="A611" s="10">
        <v>2025</v>
      </c>
      <c r="B611" s="10">
        <v>1</v>
      </c>
      <c r="C611" s="10" t="s">
        <v>41</v>
      </c>
      <c r="D611" s="13">
        <v>337</v>
      </c>
      <c r="E611" s="13" t="b">
        <v>0</v>
      </c>
      <c r="F611" s="13" t="b">
        <v>0</v>
      </c>
      <c r="G611" s="13" t="s">
        <v>161</v>
      </c>
      <c r="J611" s="14">
        <v>1</v>
      </c>
    </row>
    <row r="612" spans="1:20" x14ac:dyDescent="0.2">
      <c r="A612" s="10">
        <v>2025</v>
      </c>
      <c r="B612" s="10">
        <v>3</v>
      </c>
      <c r="C612" s="10" t="s">
        <v>35</v>
      </c>
      <c r="D612" s="13">
        <v>337</v>
      </c>
      <c r="E612" s="13" t="b">
        <v>0</v>
      </c>
      <c r="F612" s="13" t="b">
        <v>0</v>
      </c>
      <c r="G612" s="13" t="s">
        <v>161</v>
      </c>
      <c r="J612" s="14">
        <v>1</v>
      </c>
    </row>
    <row r="613" spans="1:20" x14ac:dyDescent="0.2">
      <c r="A613" s="10">
        <v>2024</v>
      </c>
      <c r="B613" s="10">
        <v>6</v>
      </c>
      <c r="C613" s="10" t="s">
        <v>39</v>
      </c>
      <c r="D613" s="13">
        <v>337</v>
      </c>
      <c r="E613" s="13" t="b">
        <v>0</v>
      </c>
      <c r="F613" s="13" t="b">
        <v>0</v>
      </c>
      <c r="G613" s="13" t="s">
        <v>161</v>
      </c>
      <c r="J613" s="14">
        <v>2.5972222247219179E-2</v>
      </c>
    </row>
    <row r="614" spans="1:20" x14ac:dyDescent="0.2">
      <c r="A614" s="10">
        <v>2024</v>
      </c>
      <c r="B614" s="10">
        <v>6</v>
      </c>
      <c r="C614" s="10" t="s">
        <v>35</v>
      </c>
      <c r="D614" s="13">
        <v>337</v>
      </c>
      <c r="E614" s="13" t="b">
        <v>0</v>
      </c>
      <c r="F614" s="13" t="b">
        <v>0</v>
      </c>
      <c r="G614" s="13" t="s">
        <v>161</v>
      </c>
      <c r="J614" s="14">
        <v>1</v>
      </c>
    </row>
    <row r="615" spans="1:20" x14ac:dyDescent="0.2">
      <c r="A615" s="10">
        <v>2025</v>
      </c>
      <c r="B615" s="10">
        <v>6</v>
      </c>
      <c r="C615" s="10" t="s">
        <v>29</v>
      </c>
      <c r="D615" s="13">
        <v>337</v>
      </c>
      <c r="E615" s="13" t="b">
        <v>0</v>
      </c>
      <c r="F615" s="13" t="b">
        <v>0</v>
      </c>
      <c r="G615" s="13" t="s">
        <v>161</v>
      </c>
      <c r="J615" s="14">
        <v>1</v>
      </c>
    </row>
    <row r="616" spans="1:20" x14ac:dyDescent="0.2">
      <c r="A616" s="10">
        <v>2024</v>
      </c>
      <c r="B616" s="10">
        <v>7</v>
      </c>
      <c r="C616" s="10" t="s">
        <v>29</v>
      </c>
      <c r="D616" s="13">
        <v>337</v>
      </c>
      <c r="E616" s="13" t="b">
        <v>0</v>
      </c>
      <c r="F616" s="13" t="b">
        <v>0</v>
      </c>
      <c r="G616" s="13" t="s">
        <v>161</v>
      </c>
      <c r="J616" s="14">
        <v>1.0024999999999999</v>
      </c>
    </row>
    <row r="617" spans="1:20" x14ac:dyDescent="0.2">
      <c r="A617" s="10">
        <v>2024</v>
      </c>
      <c r="B617" s="10">
        <v>7</v>
      </c>
      <c r="C617" s="10" t="s">
        <v>39</v>
      </c>
      <c r="D617" s="13">
        <v>337</v>
      </c>
      <c r="E617" s="13" t="b">
        <v>0</v>
      </c>
      <c r="F617" s="13" t="b">
        <v>0</v>
      </c>
      <c r="G617" s="13" t="s">
        <v>161</v>
      </c>
      <c r="J617" s="14">
        <v>1</v>
      </c>
    </row>
    <row r="618" spans="1:20" x14ac:dyDescent="0.2">
      <c r="A618" s="10">
        <v>2024</v>
      </c>
      <c r="B618" s="10">
        <v>7</v>
      </c>
      <c r="C618" s="10" t="s">
        <v>35</v>
      </c>
      <c r="D618" s="13">
        <v>337</v>
      </c>
      <c r="E618" s="13" t="b">
        <v>0</v>
      </c>
      <c r="F618" s="13" t="b">
        <v>0</v>
      </c>
      <c r="G618" s="13" t="s">
        <v>161</v>
      </c>
      <c r="J618" s="14">
        <v>1</v>
      </c>
    </row>
    <row r="619" spans="1:20" x14ac:dyDescent="0.2">
      <c r="A619" s="10">
        <v>2024</v>
      </c>
      <c r="B619" s="10">
        <v>7</v>
      </c>
      <c r="C619" s="10" t="s">
        <v>27</v>
      </c>
      <c r="D619" s="13">
        <v>337</v>
      </c>
      <c r="E619" s="13" t="b">
        <v>0</v>
      </c>
      <c r="F619" s="13" t="b">
        <v>0</v>
      </c>
      <c r="G619" s="13" t="s">
        <v>161</v>
      </c>
      <c r="J619" s="14">
        <v>1</v>
      </c>
    </row>
    <row r="620" spans="1:20" x14ac:dyDescent="0.2">
      <c r="A620" s="10">
        <v>2025</v>
      </c>
      <c r="B620" s="10">
        <v>7</v>
      </c>
      <c r="C620" s="10" t="s">
        <v>29</v>
      </c>
      <c r="D620" s="13">
        <v>337</v>
      </c>
      <c r="E620" s="13" t="b">
        <v>0</v>
      </c>
      <c r="F620" s="13" t="b">
        <v>0</v>
      </c>
      <c r="G620" s="13" t="s">
        <v>161</v>
      </c>
      <c r="J620" s="14">
        <v>1</v>
      </c>
    </row>
    <row r="621" spans="1:20" x14ac:dyDescent="0.2">
      <c r="A621" s="10">
        <v>2024</v>
      </c>
      <c r="B621" s="10">
        <v>8</v>
      </c>
      <c r="C621" s="10" t="s">
        <v>27</v>
      </c>
      <c r="D621" s="13">
        <v>337</v>
      </c>
      <c r="E621" s="13" t="b">
        <v>0</v>
      </c>
      <c r="F621" s="13" t="b">
        <v>0</v>
      </c>
      <c r="G621" s="13" t="s">
        <v>161</v>
      </c>
      <c r="J621" s="14">
        <v>5.0000000000000001E-3</v>
      </c>
    </row>
    <row r="622" spans="1:20" x14ac:dyDescent="0.2">
      <c r="A622" s="10">
        <v>2024</v>
      </c>
      <c r="B622" s="10">
        <v>9</v>
      </c>
      <c r="C622" s="10" t="s">
        <v>27</v>
      </c>
      <c r="D622" s="13">
        <v>337</v>
      </c>
      <c r="E622" s="13" t="b">
        <v>0</v>
      </c>
      <c r="F622" s="13" t="b">
        <v>0</v>
      </c>
      <c r="G622" s="13" t="s">
        <v>161</v>
      </c>
      <c r="J622" s="14">
        <v>1</v>
      </c>
    </row>
    <row r="623" spans="1:20" x14ac:dyDescent="0.2">
      <c r="A623" s="10">
        <v>2024</v>
      </c>
      <c r="B623" s="10">
        <v>9</v>
      </c>
      <c r="C623" s="10" t="s">
        <v>37</v>
      </c>
      <c r="D623" s="13">
        <v>337</v>
      </c>
      <c r="E623" s="13" t="b">
        <v>0</v>
      </c>
      <c r="F623" s="13" t="b">
        <v>0</v>
      </c>
      <c r="G623" s="13" t="s">
        <v>161</v>
      </c>
      <c r="J623" s="14">
        <v>2</v>
      </c>
    </row>
    <row r="624" spans="1:20" x14ac:dyDescent="0.2">
      <c r="A624" s="10">
        <v>2024</v>
      </c>
      <c r="B624" s="10">
        <v>10</v>
      </c>
      <c r="C624" s="10" t="s">
        <v>37</v>
      </c>
      <c r="D624" s="13">
        <v>337</v>
      </c>
      <c r="E624" s="13" t="b">
        <v>0</v>
      </c>
      <c r="F624" s="13" t="b">
        <v>0</v>
      </c>
      <c r="G624" s="13" t="s">
        <v>161</v>
      </c>
      <c r="J624" s="14">
        <v>2</v>
      </c>
    </row>
    <row r="625" spans="1:20" x14ac:dyDescent="0.2">
      <c r="A625" s="10">
        <v>2025</v>
      </c>
      <c r="B625" s="10">
        <v>10</v>
      </c>
      <c r="C625" s="10" t="s">
        <v>31</v>
      </c>
      <c r="D625" s="13">
        <v>337</v>
      </c>
      <c r="E625" s="13" t="b">
        <v>0</v>
      </c>
      <c r="F625" s="13" t="b">
        <v>0</v>
      </c>
      <c r="G625" s="13" t="s">
        <v>161</v>
      </c>
      <c r="J625" s="14">
        <v>1</v>
      </c>
    </row>
    <row r="626" spans="1:20" x14ac:dyDescent="0.2">
      <c r="A626" s="10">
        <v>2025</v>
      </c>
      <c r="B626" s="10">
        <v>11</v>
      </c>
      <c r="C626" s="10" t="s">
        <v>31</v>
      </c>
      <c r="D626" s="13">
        <v>337</v>
      </c>
      <c r="E626" s="13" t="b">
        <v>0</v>
      </c>
      <c r="F626" s="13" t="b">
        <v>0</v>
      </c>
      <c r="G626" s="13" t="s">
        <v>161</v>
      </c>
      <c r="J626" s="14">
        <v>1</v>
      </c>
    </row>
    <row r="627" spans="1:20" x14ac:dyDescent="0.2">
      <c r="A627" s="10">
        <v>2024</v>
      </c>
      <c r="B627" s="10">
        <v>5</v>
      </c>
      <c r="C627" s="10" t="s">
        <v>27</v>
      </c>
      <c r="D627" s="13">
        <v>339</v>
      </c>
      <c r="E627" s="13" t="b">
        <v>0</v>
      </c>
      <c r="F627" s="13" t="b">
        <v>0</v>
      </c>
      <c r="G627" s="13" t="s">
        <v>136</v>
      </c>
      <c r="J627" s="14">
        <v>1</v>
      </c>
    </row>
    <row r="628" spans="1:20" x14ac:dyDescent="0.2">
      <c r="A628" s="10">
        <v>2025</v>
      </c>
      <c r="B628" s="10">
        <v>7</v>
      </c>
      <c r="C628" s="10" t="s">
        <v>29</v>
      </c>
      <c r="D628" s="13">
        <v>339</v>
      </c>
      <c r="E628" s="13" t="b">
        <v>0</v>
      </c>
      <c r="F628" s="13" t="b">
        <v>0</v>
      </c>
      <c r="G628" s="13" t="s">
        <v>136</v>
      </c>
      <c r="H628" s="13">
        <v>1906</v>
      </c>
      <c r="I628" s="14">
        <v>7</v>
      </c>
      <c r="J628" s="14">
        <v>1</v>
      </c>
      <c r="K628" s="13">
        <v>1906</v>
      </c>
      <c r="L628" s="14">
        <v>1906</v>
      </c>
      <c r="M628" s="13">
        <v>1906</v>
      </c>
      <c r="N628" s="13">
        <v>1906</v>
      </c>
      <c r="O628" s="13">
        <v>1906</v>
      </c>
      <c r="P628" s="13">
        <v>3</v>
      </c>
      <c r="Q628" s="13">
        <v>3</v>
      </c>
      <c r="R628" s="13">
        <v>772</v>
      </c>
      <c r="S628" s="13">
        <v>1.6666666666666667</v>
      </c>
      <c r="T628" s="13">
        <v>359</v>
      </c>
    </row>
    <row r="629" spans="1:20" x14ac:dyDescent="0.2">
      <c r="A629" s="10">
        <v>2024</v>
      </c>
      <c r="B629" s="10">
        <v>11</v>
      </c>
      <c r="C629" s="10" t="s">
        <v>27</v>
      </c>
      <c r="D629" s="13">
        <v>339</v>
      </c>
      <c r="E629" s="13" t="b">
        <v>0</v>
      </c>
      <c r="F629" s="13" t="b">
        <v>0</v>
      </c>
      <c r="G629" s="13" t="s">
        <v>136</v>
      </c>
      <c r="H629" s="13">
        <v>3403</v>
      </c>
      <c r="I629" s="14">
        <v>19</v>
      </c>
      <c r="J629" s="14">
        <v>0.86875000000000002</v>
      </c>
      <c r="K629" s="13">
        <v>3917.1223021582732</v>
      </c>
      <c r="L629" s="14">
        <v>3917.1223021582732</v>
      </c>
      <c r="M629" s="13">
        <v>3917.1223021582732</v>
      </c>
      <c r="N629" s="13">
        <v>4184.1726618705034</v>
      </c>
      <c r="O629" s="13">
        <v>3917.1223021582732</v>
      </c>
      <c r="P629" s="13">
        <v>7</v>
      </c>
      <c r="Q629" s="13">
        <v>8.057553956834532</v>
      </c>
      <c r="R629" s="13">
        <v>467</v>
      </c>
      <c r="S629" s="13">
        <v>1.8571428571428572</v>
      </c>
      <c r="T629" s="13">
        <v>289</v>
      </c>
    </row>
    <row r="630" spans="1:20" x14ac:dyDescent="0.2">
      <c r="A630" s="10">
        <v>2024</v>
      </c>
      <c r="B630" s="10">
        <v>12</v>
      </c>
      <c r="C630" s="10" t="s">
        <v>27</v>
      </c>
      <c r="D630" s="13">
        <v>339</v>
      </c>
      <c r="E630" s="13" t="b">
        <v>0</v>
      </c>
      <c r="F630" s="13" t="b">
        <v>0</v>
      </c>
      <c r="G630" s="13" t="s">
        <v>136</v>
      </c>
      <c r="H630" s="13">
        <v>7703.0000000000009</v>
      </c>
      <c r="I630" s="14">
        <v>44</v>
      </c>
      <c r="J630" s="14">
        <v>1.0825</v>
      </c>
      <c r="K630" s="13">
        <v>7115.9353348729801</v>
      </c>
      <c r="L630" s="14">
        <v>6278.9838337182455</v>
      </c>
      <c r="M630" s="13">
        <v>7115.9353348729801</v>
      </c>
      <c r="N630" s="13">
        <v>6686.3741339491926</v>
      </c>
      <c r="O630" s="13">
        <v>6278.9838337182455</v>
      </c>
      <c r="P630" s="13">
        <v>19</v>
      </c>
      <c r="Q630" s="13">
        <v>17.551963048498845</v>
      </c>
      <c r="R630" s="13">
        <v>332.5</v>
      </c>
      <c r="S630" s="13">
        <v>1.375</v>
      </c>
      <c r="T630" s="13">
        <v>319</v>
      </c>
    </row>
    <row r="631" spans="1:20" x14ac:dyDescent="0.2">
      <c r="A631" s="10">
        <v>2025</v>
      </c>
      <c r="B631" s="10">
        <v>3</v>
      </c>
      <c r="C631" s="10" t="s">
        <v>37</v>
      </c>
      <c r="D631" s="13">
        <v>349</v>
      </c>
      <c r="E631" s="13" t="b">
        <v>0</v>
      </c>
      <c r="F631" s="13" t="b">
        <v>0</v>
      </c>
      <c r="G631" s="13" t="s">
        <v>162</v>
      </c>
      <c r="J631" s="14">
        <v>1</v>
      </c>
    </row>
    <row r="632" spans="1:20" x14ac:dyDescent="0.2">
      <c r="A632" s="10">
        <v>2024</v>
      </c>
      <c r="B632" s="10">
        <v>12</v>
      </c>
      <c r="C632" s="10" t="s">
        <v>27</v>
      </c>
      <c r="D632" s="13">
        <v>349</v>
      </c>
      <c r="E632" s="13" t="b">
        <v>0</v>
      </c>
      <c r="F632" s="13" t="b">
        <v>0</v>
      </c>
      <c r="G632" s="13" t="s">
        <v>162</v>
      </c>
      <c r="J632" s="14">
        <v>1.1025</v>
      </c>
    </row>
    <row r="633" spans="1:20" x14ac:dyDescent="0.2">
      <c r="A633" s="10">
        <v>2024</v>
      </c>
      <c r="B633" s="10">
        <v>6</v>
      </c>
      <c r="C633" s="10" t="s">
        <v>39</v>
      </c>
      <c r="D633" s="13">
        <v>365</v>
      </c>
      <c r="E633" s="13" t="b">
        <v>0</v>
      </c>
      <c r="F633" s="13" t="b">
        <v>0</v>
      </c>
      <c r="G633" s="13" t="s">
        <v>163</v>
      </c>
      <c r="J633" s="14">
        <v>1</v>
      </c>
    </row>
    <row r="634" spans="1:20" x14ac:dyDescent="0.2">
      <c r="A634" s="10">
        <v>2024</v>
      </c>
      <c r="B634" s="10">
        <v>12</v>
      </c>
      <c r="C634" s="10" t="s">
        <v>27</v>
      </c>
      <c r="D634" s="13">
        <v>365</v>
      </c>
      <c r="E634" s="13" t="b">
        <v>0</v>
      </c>
      <c r="F634" s="13" t="b">
        <v>0</v>
      </c>
      <c r="G634" s="13" t="s">
        <v>163</v>
      </c>
      <c r="J634" s="14">
        <v>1</v>
      </c>
    </row>
    <row r="635" spans="1:20" x14ac:dyDescent="0.2">
      <c r="A635" s="10">
        <v>2025</v>
      </c>
      <c r="B635" s="10">
        <v>1</v>
      </c>
      <c r="C635" s="10" t="s">
        <v>27</v>
      </c>
      <c r="D635" s="13">
        <v>384</v>
      </c>
      <c r="E635" s="13" t="b">
        <v>0</v>
      </c>
      <c r="F635" s="13" t="b">
        <v>0</v>
      </c>
      <c r="G635" s="13" t="s">
        <v>164</v>
      </c>
      <c r="J635" s="14">
        <v>1</v>
      </c>
    </row>
    <row r="636" spans="1:20" x14ac:dyDescent="0.2">
      <c r="A636" s="10">
        <v>2024</v>
      </c>
      <c r="B636" s="10">
        <v>1</v>
      </c>
      <c r="C636" s="10" t="s">
        <v>27</v>
      </c>
      <c r="D636" s="13">
        <v>814</v>
      </c>
      <c r="E636" s="13" t="b">
        <v>0</v>
      </c>
      <c r="F636" s="13" t="b">
        <v>0</v>
      </c>
      <c r="G636" s="13" t="s">
        <v>111</v>
      </c>
      <c r="H636" s="13">
        <v>56253.060000000005</v>
      </c>
      <c r="I636" s="14">
        <v>276</v>
      </c>
      <c r="J636" s="14">
        <v>9.3187499999999996</v>
      </c>
      <c r="K636" s="13">
        <v>6036.545674044266</v>
      </c>
      <c r="L636" s="14">
        <v>4710.0426559356138</v>
      </c>
      <c r="M636" s="13">
        <v>6036.545674044266</v>
      </c>
      <c r="N636" s="13">
        <v>4086.8367538564717</v>
      </c>
      <c r="O636" s="13">
        <v>4710.0426559356138</v>
      </c>
      <c r="P636" s="13">
        <v>93</v>
      </c>
      <c r="Q636" s="13">
        <v>9.9798792756539232</v>
      </c>
      <c r="R636" s="13">
        <v>333</v>
      </c>
      <c r="S636" s="13">
        <v>1.7555555555555555</v>
      </c>
      <c r="T636" s="13">
        <v>269</v>
      </c>
    </row>
    <row r="637" spans="1:20" x14ac:dyDescent="0.2">
      <c r="A637" s="10">
        <v>2025</v>
      </c>
      <c r="B637" s="10">
        <v>1</v>
      </c>
      <c r="C637" s="10" t="s">
        <v>35</v>
      </c>
      <c r="D637" s="13">
        <v>814</v>
      </c>
      <c r="E637" s="13" t="b">
        <v>0</v>
      </c>
      <c r="F637" s="13" t="b">
        <v>0</v>
      </c>
      <c r="G637" s="13" t="s">
        <v>111</v>
      </c>
      <c r="J637" s="14">
        <v>1</v>
      </c>
    </row>
    <row r="638" spans="1:20" x14ac:dyDescent="0.2">
      <c r="A638" s="10">
        <v>2025</v>
      </c>
      <c r="B638" s="10">
        <v>1</v>
      </c>
      <c r="C638" s="10" t="s">
        <v>27</v>
      </c>
      <c r="D638" s="13">
        <v>814</v>
      </c>
      <c r="E638" s="13" t="b">
        <v>0</v>
      </c>
      <c r="F638" s="13" t="b">
        <v>0</v>
      </c>
      <c r="G638" s="13" t="s">
        <v>111</v>
      </c>
      <c r="H638" s="13">
        <v>345920.03999999812</v>
      </c>
      <c r="I638" s="14">
        <v>1800</v>
      </c>
      <c r="J638" s="14">
        <v>22.812847222144192</v>
      </c>
      <c r="K638" s="13">
        <v>15163.387394459782</v>
      </c>
      <c r="L638" s="14">
        <v>11727.075861899126</v>
      </c>
      <c r="M638" s="13">
        <v>14443.880537636269</v>
      </c>
      <c r="N638" s="13">
        <v>10529.336722460353</v>
      </c>
      <c r="O638" s="13">
        <v>11007.569005075646</v>
      </c>
      <c r="P638" s="13">
        <v>593</v>
      </c>
      <c r="Q638" s="13">
        <v>25.994124899253308</v>
      </c>
      <c r="R638" s="13">
        <v>354.5</v>
      </c>
      <c r="S638" s="13">
        <v>1.7696526508226691</v>
      </c>
      <c r="T638" s="13">
        <v>289</v>
      </c>
    </row>
    <row r="639" spans="1:20" x14ac:dyDescent="0.2">
      <c r="A639" s="10">
        <v>2025</v>
      </c>
      <c r="B639" s="10">
        <v>1</v>
      </c>
      <c r="C639" s="10" t="s">
        <v>33</v>
      </c>
      <c r="D639" s="13">
        <v>814</v>
      </c>
      <c r="E639" s="13" t="b">
        <v>0</v>
      </c>
      <c r="F639" s="13" t="b">
        <v>0</v>
      </c>
      <c r="G639" s="13" t="s">
        <v>111</v>
      </c>
      <c r="J639" s="14">
        <v>1</v>
      </c>
    </row>
    <row r="640" spans="1:20" x14ac:dyDescent="0.2">
      <c r="A640" s="10">
        <v>2026</v>
      </c>
      <c r="B640" s="10">
        <v>1</v>
      </c>
      <c r="C640" s="10" t="s">
        <v>27</v>
      </c>
      <c r="D640" s="13">
        <v>814</v>
      </c>
      <c r="E640" s="13" t="b">
        <v>0</v>
      </c>
      <c r="F640" s="13" t="b">
        <v>0</v>
      </c>
      <c r="G640" s="13" t="s">
        <v>111</v>
      </c>
      <c r="H640" s="13">
        <v>129525.89000000013</v>
      </c>
      <c r="I640" s="14">
        <v>612</v>
      </c>
      <c r="J640" s="14">
        <v>13.561770833293849</v>
      </c>
      <c r="K640" s="13">
        <v>9550.8095212770386</v>
      </c>
      <c r="L640" s="14">
        <v>9371.9980644393654</v>
      </c>
      <c r="M640" s="13">
        <v>8105.4230565627504</v>
      </c>
      <c r="N640" s="13">
        <v>7846.4952186598002</v>
      </c>
      <c r="O640" s="13">
        <v>7926.6115997250727</v>
      </c>
      <c r="P640" s="13">
        <v>214</v>
      </c>
      <c r="Q640" s="13">
        <v>15.779650211654861</v>
      </c>
      <c r="R640" s="13">
        <v>359</v>
      </c>
      <c r="S640" s="13">
        <v>1.7578947368421052</v>
      </c>
      <c r="T640" s="13">
        <v>299</v>
      </c>
    </row>
    <row r="641" spans="1:20" x14ac:dyDescent="0.2">
      <c r="A641" s="10">
        <v>2024</v>
      </c>
      <c r="B641" s="10">
        <v>2</v>
      </c>
      <c r="C641" s="10" t="s">
        <v>27</v>
      </c>
      <c r="D641" s="13">
        <v>814</v>
      </c>
      <c r="E641" s="13" t="b">
        <v>0</v>
      </c>
      <c r="F641" s="13" t="b">
        <v>0</v>
      </c>
      <c r="G641" s="13" t="s">
        <v>111</v>
      </c>
      <c r="H641" s="13">
        <v>124995.38000000015</v>
      </c>
      <c r="I641" s="14">
        <v>637</v>
      </c>
      <c r="J641" s="14">
        <v>20.816666666666663</v>
      </c>
      <c r="K641" s="13">
        <v>6004.5819055244283</v>
      </c>
      <c r="L641" s="14">
        <v>5120.8693354683783</v>
      </c>
      <c r="M641" s="13">
        <v>6004.5819055244283</v>
      </c>
      <c r="N641" s="13">
        <v>4978.171176941557</v>
      </c>
      <c r="O641" s="13">
        <v>5120.8693354683783</v>
      </c>
      <c r="P641" s="13">
        <v>226</v>
      </c>
      <c r="Q641" s="13">
        <v>10.856685348278624</v>
      </c>
      <c r="R641" s="13">
        <v>366</v>
      </c>
      <c r="S641" s="13">
        <v>1.9320388349514563</v>
      </c>
      <c r="T641" s="13">
        <v>299</v>
      </c>
    </row>
    <row r="642" spans="1:20" x14ac:dyDescent="0.2">
      <c r="A642" s="10">
        <v>2025</v>
      </c>
      <c r="B642" s="10">
        <v>2</v>
      </c>
      <c r="C642" s="10" t="s">
        <v>27</v>
      </c>
      <c r="D642" s="13">
        <v>814</v>
      </c>
      <c r="E642" s="13" t="b">
        <v>0</v>
      </c>
      <c r="F642" s="13" t="b">
        <v>0</v>
      </c>
      <c r="G642" s="13" t="s">
        <v>111</v>
      </c>
      <c r="H642" s="13">
        <v>276873.59999999951</v>
      </c>
      <c r="I642" s="14">
        <v>1373</v>
      </c>
      <c r="J642" s="14">
        <v>20.248402777766749</v>
      </c>
      <c r="K642" s="13">
        <v>13673.848897554211</v>
      </c>
      <c r="L642" s="14">
        <v>10959.320714602803</v>
      </c>
      <c r="M642" s="13">
        <v>13457.436766281737</v>
      </c>
      <c r="N642" s="13">
        <v>10353.111912124896</v>
      </c>
      <c r="O642" s="13">
        <v>10742.908583330329</v>
      </c>
      <c r="P642" s="13">
        <v>478</v>
      </c>
      <c r="Q642" s="13">
        <v>23.60680026203627</v>
      </c>
      <c r="R642" s="13">
        <v>366</v>
      </c>
      <c r="S642" s="13">
        <v>1.7316513761467891</v>
      </c>
      <c r="T642" s="13">
        <v>299</v>
      </c>
    </row>
    <row r="643" spans="1:20" x14ac:dyDescent="0.2">
      <c r="A643" s="10">
        <v>2024</v>
      </c>
      <c r="B643" s="10">
        <v>3</v>
      </c>
      <c r="C643" s="10" t="s">
        <v>27</v>
      </c>
      <c r="D643" s="13">
        <v>814</v>
      </c>
      <c r="E643" s="13" t="b">
        <v>0</v>
      </c>
      <c r="F643" s="13" t="b">
        <v>0</v>
      </c>
      <c r="G643" s="13" t="s">
        <v>111</v>
      </c>
      <c r="H643" s="13">
        <v>180012.09999999992</v>
      </c>
      <c r="I643" s="14">
        <v>968</v>
      </c>
      <c r="J643" s="14">
        <v>20.509583333333332</v>
      </c>
      <c r="K643" s="13">
        <v>8776.9749913658216</v>
      </c>
      <c r="L643" s="14">
        <v>7232.3458545801859</v>
      </c>
      <c r="M643" s="13">
        <v>8776.9749913658216</v>
      </c>
      <c r="N643" s="13">
        <v>7401.4716697478943</v>
      </c>
      <c r="O643" s="13">
        <v>7232.3458545801859</v>
      </c>
      <c r="P643" s="13">
        <v>319</v>
      </c>
      <c r="Q643" s="13">
        <v>15.553704569002297</v>
      </c>
      <c r="R643" s="13">
        <v>366</v>
      </c>
      <c r="S643" s="13">
        <v>1.8556701030927836</v>
      </c>
      <c r="T643" s="13">
        <v>279</v>
      </c>
    </row>
    <row r="644" spans="1:20" x14ac:dyDescent="0.2">
      <c r="A644" s="10">
        <v>2025</v>
      </c>
      <c r="B644" s="10">
        <v>3</v>
      </c>
      <c r="C644" s="10" t="s">
        <v>27</v>
      </c>
      <c r="D644" s="13">
        <v>814</v>
      </c>
      <c r="E644" s="13" t="b">
        <v>0</v>
      </c>
      <c r="F644" s="13" t="b">
        <v>0</v>
      </c>
      <c r="G644" s="13" t="s">
        <v>111</v>
      </c>
      <c r="H644" s="13">
        <v>337745.4599999995</v>
      </c>
      <c r="I644" s="14">
        <v>1773</v>
      </c>
      <c r="J644" s="14">
        <v>22.102708333270275</v>
      </c>
      <c r="K644" s="13">
        <v>15280.727361886484</v>
      </c>
      <c r="L644" s="14">
        <v>13614.296739691788</v>
      </c>
      <c r="M644" s="13">
        <v>14059.564796963563</v>
      </c>
      <c r="N644" s="13">
        <v>12200.760464909954</v>
      </c>
      <c r="O644" s="13">
        <v>12393.134174768857</v>
      </c>
      <c r="P644" s="13">
        <v>542</v>
      </c>
      <c r="Q644" s="13">
        <v>24.521881745331193</v>
      </c>
      <c r="R644" s="13">
        <v>360</v>
      </c>
      <c r="S644" s="13">
        <v>1.9814049586776858</v>
      </c>
      <c r="T644" s="13">
        <v>279</v>
      </c>
    </row>
    <row r="645" spans="1:20" x14ac:dyDescent="0.2">
      <c r="A645" s="10">
        <v>2024</v>
      </c>
      <c r="B645" s="10">
        <v>4</v>
      </c>
      <c r="C645" s="10" t="s">
        <v>29</v>
      </c>
      <c r="D645" s="13">
        <v>814</v>
      </c>
      <c r="E645" s="13" t="b">
        <v>0</v>
      </c>
      <c r="F645" s="13" t="b">
        <v>0</v>
      </c>
      <c r="G645" s="13" t="s">
        <v>111</v>
      </c>
      <c r="J645" s="14">
        <v>0.53625</v>
      </c>
    </row>
    <row r="646" spans="1:20" x14ac:dyDescent="0.2">
      <c r="A646" s="10">
        <v>2024</v>
      </c>
      <c r="B646" s="10">
        <v>4</v>
      </c>
      <c r="C646" s="10" t="s">
        <v>27</v>
      </c>
      <c r="D646" s="13">
        <v>814</v>
      </c>
      <c r="E646" s="13" t="b">
        <v>0</v>
      </c>
      <c r="F646" s="13" t="b">
        <v>0</v>
      </c>
      <c r="G646" s="13" t="s">
        <v>111</v>
      </c>
      <c r="H646" s="13">
        <v>186299.62000000029</v>
      </c>
      <c r="I646" s="14">
        <v>1071</v>
      </c>
      <c r="J646" s="14">
        <v>23.14170138895599</v>
      </c>
      <c r="K646" s="13">
        <v>8050.3856163708351</v>
      </c>
      <c r="L646" s="14">
        <v>5832.8606756812878</v>
      </c>
      <c r="M646" s="13">
        <v>7692.9270241539389</v>
      </c>
      <c r="N646" s="13">
        <v>5501.4330130782173</v>
      </c>
      <c r="O646" s="13">
        <v>5475.4020834643916</v>
      </c>
      <c r="P646" s="13">
        <v>347</v>
      </c>
      <c r="Q646" s="13">
        <v>14.994575989369574</v>
      </c>
      <c r="R646" s="13">
        <v>365.5</v>
      </c>
      <c r="S646" s="13">
        <v>1.832258064516129</v>
      </c>
      <c r="T646" s="13">
        <v>265</v>
      </c>
    </row>
    <row r="647" spans="1:20" x14ac:dyDescent="0.2">
      <c r="A647" s="10">
        <v>2025</v>
      </c>
      <c r="B647" s="10">
        <v>4</v>
      </c>
      <c r="C647" s="10" t="s">
        <v>27</v>
      </c>
      <c r="D647" s="13">
        <v>814</v>
      </c>
      <c r="E647" s="13" t="b">
        <v>0</v>
      </c>
      <c r="F647" s="13" t="b">
        <v>0</v>
      </c>
      <c r="G647" s="13" t="s">
        <v>111</v>
      </c>
      <c r="H647" s="13">
        <v>356591.54999999935</v>
      </c>
      <c r="I647" s="14">
        <v>1674</v>
      </c>
      <c r="J647" s="14">
        <v>21.589513888852963</v>
      </c>
      <c r="K647" s="13">
        <v>16516.886477194548</v>
      </c>
      <c r="L647" s="14">
        <v>14437.689593415849</v>
      </c>
      <c r="M647" s="13">
        <v>14372.51211849705</v>
      </c>
      <c r="N647" s="13">
        <v>11410.261540311531</v>
      </c>
      <c r="O647" s="13">
        <v>12293.315234718399</v>
      </c>
      <c r="P647" s="13">
        <v>489</v>
      </c>
      <c r="Q647" s="13">
        <v>22.649884685568541</v>
      </c>
      <c r="R647" s="13">
        <v>372</v>
      </c>
      <c r="S647" s="13">
        <v>1.9131403118040089</v>
      </c>
      <c r="T647" s="13">
        <v>289</v>
      </c>
    </row>
    <row r="648" spans="1:20" x14ac:dyDescent="0.2">
      <c r="A648" s="10">
        <v>2024</v>
      </c>
      <c r="B648" s="10">
        <v>5</v>
      </c>
      <c r="C648" s="10" t="s">
        <v>27</v>
      </c>
      <c r="D648" s="13">
        <v>814</v>
      </c>
      <c r="E648" s="13" t="b">
        <v>0</v>
      </c>
      <c r="F648" s="13" t="b">
        <v>0</v>
      </c>
      <c r="G648" s="13" t="s">
        <v>111</v>
      </c>
      <c r="H648" s="13">
        <v>209932.30000000013</v>
      </c>
      <c r="I648" s="14">
        <v>1075</v>
      </c>
      <c r="J648" s="14">
        <v>20.563194444446708</v>
      </c>
      <c r="K648" s="13">
        <v>10209.128769712841</v>
      </c>
      <c r="L648" s="14">
        <v>7381.3361250878543</v>
      </c>
      <c r="M648" s="13">
        <v>9339.9058457995252</v>
      </c>
      <c r="N648" s="13">
        <v>5798.1142143116294</v>
      </c>
      <c r="O648" s="13">
        <v>6512.1132011745376</v>
      </c>
      <c r="P648" s="13">
        <v>380</v>
      </c>
      <c r="Q648" s="13">
        <v>18.479619060482246</v>
      </c>
      <c r="R648" s="13">
        <v>346</v>
      </c>
      <c r="S648" s="13">
        <v>1.640117994100295</v>
      </c>
      <c r="T648" s="13">
        <v>265</v>
      </c>
    </row>
    <row r="649" spans="1:20" x14ac:dyDescent="0.2">
      <c r="A649" s="10">
        <v>2025</v>
      </c>
      <c r="B649" s="10">
        <v>5</v>
      </c>
      <c r="C649" s="10" t="s">
        <v>27</v>
      </c>
      <c r="D649" s="13">
        <v>814</v>
      </c>
      <c r="E649" s="13" t="b">
        <v>0</v>
      </c>
      <c r="F649" s="13" t="b">
        <v>0</v>
      </c>
      <c r="G649" s="13" t="s">
        <v>111</v>
      </c>
      <c r="H649" s="13">
        <v>274366.17000000027</v>
      </c>
      <c r="I649" s="14">
        <v>1604</v>
      </c>
      <c r="J649" s="14">
        <v>23.766701388880321</v>
      </c>
      <c r="K649" s="13">
        <v>11544.141759965371</v>
      </c>
      <c r="L649" s="14">
        <v>10765.363094085396</v>
      </c>
      <c r="M649" s="13">
        <v>11296.740999389025</v>
      </c>
      <c r="N649" s="13">
        <v>10038.815487942667</v>
      </c>
      <c r="O649" s="13">
        <v>10517.962333509047</v>
      </c>
      <c r="P649" s="13">
        <v>508</v>
      </c>
      <c r="Q649" s="13">
        <v>21.374442826032094</v>
      </c>
      <c r="R649" s="13">
        <v>367</v>
      </c>
      <c r="S649" s="13">
        <v>1.7365010799136069</v>
      </c>
      <c r="T649" s="13">
        <v>288</v>
      </c>
    </row>
    <row r="650" spans="1:20" x14ac:dyDescent="0.2">
      <c r="A650" s="10">
        <v>2024</v>
      </c>
      <c r="B650" s="10">
        <v>6</v>
      </c>
      <c r="C650" s="10" t="s">
        <v>35</v>
      </c>
      <c r="D650" s="13">
        <v>814</v>
      </c>
      <c r="E650" s="13" t="b">
        <v>0</v>
      </c>
      <c r="F650" s="13" t="b">
        <v>0</v>
      </c>
      <c r="G650" s="13" t="s">
        <v>111</v>
      </c>
      <c r="J650" s="14">
        <v>1</v>
      </c>
    </row>
    <row r="651" spans="1:20" x14ac:dyDescent="0.2">
      <c r="A651" s="10">
        <v>2024</v>
      </c>
      <c r="B651" s="10">
        <v>6</v>
      </c>
      <c r="C651" s="10" t="s">
        <v>27</v>
      </c>
      <c r="D651" s="13">
        <v>814</v>
      </c>
      <c r="E651" s="13" t="b">
        <v>0</v>
      </c>
      <c r="F651" s="13" t="b">
        <v>0</v>
      </c>
      <c r="G651" s="13" t="s">
        <v>111</v>
      </c>
      <c r="H651" s="13">
        <v>235183.65000000014</v>
      </c>
      <c r="I651" s="14">
        <v>1304</v>
      </c>
      <c r="J651" s="14">
        <v>23.445069444445835</v>
      </c>
      <c r="K651" s="13">
        <v>10031.262673684058</v>
      </c>
      <c r="L651" s="14">
        <v>6754.099849233492</v>
      </c>
      <c r="M651" s="13">
        <v>9902.7068591175102</v>
      </c>
      <c r="N651" s="13">
        <v>6519.8629657381052</v>
      </c>
      <c r="O651" s="13">
        <v>6625.5440346669475</v>
      </c>
      <c r="P651" s="13">
        <v>435</v>
      </c>
      <c r="Q651" s="13">
        <v>18.554007742683485</v>
      </c>
      <c r="R651" s="13">
        <v>359</v>
      </c>
      <c r="S651" s="13">
        <v>1.7651515151515151</v>
      </c>
      <c r="T651" s="13">
        <v>279</v>
      </c>
    </row>
    <row r="652" spans="1:20" x14ac:dyDescent="0.2">
      <c r="A652" s="10">
        <v>2025</v>
      </c>
      <c r="B652" s="10">
        <v>6</v>
      </c>
      <c r="C652" s="10" t="s">
        <v>27</v>
      </c>
      <c r="D652" s="13">
        <v>814</v>
      </c>
      <c r="E652" s="13" t="b">
        <v>0</v>
      </c>
      <c r="F652" s="13" t="b">
        <v>0</v>
      </c>
      <c r="G652" s="13" t="s">
        <v>111</v>
      </c>
      <c r="H652" s="13">
        <v>255183.79000000111</v>
      </c>
      <c r="I652" s="14">
        <v>1482</v>
      </c>
      <c r="J652" s="14">
        <v>22.336284722259734</v>
      </c>
      <c r="K652" s="13">
        <v>11424.630065970277</v>
      </c>
      <c r="L652" s="14">
        <v>10386.397867179872</v>
      </c>
      <c r="M652" s="13">
        <v>10513.739993919751</v>
      </c>
      <c r="N652" s="13">
        <v>9327.3905034159652</v>
      </c>
      <c r="O652" s="13">
        <v>9475.5077951293497</v>
      </c>
      <c r="P652" s="13">
        <v>434</v>
      </c>
      <c r="Q652" s="13">
        <v>19.430268077102699</v>
      </c>
      <c r="R652" s="13">
        <v>359</v>
      </c>
      <c r="S652" s="13">
        <v>2.0859375</v>
      </c>
      <c r="T652" s="13">
        <v>249</v>
      </c>
    </row>
    <row r="653" spans="1:20" x14ac:dyDescent="0.2">
      <c r="A653" s="10">
        <v>2024</v>
      </c>
      <c r="B653" s="10">
        <v>7</v>
      </c>
      <c r="C653" s="10" t="s">
        <v>27</v>
      </c>
      <c r="D653" s="13">
        <v>814</v>
      </c>
      <c r="E653" s="13" t="b">
        <v>0</v>
      </c>
      <c r="F653" s="13" t="b">
        <v>0</v>
      </c>
      <c r="G653" s="13" t="s">
        <v>111</v>
      </c>
      <c r="H653" s="13">
        <v>258844.00000000044</v>
      </c>
      <c r="I653" s="14">
        <v>1220</v>
      </c>
      <c r="J653" s="14">
        <v>23.605555555546598</v>
      </c>
      <c r="K653" s="13">
        <v>10965.384796426868</v>
      </c>
      <c r="L653" s="14">
        <v>6997.0104965900964</v>
      </c>
      <c r="M653" s="13">
        <v>10965.384796426868</v>
      </c>
      <c r="N653" s="13">
        <v>6599.0533301978603</v>
      </c>
      <c r="O653" s="13">
        <v>6997.0104965900964</v>
      </c>
      <c r="P653" s="13">
        <v>453</v>
      </c>
      <c r="Q653" s="13">
        <v>19.190397740652141</v>
      </c>
      <c r="R653" s="13">
        <v>360</v>
      </c>
      <c r="S653" s="13">
        <v>1.7899761336515514</v>
      </c>
      <c r="T653" s="13">
        <v>305</v>
      </c>
    </row>
    <row r="654" spans="1:20" x14ac:dyDescent="0.2">
      <c r="A654" s="10">
        <v>2025</v>
      </c>
      <c r="B654" s="10">
        <v>7</v>
      </c>
      <c r="C654" s="10" t="s">
        <v>27</v>
      </c>
      <c r="D654" s="13">
        <v>814</v>
      </c>
      <c r="E654" s="13" t="b">
        <v>0</v>
      </c>
      <c r="F654" s="13" t="b">
        <v>0</v>
      </c>
      <c r="G654" s="13" t="s">
        <v>111</v>
      </c>
      <c r="H654" s="13">
        <v>245027.8000000004</v>
      </c>
      <c r="I654" s="14">
        <v>1319</v>
      </c>
      <c r="J654" s="14">
        <v>23.693333333258924</v>
      </c>
      <c r="K654" s="13">
        <v>10341.634777747746</v>
      </c>
      <c r="L654" s="14">
        <v>9347.3825267598149</v>
      </c>
      <c r="M654" s="13">
        <v>9721.6747327261019</v>
      </c>
      <c r="N654" s="13">
        <v>8776.7756049797481</v>
      </c>
      <c r="O654" s="13">
        <v>8727.4224817381728</v>
      </c>
      <c r="P654" s="13">
        <v>405</v>
      </c>
      <c r="Q654" s="13">
        <v>17.093415869496564</v>
      </c>
      <c r="R654" s="13">
        <v>396</v>
      </c>
      <c r="S654" s="13">
        <v>2.1016483516483517</v>
      </c>
      <c r="T654" s="13">
        <v>265</v>
      </c>
    </row>
    <row r="655" spans="1:20" x14ac:dyDescent="0.2">
      <c r="A655" s="10">
        <v>2024</v>
      </c>
      <c r="B655" s="10">
        <v>8</v>
      </c>
      <c r="C655" s="10" t="s">
        <v>27</v>
      </c>
      <c r="D655" s="13">
        <v>814</v>
      </c>
      <c r="E655" s="13" t="b">
        <v>0</v>
      </c>
      <c r="F655" s="13" t="b">
        <v>0</v>
      </c>
      <c r="G655" s="13" t="s">
        <v>111</v>
      </c>
      <c r="H655" s="13">
        <v>333415.75000000047</v>
      </c>
      <c r="I655" s="14">
        <v>1853</v>
      </c>
      <c r="J655" s="14">
        <v>26.34371527780284</v>
      </c>
      <c r="K655" s="13">
        <v>12656.367808565556</v>
      </c>
      <c r="L655" s="14">
        <v>9478.0351733601165</v>
      </c>
      <c r="M655" s="13">
        <v>11294.950118547475</v>
      </c>
      <c r="N655" s="13">
        <v>8118.8430616016776</v>
      </c>
      <c r="O655" s="13">
        <v>8116.61748334205</v>
      </c>
      <c r="P655" s="13">
        <v>582</v>
      </c>
      <c r="Q655" s="13">
        <v>22.092555809331571</v>
      </c>
      <c r="R655" s="13">
        <v>340.5</v>
      </c>
      <c r="S655" s="13">
        <v>1.8498168498168499</v>
      </c>
      <c r="T655" s="13">
        <v>288.5</v>
      </c>
    </row>
    <row r="656" spans="1:20" x14ac:dyDescent="0.2">
      <c r="A656" s="10">
        <v>2025</v>
      </c>
      <c r="B656" s="10">
        <v>8</v>
      </c>
      <c r="C656" s="10" t="s">
        <v>35</v>
      </c>
      <c r="D656" s="13">
        <v>814</v>
      </c>
      <c r="E656" s="13" t="b">
        <v>0</v>
      </c>
      <c r="F656" s="13" t="b">
        <v>0</v>
      </c>
      <c r="G656" s="13" t="s">
        <v>111</v>
      </c>
      <c r="J656" s="14">
        <v>5.2499999999999998E-2</v>
      </c>
    </row>
    <row r="657" spans="1:20" x14ac:dyDescent="0.2">
      <c r="A657" s="10">
        <v>2025</v>
      </c>
      <c r="B657" s="10">
        <v>8</v>
      </c>
      <c r="C657" s="10" t="s">
        <v>27</v>
      </c>
      <c r="D657" s="13">
        <v>814</v>
      </c>
      <c r="E657" s="13" t="b">
        <v>0</v>
      </c>
      <c r="F657" s="13" t="b">
        <v>0</v>
      </c>
      <c r="G657" s="13" t="s">
        <v>111</v>
      </c>
      <c r="H657" s="13">
        <v>302860.75</v>
      </c>
      <c r="I657" s="14">
        <v>1491</v>
      </c>
      <c r="J657" s="14">
        <v>23.177951388897199</v>
      </c>
      <c r="K657" s="13">
        <v>13066.760945278264</v>
      </c>
      <c r="L657" s="14">
        <v>12085.852424998466</v>
      </c>
      <c r="M657" s="13">
        <v>13066.760945278264</v>
      </c>
      <c r="N657" s="13">
        <v>10634.454955241303</v>
      </c>
      <c r="O657" s="13">
        <v>12085.852424998466</v>
      </c>
      <c r="P657" s="13">
        <v>466</v>
      </c>
      <c r="Q657" s="13">
        <v>20.105314407692877</v>
      </c>
      <c r="R657" s="13">
        <v>439</v>
      </c>
      <c r="S657" s="13">
        <v>2.1052631578947367</v>
      </c>
      <c r="T657" s="13">
        <v>279</v>
      </c>
    </row>
    <row r="658" spans="1:20" x14ac:dyDescent="0.2">
      <c r="A658" s="10">
        <v>2024</v>
      </c>
      <c r="B658" s="10">
        <v>9</v>
      </c>
      <c r="C658" s="10" t="s">
        <v>29</v>
      </c>
      <c r="D658" s="13">
        <v>814</v>
      </c>
      <c r="E658" s="13" t="b">
        <v>0</v>
      </c>
      <c r="F658" s="13" t="b">
        <v>0</v>
      </c>
      <c r="G658" s="13" t="s">
        <v>111</v>
      </c>
      <c r="H658" s="13">
        <v>5559</v>
      </c>
      <c r="I658" s="14">
        <v>47</v>
      </c>
      <c r="J658" s="14">
        <v>1.0152777777984738</v>
      </c>
      <c r="K658" s="13">
        <v>5475.3488370976893</v>
      </c>
      <c r="L658" s="14">
        <v>4579.4363884155409</v>
      </c>
      <c r="M658" s="13">
        <v>5475.3488370976893</v>
      </c>
      <c r="N658" s="13">
        <v>4579.4363884155409</v>
      </c>
      <c r="O658" s="13">
        <v>4579.4363884155409</v>
      </c>
      <c r="P658" s="13">
        <v>10</v>
      </c>
      <c r="Q658" s="13">
        <v>9.8495212036295907</v>
      </c>
      <c r="R658" s="13">
        <v>472</v>
      </c>
      <c r="S658" s="13">
        <v>2.5</v>
      </c>
      <c r="T658" s="13">
        <v>222</v>
      </c>
    </row>
    <row r="659" spans="1:20" x14ac:dyDescent="0.2">
      <c r="A659" s="10">
        <v>2024</v>
      </c>
      <c r="B659" s="10">
        <v>9</v>
      </c>
      <c r="C659" s="10" t="s">
        <v>35</v>
      </c>
      <c r="D659" s="13">
        <v>814</v>
      </c>
      <c r="E659" s="13" t="b">
        <v>0</v>
      </c>
      <c r="F659" s="13" t="b">
        <v>0</v>
      </c>
      <c r="G659" s="13" t="s">
        <v>111</v>
      </c>
      <c r="J659" s="14">
        <v>7.4999999999999997E-3</v>
      </c>
    </row>
    <row r="660" spans="1:20" x14ac:dyDescent="0.2">
      <c r="A660" s="10">
        <v>2024</v>
      </c>
      <c r="B660" s="10">
        <v>9</v>
      </c>
      <c r="C660" s="10" t="s">
        <v>27</v>
      </c>
      <c r="D660" s="13">
        <v>814</v>
      </c>
      <c r="E660" s="13" t="b">
        <v>0</v>
      </c>
      <c r="F660" s="13" t="b">
        <v>0</v>
      </c>
      <c r="G660" s="13" t="s">
        <v>111</v>
      </c>
      <c r="H660" s="13">
        <v>243208.91999999963</v>
      </c>
      <c r="I660" s="14">
        <v>1290</v>
      </c>
      <c r="J660" s="14">
        <v>22.76440972230921</v>
      </c>
      <c r="K660" s="13">
        <v>10683.734960263606</v>
      </c>
      <c r="L660" s="14">
        <v>7740.2296896511007</v>
      </c>
      <c r="M660" s="13">
        <v>10683.734960263606</v>
      </c>
      <c r="N660" s="13">
        <v>7239.6395079152571</v>
      </c>
      <c r="O660" s="13">
        <v>7740.2296896511007</v>
      </c>
      <c r="P660" s="13">
        <v>435</v>
      </c>
      <c r="Q660" s="13">
        <v>19.108775729585393</v>
      </c>
      <c r="R660" s="13">
        <v>332</v>
      </c>
      <c r="S660" s="13">
        <v>1.850253807106599</v>
      </c>
      <c r="T660" s="13">
        <v>296.5</v>
      </c>
    </row>
    <row r="661" spans="1:20" x14ac:dyDescent="0.2">
      <c r="A661" s="10">
        <v>2025</v>
      </c>
      <c r="B661" s="10">
        <v>9</v>
      </c>
      <c r="C661" s="10" t="s">
        <v>35</v>
      </c>
      <c r="D661" s="13">
        <v>814</v>
      </c>
      <c r="E661" s="13" t="b">
        <v>0</v>
      </c>
      <c r="F661" s="13" t="b">
        <v>0</v>
      </c>
      <c r="G661" s="13" t="s">
        <v>111</v>
      </c>
      <c r="J661" s="14">
        <v>1.8749999999999999E-2</v>
      </c>
    </row>
    <row r="662" spans="1:20" x14ac:dyDescent="0.2">
      <c r="A662" s="10">
        <v>2025</v>
      </c>
      <c r="B662" s="10">
        <v>9</v>
      </c>
      <c r="C662" s="10" t="s">
        <v>27</v>
      </c>
      <c r="D662" s="13">
        <v>814</v>
      </c>
      <c r="E662" s="13" t="b">
        <v>0</v>
      </c>
      <c r="F662" s="13" t="b">
        <v>0</v>
      </c>
      <c r="G662" s="13" t="s">
        <v>111</v>
      </c>
      <c r="H662" s="13">
        <v>244124.86000000039</v>
      </c>
      <c r="I662" s="14">
        <v>1238</v>
      </c>
      <c r="J662" s="14">
        <v>19.812638888826768</v>
      </c>
      <c r="K662" s="13">
        <v>12321.673118348373</v>
      </c>
      <c r="L662" s="14">
        <v>10835.071552283884</v>
      </c>
      <c r="M662" s="13">
        <v>12224.008187853364</v>
      </c>
      <c r="N662" s="13">
        <v>9459.6616357700477</v>
      </c>
      <c r="O662" s="13">
        <v>10737.406621788872</v>
      </c>
      <c r="P662" s="13">
        <v>391</v>
      </c>
      <c r="Q662" s="13">
        <v>19.734877428190668</v>
      </c>
      <c r="R662" s="13">
        <v>373</v>
      </c>
      <c r="S662" s="13">
        <v>2.022346368715084</v>
      </c>
      <c r="T662" s="13">
        <v>289</v>
      </c>
    </row>
    <row r="663" spans="1:20" x14ac:dyDescent="0.2">
      <c r="A663" s="10">
        <v>2024</v>
      </c>
      <c r="B663" s="10">
        <v>10</v>
      </c>
      <c r="C663" s="10" t="s">
        <v>29</v>
      </c>
      <c r="D663" s="13">
        <v>814</v>
      </c>
      <c r="E663" s="13" t="b">
        <v>0</v>
      </c>
      <c r="F663" s="13" t="b">
        <v>0</v>
      </c>
      <c r="G663" s="13" t="s">
        <v>111</v>
      </c>
      <c r="H663" s="13">
        <v>4163.9999999999991</v>
      </c>
      <c r="I663" s="14">
        <v>13</v>
      </c>
      <c r="J663" s="14">
        <v>0.39454861114063533</v>
      </c>
      <c r="K663" s="13">
        <v>10553.83261383667</v>
      </c>
      <c r="L663" s="14">
        <v>6254.4891309233317</v>
      </c>
      <c r="M663" s="13">
        <v>10553.83261383667</v>
      </c>
      <c r="N663" s="13">
        <v>2433.1602567923164</v>
      </c>
      <c r="O663" s="13">
        <v>6254.4891309233317</v>
      </c>
      <c r="P663" s="13">
        <v>3</v>
      </c>
      <c r="Q663" s="13">
        <v>7.603625802475988</v>
      </c>
      <c r="R663" s="13">
        <v>959</v>
      </c>
      <c r="S663" s="13">
        <v>2.6666666666666665</v>
      </c>
      <c r="T663" s="13">
        <v>325</v>
      </c>
    </row>
    <row r="664" spans="1:20" x14ac:dyDescent="0.2">
      <c r="A664" s="10">
        <v>2024</v>
      </c>
      <c r="B664" s="10">
        <v>10</v>
      </c>
      <c r="C664" s="10" t="s">
        <v>27</v>
      </c>
      <c r="D664" s="13">
        <v>814</v>
      </c>
      <c r="E664" s="13" t="b">
        <v>0</v>
      </c>
      <c r="F664" s="13" t="b">
        <v>0</v>
      </c>
      <c r="G664" s="13" t="s">
        <v>111</v>
      </c>
      <c r="H664" s="13">
        <v>230807.94999999987</v>
      </c>
      <c r="I664" s="14">
        <v>1466</v>
      </c>
      <c r="J664" s="14">
        <v>21.611527777706797</v>
      </c>
      <c r="K664" s="13">
        <v>10679.853473297155</v>
      </c>
      <c r="L664" s="14">
        <v>7695.8668406388933</v>
      </c>
      <c r="M664" s="13">
        <v>10679.853473297155</v>
      </c>
      <c r="N664" s="13">
        <v>7553.8486533284131</v>
      </c>
      <c r="O664" s="13">
        <v>7695.8668406388933</v>
      </c>
      <c r="P664" s="13">
        <v>459</v>
      </c>
      <c r="Q664" s="13">
        <v>21.238665064368003</v>
      </c>
      <c r="R664" s="13">
        <v>339</v>
      </c>
      <c r="S664" s="13">
        <v>1.7146341463414634</v>
      </c>
      <c r="T664" s="13">
        <v>299</v>
      </c>
    </row>
    <row r="665" spans="1:20" x14ac:dyDescent="0.2">
      <c r="A665" s="10">
        <v>2024</v>
      </c>
      <c r="B665" s="10">
        <v>10</v>
      </c>
      <c r="C665" s="10" t="s">
        <v>33</v>
      </c>
      <c r="D665" s="13">
        <v>814</v>
      </c>
      <c r="E665" s="13" t="b">
        <v>0</v>
      </c>
      <c r="F665" s="13" t="b">
        <v>0</v>
      </c>
      <c r="G665" s="13" t="s">
        <v>111</v>
      </c>
      <c r="H665" s="13">
        <v>16338</v>
      </c>
      <c r="I665" s="14">
        <v>40</v>
      </c>
      <c r="J665" s="14">
        <v>0.52625</v>
      </c>
      <c r="K665" s="13">
        <v>31046.080760095014</v>
      </c>
      <c r="L665" s="14">
        <v>27502.137767220902</v>
      </c>
      <c r="M665" s="13">
        <v>31046.080760095014</v>
      </c>
      <c r="N665" s="13">
        <v>16610.204275534445</v>
      </c>
      <c r="O665" s="13">
        <v>27502.137767220902</v>
      </c>
      <c r="P665" s="13">
        <v>12</v>
      </c>
      <c r="Q665" s="13">
        <v>22.802850356294538</v>
      </c>
      <c r="R665" s="13">
        <v>466</v>
      </c>
      <c r="S665" s="13">
        <v>1.7272727272727273</v>
      </c>
      <c r="T665" s="13">
        <v>429</v>
      </c>
    </row>
    <row r="666" spans="1:20" x14ac:dyDescent="0.2">
      <c r="A666" s="10">
        <v>2025</v>
      </c>
      <c r="B666" s="10">
        <v>10</v>
      </c>
      <c r="C666" s="10" t="s">
        <v>35</v>
      </c>
      <c r="D666" s="13">
        <v>814</v>
      </c>
      <c r="E666" s="13" t="b">
        <v>0</v>
      </c>
      <c r="F666" s="13" t="b">
        <v>0</v>
      </c>
      <c r="G666" s="13" t="s">
        <v>111</v>
      </c>
      <c r="J666" s="14">
        <v>8.7500000000000008E-3</v>
      </c>
    </row>
    <row r="667" spans="1:20" x14ac:dyDescent="0.2">
      <c r="A667" s="10">
        <v>2025</v>
      </c>
      <c r="B667" s="10">
        <v>10</v>
      </c>
      <c r="C667" s="10" t="s">
        <v>27</v>
      </c>
      <c r="D667" s="13">
        <v>814</v>
      </c>
      <c r="E667" s="13" t="b">
        <v>0</v>
      </c>
      <c r="F667" s="13" t="b">
        <v>0</v>
      </c>
      <c r="G667" s="13" t="s">
        <v>111</v>
      </c>
      <c r="H667" s="13">
        <v>223519.44000000058</v>
      </c>
      <c r="I667" s="14">
        <v>1393</v>
      </c>
      <c r="J667" s="14">
        <v>20.089305555612082</v>
      </c>
      <c r="K667" s="13">
        <v>11126.290024373637</v>
      </c>
      <c r="L667" s="14">
        <v>10494.137759834439</v>
      </c>
      <c r="M667" s="13">
        <v>11033.00656095016</v>
      </c>
      <c r="N667" s="13">
        <v>10381.321017925369</v>
      </c>
      <c r="O667" s="13">
        <v>10400.854296410962</v>
      </c>
      <c r="P667" s="13">
        <v>394</v>
      </c>
      <c r="Q667" s="13">
        <v>19.61242507409289</v>
      </c>
      <c r="R667" s="13">
        <v>351</v>
      </c>
      <c r="S667" s="13">
        <v>2.0480225988700567</v>
      </c>
      <c r="T667" s="13">
        <v>259</v>
      </c>
    </row>
    <row r="668" spans="1:20" x14ac:dyDescent="0.2">
      <c r="A668" s="10">
        <v>2024</v>
      </c>
      <c r="B668" s="10">
        <v>11</v>
      </c>
      <c r="C668" s="10" t="s">
        <v>27</v>
      </c>
      <c r="D668" s="13">
        <v>814</v>
      </c>
      <c r="E668" s="13" t="b">
        <v>0</v>
      </c>
      <c r="F668" s="13" t="b">
        <v>0</v>
      </c>
      <c r="G668" s="13" t="s">
        <v>111</v>
      </c>
      <c r="H668" s="13">
        <v>343346.43999999878</v>
      </c>
      <c r="I668" s="14">
        <v>1783</v>
      </c>
      <c r="J668" s="14">
        <v>25.431874999956634</v>
      </c>
      <c r="K668" s="13">
        <v>13500.634145165634</v>
      </c>
      <c r="L668" s="14">
        <v>8729.6339731293374</v>
      </c>
      <c r="M668" s="13">
        <v>13462.072301023127</v>
      </c>
      <c r="N668" s="13">
        <v>8158.0335700908308</v>
      </c>
      <c r="O668" s="13">
        <v>8691.0721289868325</v>
      </c>
      <c r="P668" s="13">
        <v>611</v>
      </c>
      <c r="Q668" s="13">
        <v>24.02496866633081</v>
      </c>
      <c r="R668" s="13">
        <v>365</v>
      </c>
      <c r="S668" s="13">
        <v>1.7923211169284468</v>
      </c>
      <c r="T668" s="13">
        <v>279</v>
      </c>
    </row>
    <row r="669" spans="1:20" x14ac:dyDescent="0.2">
      <c r="A669" s="10">
        <v>2025</v>
      </c>
      <c r="B669" s="10">
        <v>11</v>
      </c>
      <c r="C669" s="10" t="s">
        <v>27</v>
      </c>
      <c r="D669" s="13">
        <v>814</v>
      </c>
      <c r="E669" s="13" t="b">
        <v>0</v>
      </c>
      <c r="F669" s="13" t="b">
        <v>0</v>
      </c>
      <c r="G669" s="13" t="s">
        <v>111</v>
      </c>
      <c r="H669" s="13">
        <v>388914.93000000005</v>
      </c>
      <c r="I669" s="14">
        <v>2011</v>
      </c>
      <c r="J669" s="14">
        <v>26.912430555474423</v>
      </c>
      <c r="K669" s="13">
        <v>14451.12618863362</v>
      </c>
      <c r="L669" s="14">
        <v>14378.171053795357</v>
      </c>
      <c r="M669" s="13">
        <v>13364.267833729276</v>
      </c>
      <c r="N669" s="13">
        <v>12306.817822243365</v>
      </c>
      <c r="O669" s="13">
        <v>13291.31269889101</v>
      </c>
      <c r="P669" s="13">
        <v>589</v>
      </c>
      <c r="Q669" s="13">
        <v>21.885797300466713</v>
      </c>
      <c r="R669" s="13">
        <v>360</v>
      </c>
      <c r="S669" s="13">
        <v>2.2100371747211898</v>
      </c>
      <c r="T669" s="13">
        <v>259</v>
      </c>
    </row>
    <row r="670" spans="1:20" x14ac:dyDescent="0.2">
      <c r="A670" s="10">
        <v>2024</v>
      </c>
      <c r="B670" s="10">
        <v>12</v>
      </c>
      <c r="C670" s="10" t="s">
        <v>35</v>
      </c>
      <c r="D670" s="13">
        <v>814</v>
      </c>
      <c r="E670" s="13" t="b">
        <v>0</v>
      </c>
      <c r="F670" s="13" t="b">
        <v>0</v>
      </c>
      <c r="G670" s="13" t="s">
        <v>111</v>
      </c>
      <c r="J670" s="14">
        <v>2</v>
      </c>
    </row>
    <row r="671" spans="1:20" x14ac:dyDescent="0.2">
      <c r="A671" s="10">
        <v>2024</v>
      </c>
      <c r="B671" s="10">
        <v>12</v>
      </c>
      <c r="C671" s="10" t="s">
        <v>27</v>
      </c>
      <c r="D671" s="13">
        <v>814</v>
      </c>
      <c r="E671" s="13" t="b">
        <v>0</v>
      </c>
      <c r="F671" s="13" t="b">
        <v>0</v>
      </c>
      <c r="G671" s="13" t="s">
        <v>111</v>
      </c>
      <c r="H671" s="13">
        <v>563229.74999999919</v>
      </c>
      <c r="I671" s="14">
        <v>3373</v>
      </c>
      <c r="J671" s="14">
        <v>27.781076388914663</v>
      </c>
      <c r="K671" s="13">
        <v>20273.863478693063</v>
      </c>
      <c r="L671" s="14">
        <v>15251.661745153551</v>
      </c>
      <c r="M671" s="13">
        <v>20273.863478693063</v>
      </c>
      <c r="N671" s="13">
        <v>14698.652215035763</v>
      </c>
      <c r="O671" s="13">
        <v>15251.661745153551</v>
      </c>
      <c r="P671" s="13">
        <v>1108</v>
      </c>
      <c r="Q671" s="13">
        <v>39.883263862379337</v>
      </c>
      <c r="R671" s="13">
        <v>330</v>
      </c>
      <c r="S671" s="13">
        <v>1.8690944881889764</v>
      </c>
      <c r="T671" s="13">
        <v>249</v>
      </c>
    </row>
    <row r="672" spans="1:20" x14ac:dyDescent="0.2">
      <c r="A672" s="10">
        <v>2025</v>
      </c>
      <c r="B672" s="10">
        <v>12</v>
      </c>
      <c r="C672" s="10" t="s">
        <v>27</v>
      </c>
      <c r="D672" s="13">
        <v>814</v>
      </c>
      <c r="E672" s="13" t="b">
        <v>0</v>
      </c>
      <c r="F672" s="13" t="b">
        <v>0</v>
      </c>
      <c r="G672" s="13" t="s">
        <v>111</v>
      </c>
      <c r="H672" s="13">
        <v>406339.09999999945</v>
      </c>
      <c r="I672" s="14">
        <v>2537</v>
      </c>
      <c r="J672" s="14">
        <v>24.94670138883783</v>
      </c>
      <c r="K672" s="13">
        <v>16288.289728830125</v>
      </c>
      <c r="L672" s="14">
        <v>16108.324052004857</v>
      </c>
      <c r="M672" s="13">
        <v>16076.197560108876</v>
      </c>
      <c r="N672" s="13">
        <v>16054.350984423183</v>
      </c>
      <c r="O672" s="13">
        <v>15896.231883283608</v>
      </c>
      <c r="P672" s="13">
        <v>819</v>
      </c>
      <c r="Q672" s="13">
        <v>32.829991718522514</v>
      </c>
      <c r="R672" s="13">
        <v>330</v>
      </c>
      <c r="S672" s="13">
        <v>1.9986613119143239</v>
      </c>
      <c r="T672" s="13">
        <v>249</v>
      </c>
    </row>
    <row r="673" spans="1:20" x14ac:dyDescent="0.2">
      <c r="A673" s="10">
        <v>2024</v>
      </c>
      <c r="B673" s="10">
        <v>1</v>
      </c>
      <c r="C673" s="10" t="s">
        <v>27</v>
      </c>
      <c r="D673" s="13">
        <v>820</v>
      </c>
      <c r="E673" s="13" t="b">
        <v>0</v>
      </c>
      <c r="F673" s="13" t="b">
        <v>0</v>
      </c>
      <c r="G673" s="13" t="s">
        <v>134</v>
      </c>
      <c r="H673" s="13">
        <v>83657.11000000003</v>
      </c>
      <c r="I673" s="14">
        <v>355</v>
      </c>
      <c r="J673" s="14">
        <v>8.6812499999999986</v>
      </c>
      <c r="K673" s="13">
        <v>9636.5281497480246</v>
      </c>
      <c r="L673" s="14">
        <v>7809.7117350611943</v>
      </c>
      <c r="M673" s="13">
        <v>9390.3285817134674</v>
      </c>
      <c r="N673" s="13">
        <v>7120.8224622030239</v>
      </c>
      <c r="O673" s="13">
        <v>7563.5121670266381</v>
      </c>
      <c r="P673" s="13">
        <v>115</v>
      </c>
      <c r="Q673" s="13">
        <v>13.24694024478042</v>
      </c>
      <c r="R673" s="13">
        <v>366</v>
      </c>
      <c r="S673" s="13">
        <v>1.9603960396039604</v>
      </c>
      <c r="T673" s="13">
        <v>305</v>
      </c>
    </row>
    <row r="674" spans="1:20" x14ac:dyDescent="0.2">
      <c r="A674" s="10">
        <v>2025</v>
      </c>
      <c r="B674" s="10">
        <v>1</v>
      </c>
      <c r="C674" s="10" t="s">
        <v>27</v>
      </c>
      <c r="D674" s="13">
        <v>820</v>
      </c>
      <c r="E674" s="13" t="b">
        <v>0</v>
      </c>
      <c r="F674" s="13" t="b">
        <v>0</v>
      </c>
      <c r="G674" s="13" t="s">
        <v>134</v>
      </c>
      <c r="H674" s="13">
        <v>182048.97000000023</v>
      </c>
      <c r="I674" s="14">
        <v>891</v>
      </c>
      <c r="J674" s="14">
        <v>24.691770833423362</v>
      </c>
      <c r="K674" s="13">
        <v>7372.8600199696675</v>
      </c>
      <c r="L674" s="14">
        <v>5959.8285190952292</v>
      </c>
      <c r="M674" s="13">
        <v>7087.951333287815</v>
      </c>
      <c r="N674" s="13">
        <v>5054.6585274093368</v>
      </c>
      <c r="O674" s="13">
        <v>5674.9198324133722</v>
      </c>
      <c r="P674" s="13">
        <v>298</v>
      </c>
      <c r="Q674" s="13">
        <v>12.068798224735675</v>
      </c>
      <c r="R674" s="13">
        <v>322</v>
      </c>
      <c r="S674" s="13">
        <v>1.7677902621722847</v>
      </c>
      <c r="T674" s="13">
        <v>289</v>
      </c>
    </row>
    <row r="675" spans="1:20" x14ac:dyDescent="0.2">
      <c r="A675" s="10">
        <v>2026</v>
      </c>
      <c r="B675" s="10">
        <v>1</v>
      </c>
      <c r="C675" s="10" t="s">
        <v>27</v>
      </c>
      <c r="D675" s="13">
        <v>820</v>
      </c>
      <c r="E675" s="13" t="b">
        <v>0</v>
      </c>
      <c r="F675" s="13" t="b">
        <v>0</v>
      </c>
      <c r="G675" s="13" t="s">
        <v>134</v>
      </c>
      <c r="H675" s="13">
        <v>98633.950000000128</v>
      </c>
      <c r="I675" s="14">
        <v>420</v>
      </c>
      <c r="J675" s="14">
        <v>14.439305555594038</v>
      </c>
      <c r="K675" s="13">
        <v>6830.9344670518194</v>
      </c>
      <c r="L675" s="14">
        <v>6796.65304000575</v>
      </c>
      <c r="M675" s="13">
        <v>5604.7259120884146</v>
      </c>
      <c r="N675" s="13">
        <v>5694.2606888837663</v>
      </c>
      <c r="O675" s="13">
        <v>5570.4444850423451</v>
      </c>
      <c r="P675" s="13">
        <v>149</v>
      </c>
      <c r="Q675" s="13">
        <v>10.319055817907726</v>
      </c>
      <c r="R675" s="13">
        <v>342</v>
      </c>
      <c r="S675" s="13">
        <v>1.875</v>
      </c>
      <c r="T675" s="13">
        <v>289</v>
      </c>
    </row>
    <row r="676" spans="1:20" x14ac:dyDescent="0.2">
      <c r="A676" s="10">
        <v>2024</v>
      </c>
      <c r="B676" s="10">
        <v>2</v>
      </c>
      <c r="C676" s="10" t="s">
        <v>27</v>
      </c>
      <c r="D676" s="13">
        <v>820</v>
      </c>
      <c r="E676" s="13" t="b">
        <v>0</v>
      </c>
      <c r="F676" s="13" t="b">
        <v>0</v>
      </c>
      <c r="G676" s="13" t="s">
        <v>134</v>
      </c>
      <c r="H676" s="13">
        <v>235937.15000000008</v>
      </c>
      <c r="I676" s="14">
        <v>1114</v>
      </c>
      <c r="J676" s="14">
        <v>21.352083333333333</v>
      </c>
      <c r="K676" s="13">
        <v>11049.842130939607</v>
      </c>
      <c r="L676" s="14">
        <v>8234.2199238950216</v>
      </c>
      <c r="M676" s="13">
        <v>9040.9702409991278</v>
      </c>
      <c r="N676" s="13">
        <v>6577.0326861157328</v>
      </c>
      <c r="O676" s="13">
        <v>6225.3480339545467</v>
      </c>
      <c r="P676" s="13">
        <v>336</v>
      </c>
      <c r="Q676" s="13">
        <v>15.736169382378769</v>
      </c>
      <c r="R676" s="13">
        <v>365</v>
      </c>
      <c r="S676" s="13">
        <v>2.1485148514851486</v>
      </c>
      <c r="T676" s="13">
        <v>299</v>
      </c>
    </row>
    <row r="677" spans="1:20" x14ac:dyDescent="0.2">
      <c r="A677" s="10">
        <v>2025</v>
      </c>
      <c r="B677" s="10">
        <v>2</v>
      </c>
      <c r="C677" s="10" t="s">
        <v>27</v>
      </c>
      <c r="D677" s="13">
        <v>820</v>
      </c>
      <c r="E677" s="13" t="b">
        <v>0</v>
      </c>
      <c r="F677" s="13" t="b">
        <v>0</v>
      </c>
      <c r="G677" s="13" t="s">
        <v>134</v>
      </c>
      <c r="H677" s="13">
        <v>211123.2400000006</v>
      </c>
      <c r="I677" s="14">
        <v>914</v>
      </c>
      <c r="J677" s="14">
        <v>21.217152777715235</v>
      </c>
      <c r="K677" s="13">
        <v>9950.5924386681709</v>
      </c>
      <c r="L677" s="14">
        <v>8645.6718260834205</v>
      </c>
      <c r="M677" s="13">
        <v>8994.7714473945343</v>
      </c>
      <c r="N677" s="13">
        <v>6704.7940640468623</v>
      </c>
      <c r="O677" s="13">
        <v>7689.8508348097821</v>
      </c>
      <c r="P677" s="13">
        <v>316</v>
      </c>
      <c r="Q677" s="13">
        <v>14.893610057420174</v>
      </c>
      <c r="R677" s="13">
        <v>364.5</v>
      </c>
      <c r="S677" s="13">
        <v>1.6956521739130435</v>
      </c>
      <c r="T677" s="13">
        <v>299</v>
      </c>
    </row>
    <row r="678" spans="1:20" x14ac:dyDescent="0.2">
      <c r="A678" s="10">
        <v>2024</v>
      </c>
      <c r="B678" s="10">
        <v>3</v>
      </c>
      <c r="C678" s="10" t="s">
        <v>27</v>
      </c>
      <c r="D678" s="13">
        <v>820</v>
      </c>
      <c r="E678" s="13" t="b">
        <v>0</v>
      </c>
      <c r="F678" s="13" t="b">
        <v>0</v>
      </c>
      <c r="G678" s="13" t="s">
        <v>134</v>
      </c>
      <c r="H678" s="13">
        <v>192940.79999999996</v>
      </c>
      <c r="I678" s="14">
        <v>1039</v>
      </c>
      <c r="J678" s="14">
        <v>21.311388888900787</v>
      </c>
      <c r="K678" s="13">
        <v>9053.4127553031376</v>
      </c>
      <c r="L678" s="14">
        <v>6319.4403096900442</v>
      </c>
      <c r="M678" s="13">
        <v>9053.4127553031376</v>
      </c>
      <c r="N678" s="13">
        <v>6338.1861550257327</v>
      </c>
      <c r="O678" s="13">
        <v>6319.4403096900442</v>
      </c>
      <c r="P678" s="13">
        <v>375</v>
      </c>
      <c r="Q678" s="13">
        <v>17.596225283810774</v>
      </c>
      <c r="R678" s="13">
        <v>342</v>
      </c>
      <c r="S678" s="13">
        <v>1.6837349397590362</v>
      </c>
      <c r="T678" s="13">
        <v>269</v>
      </c>
    </row>
    <row r="679" spans="1:20" x14ac:dyDescent="0.2">
      <c r="A679" s="10">
        <v>2025</v>
      </c>
      <c r="B679" s="10">
        <v>3</v>
      </c>
      <c r="C679" s="10" t="s">
        <v>29</v>
      </c>
      <c r="D679" s="13">
        <v>820</v>
      </c>
      <c r="E679" s="13" t="b">
        <v>0</v>
      </c>
      <c r="F679" s="13" t="b">
        <v>0</v>
      </c>
      <c r="G679" s="13" t="s">
        <v>134</v>
      </c>
      <c r="J679" s="14">
        <v>1</v>
      </c>
    </row>
    <row r="680" spans="1:20" x14ac:dyDescent="0.2">
      <c r="A680" s="10">
        <v>2025</v>
      </c>
      <c r="B680" s="10">
        <v>3</v>
      </c>
      <c r="C680" s="10" t="s">
        <v>27</v>
      </c>
      <c r="D680" s="13">
        <v>820</v>
      </c>
      <c r="E680" s="13" t="b">
        <v>0</v>
      </c>
      <c r="F680" s="13" t="b">
        <v>0</v>
      </c>
      <c r="G680" s="13" t="s">
        <v>134</v>
      </c>
      <c r="H680" s="13">
        <v>212429.36000000016</v>
      </c>
      <c r="I680" s="14">
        <v>1035</v>
      </c>
      <c r="J680" s="14">
        <v>24.296909722172131</v>
      </c>
      <c r="K680" s="13">
        <v>8743.0608430893517</v>
      </c>
      <c r="L680" s="14">
        <v>7931.3115208287709</v>
      </c>
      <c r="M680" s="13">
        <v>8780.9668982433359</v>
      </c>
      <c r="N680" s="13">
        <v>6326.3111135377212</v>
      </c>
      <c r="O680" s="13">
        <v>7969.2175759827524</v>
      </c>
      <c r="P680" s="13">
        <v>344</v>
      </c>
      <c r="Q680" s="13">
        <v>14.158179123746054</v>
      </c>
      <c r="R680" s="13">
        <v>377</v>
      </c>
      <c r="S680" s="13">
        <v>1.8381877022653721</v>
      </c>
      <c r="T680" s="13">
        <v>289</v>
      </c>
    </row>
    <row r="681" spans="1:20" x14ac:dyDescent="0.2">
      <c r="A681" s="10">
        <v>2024</v>
      </c>
      <c r="B681" s="10">
        <v>4</v>
      </c>
      <c r="C681" s="10" t="s">
        <v>27</v>
      </c>
      <c r="D681" s="13">
        <v>820</v>
      </c>
      <c r="E681" s="13" t="b">
        <v>0</v>
      </c>
      <c r="F681" s="13" t="b">
        <v>0</v>
      </c>
      <c r="G681" s="13" t="s">
        <v>134</v>
      </c>
      <c r="H681" s="13">
        <v>254633.75999999998</v>
      </c>
      <c r="I681" s="14">
        <v>1138</v>
      </c>
      <c r="J681" s="14">
        <v>22.943680555447646</v>
      </c>
      <c r="K681" s="13">
        <v>11098.208911365829</v>
      </c>
      <c r="L681" s="14">
        <v>8316.7262348714085</v>
      </c>
      <c r="M681" s="13">
        <v>9831.4112879523127</v>
      </c>
      <c r="N681" s="13">
        <v>6386.8309901659295</v>
      </c>
      <c r="O681" s="13">
        <v>7049.9286114578972</v>
      </c>
      <c r="P681" s="13">
        <v>352</v>
      </c>
      <c r="Q681" s="13">
        <v>15.341915136471977</v>
      </c>
      <c r="R681" s="13">
        <v>388</v>
      </c>
      <c r="S681" s="13">
        <v>2.0555555555555554</v>
      </c>
      <c r="T681" s="13">
        <v>299</v>
      </c>
    </row>
    <row r="682" spans="1:20" x14ac:dyDescent="0.2">
      <c r="A682" s="10">
        <v>2025</v>
      </c>
      <c r="B682" s="10">
        <v>4</v>
      </c>
      <c r="C682" s="10" t="s">
        <v>27</v>
      </c>
      <c r="D682" s="13">
        <v>820</v>
      </c>
      <c r="E682" s="13" t="b">
        <v>0</v>
      </c>
      <c r="F682" s="13" t="b">
        <v>0</v>
      </c>
      <c r="G682" s="13" t="s">
        <v>134</v>
      </c>
      <c r="H682" s="13">
        <v>177027.85000000009</v>
      </c>
      <c r="I682" s="14">
        <v>848</v>
      </c>
      <c r="J682" s="14">
        <v>19.945000000052389</v>
      </c>
      <c r="K682" s="13">
        <v>8875.8009525963953</v>
      </c>
      <c r="L682" s="14">
        <v>7765.9237904032716</v>
      </c>
      <c r="M682" s="13">
        <v>7419.6465279323838</v>
      </c>
      <c r="N682" s="13">
        <v>6288.0556530293616</v>
      </c>
      <c r="O682" s="13">
        <v>6309.7693657392592</v>
      </c>
      <c r="P682" s="13">
        <v>285</v>
      </c>
      <c r="Q682" s="13">
        <v>14.289295562760161</v>
      </c>
      <c r="R682" s="13">
        <v>331</v>
      </c>
      <c r="S682" s="13">
        <v>1.8170731707317074</v>
      </c>
      <c r="T682" s="13">
        <v>279</v>
      </c>
    </row>
    <row r="683" spans="1:20" x14ac:dyDescent="0.2">
      <c r="A683" s="10">
        <v>2024</v>
      </c>
      <c r="B683" s="10">
        <v>5</v>
      </c>
      <c r="C683" s="10" t="s">
        <v>27</v>
      </c>
      <c r="D683" s="13">
        <v>820</v>
      </c>
      <c r="E683" s="13" t="b">
        <v>0</v>
      </c>
      <c r="F683" s="13" t="b">
        <v>0</v>
      </c>
      <c r="G683" s="13" t="s">
        <v>134</v>
      </c>
      <c r="H683" s="13">
        <v>222134.90000000031</v>
      </c>
      <c r="I683" s="14">
        <v>1022</v>
      </c>
      <c r="J683" s="14">
        <v>26.063194444362015</v>
      </c>
      <c r="K683" s="13">
        <v>8522.93453414543</v>
      </c>
      <c r="L683" s="14">
        <v>5765.373477943157</v>
      </c>
      <c r="M683" s="13">
        <v>7740.106472007652</v>
      </c>
      <c r="N683" s="13">
        <v>4889.0610961759812</v>
      </c>
      <c r="O683" s="13">
        <v>4982.545415805379</v>
      </c>
      <c r="P683" s="13">
        <v>397</v>
      </c>
      <c r="Q683" s="13">
        <v>15.232208041400657</v>
      </c>
      <c r="R683" s="13">
        <v>345</v>
      </c>
      <c r="S683" s="13">
        <v>1.5765027322404372</v>
      </c>
      <c r="T683" s="13">
        <v>289</v>
      </c>
    </row>
    <row r="684" spans="1:20" x14ac:dyDescent="0.2">
      <c r="A684" s="10">
        <v>2025</v>
      </c>
      <c r="B684" s="10">
        <v>5</v>
      </c>
      <c r="C684" s="10" t="s">
        <v>27</v>
      </c>
      <c r="D684" s="13">
        <v>820</v>
      </c>
      <c r="E684" s="13" t="b">
        <v>0</v>
      </c>
      <c r="F684" s="13" t="b">
        <v>0</v>
      </c>
      <c r="G684" s="13" t="s">
        <v>134</v>
      </c>
      <c r="H684" s="13">
        <v>193077.03000000049</v>
      </c>
      <c r="I684" s="14">
        <v>1033</v>
      </c>
      <c r="J684" s="14">
        <v>22.754618055470928</v>
      </c>
      <c r="K684" s="13">
        <v>8485.1799985971938</v>
      </c>
      <c r="L684" s="14">
        <v>7961.1430769080989</v>
      </c>
      <c r="M684" s="13">
        <v>8391.836309205346</v>
      </c>
      <c r="N684" s="13">
        <v>6509.0312497857931</v>
      </c>
      <c r="O684" s="13">
        <v>7867.799387516251</v>
      </c>
      <c r="P684" s="13">
        <v>329</v>
      </c>
      <c r="Q684" s="13">
        <v>14.458603488661856</v>
      </c>
      <c r="R684" s="13">
        <v>329</v>
      </c>
      <c r="S684" s="13">
        <v>1.7594501718213058</v>
      </c>
      <c r="T684" s="13">
        <v>269</v>
      </c>
    </row>
    <row r="685" spans="1:20" x14ac:dyDescent="0.2">
      <c r="A685" s="10">
        <v>2024</v>
      </c>
      <c r="B685" s="10">
        <v>6</v>
      </c>
      <c r="C685" s="10" t="s">
        <v>27</v>
      </c>
      <c r="D685" s="13">
        <v>820</v>
      </c>
      <c r="E685" s="13" t="b">
        <v>0</v>
      </c>
      <c r="F685" s="13" t="b">
        <v>0</v>
      </c>
      <c r="G685" s="13" t="s">
        <v>134</v>
      </c>
      <c r="H685" s="13">
        <v>191272.73000000024</v>
      </c>
      <c r="I685" s="14">
        <v>834</v>
      </c>
      <c r="J685" s="14">
        <v>23.323784722095297</v>
      </c>
      <c r="K685" s="13">
        <v>8200.7586795637872</v>
      </c>
      <c r="L685" s="14">
        <v>5701.3958748309906</v>
      </c>
      <c r="M685" s="13">
        <v>8200.7586795637872</v>
      </c>
      <c r="N685" s="13">
        <v>4591.8546786509241</v>
      </c>
      <c r="O685" s="13">
        <v>5701.3958748309906</v>
      </c>
      <c r="P685" s="13">
        <v>288</v>
      </c>
      <c r="Q685" s="13">
        <v>12.347910231188562</v>
      </c>
      <c r="R685" s="13">
        <v>386.5</v>
      </c>
      <c r="S685" s="13">
        <v>1.8075471698113208</v>
      </c>
      <c r="T685" s="13">
        <v>305</v>
      </c>
    </row>
    <row r="686" spans="1:20" x14ac:dyDescent="0.2">
      <c r="A686" s="10">
        <v>2025</v>
      </c>
      <c r="B686" s="10">
        <v>6</v>
      </c>
      <c r="C686" s="10" t="s">
        <v>27</v>
      </c>
      <c r="D686" s="13">
        <v>820</v>
      </c>
      <c r="E686" s="13" t="b">
        <v>0</v>
      </c>
      <c r="F686" s="13" t="b">
        <v>0</v>
      </c>
      <c r="G686" s="13" t="s">
        <v>134</v>
      </c>
      <c r="H686" s="13">
        <v>191850.87000000066</v>
      </c>
      <c r="I686" s="14">
        <v>998</v>
      </c>
      <c r="J686" s="14">
        <v>23.754756944520341</v>
      </c>
      <c r="K686" s="13">
        <v>8076.3137441511944</v>
      </c>
      <c r="L686" s="14">
        <v>7453.5458482492832</v>
      </c>
      <c r="M686" s="13">
        <v>7226.084038700169</v>
      </c>
      <c r="N686" s="13">
        <v>5875.8942609260557</v>
      </c>
      <c r="O686" s="13">
        <v>6603.3161427982686</v>
      </c>
      <c r="P686" s="13">
        <v>286</v>
      </c>
      <c r="Q686" s="13">
        <v>12.039693803980319</v>
      </c>
      <c r="R686" s="13">
        <v>412</v>
      </c>
      <c r="S686" s="13">
        <v>2.1899224806201549</v>
      </c>
      <c r="T686" s="13">
        <v>249</v>
      </c>
    </row>
    <row r="687" spans="1:20" x14ac:dyDescent="0.2">
      <c r="A687" s="10">
        <v>2024</v>
      </c>
      <c r="B687" s="10">
        <v>7</v>
      </c>
      <c r="C687" s="10" t="s">
        <v>35</v>
      </c>
      <c r="D687" s="13">
        <v>820</v>
      </c>
      <c r="E687" s="13" t="b">
        <v>0</v>
      </c>
      <c r="F687" s="13" t="b">
        <v>0</v>
      </c>
      <c r="G687" s="13" t="s">
        <v>134</v>
      </c>
      <c r="J687" s="14">
        <v>1</v>
      </c>
    </row>
    <row r="688" spans="1:20" x14ac:dyDescent="0.2">
      <c r="A688" s="10">
        <v>2024</v>
      </c>
      <c r="B688" s="10">
        <v>7</v>
      </c>
      <c r="C688" s="10" t="s">
        <v>27</v>
      </c>
      <c r="D688" s="13">
        <v>820</v>
      </c>
      <c r="E688" s="13" t="b">
        <v>0</v>
      </c>
      <c r="F688" s="13" t="b">
        <v>0</v>
      </c>
      <c r="G688" s="13" t="s">
        <v>134</v>
      </c>
      <c r="H688" s="13">
        <v>145617.82000000012</v>
      </c>
      <c r="I688" s="14">
        <v>637</v>
      </c>
      <c r="J688" s="14">
        <v>23.45840277788113</v>
      </c>
      <c r="K688" s="13">
        <v>6207.4908244521575</v>
      </c>
      <c r="L688" s="14">
        <v>4352.5414311784889</v>
      </c>
      <c r="M688" s="13">
        <v>6207.4908244521575</v>
      </c>
      <c r="N688" s="13">
        <v>3939.7256017422583</v>
      </c>
      <c r="O688" s="13">
        <v>4352.5414311784889</v>
      </c>
      <c r="P688" s="13">
        <v>246</v>
      </c>
      <c r="Q688" s="13">
        <v>10.486647463993277</v>
      </c>
      <c r="R688" s="13">
        <v>336</v>
      </c>
      <c r="S688" s="13">
        <v>1.6888888888888889</v>
      </c>
      <c r="T688" s="13">
        <v>305</v>
      </c>
    </row>
    <row r="689" spans="1:20" x14ac:dyDescent="0.2">
      <c r="A689" s="10">
        <v>2025</v>
      </c>
      <c r="B689" s="10">
        <v>7</v>
      </c>
      <c r="C689" s="10" t="s">
        <v>27</v>
      </c>
      <c r="D689" s="13">
        <v>820</v>
      </c>
      <c r="E689" s="13" t="b">
        <v>0</v>
      </c>
      <c r="F689" s="13" t="b">
        <v>0</v>
      </c>
      <c r="G689" s="13" t="s">
        <v>134</v>
      </c>
      <c r="H689" s="13">
        <v>114920.9000000001</v>
      </c>
      <c r="I689" s="14">
        <v>558</v>
      </c>
      <c r="J689" s="14">
        <v>14.275277777770533</v>
      </c>
      <c r="K689" s="13">
        <v>8050.3442237008485</v>
      </c>
      <c r="L689" s="14">
        <v>7258.0037749837466</v>
      </c>
      <c r="M689" s="13">
        <v>7305.0081142649651</v>
      </c>
      <c r="N689" s="13">
        <v>5633.8399330650709</v>
      </c>
      <c r="O689" s="13">
        <v>6512.6676655478605</v>
      </c>
      <c r="P689" s="13">
        <v>166</v>
      </c>
      <c r="Q689" s="13">
        <v>11.628495261822172</v>
      </c>
      <c r="R689" s="13">
        <v>461</v>
      </c>
      <c r="S689" s="13">
        <v>2.0945945945945947</v>
      </c>
      <c r="T689" s="13">
        <v>259</v>
      </c>
    </row>
    <row r="690" spans="1:20" x14ac:dyDescent="0.2">
      <c r="A690" s="10">
        <v>2024</v>
      </c>
      <c r="B690" s="10">
        <v>8</v>
      </c>
      <c r="C690" s="10" t="s">
        <v>27</v>
      </c>
      <c r="D690" s="13">
        <v>820</v>
      </c>
      <c r="E690" s="13" t="b">
        <v>0</v>
      </c>
      <c r="F690" s="13" t="b">
        <v>0</v>
      </c>
      <c r="G690" s="13" t="s">
        <v>134</v>
      </c>
      <c r="H690" s="13">
        <v>128615.82999999994</v>
      </c>
      <c r="I690" s="14">
        <v>626</v>
      </c>
      <c r="J690" s="14">
        <v>16.928680555571919</v>
      </c>
      <c r="K690" s="13">
        <v>7597.5106020691746</v>
      </c>
      <c r="L690" s="14">
        <v>5429.9642372154476</v>
      </c>
      <c r="M690" s="13">
        <v>6784.0981240678857</v>
      </c>
      <c r="N690" s="13">
        <v>4513.9448257146523</v>
      </c>
      <c r="O690" s="13">
        <v>4616.5517592141578</v>
      </c>
      <c r="P690" s="13">
        <v>214</v>
      </c>
      <c r="Q690" s="13">
        <v>12.64126872129818</v>
      </c>
      <c r="R690" s="13">
        <v>326</v>
      </c>
      <c r="S690" s="13">
        <v>1.7886597938144331</v>
      </c>
      <c r="T690" s="13">
        <v>305</v>
      </c>
    </row>
    <row r="691" spans="1:20" x14ac:dyDescent="0.2">
      <c r="A691" s="10">
        <v>2025</v>
      </c>
      <c r="B691" s="10">
        <v>8</v>
      </c>
      <c r="C691" s="10" t="s">
        <v>29</v>
      </c>
      <c r="D691" s="13">
        <v>820</v>
      </c>
      <c r="E691" s="13" t="b">
        <v>0</v>
      </c>
      <c r="F691" s="13" t="b">
        <v>0</v>
      </c>
      <c r="G691" s="13" t="s">
        <v>134</v>
      </c>
      <c r="J691" s="14">
        <v>0.18</v>
      </c>
    </row>
    <row r="692" spans="1:20" x14ac:dyDescent="0.2">
      <c r="A692" s="10">
        <v>2025</v>
      </c>
      <c r="B692" s="10">
        <v>8</v>
      </c>
      <c r="C692" s="10" t="s">
        <v>39</v>
      </c>
      <c r="D692" s="13">
        <v>820</v>
      </c>
      <c r="E692" s="13" t="b">
        <v>0</v>
      </c>
      <c r="F692" s="13" t="b">
        <v>0</v>
      </c>
      <c r="G692" s="13" t="s">
        <v>134</v>
      </c>
      <c r="J692" s="14">
        <v>1</v>
      </c>
    </row>
    <row r="693" spans="1:20" x14ac:dyDescent="0.2">
      <c r="A693" s="10">
        <v>2025</v>
      </c>
      <c r="B693" s="10">
        <v>8</v>
      </c>
      <c r="C693" s="10" t="s">
        <v>27</v>
      </c>
      <c r="D693" s="13">
        <v>820</v>
      </c>
      <c r="E693" s="13" t="b">
        <v>0</v>
      </c>
      <c r="F693" s="13" t="b">
        <v>0</v>
      </c>
      <c r="G693" s="13" t="s">
        <v>134</v>
      </c>
      <c r="H693" s="13">
        <v>150587.84999999983</v>
      </c>
      <c r="I693" s="14">
        <v>821</v>
      </c>
      <c r="J693" s="14">
        <v>21.891250000072176</v>
      </c>
      <c r="K693" s="13">
        <v>6878.9059555531703</v>
      </c>
      <c r="L693" s="14">
        <v>6631.3207331477724</v>
      </c>
      <c r="M693" s="13">
        <v>6336.6345000647534</v>
      </c>
      <c r="N693" s="13">
        <v>5714.5617541066676</v>
      </c>
      <c r="O693" s="13">
        <v>6089.0492776593619</v>
      </c>
      <c r="P693" s="13">
        <v>247</v>
      </c>
      <c r="Q693" s="13">
        <v>11.283046879423772</v>
      </c>
      <c r="R693" s="13">
        <v>380</v>
      </c>
      <c r="S693" s="13">
        <v>2.2242152466367715</v>
      </c>
      <c r="T693" s="13">
        <v>249</v>
      </c>
    </row>
    <row r="694" spans="1:20" x14ac:dyDescent="0.2">
      <c r="A694" s="10">
        <v>2025</v>
      </c>
      <c r="B694" s="10">
        <v>8</v>
      </c>
      <c r="C694" s="10" t="s">
        <v>40</v>
      </c>
      <c r="D694" s="13">
        <v>820</v>
      </c>
      <c r="E694" s="13" t="b">
        <v>0</v>
      </c>
      <c r="F694" s="13" t="b">
        <v>0</v>
      </c>
      <c r="G694" s="13" t="s">
        <v>134</v>
      </c>
      <c r="J694" s="14">
        <v>1</v>
      </c>
    </row>
    <row r="695" spans="1:20" x14ac:dyDescent="0.2">
      <c r="A695" s="10">
        <v>2024</v>
      </c>
      <c r="B695" s="10">
        <v>9</v>
      </c>
      <c r="C695" s="10" t="s">
        <v>27</v>
      </c>
      <c r="D695" s="13">
        <v>820</v>
      </c>
      <c r="E695" s="13" t="b">
        <v>0</v>
      </c>
      <c r="F695" s="13" t="b">
        <v>0</v>
      </c>
      <c r="G695" s="13" t="s">
        <v>134</v>
      </c>
      <c r="H695" s="13">
        <v>163734.01999999996</v>
      </c>
      <c r="I695" s="14">
        <v>784</v>
      </c>
      <c r="J695" s="14">
        <v>23.127951388998191</v>
      </c>
      <c r="K695" s="13">
        <v>7079.4865159517376</v>
      </c>
      <c r="L695" s="14">
        <v>4744.3748110002007</v>
      </c>
      <c r="M695" s="13">
        <v>6593.1010246128408</v>
      </c>
      <c r="N695" s="13">
        <v>4023.7684019116741</v>
      </c>
      <c r="O695" s="13">
        <v>4257.9893196613039</v>
      </c>
      <c r="P695" s="13">
        <v>290</v>
      </c>
      <c r="Q695" s="13">
        <v>12.538940225287355</v>
      </c>
      <c r="R695" s="13">
        <v>340</v>
      </c>
      <c r="S695" s="13">
        <v>1.7509293680297398</v>
      </c>
      <c r="T695" s="13">
        <v>305</v>
      </c>
    </row>
    <row r="696" spans="1:20" x14ac:dyDescent="0.2">
      <c r="A696" s="10">
        <v>2025</v>
      </c>
      <c r="B696" s="10">
        <v>9</v>
      </c>
      <c r="C696" s="10" t="s">
        <v>27</v>
      </c>
      <c r="D696" s="13">
        <v>820</v>
      </c>
      <c r="E696" s="13" t="b">
        <v>0</v>
      </c>
      <c r="F696" s="13" t="b">
        <v>0</v>
      </c>
      <c r="G696" s="13" t="s">
        <v>134</v>
      </c>
      <c r="H696" s="13">
        <v>127126.98999999995</v>
      </c>
      <c r="I696" s="14">
        <v>751</v>
      </c>
      <c r="J696" s="14">
        <v>20.219548611118228</v>
      </c>
      <c r="K696" s="13">
        <v>6287.3307631653051</v>
      </c>
      <c r="L696" s="14">
        <v>5690.3367237750081</v>
      </c>
      <c r="M696" s="13">
        <v>6287.3307631653051</v>
      </c>
      <c r="N696" s="13">
        <v>5807.6563556631127</v>
      </c>
      <c r="O696" s="13">
        <v>5690.3367237750081</v>
      </c>
      <c r="P696" s="13">
        <v>215</v>
      </c>
      <c r="Q696" s="13">
        <v>10.633273973375292</v>
      </c>
      <c r="R696" s="13">
        <v>423.5</v>
      </c>
      <c r="S696" s="13">
        <v>2.1398963730569949</v>
      </c>
      <c r="T696" s="13">
        <v>299</v>
      </c>
    </row>
    <row r="697" spans="1:20" x14ac:dyDescent="0.2">
      <c r="A697" s="10">
        <v>2024</v>
      </c>
      <c r="B697" s="10">
        <v>10</v>
      </c>
      <c r="C697" s="10" t="s">
        <v>29</v>
      </c>
      <c r="D697" s="13">
        <v>820</v>
      </c>
      <c r="E697" s="13" t="b">
        <v>0</v>
      </c>
      <c r="F697" s="13" t="b">
        <v>0</v>
      </c>
      <c r="G697" s="13" t="s">
        <v>134</v>
      </c>
      <c r="J697" s="14">
        <v>1</v>
      </c>
    </row>
    <row r="698" spans="1:20" x14ac:dyDescent="0.2">
      <c r="A698" s="10">
        <v>2024</v>
      </c>
      <c r="B698" s="10">
        <v>10</v>
      </c>
      <c r="C698" s="10" t="s">
        <v>27</v>
      </c>
      <c r="D698" s="13">
        <v>820</v>
      </c>
      <c r="E698" s="13" t="b">
        <v>0</v>
      </c>
      <c r="F698" s="13" t="b">
        <v>0</v>
      </c>
      <c r="G698" s="13" t="s">
        <v>134</v>
      </c>
      <c r="H698" s="13">
        <v>164435.02000000008</v>
      </c>
      <c r="I698" s="14">
        <v>840</v>
      </c>
      <c r="J698" s="14">
        <v>23.717569444468246</v>
      </c>
      <c r="K698" s="13">
        <v>6933.0468446610575</v>
      </c>
      <c r="L698" s="14">
        <v>4442.0698439052076</v>
      </c>
      <c r="M698" s="13">
        <v>6646.1793384467192</v>
      </c>
      <c r="N698" s="13">
        <v>3712.5642324423288</v>
      </c>
      <c r="O698" s="13">
        <v>4155.2023376908701</v>
      </c>
      <c r="P698" s="13">
        <v>285</v>
      </c>
      <c r="Q698" s="13">
        <v>12.016408370482154</v>
      </c>
      <c r="R698" s="13">
        <v>359</v>
      </c>
      <c r="S698" s="13">
        <v>1.6968503937007875</v>
      </c>
      <c r="T698" s="13">
        <v>305</v>
      </c>
    </row>
    <row r="699" spans="1:20" x14ac:dyDescent="0.2">
      <c r="A699" s="10">
        <v>2025</v>
      </c>
      <c r="B699" s="10">
        <v>10</v>
      </c>
      <c r="C699" s="10" t="s">
        <v>27</v>
      </c>
      <c r="D699" s="13">
        <v>820</v>
      </c>
      <c r="E699" s="13" t="b">
        <v>0</v>
      </c>
      <c r="F699" s="13" t="b">
        <v>0</v>
      </c>
      <c r="G699" s="13" t="s">
        <v>134</v>
      </c>
      <c r="H699" s="13">
        <v>144441.16000000056</v>
      </c>
      <c r="I699" s="14">
        <v>946</v>
      </c>
      <c r="J699" s="14">
        <v>24.176597222183773</v>
      </c>
      <c r="K699" s="13">
        <v>5974.4205800585278</v>
      </c>
      <c r="L699" s="14">
        <v>5706.5954622185809</v>
      </c>
      <c r="M699" s="13">
        <v>5879.0804468372507</v>
      </c>
      <c r="N699" s="13">
        <v>5589.9318153836175</v>
      </c>
      <c r="O699" s="13">
        <v>5611.2553289973102</v>
      </c>
      <c r="P699" s="13">
        <v>271</v>
      </c>
      <c r="Q699" s="13">
        <v>11.209187029485603</v>
      </c>
      <c r="R699" s="13">
        <v>368</v>
      </c>
      <c r="S699" s="13">
        <v>2.0120481927710845</v>
      </c>
      <c r="T699" s="13">
        <v>269</v>
      </c>
    </row>
    <row r="700" spans="1:20" x14ac:dyDescent="0.2">
      <c r="A700" s="10">
        <v>2024</v>
      </c>
      <c r="B700" s="10">
        <v>11</v>
      </c>
      <c r="C700" s="10" t="s">
        <v>27</v>
      </c>
      <c r="D700" s="13">
        <v>820</v>
      </c>
      <c r="E700" s="13" t="b">
        <v>0</v>
      </c>
      <c r="F700" s="13" t="b">
        <v>0</v>
      </c>
      <c r="G700" s="13" t="s">
        <v>134</v>
      </c>
      <c r="H700" s="13">
        <v>308845.60000000003</v>
      </c>
      <c r="I700" s="14">
        <v>1304</v>
      </c>
      <c r="J700" s="14">
        <v>26.154166666606613</v>
      </c>
      <c r="K700" s="13">
        <v>11808.657639026638</v>
      </c>
      <c r="L700" s="14">
        <v>9177.1553289998756</v>
      </c>
      <c r="M700" s="13">
        <v>10583.732356245413</v>
      </c>
      <c r="N700" s="13">
        <v>6605.3735223984586</v>
      </c>
      <c r="O700" s="13">
        <v>7952.2300462186577</v>
      </c>
      <c r="P700" s="13">
        <v>384</v>
      </c>
      <c r="Q700" s="13">
        <v>14.682173012619343</v>
      </c>
      <c r="R700" s="13">
        <v>429</v>
      </c>
      <c r="S700" s="13">
        <v>2.1008403361344539</v>
      </c>
      <c r="T700" s="13">
        <v>299</v>
      </c>
    </row>
    <row r="701" spans="1:20" x14ac:dyDescent="0.2">
      <c r="A701" s="10">
        <v>2025</v>
      </c>
      <c r="B701" s="10">
        <v>11</v>
      </c>
      <c r="C701" s="10" t="s">
        <v>27</v>
      </c>
      <c r="D701" s="13">
        <v>820</v>
      </c>
      <c r="E701" s="13" t="b">
        <v>0</v>
      </c>
      <c r="F701" s="13" t="b">
        <v>0</v>
      </c>
      <c r="G701" s="13" t="s">
        <v>134</v>
      </c>
      <c r="H701" s="13">
        <v>198943.2499999991</v>
      </c>
      <c r="I701" s="14">
        <v>1010</v>
      </c>
      <c r="J701" s="14">
        <v>27.684652777887241</v>
      </c>
      <c r="K701" s="13">
        <v>7186.0482266514991</v>
      </c>
      <c r="L701" s="14">
        <v>7039.284601599089</v>
      </c>
      <c r="M701" s="13">
        <v>6630.794739337467</v>
      </c>
      <c r="N701" s="13">
        <v>5610.6721383216018</v>
      </c>
      <c r="O701" s="13">
        <v>6484.0311142850569</v>
      </c>
      <c r="P701" s="13">
        <v>302</v>
      </c>
      <c r="Q701" s="13">
        <v>10.908570984181482</v>
      </c>
      <c r="R701" s="13">
        <v>331.5</v>
      </c>
      <c r="S701" s="13">
        <v>2.0144927536231885</v>
      </c>
      <c r="T701" s="13">
        <v>259</v>
      </c>
    </row>
    <row r="702" spans="1:20" x14ac:dyDescent="0.2">
      <c r="A702" s="10">
        <v>2024</v>
      </c>
      <c r="B702" s="10">
        <v>12</v>
      </c>
      <c r="C702" s="10" t="s">
        <v>27</v>
      </c>
      <c r="D702" s="13">
        <v>820</v>
      </c>
      <c r="E702" s="13" t="b">
        <v>0</v>
      </c>
      <c r="F702" s="13" t="b">
        <v>0</v>
      </c>
      <c r="G702" s="13" t="s">
        <v>134</v>
      </c>
      <c r="H702" s="13">
        <v>282866.0999999998</v>
      </c>
      <c r="I702" s="14">
        <v>1480</v>
      </c>
      <c r="J702" s="14">
        <v>30.320347222284472</v>
      </c>
      <c r="K702" s="13">
        <v>9329.2500223118295</v>
      </c>
      <c r="L702" s="14">
        <v>7157.4058307782452</v>
      </c>
      <c r="M702" s="13">
        <v>8516.0518811679085</v>
      </c>
      <c r="N702" s="13">
        <v>6169.4339655357662</v>
      </c>
      <c r="O702" s="13">
        <v>6344.2076896343242</v>
      </c>
      <c r="P702" s="13">
        <v>527</v>
      </c>
      <c r="Q702" s="13">
        <v>17.381067444131119</v>
      </c>
      <c r="R702" s="13">
        <v>326</v>
      </c>
      <c r="S702" s="13">
        <v>1.8130252100840336</v>
      </c>
      <c r="T702" s="13">
        <v>274</v>
      </c>
    </row>
    <row r="703" spans="1:20" x14ac:dyDescent="0.2">
      <c r="A703" s="10">
        <v>2025</v>
      </c>
      <c r="B703" s="10">
        <v>12</v>
      </c>
      <c r="C703" s="10" t="s">
        <v>27</v>
      </c>
      <c r="D703" s="13">
        <v>820</v>
      </c>
      <c r="E703" s="13" t="b">
        <v>0</v>
      </c>
      <c r="F703" s="13" t="b">
        <v>0</v>
      </c>
      <c r="G703" s="13" t="s">
        <v>134</v>
      </c>
      <c r="H703" s="13">
        <v>227989.20000000036</v>
      </c>
      <c r="I703" s="14">
        <v>1212</v>
      </c>
      <c r="J703" s="14">
        <v>28.355937499945867</v>
      </c>
      <c r="K703" s="13">
        <v>8040.2631724109142</v>
      </c>
      <c r="L703" s="14">
        <v>8007.2894786297866</v>
      </c>
      <c r="M703" s="13">
        <v>7298.8311531013733</v>
      </c>
      <c r="N703" s="13">
        <v>6887.7690959917318</v>
      </c>
      <c r="O703" s="13">
        <v>7265.8574593202457</v>
      </c>
      <c r="P703" s="13">
        <v>369</v>
      </c>
      <c r="Q703" s="13">
        <v>13.013147599182867</v>
      </c>
      <c r="R703" s="13">
        <v>344</v>
      </c>
      <c r="S703" s="13">
        <v>1.9909638554216869</v>
      </c>
      <c r="T703" s="13">
        <v>269</v>
      </c>
    </row>
    <row r="704" spans="1:20" x14ac:dyDescent="0.2">
      <c r="A704" s="10">
        <v>2024</v>
      </c>
      <c r="B704" s="10">
        <v>1</v>
      </c>
      <c r="C704" s="10" t="s">
        <v>33</v>
      </c>
      <c r="D704" s="13">
        <v>832</v>
      </c>
      <c r="E704" s="13" t="b">
        <v>0</v>
      </c>
      <c r="F704" s="13" t="b">
        <v>0</v>
      </c>
      <c r="G704" s="13" t="s">
        <v>115</v>
      </c>
      <c r="H704" s="13">
        <v>87191.040000000125</v>
      </c>
      <c r="I704" s="14">
        <v>477</v>
      </c>
      <c r="J704" s="14">
        <v>8.3312500000000007</v>
      </c>
      <c r="K704" s="13">
        <v>10465.541185296339</v>
      </c>
      <c r="L704" s="14">
        <v>7993.0790697674411</v>
      </c>
      <c r="M704" s="13">
        <v>10465.541185296339</v>
      </c>
      <c r="N704" s="13">
        <v>7676.0558139534851</v>
      </c>
      <c r="O704" s="13">
        <v>7993.0790697674411</v>
      </c>
      <c r="P704" s="13">
        <v>150</v>
      </c>
      <c r="Q704" s="13">
        <v>18.004501125281319</v>
      </c>
      <c r="R704" s="13">
        <v>354</v>
      </c>
      <c r="S704" s="13">
        <v>1.8914728682170543</v>
      </c>
      <c r="T704" s="13">
        <v>299</v>
      </c>
    </row>
    <row r="705" spans="1:20" x14ac:dyDescent="0.2">
      <c r="A705" s="10">
        <v>2025</v>
      </c>
      <c r="B705" s="10">
        <v>1</v>
      </c>
      <c r="C705" s="10" t="s">
        <v>33</v>
      </c>
      <c r="D705" s="13">
        <v>832</v>
      </c>
      <c r="E705" s="13" t="b">
        <v>0</v>
      </c>
      <c r="F705" s="13" t="b">
        <v>0</v>
      </c>
      <c r="G705" s="13" t="s">
        <v>115</v>
      </c>
      <c r="H705" s="13">
        <v>211104.97000000032</v>
      </c>
      <c r="I705" s="14">
        <v>919</v>
      </c>
      <c r="J705" s="14">
        <v>20.790277777734445</v>
      </c>
      <c r="K705" s="13">
        <v>10154.023542007952</v>
      </c>
      <c r="L705" s="14">
        <v>6417.1720756363475</v>
      </c>
      <c r="M705" s="13">
        <v>10154.023542007952</v>
      </c>
      <c r="N705" s="13">
        <v>6112.0559022106327</v>
      </c>
      <c r="O705" s="13">
        <v>6417.1720756363475</v>
      </c>
      <c r="P705" s="13">
        <v>298</v>
      </c>
      <c r="Q705" s="13">
        <v>14.333622820525566</v>
      </c>
      <c r="R705" s="13">
        <v>398</v>
      </c>
      <c r="S705" s="13">
        <v>1.9097744360902256</v>
      </c>
      <c r="T705" s="13">
        <v>305</v>
      </c>
    </row>
    <row r="706" spans="1:20" x14ac:dyDescent="0.2">
      <c r="A706" s="10">
        <v>2026</v>
      </c>
      <c r="B706" s="10">
        <v>1</v>
      </c>
      <c r="C706" s="10" t="s">
        <v>33</v>
      </c>
      <c r="D706" s="13">
        <v>832</v>
      </c>
      <c r="E706" s="13" t="b">
        <v>0</v>
      </c>
      <c r="F706" s="13" t="b">
        <v>0</v>
      </c>
      <c r="G706" s="13" t="s">
        <v>115</v>
      </c>
      <c r="H706" s="13">
        <v>115237.95000000004</v>
      </c>
      <c r="I706" s="14">
        <v>547</v>
      </c>
      <c r="J706" s="14">
        <v>11.37694444443332</v>
      </c>
      <c r="K706" s="13">
        <v>10129.077325009297</v>
      </c>
      <c r="L706" s="14">
        <v>10052.791464228405</v>
      </c>
      <c r="M706" s="13">
        <v>9884.7234904996949</v>
      </c>
      <c r="N706" s="13">
        <v>9433.8792392113173</v>
      </c>
      <c r="O706" s="13">
        <v>9808.437629718801</v>
      </c>
      <c r="P706" s="13">
        <v>160</v>
      </c>
      <c r="Q706" s="13">
        <v>14.063530043718124</v>
      </c>
      <c r="R706" s="13">
        <v>384.5</v>
      </c>
      <c r="S706" s="13">
        <v>2.084507042253521</v>
      </c>
      <c r="T706" s="13">
        <v>299</v>
      </c>
    </row>
    <row r="707" spans="1:20" x14ac:dyDescent="0.2">
      <c r="A707" s="10">
        <v>2024</v>
      </c>
      <c r="B707" s="10">
        <v>2</v>
      </c>
      <c r="C707" s="10" t="s">
        <v>33</v>
      </c>
      <c r="D707" s="13">
        <v>832</v>
      </c>
      <c r="E707" s="13" t="b">
        <v>0</v>
      </c>
      <c r="F707" s="13" t="b">
        <v>0</v>
      </c>
      <c r="G707" s="13" t="s">
        <v>115</v>
      </c>
      <c r="H707" s="13">
        <v>205164.87000000011</v>
      </c>
      <c r="I707" s="14">
        <v>963</v>
      </c>
      <c r="J707" s="14">
        <v>18.520833333333336</v>
      </c>
      <c r="K707" s="13">
        <v>11077.518290213728</v>
      </c>
      <c r="L707" s="14">
        <v>8232.1328233970835</v>
      </c>
      <c r="M707" s="13">
        <v>9970.9806074240769</v>
      </c>
      <c r="N707" s="13">
        <v>6982.0864791901113</v>
      </c>
      <c r="O707" s="13">
        <v>7125.5951406074309</v>
      </c>
      <c r="P707" s="13">
        <v>354</v>
      </c>
      <c r="Q707" s="13">
        <v>19.113610798650168</v>
      </c>
      <c r="R707" s="13">
        <v>316</v>
      </c>
      <c r="S707" s="13">
        <v>1.7722419928825623</v>
      </c>
      <c r="T707" s="13">
        <v>286.5</v>
      </c>
    </row>
    <row r="708" spans="1:20" x14ac:dyDescent="0.2">
      <c r="A708" s="10">
        <v>2025</v>
      </c>
      <c r="B708" s="10">
        <v>2</v>
      </c>
      <c r="C708" s="10" t="s">
        <v>33</v>
      </c>
      <c r="D708" s="13">
        <v>832</v>
      </c>
      <c r="E708" s="13" t="b">
        <v>0</v>
      </c>
      <c r="F708" s="13" t="b">
        <v>0</v>
      </c>
      <c r="G708" s="13" t="s">
        <v>115</v>
      </c>
      <c r="H708" s="13">
        <v>170445.24000000002</v>
      </c>
      <c r="I708" s="14">
        <v>689</v>
      </c>
      <c r="J708" s="14">
        <v>16.266944444438849</v>
      </c>
      <c r="K708" s="13">
        <v>10478.012055808664</v>
      </c>
      <c r="L708" s="14">
        <v>8420.9189050762561</v>
      </c>
      <c r="M708" s="13">
        <v>9151.272416799311</v>
      </c>
      <c r="N708" s="13">
        <v>6667.9842898880715</v>
      </c>
      <c r="O708" s="13">
        <v>7094.1792660669034</v>
      </c>
      <c r="P708" s="13">
        <v>207</v>
      </c>
      <c r="Q708" s="13">
        <v>12.72519253428487</v>
      </c>
      <c r="R708" s="13">
        <v>400</v>
      </c>
      <c r="S708" s="13">
        <v>2.0481283422459895</v>
      </c>
      <c r="T708" s="13">
        <v>315</v>
      </c>
    </row>
    <row r="709" spans="1:20" x14ac:dyDescent="0.2">
      <c r="A709" s="10">
        <v>2024</v>
      </c>
      <c r="B709" s="10">
        <v>3</v>
      </c>
      <c r="C709" s="10" t="s">
        <v>33</v>
      </c>
      <c r="D709" s="13">
        <v>832</v>
      </c>
      <c r="E709" s="13" t="b">
        <v>0</v>
      </c>
      <c r="F709" s="13" t="b">
        <v>0</v>
      </c>
      <c r="G709" s="13" t="s">
        <v>115</v>
      </c>
      <c r="H709" s="13">
        <v>259325.65000000005</v>
      </c>
      <c r="I709" s="14">
        <v>1083</v>
      </c>
      <c r="J709" s="14">
        <v>23.702638888884881</v>
      </c>
      <c r="K709" s="13">
        <v>10940.792340282764</v>
      </c>
      <c r="L709" s="14">
        <v>8453.2823935464658</v>
      </c>
      <c r="M709" s="13">
        <v>10106.969570900405</v>
      </c>
      <c r="N709" s="13">
        <v>6509.5536713574511</v>
      </c>
      <c r="O709" s="13">
        <v>7619.4596241641066</v>
      </c>
      <c r="P709" s="13">
        <v>379</v>
      </c>
      <c r="Q709" s="13">
        <v>15.989780790936672</v>
      </c>
      <c r="R709" s="13">
        <v>365.5</v>
      </c>
      <c r="S709" s="13">
        <v>1.9228395061728396</v>
      </c>
      <c r="T709" s="13">
        <v>299</v>
      </c>
    </row>
    <row r="710" spans="1:20" x14ac:dyDescent="0.2">
      <c r="A710" s="10">
        <v>2025</v>
      </c>
      <c r="B710" s="10">
        <v>3</v>
      </c>
      <c r="C710" s="10" t="s">
        <v>33</v>
      </c>
      <c r="D710" s="13">
        <v>832</v>
      </c>
      <c r="E710" s="13" t="b">
        <v>0</v>
      </c>
      <c r="F710" s="13" t="b">
        <v>0</v>
      </c>
      <c r="G710" s="13" t="s">
        <v>115</v>
      </c>
      <c r="H710" s="13">
        <v>164434.16000000032</v>
      </c>
      <c r="I710" s="14">
        <v>709</v>
      </c>
      <c r="J710" s="14">
        <v>16.506597222189885</v>
      </c>
      <c r="K710" s="13">
        <v>9961.7236542823503</v>
      </c>
      <c r="L710" s="14">
        <v>8784.7366751681584</v>
      </c>
      <c r="M710" s="13">
        <v>9888.1167210274052</v>
      </c>
      <c r="N710" s="13">
        <v>7907.9963146203618</v>
      </c>
      <c r="O710" s="13">
        <v>8711.1297419132134</v>
      </c>
      <c r="P710" s="13">
        <v>202</v>
      </c>
      <c r="Q710" s="13">
        <v>12.237531290122629</v>
      </c>
      <c r="R710" s="13">
        <v>460</v>
      </c>
      <c r="S710" s="13">
        <v>2.129032258064516</v>
      </c>
      <c r="T710" s="13">
        <v>299</v>
      </c>
    </row>
    <row r="711" spans="1:20" x14ac:dyDescent="0.2">
      <c r="A711" s="10">
        <v>2024</v>
      </c>
      <c r="B711" s="10">
        <v>4</v>
      </c>
      <c r="C711" s="10" t="s">
        <v>33</v>
      </c>
      <c r="D711" s="13">
        <v>832</v>
      </c>
      <c r="E711" s="13" t="b">
        <v>0</v>
      </c>
      <c r="F711" s="13" t="b">
        <v>0</v>
      </c>
      <c r="G711" s="13" t="s">
        <v>115</v>
      </c>
      <c r="H711" s="13">
        <v>241419.96000000002</v>
      </c>
      <c r="I711" s="14">
        <v>1134</v>
      </c>
      <c r="J711" s="14">
        <v>22.009861111109785</v>
      </c>
      <c r="K711" s="13">
        <v>10968.718011498033</v>
      </c>
      <c r="L711" s="14">
        <v>7855.4657445215707</v>
      </c>
      <c r="M711" s="13">
        <v>10968.718011498033</v>
      </c>
      <c r="N711" s="13">
        <v>6676.0398558731049</v>
      </c>
      <c r="O711" s="13">
        <v>7855.4657445215707</v>
      </c>
      <c r="P711" s="13">
        <v>328</v>
      </c>
      <c r="Q711" s="13">
        <v>14.902411166712788</v>
      </c>
      <c r="R711" s="13">
        <v>379</v>
      </c>
      <c r="S711" s="13">
        <v>1.9335664335664335</v>
      </c>
      <c r="T711" s="13">
        <v>305</v>
      </c>
    </row>
    <row r="712" spans="1:20" x14ac:dyDescent="0.2">
      <c r="A712" s="10">
        <v>2025</v>
      </c>
      <c r="B712" s="10">
        <v>4</v>
      </c>
      <c r="C712" s="10" t="s">
        <v>33</v>
      </c>
      <c r="D712" s="13">
        <v>832</v>
      </c>
      <c r="E712" s="13" t="b">
        <v>0</v>
      </c>
      <c r="F712" s="13" t="b">
        <v>0</v>
      </c>
      <c r="G712" s="13" t="s">
        <v>115</v>
      </c>
      <c r="H712" s="13">
        <v>250052.72000000023</v>
      </c>
      <c r="I712" s="14">
        <v>1033</v>
      </c>
      <c r="J712" s="14">
        <v>20.920763888898364</v>
      </c>
      <c r="K712" s="13">
        <v>11952.370445358885</v>
      </c>
      <c r="L712" s="14">
        <v>9843.5038554820167</v>
      </c>
      <c r="M712" s="13">
        <v>10839.887166851526</v>
      </c>
      <c r="N712" s="13">
        <v>8551.595484280424</v>
      </c>
      <c r="O712" s="13">
        <v>8731.020576974659</v>
      </c>
      <c r="P712" s="13">
        <v>297</v>
      </c>
      <c r="Q712" s="13">
        <v>14.196422347541693</v>
      </c>
      <c r="R712" s="13">
        <v>486</v>
      </c>
      <c r="S712" s="13">
        <v>2.0909090909090908</v>
      </c>
      <c r="T712" s="13">
        <v>319</v>
      </c>
    </row>
    <row r="713" spans="1:20" x14ac:dyDescent="0.2">
      <c r="A713" s="10">
        <v>2024</v>
      </c>
      <c r="B713" s="10">
        <v>5</v>
      </c>
      <c r="C713" s="10" t="s">
        <v>33</v>
      </c>
      <c r="D713" s="13">
        <v>832</v>
      </c>
      <c r="E713" s="13" t="b">
        <v>0</v>
      </c>
      <c r="F713" s="13" t="b">
        <v>0</v>
      </c>
      <c r="G713" s="13" t="s">
        <v>115</v>
      </c>
      <c r="H713" s="13">
        <v>287738.69999999925</v>
      </c>
      <c r="I713" s="14">
        <v>1103</v>
      </c>
      <c r="J713" s="14">
        <v>21.777083333246992</v>
      </c>
      <c r="K713" s="13">
        <v>13212.912656705945</v>
      </c>
      <c r="L713" s="14">
        <v>7977.1288625591442</v>
      </c>
      <c r="M713" s="13">
        <v>13212.912656705945</v>
      </c>
      <c r="N713" s="13">
        <v>6889.1043719779636</v>
      </c>
      <c r="O713" s="13">
        <v>7977.1288625591442</v>
      </c>
      <c r="P713" s="13">
        <v>397</v>
      </c>
      <c r="Q713" s="13">
        <v>18.230173156104041</v>
      </c>
      <c r="R713" s="13">
        <v>385</v>
      </c>
      <c r="S713" s="13">
        <v>1.742296918767507</v>
      </c>
      <c r="T713" s="13">
        <v>315</v>
      </c>
    </row>
    <row r="714" spans="1:20" x14ac:dyDescent="0.2">
      <c r="A714" s="10">
        <v>2025</v>
      </c>
      <c r="B714" s="10">
        <v>5</v>
      </c>
      <c r="C714" s="10" t="s">
        <v>33</v>
      </c>
      <c r="D714" s="13">
        <v>832</v>
      </c>
      <c r="E714" s="13" t="b">
        <v>0</v>
      </c>
      <c r="F714" s="13" t="b">
        <v>0</v>
      </c>
      <c r="G714" s="13" t="s">
        <v>115</v>
      </c>
      <c r="H714" s="13">
        <v>163429.89000000025</v>
      </c>
      <c r="I714" s="14">
        <v>696</v>
      </c>
      <c r="J714" s="14">
        <v>17.265208333359624</v>
      </c>
      <c r="K714" s="13">
        <v>9465.8510250480449</v>
      </c>
      <c r="L714" s="14">
        <v>8615.7801937773966</v>
      </c>
      <c r="M714" s="13">
        <v>8621.8994364740392</v>
      </c>
      <c r="N714" s="13">
        <v>7721.6282263104622</v>
      </c>
      <c r="O714" s="13">
        <v>7771.8286052033891</v>
      </c>
      <c r="P714" s="13">
        <v>198</v>
      </c>
      <c r="Q714" s="13">
        <v>11.46815006091915</v>
      </c>
      <c r="R714" s="13">
        <v>439</v>
      </c>
      <c r="S714" s="13">
        <v>2.2068965517241379</v>
      </c>
      <c r="T714" s="13">
        <v>299</v>
      </c>
    </row>
    <row r="715" spans="1:20" x14ac:dyDescent="0.2">
      <c r="A715" s="10">
        <v>2024</v>
      </c>
      <c r="B715" s="10">
        <v>6</v>
      </c>
      <c r="C715" s="10" t="s">
        <v>33</v>
      </c>
      <c r="D715" s="13">
        <v>832</v>
      </c>
      <c r="E715" s="13" t="b">
        <v>0</v>
      </c>
      <c r="F715" s="13" t="b">
        <v>0</v>
      </c>
      <c r="G715" s="13" t="s">
        <v>115</v>
      </c>
      <c r="H715" s="13">
        <v>228295.34999999986</v>
      </c>
      <c r="I715" s="14">
        <v>998</v>
      </c>
      <c r="J715" s="14">
        <v>22.091493055537285</v>
      </c>
      <c r="K715" s="13">
        <v>10334.084229892153</v>
      </c>
      <c r="L715" s="14">
        <v>6599.8277994820792</v>
      </c>
      <c r="M715" s="13">
        <v>10253.012298923182</v>
      </c>
      <c r="N715" s="13">
        <v>6017.4271456351444</v>
      </c>
      <c r="O715" s="13">
        <v>6518.7558685131098</v>
      </c>
      <c r="P715" s="13">
        <v>349</v>
      </c>
      <c r="Q715" s="13">
        <v>15.797936297135983</v>
      </c>
      <c r="R715" s="13">
        <v>379</v>
      </c>
      <c r="S715" s="13">
        <v>1.8306709265175718</v>
      </c>
      <c r="T715" s="13">
        <v>305</v>
      </c>
    </row>
    <row r="716" spans="1:20" x14ac:dyDescent="0.2">
      <c r="A716" s="10">
        <v>2025</v>
      </c>
      <c r="B716" s="10">
        <v>6</v>
      </c>
      <c r="C716" s="10" t="s">
        <v>33</v>
      </c>
      <c r="D716" s="13">
        <v>832</v>
      </c>
      <c r="E716" s="13" t="b">
        <v>0</v>
      </c>
      <c r="F716" s="13" t="b">
        <v>0</v>
      </c>
      <c r="G716" s="13" t="s">
        <v>115</v>
      </c>
      <c r="H716" s="13">
        <v>225549.67000000045</v>
      </c>
      <c r="I716" s="14">
        <v>1074</v>
      </c>
      <c r="J716" s="14">
        <v>21.617534722166312</v>
      </c>
      <c r="K716" s="13">
        <v>10433.644395571389</v>
      </c>
      <c r="L716" s="14">
        <v>9601.3917714295585</v>
      </c>
      <c r="M716" s="13">
        <v>9759.6082398639992</v>
      </c>
      <c r="N716" s="13">
        <v>7974.3408402272053</v>
      </c>
      <c r="O716" s="13">
        <v>8927.3556157221683</v>
      </c>
      <c r="P716" s="13">
        <v>303</v>
      </c>
      <c r="Q716" s="13">
        <v>14.016399367190937</v>
      </c>
      <c r="R716" s="13">
        <v>373.5</v>
      </c>
      <c r="S716" s="13">
        <v>2.2067669172932329</v>
      </c>
      <c r="T716" s="13">
        <v>265</v>
      </c>
    </row>
    <row r="717" spans="1:20" x14ac:dyDescent="0.2">
      <c r="A717" s="10">
        <v>2024</v>
      </c>
      <c r="B717" s="10">
        <v>7</v>
      </c>
      <c r="C717" s="10" t="s">
        <v>33</v>
      </c>
      <c r="D717" s="13">
        <v>832</v>
      </c>
      <c r="E717" s="13" t="b">
        <v>0</v>
      </c>
      <c r="F717" s="13" t="b">
        <v>0</v>
      </c>
      <c r="G717" s="13" t="s">
        <v>115</v>
      </c>
      <c r="H717" s="13">
        <v>282356.72000000032</v>
      </c>
      <c r="I717" s="14">
        <v>1134</v>
      </c>
      <c r="J717" s="14">
        <v>21.032951388879155</v>
      </c>
      <c r="K717" s="13">
        <v>13424.493537758663</v>
      </c>
      <c r="L717" s="14">
        <v>8598.2260243144083</v>
      </c>
      <c r="M717" s="13">
        <v>11968.782475915561</v>
      </c>
      <c r="N717" s="13">
        <v>5994.3641607360423</v>
      </c>
      <c r="O717" s="13">
        <v>7142.5149624712876</v>
      </c>
      <c r="P717" s="13">
        <v>379</v>
      </c>
      <c r="Q717" s="13">
        <v>18.019344646058105</v>
      </c>
      <c r="R717" s="13">
        <v>340</v>
      </c>
      <c r="S717" s="13">
        <v>1.9478260869565218</v>
      </c>
      <c r="T717" s="13">
        <v>305</v>
      </c>
    </row>
    <row r="718" spans="1:20" x14ac:dyDescent="0.2">
      <c r="A718" s="10">
        <v>2025</v>
      </c>
      <c r="B718" s="10">
        <v>7</v>
      </c>
      <c r="C718" s="10" t="s">
        <v>33</v>
      </c>
      <c r="D718" s="13">
        <v>832</v>
      </c>
      <c r="E718" s="13" t="b">
        <v>0</v>
      </c>
      <c r="F718" s="13" t="b">
        <v>0</v>
      </c>
      <c r="G718" s="13" t="s">
        <v>115</v>
      </c>
      <c r="H718" s="13">
        <v>188155.03000000041</v>
      </c>
      <c r="I718" s="14">
        <v>839</v>
      </c>
      <c r="J718" s="14">
        <v>17.225208333409682</v>
      </c>
      <c r="K718" s="13">
        <v>10923.236825824541</v>
      </c>
      <c r="L718" s="14">
        <v>9489.608301744347</v>
      </c>
      <c r="M718" s="13">
        <v>10852.700668787566</v>
      </c>
      <c r="N718" s="13">
        <v>8931.4437899484619</v>
      </c>
      <c r="O718" s="13">
        <v>9419.0721447073702</v>
      </c>
      <c r="P718" s="13">
        <v>216</v>
      </c>
      <c r="Q718" s="13">
        <v>12.539761251017822</v>
      </c>
      <c r="R718" s="13">
        <v>572.5</v>
      </c>
      <c r="S718" s="13">
        <v>2.4545454545454546</v>
      </c>
      <c r="T718" s="13">
        <v>319</v>
      </c>
    </row>
    <row r="719" spans="1:20" x14ac:dyDescent="0.2">
      <c r="A719" s="10">
        <v>2024</v>
      </c>
      <c r="B719" s="10">
        <v>8</v>
      </c>
      <c r="C719" s="10" t="s">
        <v>33</v>
      </c>
      <c r="D719" s="13">
        <v>832</v>
      </c>
      <c r="E719" s="13" t="b">
        <v>0</v>
      </c>
      <c r="F719" s="13" t="b">
        <v>0</v>
      </c>
      <c r="G719" s="13" t="s">
        <v>115</v>
      </c>
      <c r="H719" s="13">
        <v>182402.73999999993</v>
      </c>
      <c r="I719" s="14">
        <v>778</v>
      </c>
      <c r="J719" s="14">
        <v>14.445729166625824</v>
      </c>
      <c r="K719" s="13">
        <v>12626.758946956281</v>
      </c>
      <c r="L719" s="14">
        <v>7861.0285912292738</v>
      </c>
      <c r="M719" s="13">
        <v>12626.758946956281</v>
      </c>
      <c r="N719" s="13">
        <v>6476.3452866154312</v>
      </c>
      <c r="O719" s="13">
        <v>7861.0285912292738</v>
      </c>
      <c r="P719" s="13">
        <v>255</v>
      </c>
      <c r="Q719" s="13">
        <v>17.652276119721957</v>
      </c>
      <c r="R719" s="13">
        <v>390</v>
      </c>
      <c r="S719" s="13">
        <v>2.0425531914893615</v>
      </c>
      <c r="T719" s="13">
        <v>305</v>
      </c>
    </row>
    <row r="720" spans="1:20" x14ac:dyDescent="0.2">
      <c r="A720" s="10">
        <v>2025</v>
      </c>
      <c r="B720" s="10">
        <v>8</v>
      </c>
      <c r="C720" s="10" t="s">
        <v>33</v>
      </c>
      <c r="D720" s="13">
        <v>832</v>
      </c>
      <c r="E720" s="13" t="b">
        <v>0</v>
      </c>
      <c r="F720" s="13" t="b">
        <v>0</v>
      </c>
      <c r="G720" s="13" t="s">
        <v>115</v>
      </c>
      <c r="H720" s="13">
        <v>159374.89999999991</v>
      </c>
      <c r="I720" s="14">
        <v>736</v>
      </c>
      <c r="J720" s="14">
        <v>16.630763888900692</v>
      </c>
      <c r="K720" s="13">
        <v>9583.137675736356</v>
      </c>
      <c r="L720" s="14">
        <v>8789.2294651332541</v>
      </c>
      <c r="M720" s="13">
        <v>9510.0802979684686</v>
      </c>
      <c r="N720" s="13">
        <v>7858.2139024426169</v>
      </c>
      <c r="O720" s="13">
        <v>8716.1720873653649</v>
      </c>
      <c r="P720" s="13">
        <v>228</v>
      </c>
      <c r="Q720" s="13">
        <v>13.709532618171936</v>
      </c>
      <c r="R720" s="13">
        <v>448</v>
      </c>
      <c r="S720" s="13">
        <v>2.0473933649289098</v>
      </c>
      <c r="T720" s="13">
        <v>289</v>
      </c>
    </row>
    <row r="721" spans="1:20" x14ac:dyDescent="0.2">
      <c r="A721" s="10">
        <v>2024</v>
      </c>
      <c r="B721" s="10">
        <v>9</v>
      </c>
      <c r="C721" s="10" t="s">
        <v>33</v>
      </c>
      <c r="D721" s="13">
        <v>832</v>
      </c>
      <c r="E721" s="13" t="b">
        <v>0</v>
      </c>
      <c r="F721" s="13" t="b">
        <v>0</v>
      </c>
      <c r="G721" s="13" t="s">
        <v>115</v>
      </c>
      <c r="H721" s="13">
        <v>281485.86999999994</v>
      </c>
      <c r="I721" s="14">
        <v>1182</v>
      </c>
      <c r="J721" s="14">
        <v>19.558888888837828</v>
      </c>
      <c r="K721" s="13">
        <v>14391.710674354446</v>
      </c>
      <c r="L721" s="14">
        <v>9239.0370959736993</v>
      </c>
      <c r="M721" s="13">
        <v>14354.949894941752</v>
      </c>
      <c r="N721" s="13">
        <v>8204.3796512172612</v>
      </c>
      <c r="O721" s="13">
        <v>9202.2763165610031</v>
      </c>
      <c r="P721" s="13">
        <v>379</v>
      </c>
      <c r="Q721" s="13">
        <v>19.377378855927425</v>
      </c>
      <c r="R721" s="13">
        <v>399</v>
      </c>
      <c r="S721" s="13">
        <v>1.9913793103448276</v>
      </c>
      <c r="T721" s="13">
        <v>305</v>
      </c>
    </row>
    <row r="722" spans="1:20" x14ac:dyDescent="0.2">
      <c r="A722" s="10">
        <v>2025</v>
      </c>
      <c r="B722" s="10">
        <v>9</v>
      </c>
      <c r="C722" s="10" t="s">
        <v>33</v>
      </c>
      <c r="D722" s="13">
        <v>832</v>
      </c>
      <c r="E722" s="13" t="b">
        <v>0</v>
      </c>
      <c r="F722" s="13" t="b">
        <v>0</v>
      </c>
      <c r="G722" s="13" t="s">
        <v>115</v>
      </c>
      <c r="H722" s="13">
        <v>209006.95000000024</v>
      </c>
      <c r="I722" s="14">
        <v>719</v>
      </c>
      <c r="J722" s="14">
        <v>19.481805555443572</v>
      </c>
      <c r="K722" s="13">
        <v>10728.315165921564</v>
      </c>
      <c r="L722" s="14">
        <v>10326.386300667487</v>
      </c>
      <c r="M722" s="13">
        <v>8097.3988551036264</v>
      </c>
      <c r="N722" s="13">
        <v>7275.9534323754206</v>
      </c>
      <c r="O722" s="13">
        <v>7695.4699898495492</v>
      </c>
      <c r="P722" s="13">
        <v>205</v>
      </c>
      <c r="Q722" s="13">
        <v>10.522638644379615</v>
      </c>
      <c r="R722" s="13">
        <v>516</v>
      </c>
      <c r="S722" s="13">
        <v>2.2240437158469946</v>
      </c>
      <c r="T722" s="13">
        <v>339</v>
      </c>
    </row>
    <row r="723" spans="1:20" x14ac:dyDescent="0.2">
      <c r="A723" s="10">
        <v>2024</v>
      </c>
      <c r="B723" s="10">
        <v>10</v>
      </c>
      <c r="C723" s="10" t="s">
        <v>33</v>
      </c>
      <c r="D723" s="13">
        <v>832</v>
      </c>
      <c r="E723" s="13" t="b">
        <v>0</v>
      </c>
      <c r="F723" s="13" t="b">
        <v>0</v>
      </c>
      <c r="G723" s="13" t="s">
        <v>115</v>
      </c>
      <c r="H723" s="13">
        <v>238348.95000000022</v>
      </c>
      <c r="I723" s="14">
        <v>1026</v>
      </c>
      <c r="J723" s="14">
        <v>17.832152777787996</v>
      </c>
      <c r="K723" s="13">
        <v>13366.24651942705</v>
      </c>
      <c r="L723" s="14">
        <v>8235.973066748149</v>
      </c>
      <c r="M723" s="13">
        <v>13366.24651942705</v>
      </c>
      <c r="N723" s="13">
        <v>7871.7938181220879</v>
      </c>
      <c r="O723" s="13">
        <v>8235.973066748149</v>
      </c>
      <c r="P723" s="13">
        <v>319</v>
      </c>
      <c r="Q723" s="13">
        <v>17.889034710231471</v>
      </c>
      <c r="R723" s="13">
        <v>377</v>
      </c>
      <c r="S723" s="13">
        <v>1.9198606271777003</v>
      </c>
      <c r="T723" s="13">
        <v>315</v>
      </c>
    </row>
    <row r="724" spans="1:20" x14ac:dyDescent="0.2">
      <c r="A724" s="10">
        <v>2025</v>
      </c>
      <c r="B724" s="10">
        <v>10</v>
      </c>
      <c r="C724" s="10" t="s">
        <v>29</v>
      </c>
      <c r="D724" s="13">
        <v>832</v>
      </c>
      <c r="E724" s="13" t="b">
        <v>0</v>
      </c>
      <c r="F724" s="13" t="b">
        <v>0</v>
      </c>
      <c r="G724" s="13" t="s">
        <v>115</v>
      </c>
      <c r="J724" s="14">
        <v>0.3175</v>
      </c>
    </row>
    <row r="725" spans="1:20" x14ac:dyDescent="0.2">
      <c r="A725" s="10">
        <v>2025</v>
      </c>
      <c r="B725" s="10">
        <v>10</v>
      </c>
      <c r="C725" s="10" t="s">
        <v>33</v>
      </c>
      <c r="D725" s="13">
        <v>832</v>
      </c>
      <c r="E725" s="13" t="b">
        <v>0</v>
      </c>
      <c r="F725" s="13" t="b">
        <v>0</v>
      </c>
      <c r="G725" s="13" t="s">
        <v>115</v>
      </c>
      <c r="H725" s="13">
        <v>169597.08000000031</v>
      </c>
      <c r="I725" s="14">
        <v>729</v>
      </c>
      <c r="J725" s="14">
        <v>17.098923611047212</v>
      </c>
      <c r="K725" s="13">
        <v>9918.5822369793859</v>
      </c>
      <c r="L725" s="14">
        <v>9526.9137230810447</v>
      </c>
      <c r="M725" s="13">
        <v>8399.5392497811281</v>
      </c>
      <c r="N725" s="13">
        <v>7922.1220634311048</v>
      </c>
      <c r="O725" s="13">
        <v>8007.870735882786</v>
      </c>
      <c r="P725" s="13">
        <v>205</v>
      </c>
      <c r="Q725" s="13">
        <v>11.989058765521026</v>
      </c>
      <c r="R725" s="13">
        <v>427</v>
      </c>
      <c r="S725" s="13">
        <v>2.1648936170212765</v>
      </c>
      <c r="T725" s="13">
        <v>295</v>
      </c>
    </row>
    <row r="726" spans="1:20" x14ac:dyDescent="0.2">
      <c r="A726" s="10">
        <v>2024</v>
      </c>
      <c r="B726" s="10">
        <v>11</v>
      </c>
      <c r="C726" s="10" t="s">
        <v>33</v>
      </c>
      <c r="D726" s="13">
        <v>832</v>
      </c>
      <c r="E726" s="13" t="b">
        <v>0</v>
      </c>
      <c r="F726" s="13" t="b">
        <v>0</v>
      </c>
      <c r="G726" s="13" t="s">
        <v>115</v>
      </c>
      <c r="H726" s="13">
        <v>381552.51999999984</v>
      </c>
      <c r="I726" s="14">
        <v>1206</v>
      </c>
      <c r="J726" s="14">
        <v>23.073923611138888</v>
      </c>
      <c r="K726" s="13">
        <v>16536.091842473041</v>
      </c>
      <c r="L726" s="14">
        <v>11198.578289271105</v>
      </c>
      <c r="M726" s="13">
        <v>12356.702952000698</v>
      </c>
      <c r="N726" s="13">
        <v>6329.1199390770571</v>
      </c>
      <c r="O726" s="13">
        <v>7019.1893987988205</v>
      </c>
      <c r="P726" s="13">
        <v>357</v>
      </c>
      <c r="Q726" s="13">
        <v>15.472011003263399</v>
      </c>
      <c r="R726" s="13">
        <v>428</v>
      </c>
      <c r="S726" s="13">
        <v>2.1914893617021276</v>
      </c>
      <c r="T726" s="13">
        <v>315</v>
      </c>
    </row>
    <row r="727" spans="1:20" x14ac:dyDescent="0.2">
      <c r="A727" s="10">
        <v>2025</v>
      </c>
      <c r="B727" s="10">
        <v>11</v>
      </c>
      <c r="C727" s="10" t="s">
        <v>33</v>
      </c>
      <c r="D727" s="13">
        <v>832</v>
      </c>
      <c r="E727" s="13" t="b">
        <v>0</v>
      </c>
      <c r="F727" s="13" t="b">
        <v>0</v>
      </c>
      <c r="G727" s="13" t="s">
        <v>115</v>
      </c>
      <c r="H727" s="13">
        <v>277858.59999999852</v>
      </c>
      <c r="I727" s="14">
        <v>990</v>
      </c>
      <c r="J727" s="14">
        <v>21.924201388830554</v>
      </c>
      <c r="K727" s="13">
        <v>12673.601882783089</v>
      </c>
      <c r="L727" s="14">
        <v>12551.134480099594</v>
      </c>
      <c r="M727" s="13">
        <v>11205.011559743896</v>
      </c>
      <c r="N727" s="13">
        <v>10384.564799518286</v>
      </c>
      <c r="O727" s="13">
        <v>11082.544157060398</v>
      </c>
      <c r="P727" s="13">
        <v>245</v>
      </c>
      <c r="Q727" s="13">
        <v>11.174865421771626</v>
      </c>
      <c r="R727" s="13">
        <v>394</v>
      </c>
      <c r="S727" s="13">
        <v>2.7772727272727273</v>
      </c>
      <c r="T727" s="13">
        <v>299</v>
      </c>
    </row>
    <row r="728" spans="1:20" x14ac:dyDescent="0.2">
      <c r="A728" s="10">
        <v>2024</v>
      </c>
      <c r="B728" s="10">
        <v>12</v>
      </c>
      <c r="C728" s="10" t="s">
        <v>33</v>
      </c>
      <c r="D728" s="13">
        <v>832</v>
      </c>
      <c r="E728" s="13" t="b">
        <v>0</v>
      </c>
      <c r="F728" s="13" t="b">
        <v>0</v>
      </c>
      <c r="G728" s="13" t="s">
        <v>115</v>
      </c>
      <c r="H728" s="13">
        <v>297405.29999999929</v>
      </c>
      <c r="I728" s="14">
        <v>1324</v>
      </c>
      <c r="J728" s="14">
        <v>23.85909722213546</v>
      </c>
      <c r="K728" s="13">
        <v>12465.069287034014</v>
      </c>
      <c r="L728" s="14">
        <v>8515.298718490898</v>
      </c>
      <c r="M728" s="13">
        <v>12465.069287034014</v>
      </c>
      <c r="N728" s="13">
        <v>7664.6169089055102</v>
      </c>
      <c r="O728" s="13">
        <v>8515.298718490898</v>
      </c>
      <c r="P728" s="13">
        <v>438</v>
      </c>
      <c r="Q728" s="13">
        <v>18.357777577336083</v>
      </c>
      <c r="R728" s="13">
        <v>366</v>
      </c>
      <c r="S728" s="13">
        <v>1.8947368421052631</v>
      </c>
      <c r="T728" s="13">
        <v>299</v>
      </c>
    </row>
    <row r="729" spans="1:20" x14ac:dyDescent="0.2">
      <c r="A729" s="10">
        <v>2025</v>
      </c>
      <c r="B729" s="10">
        <v>12</v>
      </c>
      <c r="C729" s="10" t="s">
        <v>33</v>
      </c>
      <c r="D729" s="13">
        <v>832</v>
      </c>
      <c r="E729" s="13" t="b">
        <v>0</v>
      </c>
      <c r="F729" s="13" t="b">
        <v>0</v>
      </c>
      <c r="G729" s="13" t="s">
        <v>115</v>
      </c>
      <c r="H729" s="13">
        <v>251080.55000000037</v>
      </c>
      <c r="I729" s="14">
        <v>1304</v>
      </c>
      <c r="J729" s="14">
        <v>21.340972222317649</v>
      </c>
      <c r="K729" s="13">
        <v>11765.187986020104</v>
      </c>
      <c r="L729" s="14">
        <v>11595.636197924152</v>
      </c>
      <c r="M729" s="13">
        <v>11143.379388840885</v>
      </c>
      <c r="N729" s="13">
        <v>10865.322703410477</v>
      </c>
      <c r="O729" s="13">
        <v>10973.827600744933</v>
      </c>
      <c r="P729" s="13">
        <v>353</v>
      </c>
      <c r="Q729" s="13">
        <v>16.540952132951322</v>
      </c>
      <c r="R729" s="13">
        <v>469.5</v>
      </c>
      <c r="S729" s="13">
        <v>2.257861635220126</v>
      </c>
      <c r="T729" s="13">
        <v>289</v>
      </c>
    </row>
    <row r="730" spans="1:20" x14ac:dyDescent="0.2">
      <c r="A730" s="10">
        <v>2024</v>
      </c>
      <c r="B730" s="10">
        <v>1</v>
      </c>
      <c r="C730" s="10" t="s">
        <v>35</v>
      </c>
      <c r="D730" s="13">
        <v>517</v>
      </c>
      <c r="E730" s="13" t="b">
        <v>0</v>
      </c>
      <c r="F730" s="13" t="b">
        <v>0</v>
      </c>
      <c r="G730" s="13" t="s">
        <v>165</v>
      </c>
      <c r="H730" s="13">
        <v>34692.899999999994</v>
      </c>
      <c r="I730" s="14">
        <v>155</v>
      </c>
      <c r="J730" s="14">
        <v>6.114583333333333</v>
      </c>
      <c r="K730" s="13">
        <v>5673.7962521294712</v>
      </c>
      <c r="L730" s="14">
        <v>4298.0361158432697</v>
      </c>
      <c r="M730" s="13">
        <v>5673.7962521294712</v>
      </c>
      <c r="N730" s="13">
        <v>4374.9178875638827</v>
      </c>
      <c r="O730" s="13">
        <v>4298.0361158432697</v>
      </c>
      <c r="P730" s="13">
        <v>57</v>
      </c>
      <c r="Q730" s="13">
        <v>9.3219761499148213</v>
      </c>
      <c r="R730" s="13">
        <v>362</v>
      </c>
      <c r="S730" s="13">
        <v>1.6862745098039216</v>
      </c>
      <c r="T730" s="13">
        <v>299</v>
      </c>
    </row>
    <row r="731" spans="1:20" x14ac:dyDescent="0.2">
      <c r="A731" s="10">
        <v>2025</v>
      </c>
      <c r="B731" s="10">
        <v>1</v>
      </c>
      <c r="C731" s="10" t="s">
        <v>35</v>
      </c>
      <c r="D731" s="13">
        <v>517</v>
      </c>
      <c r="E731" s="13" t="b">
        <v>0</v>
      </c>
      <c r="F731" s="13" t="b">
        <v>0</v>
      </c>
      <c r="G731" s="13" t="s">
        <v>165</v>
      </c>
      <c r="H731" s="13">
        <v>103745.02000000021</v>
      </c>
      <c r="I731" s="14">
        <v>534</v>
      </c>
      <c r="J731" s="14">
        <v>14.313055555525061</v>
      </c>
      <c r="K731" s="13">
        <v>7248.2789993750166</v>
      </c>
      <c r="L731" s="14">
        <v>5111.1671939092366</v>
      </c>
      <c r="M731" s="13">
        <v>7248.2789993750166</v>
      </c>
      <c r="N731" s="13">
        <v>5317.1329982452662</v>
      </c>
      <c r="O731" s="13">
        <v>5111.1671939092366</v>
      </c>
      <c r="P731" s="13">
        <v>182</v>
      </c>
      <c r="Q731" s="13">
        <v>12.715663632685697</v>
      </c>
      <c r="R731" s="13">
        <v>352.5</v>
      </c>
      <c r="S731" s="13">
        <v>1.7325581395348837</v>
      </c>
      <c r="T731" s="13">
        <v>297</v>
      </c>
    </row>
    <row r="732" spans="1:20" x14ac:dyDescent="0.2">
      <c r="A732" s="10">
        <v>2026</v>
      </c>
      <c r="B732" s="10">
        <v>1</v>
      </c>
      <c r="C732" s="10" t="s">
        <v>35</v>
      </c>
      <c r="D732" s="13">
        <v>517</v>
      </c>
      <c r="E732" s="13" t="b">
        <v>0</v>
      </c>
      <c r="F732" s="13" t="b">
        <v>0</v>
      </c>
      <c r="G732" s="13" t="s">
        <v>165</v>
      </c>
      <c r="H732" s="13">
        <v>69353.000000000029</v>
      </c>
      <c r="I732" s="14">
        <v>400</v>
      </c>
      <c r="J732" s="14">
        <v>10.24402777780022</v>
      </c>
      <c r="K732" s="13">
        <v>6770.0909744011587</v>
      </c>
      <c r="L732" s="14">
        <v>6770.0909744011587</v>
      </c>
      <c r="M732" s="13">
        <v>6770.0909744011587</v>
      </c>
      <c r="N732" s="13">
        <v>7246.0531745980625</v>
      </c>
      <c r="O732" s="13">
        <v>6770.0909744011587</v>
      </c>
      <c r="P732" s="13">
        <v>128</v>
      </c>
      <c r="Q732" s="13">
        <v>12.495085212223668</v>
      </c>
      <c r="R732" s="13">
        <v>479</v>
      </c>
      <c r="S732" s="13">
        <v>1.9316239316239316</v>
      </c>
      <c r="T732" s="13">
        <v>269</v>
      </c>
    </row>
    <row r="733" spans="1:20" x14ac:dyDescent="0.2">
      <c r="A733" s="10">
        <v>2026</v>
      </c>
      <c r="B733" s="10">
        <v>1</v>
      </c>
      <c r="C733" s="10" t="s">
        <v>33</v>
      </c>
      <c r="D733" s="13">
        <v>517</v>
      </c>
      <c r="E733" s="13" t="b">
        <v>0</v>
      </c>
      <c r="F733" s="13" t="b">
        <v>0</v>
      </c>
      <c r="G733" s="13" t="s">
        <v>165</v>
      </c>
      <c r="H733" s="13">
        <v>8104</v>
      </c>
      <c r="I733" s="14">
        <v>53</v>
      </c>
      <c r="J733" s="14">
        <v>1.0305902777763549</v>
      </c>
      <c r="K733" s="13">
        <v>7863.4547353634389</v>
      </c>
      <c r="L733" s="14">
        <v>7863.4547353634389</v>
      </c>
      <c r="M733" s="13">
        <v>7863.4547353634389</v>
      </c>
      <c r="N733" s="13">
        <v>7520.8840672587912</v>
      </c>
      <c r="O733" s="13">
        <v>7863.4547353634389</v>
      </c>
      <c r="P733" s="13">
        <v>13</v>
      </c>
      <c r="Q733" s="13">
        <v>12.614130251693572</v>
      </c>
      <c r="R733" s="13">
        <v>475</v>
      </c>
      <c r="S733" s="13">
        <v>2.0833333333333335</v>
      </c>
      <c r="T733" s="13">
        <v>289</v>
      </c>
    </row>
    <row r="734" spans="1:20" x14ac:dyDescent="0.2">
      <c r="A734" s="10">
        <v>2026</v>
      </c>
      <c r="B734" s="10">
        <v>1</v>
      </c>
      <c r="C734" s="10" t="s">
        <v>37</v>
      </c>
      <c r="D734" s="13">
        <v>517</v>
      </c>
      <c r="E734" s="13" t="b">
        <v>0</v>
      </c>
      <c r="F734" s="13" t="b">
        <v>0</v>
      </c>
      <c r="G734" s="13" t="s">
        <v>165</v>
      </c>
      <c r="H734" s="13">
        <v>24835.000000000007</v>
      </c>
      <c r="I734" s="14">
        <v>116</v>
      </c>
      <c r="J734" s="14">
        <v>3.0318750000296859</v>
      </c>
      <c r="K734" s="13">
        <v>8191.3007626491335</v>
      </c>
      <c r="L734" s="14">
        <v>8191.3007626491335</v>
      </c>
      <c r="M734" s="13">
        <v>8191.3007626491335</v>
      </c>
      <c r="N734" s="13">
        <v>7441.9789733346815</v>
      </c>
      <c r="O734" s="13">
        <v>8191.3007626491335</v>
      </c>
      <c r="P734" s="13">
        <v>31</v>
      </c>
      <c r="Q734" s="13">
        <v>10.22469593888154</v>
      </c>
      <c r="R734" s="13">
        <v>499</v>
      </c>
      <c r="S734" s="13">
        <v>2.04</v>
      </c>
      <c r="T734" s="13">
        <v>334</v>
      </c>
    </row>
    <row r="735" spans="1:20" x14ac:dyDescent="0.2">
      <c r="A735" s="10">
        <v>2024</v>
      </c>
      <c r="B735" s="10">
        <v>2</v>
      </c>
      <c r="C735" s="10" t="s">
        <v>35</v>
      </c>
      <c r="D735" s="13">
        <v>517</v>
      </c>
      <c r="E735" s="13" t="b">
        <v>0</v>
      </c>
      <c r="F735" s="13" t="b">
        <v>0</v>
      </c>
      <c r="G735" s="13" t="s">
        <v>165</v>
      </c>
      <c r="H735" s="13">
        <v>104698.0500000001</v>
      </c>
      <c r="I735" s="14">
        <v>544</v>
      </c>
      <c r="J735" s="14">
        <v>14.22916666666667</v>
      </c>
      <c r="K735" s="13">
        <v>7357.9888726207964</v>
      </c>
      <c r="L735" s="14">
        <v>5781.441874084926</v>
      </c>
      <c r="M735" s="13">
        <v>7357.9888726207964</v>
      </c>
      <c r="N735" s="13">
        <v>5283.4787701317755</v>
      </c>
      <c r="O735" s="13">
        <v>5781.441874084926</v>
      </c>
      <c r="P735" s="13">
        <v>159</v>
      </c>
      <c r="Q735" s="13">
        <v>11.174231332357245</v>
      </c>
      <c r="R735" s="13">
        <v>399.5</v>
      </c>
      <c r="S735" s="13">
        <v>2.0489510489510487</v>
      </c>
      <c r="T735" s="13">
        <v>255</v>
      </c>
    </row>
    <row r="736" spans="1:20" x14ac:dyDescent="0.2">
      <c r="A736" s="10">
        <v>2025</v>
      </c>
      <c r="B736" s="10">
        <v>2</v>
      </c>
      <c r="C736" s="10" t="s">
        <v>35</v>
      </c>
      <c r="D736" s="13">
        <v>517</v>
      </c>
      <c r="E736" s="13" t="b">
        <v>0</v>
      </c>
      <c r="F736" s="13" t="b">
        <v>0</v>
      </c>
      <c r="G736" s="13" t="s">
        <v>165</v>
      </c>
      <c r="H736" s="13">
        <v>71838.060000000056</v>
      </c>
      <c r="I736" s="14">
        <v>346</v>
      </c>
      <c r="J736" s="14">
        <v>11.816076388907968</v>
      </c>
      <c r="K736" s="13">
        <v>6079.6881837558321</v>
      </c>
      <c r="L736" s="14">
        <v>5006.503686412545</v>
      </c>
      <c r="M736" s="13">
        <v>6079.6881837558321</v>
      </c>
      <c r="N736" s="13">
        <v>5042.800845121048</v>
      </c>
      <c r="O736" s="13">
        <v>5006.503686412545</v>
      </c>
      <c r="P736" s="13">
        <v>114</v>
      </c>
      <c r="Q736" s="13">
        <v>9.6478726311395988</v>
      </c>
      <c r="R736" s="13">
        <v>439</v>
      </c>
      <c r="S736" s="13">
        <v>1.9029126213592233</v>
      </c>
      <c r="T736" s="13">
        <v>299</v>
      </c>
    </row>
    <row r="737" spans="1:20" x14ac:dyDescent="0.2">
      <c r="A737" s="10">
        <v>2025</v>
      </c>
      <c r="B737" s="10">
        <v>2</v>
      </c>
      <c r="C737" s="10" t="s">
        <v>33</v>
      </c>
      <c r="D737" s="13">
        <v>517</v>
      </c>
      <c r="E737" s="13" t="b">
        <v>0</v>
      </c>
      <c r="F737" s="13" t="b">
        <v>0</v>
      </c>
      <c r="G737" s="13" t="s">
        <v>165</v>
      </c>
      <c r="H737" s="13">
        <v>15509.04</v>
      </c>
      <c r="I737" s="14">
        <v>72</v>
      </c>
      <c r="J737" s="14">
        <v>3.0289236110984348</v>
      </c>
      <c r="K737" s="13">
        <v>5120.3140096278858</v>
      </c>
      <c r="L737" s="14">
        <v>4261.4610526011456</v>
      </c>
      <c r="M737" s="13">
        <v>5120.3140096278858</v>
      </c>
      <c r="N737" s="13">
        <v>3503.4359932740936</v>
      </c>
      <c r="O737" s="13">
        <v>4261.4610526011456</v>
      </c>
      <c r="P737" s="13">
        <v>21</v>
      </c>
      <c r="Q737" s="13">
        <v>6.9331560304303546</v>
      </c>
      <c r="R737" s="13">
        <v>531</v>
      </c>
      <c r="S737" s="13">
        <v>2.0499999999999998</v>
      </c>
      <c r="T737" s="13">
        <v>294</v>
      </c>
    </row>
    <row r="738" spans="1:20" x14ac:dyDescent="0.2">
      <c r="A738" s="10">
        <v>2024</v>
      </c>
      <c r="B738" s="10">
        <v>3</v>
      </c>
      <c r="C738" s="10" t="s">
        <v>35</v>
      </c>
      <c r="D738" s="13">
        <v>517</v>
      </c>
      <c r="E738" s="13" t="b">
        <v>0</v>
      </c>
      <c r="F738" s="13" t="b">
        <v>0</v>
      </c>
      <c r="G738" s="13" t="s">
        <v>165</v>
      </c>
      <c r="H738" s="13">
        <v>101635.80000000008</v>
      </c>
      <c r="I738" s="14">
        <v>532</v>
      </c>
      <c r="J738" s="14">
        <v>14.768333333333334</v>
      </c>
      <c r="K738" s="13">
        <v>6882.0088026182193</v>
      </c>
      <c r="L738" s="14">
        <v>5232.2119399616313</v>
      </c>
      <c r="M738" s="13">
        <v>6882.0088026182193</v>
      </c>
      <c r="N738" s="13">
        <v>5218.8929014783907</v>
      </c>
      <c r="O738" s="13">
        <v>5232.2119399616313</v>
      </c>
      <c r="P738" s="13">
        <v>184</v>
      </c>
      <c r="Q738" s="13">
        <v>12.459090396117819</v>
      </c>
      <c r="R738" s="13">
        <v>357.5</v>
      </c>
      <c r="S738" s="13">
        <v>1.6807228915662651</v>
      </c>
      <c r="T738" s="13">
        <v>299</v>
      </c>
    </row>
    <row r="739" spans="1:20" x14ac:dyDescent="0.2">
      <c r="A739" s="10">
        <v>2025</v>
      </c>
      <c r="B739" s="10">
        <v>3</v>
      </c>
      <c r="C739" s="10" t="s">
        <v>35</v>
      </c>
      <c r="D739" s="13">
        <v>517</v>
      </c>
      <c r="E739" s="13" t="b">
        <v>0</v>
      </c>
      <c r="F739" s="13" t="b">
        <v>0</v>
      </c>
      <c r="G739" s="13" t="s">
        <v>165</v>
      </c>
      <c r="H739" s="13">
        <v>37086.010000000024</v>
      </c>
      <c r="I739" s="14">
        <v>215</v>
      </c>
      <c r="J739" s="14">
        <v>12.216423611142091</v>
      </c>
      <c r="K739" s="13">
        <v>3035.7501655538058</v>
      </c>
      <c r="L739" s="14">
        <v>1883.2647534435928</v>
      </c>
      <c r="M739" s="13">
        <v>3035.7501655538058</v>
      </c>
      <c r="N739" s="13">
        <v>2308.5839929680851</v>
      </c>
      <c r="O739" s="13">
        <v>1883.2647534435928</v>
      </c>
      <c r="P739" s="13">
        <v>69</v>
      </c>
      <c r="Q739" s="13">
        <v>5.6481342000180783</v>
      </c>
      <c r="R739" s="13">
        <v>387</v>
      </c>
      <c r="S739" s="13">
        <v>1.7611940298507462</v>
      </c>
      <c r="T739" s="13">
        <v>299</v>
      </c>
    </row>
    <row r="740" spans="1:20" x14ac:dyDescent="0.2">
      <c r="A740" s="10">
        <v>2025</v>
      </c>
      <c r="B740" s="10">
        <v>3</v>
      </c>
      <c r="C740" s="10" t="s">
        <v>37</v>
      </c>
      <c r="D740" s="13">
        <v>517</v>
      </c>
      <c r="E740" s="13" t="b">
        <v>0</v>
      </c>
      <c r="F740" s="13" t="b">
        <v>0</v>
      </c>
      <c r="G740" s="13" t="s">
        <v>165</v>
      </c>
      <c r="H740" s="13">
        <v>11512.95</v>
      </c>
      <c r="I740" s="14">
        <v>80</v>
      </c>
      <c r="J740" s="14">
        <v>2.0098958333401242</v>
      </c>
      <c r="K740" s="13">
        <v>5728.1326768399367</v>
      </c>
      <c r="L740" s="14">
        <v>5728.1326768399367</v>
      </c>
      <c r="M740" s="13">
        <v>5728.1326768399367</v>
      </c>
      <c r="N740" s="13">
        <v>5411.2008292120881</v>
      </c>
      <c r="O740" s="13">
        <v>5728.1326768399367</v>
      </c>
      <c r="P740" s="13">
        <v>29</v>
      </c>
      <c r="Q740" s="13">
        <v>14.42860844773565</v>
      </c>
      <c r="R740" s="13">
        <v>227</v>
      </c>
      <c r="S740" s="13">
        <v>1.7272727272727273</v>
      </c>
      <c r="T740" s="13">
        <v>159</v>
      </c>
    </row>
    <row r="741" spans="1:20" x14ac:dyDescent="0.2">
      <c r="A741" s="10">
        <v>2024</v>
      </c>
      <c r="B741" s="10">
        <v>4</v>
      </c>
      <c r="C741" s="10" t="s">
        <v>35</v>
      </c>
      <c r="D741" s="13">
        <v>517</v>
      </c>
      <c r="E741" s="13" t="b">
        <v>0</v>
      </c>
      <c r="F741" s="13" t="b">
        <v>0</v>
      </c>
      <c r="G741" s="13" t="s">
        <v>165</v>
      </c>
      <c r="H741" s="13">
        <v>84226.020000000062</v>
      </c>
      <c r="I741" s="14">
        <v>453</v>
      </c>
      <c r="J741" s="14">
        <v>12.546979166631935</v>
      </c>
      <c r="K741" s="13">
        <v>6712.8524628457944</v>
      </c>
      <c r="L741" s="14">
        <v>4922.2860084319836</v>
      </c>
      <c r="M741" s="13">
        <v>6712.8524628457944</v>
      </c>
      <c r="N741" s="13">
        <v>4824.350084279984</v>
      </c>
      <c r="O741" s="13">
        <v>4922.2860084319836</v>
      </c>
      <c r="P741" s="13">
        <v>153</v>
      </c>
      <c r="Q741" s="13">
        <v>12.194170243535261</v>
      </c>
      <c r="R741" s="13">
        <v>375</v>
      </c>
      <c r="S741" s="13">
        <v>1.6861313868613139</v>
      </c>
      <c r="T741" s="13">
        <v>295</v>
      </c>
    </row>
    <row r="742" spans="1:20" x14ac:dyDescent="0.2">
      <c r="A742" s="10">
        <v>2024</v>
      </c>
      <c r="B742" s="10">
        <v>4</v>
      </c>
      <c r="C742" s="10" t="s">
        <v>33</v>
      </c>
      <c r="D742" s="13">
        <v>517</v>
      </c>
      <c r="E742" s="13" t="b">
        <v>0</v>
      </c>
      <c r="F742" s="13" t="b">
        <v>0</v>
      </c>
      <c r="G742" s="13" t="s">
        <v>165</v>
      </c>
      <c r="H742" s="13">
        <v>25388.019999999982</v>
      </c>
      <c r="I742" s="14">
        <v>109</v>
      </c>
      <c r="J742" s="14">
        <v>3.1091319443949033</v>
      </c>
      <c r="K742" s="13">
        <v>8165.6296529226192</v>
      </c>
      <c r="L742" s="14">
        <v>7054.8051328419324</v>
      </c>
      <c r="M742" s="13">
        <v>8165.6296529226192</v>
      </c>
      <c r="N742" s="13">
        <v>5620.739265023728</v>
      </c>
      <c r="O742" s="13">
        <v>7054.8051328419324</v>
      </c>
      <c r="P742" s="13">
        <v>27</v>
      </c>
      <c r="Q742" s="13">
        <v>8.6840959093663415</v>
      </c>
      <c r="R742" s="13">
        <v>383</v>
      </c>
      <c r="S742" s="13">
        <v>2.5769230769230771</v>
      </c>
      <c r="T742" s="13">
        <v>299</v>
      </c>
    </row>
    <row r="743" spans="1:20" x14ac:dyDescent="0.2">
      <c r="A743" s="10">
        <v>2025</v>
      </c>
      <c r="B743" s="10">
        <v>4</v>
      </c>
      <c r="C743" s="10" t="s">
        <v>39</v>
      </c>
      <c r="D743" s="13">
        <v>517</v>
      </c>
      <c r="E743" s="13" t="b">
        <v>0</v>
      </c>
      <c r="F743" s="13" t="b">
        <v>0</v>
      </c>
      <c r="G743" s="13" t="s">
        <v>165</v>
      </c>
      <c r="H743" s="13">
        <v>555</v>
      </c>
      <c r="I743" s="14">
        <v>5</v>
      </c>
      <c r="J743" s="14">
        <v>0.32874999999999999</v>
      </c>
      <c r="K743" s="13">
        <v>1688.2129277566542</v>
      </c>
      <c r="L743" s="14">
        <v>1688.2129277566542</v>
      </c>
      <c r="M743" s="13">
        <v>1688.2129277566542</v>
      </c>
      <c r="N743" s="13">
        <v>1688.2129277566542</v>
      </c>
      <c r="O743" s="13">
        <v>1688.2129277566542</v>
      </c>
      <c r="P743" s="13">
        <v>2</v>
      </c>
      <c r="Q743" s="13">
        <v>6.0836501901140689</v>
      </c>
      <c r="R743" s="13">
        <v>277.5</v>
      </c>
      <c r="S743" s="13">
        <v>1</v>
      </c>
      <c r="T743" s="13">
        <v>264</v>
      </c>
    </row>
    <row r="744" spans="1:20" x14ac:dyDescent="0.2">
      <c r="A744" s="10">
        <v>2025</v>
      </c>
      <c r="B744" s="10">
        <v>4</v>
      </c>
      <c r="C744" s="10" t="s">
        <v>35</v>
      </c>
      <c r="D744" s="13">
        <v>517</v>
      </c>
      <c r="E744" s="13" t="b">
        <v>0</v>
      </c>
      <c r="F744" s="13" t="b">
        <v>0</v>
      </c>
      <c r="G744" s="13" t="s">
        <v>165</v>
      </c>
      <c r="H744" s="13">
        <v>70292.01999999999</v>
      </c>
      <c r="I744" s="14">
        <v>392</v>
      </c>
      <c r="J744" s="14">
        <v>15.099479166600503</v>
      </c>
      <c r="K744" s="13">
        <v>4655.2612328167834</v>
      </c>
      <c r="L744" s="14">
        <v>3769.9359939456681</v>
      </c>
      <c r="M744" s="13">
        <v>4655.2612328167834</v>
      </c>
      <c r="N744" s="13">
        <v>3944.0492842779126</v>
      </c>
      <c r="O744" s="13">
        <v>3769.9359939456681</v>
      </c>
      <c r="P744" s="13">
        <v>114</v>
      </c>
      <c r="Q744" s="13">
        <v>7.5499292884329305</v>
      </c>
      <c r="R744" s="13">
        <v>436</v>
      </c>
      <c r="S744" s="13">
        <v>2.0370370370370372</v>
      </c>
      <c r="T744" s="13">
        <v>299</v>
      </c>
    </row>
    <row r="745" spans="1:20" x14ac:dyDescent="0.2">
      <c r="A745" s="10">
        <v>2024</v>
      </c>
      <c r="B745" s="10">
        <v>5</v>
      </c>
      <c r="C745" s="10" t="s">
        <v>35</v>
      </c>
      <c r="D745" s="13">
        <v>517</v>
      </c>
      <c r="E745" s="13" t="b">
        <v>0</v>
      </c>
      <c r="F745" s="13" t="b">
        <v>0</v>
      </c>
      <c r="G745" s="13" t="s">
        <v>165</v>
      </c>
      <c r="H745" s="13">
        <v>97960.150000000052</v>
      </c>
      <c r="I745" s="14">
        <v>473</v>
      </c>
      <c r="J745" s="14">
        <v>15.140798611173814</v>
      </c>
      <c r="K745" s="13">
        <v>6469.9460388903181</v>
      </c>
      <c r="L745" s="14">
        <v>4206.036394474103</v>
      </c>
      <c r="M745" s="13">
        <v>6469.9460388903181</v>
      </c>
      <c r="N745" s="13">
        <v>4359.5553771706027</v>
      </c>
      <c r="O745" s="13">
        <v>4206.036394474103</v>
      </c>
      <c r="P745" s="13">
        <v>175</v>
      </c>
      <c r="Q745" s="13">
        <v>11.558175000812117</v>
      </c>
      <c r="R745" s="13">
        <v>359</v>
      </c>
      <c r="S745" s="13">
        <v>1.6956521739130435</v>
      </c>
      <c r="T745" s="13">
        <v>299</v>
      </c>
    </row>
    <row r="746" spans="1:20" x14ac:dyDescent="0.2">
      <c r="A746" s="10">
        <v>2024</v>
      </c>
      <c r="B746" s="10">
        <v>5</v>
      </c>
      <c r="C746" s="10" t="s">
        <v>33</v>
      </c>
      <c r="D746" s="13">
        <v>517</v>
      </c>
      <c r="E746" s="13" t="b">
        <v>0</v>
      </c>
      <c r="F746" s="13" t="b">
        <v>0</v>
      </c>
      <c r="G746" s="13" t="s">
        <v>165</v>
      </c>
      <c r="H746" s="13">
        <v>11575.05</v>
      </c>
      <c r="I746" s="14">
        <v>42</v>
      </c>
      <c r="J746" s="14">
        <v>1.1572916666651145</v>
      </c>
      <c r="K746" s="13">
        <v>10001.843384351847</v>
      </c>
      <c r="L746" s="14">
        <v>8519.9351935307805</v>
      </c>
      <c r="M746" s="13">
        <v>10001.843384351847</v>
      </c>
      <c r="N746" s="13">
        <v>7372.5148514950361</v>
      </c>
      <c r="O746" s="13">
        <v>8519.9351935307805</v>
      </c>
      <c r="P746" s="13">
        <v>15</v>
      </c>
      <c r="Q746" s="13">
        <v>12.961296129630345</v>
      </c>
      <c r="R746" s="13">
        <v>524</v>
      </c>
      <c r="S746" s="13">
        <v>2.1666666666666665</v>
      </c>
      <c r="T746" s="13">
        <v>450</v>
      </c>
    </row>
    <row r="747" spans="1:20" x14ac:dyDescent="0.2">
      <c r="A747" s="10">
        <v>2025</v>
      </c>
      <c r="B747" s="10">
        <v>5</v>
      </c>
      <c r="C747" s="10" t="s">
        <v>35</v>
      </c>
      <c r="D747" s="13">
        <v>517</v>
      </c>
      <c r="E747" s="13" t="b">
        <v>0</v>
      </c>
      <c r="F747" s="13" t="b">
        <v>0</v>
      </c>
      <c r="G747" s="13" t="s">
        <v>165</v>
      </c>
      <c r="H747" s="13">
        <v>29500.99</v>
      </c>
      <c r="I747" s="14">
        <v>184</v>
      </c>
      <c r="J747" s="14">
        <v>13.458229166695673</v>
      </c>
      <c r="K747" s="13">
        <v>2192.0409910246181</v>
      </c>
      <c r="L747" s="14">
        <v>1819.9860989596918</v>
      </c>
      <c r="M747" s="13">
        <v>2192.0409910246181</v>
      </c>
      <c r="N747" s="13">
        <v>2168.536412815859</v>
      </c>
      <c r="O747" s="13">
        <v>1819.9860989596918</v>
      </c>
      <c r="P747" s="13">
        <v>55</v>
      </c>
      <c r="Q747" s="13">
        <v>4.0867189374442683</v>
      </c>
      <c r="R747" s="13">
        <v>372.5</v>
      </c>
      <c r="S747" s="13">
        <v>2.0588235294117645</v>
      </c>
      <c r="T747" s="13">
        <v>299</v>
      </c>
    </row>
    <row r="748" spans="1:20" x14ac:dyDescent="0.2">
      <c r="A748" s="10">
        <v>2025</v>
      </c>
      <c r="B748" s="10">
        <v>5</v>
      </c>
      <c r="C748" s="10" t="s">
        <v>33</v>
      </c>
      <c r="D748" s="13">
        <v>517</v>
      </c>
      <c r="E748" s="13" t="b">
        <v>0</v>
      </c>
      <c r="F748" s="13" t="b">
        <v>0</v>
      </c>
      <c r="G748" s="13" t="s">
        <v>165</v>
      </c>
      <c r="H748" s="13">
        <v>17095.999999999996</v>
      </c>
      <c r="I748" s="14">
        <v>100</v>
      </c>
      <c r="J748" s="14">
        <v>3.376111111153441</v>
      </c>
      <c r="K748" s="13">
        <v>5063.8143820329378</v>
      </c>
      <c r="L748" s="14">
        <v>4406.2530853487369</v>
      </c>
      <c r="M748" s="13">
        <v>5063.8143820329378</v>
      </c>
      <c r="N748" s="13">
        <v>4148.3231857304472</v>
      </c>
      <c r="O748" s="13">
        <v>4406.2530853487369</v>
      </c>
      <c r="P748" s="13">
        <v>23</v>
      </c>
      <c r="Q748" s="13">
        <v>6.8125719926741688</v>
      </c>
      <c r="R748" s="13">
        <v>439</v>
      </c>
      <c r="S748" s="13">
        <v>2.4545454545454546</v>
      </c>
      <c r="T748" s="13">
        <v>265</v>
      </c>
    </row>
    <row r="749" spans="1:20" x14ac:dyDescent="0.2">
      <c r="A749" s="10">
        <v>2024</v>
      </c>
      <c r="B749" s="10">
        <v>6</v>
      </c>
      <c r="C749" s="10" t="s">
        <v>35</v>
      </c>
      <c r="D749" s="13">
        <v>517</v>
      </c>
      <c r="E749" s="13" t="b">
        <v>0</v>
      </c>
      <c r="F749" s="13" t="b">
        <v>0</v>
      </c>
      <c r="G749" s="13" t="s">
        <v>165</v>
      </c>
      <c r="H749" s="13">
        <v>112506.00000000007</v>
      </c>
      <c r="I749" s="14">
        <v>488</v>
      </c>
      <c r="J749" s="14">
        <v>14.392500000023574</v>
      </c>
      <c r="K749" s="13">
        <v>7816.9880145781344</v>
      </c>
      <c r="L749" s="14">
        <v>4564.4710786793394</v>
      </c>
      <c r="M749" s="13">
        <v>7816.9880145781344</v>
      </c>
      <c r="N749" s="13">
        <v>4714.3269063671287</v>
      </c>
      <c r="O749" s="13">
        <v>4564.4710786793394</v>
      </c>
      <c r="P749" s="13">
        <v>188</v>
      </c>
      <c r="Q749" s="13">
        <v>13.062358867444299</v>
      </c>
      <c r="R749" s="13">
        <v>359</v>
      </c>
      <c r="S749" s="13">
        <v>1.8287292817679559</v>
      </c>
      <c r="T749" s="13">
        <v>305</v>
      </c>
    </row>
    <row r="750" spans="1:20" x14ac:dyDescent="0.2">
      <c r="A750" s="10">
        <v>2024</v>
      </c>
      <c r="B750" s="10">
        <v>6</v>
      </c>
      <c r="C750" s="10" t="s">
        <v>33</v>
      </c>
      <c r="D750" s="13">
        <v>517</v>
      </c>
      <c r="E750" s="13" t="b">
        <v>0</v>
      </c>
      <c r="F750" s="13" t="b">
        <v>0</v>
      </c>
      <c r="G750" s="13" t="s">
        <v>165</v>
      </c>
      <c r="H750" s="13">
        <v>3055</v>
      </c>
      <c r="I750" s="14">
        <v>10</v>
      </c>
      <c r="J750" s="14">
        <v>1.0384722222297569</v>
      </c>
      <c r="K750" s="13">
        <v>2941.8215861763283</v>
      </c>
      <c r="L750" s="14">
        <v>823.3248629069592</v>
      </c>
      <c r="M750" s="13">
        <v>2941.8215861763283</v>
      </c>
      <c r="N750" s="13">
        <v>1107.4923097418641</v>
      </c>
      <c r="O750" s="13">
        <v>823.3248629069592</v>
      </c>
      <c r="P750" s="13">
        <v>5</v>
      </c>
      <c r="Q750" s="13">
        <v>4.8147652801576566</v>
      </c>
      <c r="R750" s="13">
        <v>288</v>
      </c>
      <c r="S750" s="13">
        <v>1.75</v>
      </c>
      <c r="T750" s="13">
        <v>219</v>
      </c>
    </row>
    <row r="751" spans="1:20" x14ac:dyDescent="0.2">
      <c r="A751" s="10">
        <v>2025</v>
      </c>
      <c r="B751" s="10">
        <v>6</v>
      </c>
      <c r="C751" s="10" t="s">
        <v>35</v>
      </c>
      <c r="D751" s="13">
        <v>517</v>
      </c>
      <c r="E751" s="13" t="b">
        <v>0</v>
      </c>
      <c r="F751" s="13" t="b">
        <v>0</v>
      </c>
      <c r="G751" s="13" t="s">
        <v>165</v>
      </c>
      <c r="H751" s="13">
        <v>54426.000000000058</v>
      </c>
      <c r="I751" s="14">
        <v>267</v>
      </c>
      <c r="J751" s="14">
        <v>13.388368055574539</v>
      </c>
      <c r="K751" s="13">
        <v>4065.1705849495679</v>
      </c>
      <c r="L751" s="14">
        <v>3553.6071164543628</v>
      </c>
      <c r="M751" s="13">
        <v>4065.1705849495679</v>
      </c>
      <c r="N751" s="13">
        <v>3207.6500901182471</v>
      </c>
      <c r="O751" s="13">
        <v>3553.6071164543628</v>
      </c>
      <c r="P751" s="13">
        <v>72</v>
      </c>
      <c r="Q751" s="13">
        <v>5.3778025597392531</v>
      </c>
      <c r="R751" s="13">
        <v>501</v>
      </c>
      <c r="S751" s="13">
        <v>2.106060606060606</v>
      </c>
      <c r="T751" s="13">
        <v>289</v>
      </c>
    </row>
    <row r="752" spans="1:20" x14ac:dyDescent="0.2">
      <c r="A752" s="10">
        <v>2025</v>
      </c>
      <c r="B752" s="10">
        <v>6</v>
      </c>
      <c r="C752" s="10" t="s">
        <v>27</v>
      </c>
      <c r="D752" s="13">
        <v>517</v>
      </c>
      <c r="E752" s="13" t="b">
        <v>0</v>
      </c>
      <c r="F752" s="13" t="b">
        <v>0</v>
      </c>
      <c r="G752" s="13" t="s">
        <v>165</v>
      </c>
      <c r="H752" s="13">
        <v>10999.000000000002</v>
      </c>
      <c r="I752" s="14">
        <v>53</v>
      </c>
      <c r="J752" s="14">
        <v>1.0190624999886495</v>
      </c>
      <c r="K752" s="13">
        <v>10793.253603309424</v>
      </c>
      <c r="L752" s="14">
        <v>9903.7595830603259</v>
      </c>
      <c r="M752" s="13">
        <v>10793.253603309424</v>
      </c>
      <c r="N752" s="13">
        <v>6239.6074824368716</v>
      </c>
      <c r="O752" s="13">
        <v>9903.7595830603259</v>
      </c>
      <c r="P752" s="13">
        <v>15</v>
      </c>
      <c r="Q752" s="13">
        <v>14.719411223715005</v>
      </c>
      <c r="R752" s="13">
        <v>583.5</v>
      </c>
      <c r="S752" s="13">
        <v>2</v>
      </c>
      <c r="T752" s="13">
        <v>259</v>
      </c>
    </row>
    <row r="753" spans="1:20" x14ac:dyDescent="0.2">
      <c r="A753" s="10">
        <v>2025</v>
      </c>
      <c r="B753" s="10">
        <v>6</v>
      </c>
      <c r="C753" s="10" t="s">
        <v>37</v>
      </c>
      <c r="D753" s="13">
        <v>517</v>
      </c>
      <c r="E753" s="13" t="b">
        <v>0</v>
      </c>
      <c r="F753" s="13" t="b">
        <v>0</v>
      </c>
      <c r="G753" s="13" t="s">
        <v>165</v>
      </c>
      <c r="H753" s="13">
        <v>25304.999999999996</v>
      </c>
      <c r="I753" s="14">
        <v>167</v>
      </c>
      <c r="J753" s="14">
        <v>1</v>
      </c>
      <c r="K753" s="13">
        <v>25304.999999999996</v>
      </c>
      <c r="L753" s="14">
        <v>25304.999999999996</v>
      </c>
      <c r="M753" s="13">
        <v>25304.999999999996</v>
      </c>
      <c r="N753" s="13">
        <v>23336.999999999996</v>
      </c>
      <c r="O753" s="13">
        <v>25304.999999999996</v>
      </c>
      <c r="P753" s="13">
        <v>47</v>
      </c>
      <c r="Q753" s="13">
        <v>47</v>
      </c>
      <c r="R753" s="13">
        <v>244</v>
      </c>
      <c r="S753" s="13">
        <v>1.9142857142857144</v>
      </c>
      <c r="T753" s="13">
        <v>174</v>
      </c>
    </row>
    <row r="754" spans="1:20" x14ac:dyDescent="0.2">
      <c r="A754" s="10">
        <v>2024</v>
      </c>
      <c r="B754" s="10">
        <v>7</v>
      </c>
      <c r="C754" s="10" t="s">
        <v>35</v>
      </c>
      <c r="D754" s="13">
        <v>517</v>
      </c>
      <c r="E754" s="13" t="b">
        <v>0</v>
      </c>
      <c r="F754" s="13" t="b">
        <v>0</v>
      </c>
      <c r="G754" s="13" t="s">
        <v>165</v>
      </c>
      <c r="H754" s="13">
        <v>92248.850000000064</v>
      </c>
      <c r="I754" s="14">
        <v>427</v>
      </c>
      <c r="J754" s="14">
        <v>13.257847222172131</v>
      </c>
      <c r="K754" s="13">
        <v>6958.0564969646903</v>
      </c>
      <c r="L754" s="14">
        <v>3999.3936505260745</v>
      </c>
      <c r="M754" s="13">
        <v>6958.0564969646903</v>
      </c>
      <c r="N754" s="13">
        <v>3902.2436397878328</v>
      </c>
      <c r="O754" s="13">
        <v>3999.3936505260745</v>
      </c>
      <c r="P754" s="13">
        <v>169</v>
      </c>
      <c r="Q754" s="13">
        <v>12.747167558045783</v>
      </c>
      <c r="R754" s="13">
        <v>329</v>
      </c>
      <c r="S754" s="13">
        <v>1.5975609756097562</v>
      </c>
      <c r="T754" s="13">
        <v>305</v>
      </c>
    </row>
    <row r="755" spans="1:20" x14ac:dyDescent="0.2">
      <c r="A755" s="10">
        <v>2024</v>
      </c>
      <c r="B755" s="10">
        <v>7</v>
      </c>
      <c r="C755" s="10" t="s">
        <v>33</v>
      </c>
      <c r="D755" s="13">
        <v>517</v>
      </c>
      <c r="E755" s="13" t="b">
        <v>0</v>
      </c>
      <c r="F755" s="13" t="b">
        <v>0</v>
      </c>
      <c r="G755" s="13" t="s">
        <v>165</v>
      </c>
      <c r="H755" s="13">
        <v>3574</v>
      </c>
      <c r="I755" s="14">
        <v>23</v>
      </c>
      <c r="J755" s="14">
        <v>0.44124999999999998</v>
      </c>
      <c r="K755" s="13">
        <v>8099.71671388102</v>
      </c>
      <c r="L755" s="14">
        <v>5980.7365439093492</v>
      </c>
      <c r="M755" s="13">
        <v>8099.71671388102</v>
      </c>
      <c r="N755" s="13">
        <v>7054.9575070821529</v>
      </c>
      <c r="O755" s="13">
        <v>5980.7365439093492</v>
      </c>
      <c r="P755" s="13">
        <v>8</v>
      </c>
      <c r="Q755" s="13">
        <v>18.130311614730878</v>
      </c>
      <c r="R755" s="13">
        <v>335</v>
      </c>
      <c r="S755" s="13">
        <v>1.6666666666666667</v>
      </c>
      <c r="T755" s="13">
        <v>300</v>
      </c>
    </row>
    <row r="756" spans="1:20" x14ac:dyDescent="0.2">
      <c r="A756" s="10">
        <v>2025</v>
      </c>
      <c r="B756" s="10">
        <v>7</v>
      </c>
      <c r="C756" s="10" t="s">
        <v>35</v>
      </c>
      <c r="D756" s="13">
        <v>517</v>
      </c>
      <c r="E756" s="13" t="b">
        <v>0</v>
      </c>
      <c r="F756" s="13" t="b">
        <v>0</v>
      </c>
      <c r="G756" s="13" t="s">
        <v>165</v>
      </c>
      <c r="H756" s="13">
        <v>75069</v>
      </c>
      <c r="I756" s="14">
        <v>387</v>
      </c>
      <c r="J756" s="14">
        <v>13.343229166578967</v>
      </c>
      <c r="K756" s="13">
        <v>5625.9994535675605</v>
      </c>
      <c r="L756" s="14">
        <v>5189.4484562580037</v>
      </c>
      <c r="M756" s="13">
        <v>5625.9994535675605</v>
      </c>
      <c r="N756" s="13">
        <v>4833.9168273864689</v>
      </c>
      <c r="O756" s="13">
        <v>5189.4484562580037</v>
      </c>
      <c r="P756" s="13">
        <v>122</v>
      </c>
      <c r="Q756" s="13">
        <v>9.1432140209040007</v>
      </c>
      <c r="R756" s="13">
        <v>363</v>
      </c>
      <c r="S756" s="13">
        <v>2.1607142857142856</v>
      </c>
      <c r="T756" s="13">
        <v>259</v>
      </c>
    </row>
    <row r="757" spans="1:20" x14ac:dyDescent="0.2">
      <c r="A757" s="10">
        <v>2025</v>
      </c>
      <c r="B757" s="10">
        <v>7</v>
      </c>
      <c r="C757" s="10" t="s">
        <v>27</v>
      </c>
      <c r="D757" s="13">
        <v>517</v>
      </c>
      <c r="E757" s="13" t="b">
        <v>0</v>
      </c>
      <c r="F757" s="13" t="b">
        <v>0</v>
      </c>
      <c r="G757" s="13" t="s">
        <v>165</v>
      </c>
      <c r="H757" s="13">
        <v>5103</v>
      </c>
      <c r="I757" s="14">
        <v>22</v>
      </c>
      <c r="J757" s="14">
        <v>0.56999999999999995</v>
      </c>
      <c r="K757" s="13">
        <v>8952.6315789473683</v>
      </c>
      <c r="L757" s="14">
        <v>8487.7192982456145</v>
      </c>
      <c r="M757" s="13">
        <v>8952.6315789473683</v>
      </c>
      <c r="N757" s="13">
        <v>8487.7192982456145</v>
      </c>
      <c r="O757" s="13">
        <v>8487.7192982456145</v>
      </c>
      <c r="P757" s="13">
        <v>6</v>
      </c>
      <c r="Q757" s="13">
        <v>10.526315789473685</v>
      </c>
      <c r="R757" s="13">
        <v>372.5</v>
      </c>
      <c r="S757" s="13">
        <v>2.2000000000000002</v>
      </c>
      <c r="T757" s="13">
        <v>369</v>
      </c>
    </row>
    <row r="758" spans="1:20" x14ac:dyDescent="0.2">
      <c r="A758" s="10">
        <v>2025</v>
      </c>
      <c r="B758" s="10">
        <v>7</v>
      </c>
      <c r="C758" s="10" t="s">
        <v>37</v>
      </c>
      <c r="D758" s="13">
        <v>517</v>
      </c>
      <c r="E758" s="13" t="b">
        <v>0</v>
      </c>
      <c r="F758" s="13" t="b">
        <v>0</v>
      </c>
      <c r="G758" s="13" t="s">
        <v>165</v>
      </c>
      <c r="H758" s="13">
        <v>8567.9999999999982</v>
      </c>
      <c r="I758" s="14">
        <v>56</v>
      </c>
      <c r="J758" s="14">
        <v>1.1913541666607488</v>
      </c>
      <c r="K758" s="13">
        <v>7191.8160357094139</v>
      </c>
      <c r="L758" s="14">
        <v>7191.8160357094139</v>
      </c>
      <c r="M758" s="13">
        <v>7191.8160357094139</v>
      </c>
      <c r="N758" s="13">
        <v>7191.8160357094139</v>
      </c>
      <c r="O758" s="13">
        <v>7191.8160357094139</v>
      </c>
      <c r="P758" s="13">
        <v>22</v>
      </c>
      <c r="Q758" s="13">
        <v>18.466381044071795</v>
      </c>
      <c r="R758" s="13">
        <v>274</v>
      </c>
      <c r="S758" s="13">
        <v>1.6470588235294117</v>
      </c>
      <c r="T758" s="13">
        <v>189</v>
      </c>
    </row>
    <row r="759" spans="1:20" x14ac:dyDescent="0.2">
      <c r="A759" s="10">
        <v>2024</v>
      </c>
      <c r="B759" s="10">
        <v>8</v>
      </c>
      <c r="C759" s="10" t="s">
        <v>35</v>
      </c>
      <c r="D759" s="13">
        <v>517</v>
      </c>
      <c r="E759" s="13" t="b">
        <v>0</v>
      </c>
      <c r="F759" s="13" t="b">
        <v>0</v>
      </c>
      <c r="G759" s="13" t="s">
        <v>165</v>
      </c>
      <c r="H759" s="13">
        <v>114131.08000000003</v>
      </c>
      <c r="I759" s="14">
        <v>580</v>
      </c>
      <c r="J759" s="14">
        <v>14.438715277769951</v>
      </c>
      <c r="K759" s="13">
        <v>7904.5176668673457</v>
      </c>
      <c r="L759" s="14">
        <v>4768.345290803024</v>
      </c>
      <c r="M759" s="13">
        <v>7904.5176668673457</v>
      </c>
      <c r="N759" s="13">
        <v>4633.6310892566644</v>
      </c>
      <c r="O759" s="13">
        <v>4768.345290803024</v>
      </c>
      <c r="P759" s="13">
        <v>217</v>
      </c>
      <c r="Q759" s="13">
        <v>15.029037959775843</v>
      </c>
      <c r="R759" s="13">
        <v>350</v>
      </c>
      <c r="S759" s="13">
        <v>1.7323232323232323</v>
      </c>
      <c r="T759" s="13">
        <v>299</v>
      </c>
    </row>
    <row r="760" spans="1:20" x14ac:dyDescent="0.2">
      <c r="A760" s="10">
        <v>2025</v>
      </c>
      <c r="B760" s="10">
        <v>8</v>
      </c>
      <c r="C760" s="10" t="s">
        <v>35</v>
      </c>
      <c r="D760" s="13">
        <v>517</v>
      </c>
      <c r="E760" s="13" t="b">
        <v>0</v>
      </c>
      <c r="F760" s="13" t="b">
        <v>0</v>
      </c>
      <c r="G760" s="13" t="s">
        <v>165</v>
      </c>
      <c r="H760" s="13">
        <v>105450.00000000012</v>
      </c>
      <c r="I760" s="14">
        <v>575</v>
      </c>
      <c r="J760" s="14">
        <v>16.381562500071595</v>
      </c>
      <c r="K760" s="13">
        <v>6437.1148966735773</v>
      </c>
      <c r="L760" s="14">
        <v>6170.96201901121</v>
      </c>
      <c r="M760" s="13">
        <v>6437.1148966735773</v>
      </c>
      <c r="N760" s="13">
        <v>5976.923751905365</v>
      </c>
      <c r="O760" s="13">
        <v>6170.96201901121</v>
      </c>
      <c r="P760" s="13">
        <v>166</v>
      </c>
      <c r="Q760" s="13">
        <v>10.133343507328712</v>
      </c>
      <c r="R760" s="13">
        <v>415</v>
      </c>
      <c r="S760" s="13">
        <v>2.2597402597402598</v>
      </c>
      <c r="T760" s="13">
        <v>249</v>
      </c>
    </row>
    <row r="761" spans="1:20" x14ac:dyDescent="0.2">
      <c r="A761" s="10">
        <v>2025</v>
      </c>
      <c r="B761" s="10">
        <v>8</v>
      </c>
      <c r="C761" s="10" t="s">
        <v>37</v>
      </c>
      <c r="D761" s="13">
        <v>517</v>
      </c>
      <c r="E761" s="13" t="b">
        <v>0</v>
      </c>
      <c r="F761" s="13" t="b">
        <v>0</v>
      </c>
      <c r="G761" s="13" t="s">
        <v>165</v>
      </c>
      <c r="H761" s="13">
        <v>31466.999999999993</v>
      </c>
      <c r="I761" s="14">
        <v>187</v>
      </c>
      <c r="J761" s="14">
        <v>1.4936111111158969</v>
      </c>
      <c r="K761" s="13">
        <v>21067.732936514225</v>
      </c>
      <c r="L761" s="14">
        <v>21067.732936514225</v>
      </c>
      <c r="M761" s="13">
        <v>21067.732936514225</v>
      </c>
      <c r="N761" s="13">
        <v>21582.559047727009</v>
      </c>
      <c r="O761" s="13">
        <v>21067.732936514225</v>
      </c>
      <c r="P761" s="13">
        <v>52</v>
      </c>
      <c r="Q761" s="13">
        <v>34.814952575674198</v>
      </c>
      <c r="R761" s="13">
        <v>323.5</v>
      </c>
      <c r="S761" s="13">
        <v>2</v>
      </c>
      <c r="T761" s="13">
        <v>249</v>
      </c>
    </row>
    <row r="762" spans="1:20" x14ac:dyDescent="0.2">
      <c r="A762" s="10">
        <v>2024</v>
      </c>
      <c r="B762" s="10">
        <v>9</v>
      </c>
      <c r="C762" s="10" t="s">
        <v>35</v>
      </c>
      <c r="D762" s="13">
        <v>517</v>
      </c>
      <c r="E762" s="13" t="b">
        <v>0</v>
      </c>
      <c r="F762" s="13" t="b">
        <v>0</v>
      </c>
      <c r="G762" s="13" t="s">
        <v>165</v>
      </c>
      <c r="H762" s="13">
        <v>23153.000000000007</v>
      </c>
      <c r="I762" s="14">
        <v>119</v>
      </c>
      <c r="J762" s="14">
        <v>5.9121180555832691</v>
      </c>
      <c r="K762" s="13">
        <v>3916.1937874591058</v>
      </c>
      <c r="L762" s="14">
        <v>1515.2268469233425</v>
      </c>
      <c r="M762" s="13">
        <v>3916.1937874591058</v>
      </c>
      <c r="N762" s="13">
        <v>1515.2268469233425</v>
      </c>
      <c r="O762" s="13">
        <v>1515.2268469233425</v>
      </c>
      <c r="P762" s="13">
        <v>49</v>
      </c>
      <c r="Q762" s="13">
        <v>8.2880618315335433</v>
      </c>
      <c r="R762" s="13">
        <v>396</v>
      </c>
      <c r="S762" s="13">
        <v>1.6222222222222222</v>
      </c>
      <c r="T762" s="13">
        <v>305</v>
      </c>
    </row>
    <row r="763" spans="1:20" x14ac:dyDescent="0.2">
      <c r="A763" s="10">
        <v>2024</v>
      </c>
      <c r="B763" s="10">
        <v>9</v>
      </c>
      <c r="C763" s="10" t="s">
        <v>33</v>
      </c>
      <c r="D763" s="13">
        <v>517</v>
      </c>
      <c r="E763" s="13" t="b">
        <v>0</v>
      </c>
      <c r="F763" s="13" t="b">
        <v>0</v>
      </c>
      <c r="G763" s="13" t="s">
        <v>165</v>
      </c>
      <c r="H763" s="13">
        <v>39926.950000000004</v>
      </c>
      <c r="I763" s="14">
        <v>204</v>
      </c>
      <c r="J763" s="14">
        <v>7.8303819444263354</v>
      </c>
      <c r="K763" s="13">
        <v>5098.9786045392075</v>
      </c>
      <c r="L763" s="14">
        <v>3085.3565217462665</v>
      </c>
      <c r="M763" s="13">
        <v>5098.9786045392075</v>
      </c>
      <c r="N763" s="13">
        <v>2888.7377602443594</v>
      </c>
      <c r="O763" s="13">
        <v>3085.3565217462665</v>
      </c>
      <c r="P763" s="13">
        <v>79</v>
      </c>
      <c r="Q763" s="13">
        <v>10.088907611490418</v>
      </c>
      <c r="R763" s="13">
        <v>347</v>
      </c>
      <c r="S763" s="13">
        <v>1.6666666666666667</v>
      </c>
      <c r="T763" s="13">
        <v>269</v>
      </c>
    </row>
    <row r="764" spans="1:20" x14ac:dyDescent="0.2">
      <c r="A764" s="10">
        <v>2025</v>
      </c>
      <c r="B764" s="10">
        <v>9</v>
      </c>
      <c r="C764" s="10" t="s">
        <v>29</v>
      </c>
      <c r="D764" s="13">
        <v>517</v>
      </c>
      <c r="E764" s="13" t="b">
        <v>0</v>
      </c>
      <c r="F764" s="13" t="b">
        <v>0</v>
      </c>
      <c r="G764" s="13" t="s">
        <v>165</v>
      </c>
      <c r="J764" s="14">
        <v>0.32</v>
      </c>
    </row>
    <row r="765" spans="1:20" x14ac:dyDescent="0.2">
      <c r="A765" s="10">
        <v>2025</v>
      </c>
      <c r="B765" s="10">
        <v>9</v>
      </c>
      <c r="C765" s="10" t="s">
        <v>35</v>
      </c>
      <c r="D765" s="13">
        <v>517</v>
      </c>
      <c r="E765" s="13" t="b">
        <v>0</v>
      </c>
      <c r="F765" s="13" t="b">
        <v>0</v>
      </c>
      <c r="G765" s="13" t="s">
        <v>165</v>
      </c>
      <c r="H765" s="13">
        <v>77651</v>
      </c>
      <c r="I765" s="14">
        <v>433</v>
      </c>
      <c r="J765" s="14">
        <v>17.32086805549654</v>
      </c>
      <c r="K765" s="13">
        <v>4483.0894012473309</v>
      </c>
      <c r="L765" s="14">
        <v>4146.6166574260105</v>
      </c>
      <c r="M765" s="13">
        <v>4483.0894012473309</v>
      </c>
      <c r="N765" s="13">
        <v>4274.3585230710087</v>
      </c>
      <c r="O765" s="13">
        <v>4146.6166574260105</v>
      </c>
      <c r="P765" s="13">
        <v>133</v>
      </c>
      <c r="Q765" s="13">
        <v>7.678598992490695</v>
      </c>
      <c r="R765" s="13">
        <v>473</v>
      </c>
      <c r="S765" s="13">
        <v>1.9285714285714286</v>
      </c>
      <c r="T765" s="13">
        <v>299</v>
      </c>
    </row>
    <row r="766" spans="1:20" x14ac:dyDescent="0.2">
      <c r="A766" s="10">
        <v>2025</v>
      </c>
      <c r="B766" s="10">
        <v>9</v>
      </c>
      <c r="C766" s="10" t="s">
        <v>37</v>
      </c>
      <c r="D766" s="13">
        <v>517</v>
      </c>
      <c r="E766" s="13" t="b">
        <v>0</v>
      </c>
      <c r="F766" s="13" t="b">
        <v>0</v>
      </c>
      <c r="G766" s="13" t="s">
        <v>165</v>
      </c>
      <c r="H766" s="13">
        <v>28019</v>
      </c>
      <c r="I766" s="14">
        <v>196</v>
      </c>
      <c r="J766" s="14">
        <v>4.8642708333369225</v>
      </c>
      <c r="K766" s="13">
        <v>5760.1644645223787</v>
      </c>
      <c r="L766" s="14">
        <v>5760.1644645223787</v>
      </c>
      <c r="M766" s="13">
        <v>5760.1644645223787</v>
      </c>
      <c r="N766" s="13">
        <v>5765.5095616378212</v>
      </c>
      <c r="O766" s="13">
        <v>5760.1644645223787</v>
      </c>
      <c r="P766" s="13">
        <v>56</v>
      </c>
      <c r="Q766" s="13">
        <v>11.51251686402988</v>
      </c>
      <c r="R766" s="13">
        <v>357</v>
      </c>
      <c r="S766" s="13">
        <v>2.1538461538461537</v>
      </c>
      <c r="T766" s="13">
        <v>249</v>
      </c>
    </row>
    <row r="767" spans="1:20" x14ac:dyDescent="0.2">
      <c r="A767" s="10">
        <v>2024</v>
      </c>
      <c r="B767" s="10">
        <v>10</v>
      </c>
      <c r="C767" s="10" t="s">
        <v>35</v>
      </c>
      <c r="D767" s="13">
        <v>517</v>
      </c>
      <c r="E767" s="13" t="b">
        <v>0</v>
      </c>
      <c r="F767" s="13" t="b">
        <v>0</v>
      </c>
      <c r="G767" s="13" t="s">
        <v>165</v>
      </c>
      <c r="H767" s="13">
        <v>92721.939999999988</v>
      </c>
      <c r="I767" s="14">
        <v>396</v>
      </c>
      <c r="J767" s="14">
        <v>11.280104166712555</v>
      </c>
      <c r="K767" s="13">
        <v>8219.9542335452243</v>
      </c>
      <c r="L767" s="14">
        <v>4746.7097119551254</v>
      </c>
      <c r="M767" s="13">
        <v>8219.9542335452243</v>
      </c>
      <c r="N767" s="13">
        <v>4497.2900294399115</v>
      </c>
      <c r="O767" s="13">
        <v>4746.7097119551254</v>
      </c>
      <c r="P767" s="13">
        <v>139</v>
      </c>
      <c r="Q767" s="13">
        <v>12.322581240888471</v>
      </c>
      <c r="R767" s="13">
        <v>369</v>
      </c>
      <c r="S767" s="13">
        <v>1.7786259541984732</v>
      </c>
      <c r="T767" s="13">
        <v>305</v>
      </c>
    </row>
    <row r="768" spans="1:20" x14ac:dyDescent="0.2">
      <c r="A768" s="10">
        <v>2024</v>
      </c>
      <c r="B768" s="10">
        <v>10</v>
      </c>
      <c r="C768" s="10" t="s">
        <v>33</v>
      </c>
      <c r="D768" s="13">
        <v>517</v>
      </c>
      <c r="E768" s="13" t="b">
        <v>0</v>
      </c>
      <c r="F768" s="13" t="b">
        <v>0</v>
      </c>
      <c r="G768" s="13" t="s">
        <v>165</v>
      </c>
      <c r="H768" s="13">
        <v>42172.999999999993</v>
      </c>
      <c r="I768" s="14">
        <v>205</v>
      </c>
      <c r="J768" s="14">
        <v>2.447048611114151</v>
      </c>
      <c r="K768" s="13">
        <v>17234.230578197814</v>
      </c>
      <c r="L768" s="14">
        <v>11855.301880084593</v>
      </c>
      <c r="M768" s="13">
        <v>17234.230578197814</v>
      </c>
      <c r="N768" s="13">
        <v>10795.535438085199</v>
      </c>
      <c r="O768" s="13">
        <v>11855.301880084593</v>
      </c>
      <c r="P768" s="13">
        <v>48</v>
      </c>
      <c r="Q768" s="13">
        <v>19.615466477449914</v>
      </c>
      <c r="R768" s="13">
        <v>508</v>
      </c>
      <c r="S768" s="13">
        <v>2.5714285714285716</v>
      </c>
      <c r="T768" s="13">
        <v>295</v>
      </c>
    </row>
    <row r="769" spans="1:20" x14ac:dyDescent="0.2">
      <c r="A769" s="10">
        <v>2025</v>
      </c>
      <c r="B769" s="10">
        <v>10</v>
      </c>
      <c r="C769" s="10" t="s">
        <v>35</v>
      </c>
      <c r="D769" s="13">
        <v>517</v>
      </c>
      <c r="E769" s="13" t="b">
        <v>0</v>
      </c>
      <c r="F769" s="13" t="b">
        <v>0</v>
      </c>
      <c r="G769" s="13" t="s">
        <v>165</v>
      </c>
      <c r="H769" s="13">
        <v>103230.10000000006</v>
      </c>
      <c r="I769" s="14">
        <v>669</v>
      </c>
      <c r="J769" s="14">
        <v>17.463854166643578</v>
      </c>
      <c r="K769" s="13">
        <v>5911.0720357005885</v>
      </c>
      <c r="L769" s="14">
        <v>5527.3480343401297</v>
      </c>
      <c r="M769" s="13">
        <v>5911.0720357005885</v>
      </c>
      <c r="N769" s="13">
        <v>5861.8595313015549</v>
      </c>
      <c r="O769" s="13">
        <v>5527.3480343401297</v>
      </c>
      <c r="P769" s="13">
        <v>185</v>
      </c>
      <c r="Q769" s="13">
        <v>10.593308798544303</v>
      </c>
      <c r="R769" s="13">
        <v>428</v>
      </c>
      <c r="S769" s="13">
        <v>2.0432098765432101</v>
      </c>
      <c r="T769" s="13">
        <v>249</v>
      </c>
    </row>
    <row r="770" spans="1:20" x14ac:dyDescent="0.2">
      <c r="A770" s="10">
        <v>2025</v>
      </c>
      <c r="B770" s="10">
        <v>10</v>
      </c>
      <c r="C770" s="10" t="s">
        <v>37</v>
      </c>
      <c r="D770" s="13">
        <v>517</v>
      </c>
      <c r="E770" s="13" t="b">
        <v>0</v>
      </c>
      <c r="F770" s="13" t="b">
        <v>0</v>
      </c>
      <c r="G770" s="13" t="s">
        <v>165</v>
      </c>
      <c r="H770" s="13">
        <v>19596.999999999996</v>
      </c>
      <c r="I770" s="14">
        <v>122</v>
      </c>
      <c r="J770" s="14">
        <v>3.5177083333471089</v>
      </c>
      <c r="K770" s="13">
        <v>5570.9564702180405</v>
      </c>
      <c r="L770" s="14">
        <v>5570.9564702180405</v>
      </c>
      <c r="M770" s="13">
        <v>5570.9564702180405</v>
      </c>
      <c r="N770" s="13">
        <v>5673.3356233121021</v>
      </c>
      <c r="O770" s="13">
        <v>5570.9564702180405</v>
      </c>
      <c r="P770" s="13">
        <v>39</v>
      </c>
      <c r="Q770" s="13">
        <v>11.086763399423566</v>
      </c>
      <c r="R770" s="13">
        <v>417.5</v>
      </c>
      <c r="S770" s="13">
        <v>1.5714285714285714</v>
      </c>
      <c r="T770" s="13">
        <v>229</v>
      </c>
    </row>
    <row r="771" spans="1:20" x14ac:dyDescent="0.2">
      <c r="A771" s="10">
        <v>2024</v>
      </c>
      <c r="B771" s="10">
        <v>11</v>
      </c>
      <c r="C771" s="10" t="s">
        <v>35</v>
      </c>
      <c r="D771" s="13">
        <v>517</v>
      </c>
      <c r="E771" s="13" t="b">
        <v>0</v>
      </c>
      <c r="F771" s="13" t="b">
        <v>0</v>
      </c>
      <c r="G771" s="13" t="s">
        <v>165</v>
      </c>
      <c r="H771" s="13">
        <v>96049.899999999951</v>
      </c>
      <c r="I771" s="14">
        <v>422</v>
      </c>
      <c r="J771" s="14">
        <v>14.057847222254203</v>
      </c>
      <c r="K771" s="13">
        <v>6832.4757326960171</v>
      </c>
      <c r="L771" s="14">
        <v>3424.2668339570296</v>
      </c>
      <c r="M771" s="13">
        <v>6832.4757326960171</v>
      </c>
      <c r="N771" s="13">
        <v>3165.3011514848986</v>
      </c>
      <c r="O771" s="13">
        <v>3424.2668339570296</v>
      </c>
      <c r="P771" s="13">
        <v>147</v>
      </c>
      <c r="Q771" s="13">
        <v>10.456793111771225</v>
      </c>
      <c r="R771" s="13">
        <v>448</v>
      </c>
      <c r="S771" s="13">
        <v>1.8510638297872339</v>
      </c>
      <c r="T771" s="13">
        <v>315</v>
      </c>
    </row>
    <row r="772" spans="1:20" x14ac:dyDescent="0.2">
      <c r="A772" s="10">
        <v>2024</v>
      </c>
      <c r="B772" s="10">
        <v>11</v>
      </c>
      <c r="C772" s="10" t="s">
        <v>33</v>
      </c>
      <c r="D772" s="13">
        <v>517</v>
      </c>
      <c r="E772" s="13" t="b">
        <v>0</v>
      </c>
      <c r="F772" s="13" t="b">
        <v>0</v>
      </c>
      <c r="G772" s="13" t="s">
        <v>165</v>
      </c>
      <c r="H772" s="13">
        <v>5719.9999999999991</v>
      </c>
      <c r="I772" s="14">
        <v>37</v>
      </c>
      <c r="J772" s="14">
        <v>0.54625000000000001</v>
      </c>
      <c r="K772" s="13">
        <v>10471.395881006863</v>
      </c>
      <c r="L772" s="14">
        <v>9428.100686498854</v>
      </c>
      <c r="M772" s="13">
        <v>10471.395881006863</v>
      </c>
      <c r="N772" s="13">
        <v>10067.002288329519</v>
      </c>
      <c r="O772" s="13">
        <v>9428.100686498854</v>
      </c>
      <c r="P772" s="13">
        <v>14</v>
      </c>
      <c r="Q772" s="13">
        <v>25.629290617848969</v>
      </c>
      <c r="R772" s="13">
        <v>450</v>
      </c>
      <c r="S772" s="13">
        <v>1.5384615384615385</v>
      </c>
      <c r="T772" s="13">
        <v>297</v>
      </c>
    </row>
    <row r="773" spans="1:20" x14ac:dyDescent="0.2">
      <c r="A773" s="10">
        <v>2025</v>
      </c>
      <c r="B773" s="10">
        <v>11</v>
      </c>
      <c r="C773" s="10" t="s">
        <v>35</v>
      </c>
      <c r="D773" s="13">
        <v>517</v>
      </c>
      <c r="E773" s="13" t="b">
        <v>0</v>
      </c>
      <c r="F773" s="13" t="b">
        <v>0</v>
      </c>
      <c r="G773" s="13" t="s">
        <v>165</v>
      </c>
      <c r="H773" s="13">
        <v>87618.000000000276</v>
      </c>
      <c r="I773" s="14">
        <v>621</v>
      </c>
      <c r="J773" s="14">
        <v>16.522881944417314</v>
      </c>
      <c r="K773" s="13">
        <v>5302.8279385367332</v>
      </c>
      <c r="L773" s="14">
        <v>5096.4474770971847</v>
      </c>
      <c r="M773" s="13">
        <v>5302.8279385367332</v>
      </c>
      <c r="N773" s="13">
        <v>5345.140774902191</v>
      </c>
      <c r="O773" s="13">
        <v>5096.4474770971847</v>
      </c>
      <c r="P773" s="13">
        <v>136</v>
      </c>
      <c r="Q773" s="13">
        <v>8.2310096058001037</v>
      </c>
      <c r="R773" s="13">
        <v>430</v>
      </c>
      <c r="S773" s="13">
        <v>2.4841269841269842</v>
      </c>
      <c r="T773" s="13">
        <v>199</v>
      </c>
    </row>
    <row r="774" spans="1:20" x14ac:dyDescent="0.2">
      <c r="A774" s="10">
        <v>2025</v>
      </c>
      <c r="B774" s="10">
        <v>11</v>
      </c>
      <c r="C774" s="10" t="s">
        <v>33</v>
      </c>
      <c r="D774" s="13">
        <v>517</v>
      </c>
      <c r="E774" s="13" t="b">
        <v>0</v>
      </c>
      <c r="F774" s="13" t="b">
        <v>0</v>
      </c>
      <c r="G774" s="13" t="s">
        <v>165</v>
      </c>
      <c r="H774" s="13">
        <v>12833</v>
      </c>
      <c r="I774" s="14">
        <v>50</v>
      </c>
      <c r="J774" s="14">
        <v>1.562881944453693</v>
      </c>
      <c r="K774" s="13">
        <v>8211.1128390351896</v>
      </c>
      <c r="L774" s="14">
        <v>8211.1128390351896</v>
      </c>
      <c r="M774" s="13">
        <v>8211.1128390351896</v>
      </c>
      <c r="N774" s="13">
        <v>8211.1128390351896</v>
      </c>
      <c r="O774" s="13">
        <v>8211.1128390351896</v>
      </c>
      <c r="P774" s="13">
        <v>17</v>
      </c>
      <c r="Q774" s="13">
        <v>10.877341094334779</v>
      </c>
      <c r="R774" s="13">
        <v>400</v>
      </c>
      <c r="S774" s="13">
        <v>1.9333333333333333</v>
      </c>
      <c r="T774" s="13">
        <v>249</v>
      </c>
    </row>
    <row r="775" spans="1:20" x14ac:dyDescent="0.2">
      <c r="A775" s="10">
        <v>2025</v>
      </c>
      <c r="B775" s="10">
        <v>11</v>
      </c>
      <c r="C775" s="10" t="s">
        <v>37</v>
      </c>
      <c r="D775" s="13">
        <v>517</v>
      </c>
      <c r="E775" s="13" t="b">
        <v>0</v>
      </c>
      <c r="F775" s="13" t="b">
        <v>0</v>
      </c>
      <c r="G775" s="13" t="s">
        <v>165</v>
      </c>
      <c r="H775" s="13">
        <v>30230.850000000031</v>
      </c>
      <c r="I775" s="14">
        <v>198</v>
      </c>
      <c r="J775" s="14">
        <v>5.3261805555521278</v>
      </c>
      <c r="K775" s="13">
        <v>5675.896580052422</v>
      </c>
      <c r="L775" s="14">
        <v>5675.896580052422</v>
      </c>
      <c r="M775" s="13">
        <v>5675.896580052422</v>
      </c>
      <c r="N775" s="13">
        <v>5675.896580052422</v>
      </c>
      <c r="O775" s="13">
        <v>5675.896580052422</v>
      </c>
      <c r="P775" s="13">
        <v>56</v>
      </c>
      <c r="Q775" s="13">
        <v>10.514100942677276</v>
      </c>
      <c r="R775" s="13">
        <v>287.5</v>
      </c>
      <c r="S775" s="13">
        <v>2.2448979591836733</v>
      </c>
      <c r="T775" s="13">
        <v>164</v>
      </c>
    </row>
    <row r="776" spans="1:20" x14ac:dyDescent="0.2">
      <c r="A776" s="10">
        <v>2024</v>
      </c>
      <c r="B776" s="10">
        <v>12</v>
      </c>
      <c r="C776" s="10" t="s">
        <v>35</v>
      </c>
      <c r="D776" s="13">
        <v>517</v>
      </c>
      <c r="E776" s="13" t="b">
        <v>0</v>
      </c>
      <c r="F776" s="13" t="b">
        <v>0</v>
      </c>
      <c r="G776" s="13" t="s">
        <v>165</v>
      </c>
      <c r="H776" s="13">
        <v>163024.74999999953</v>
      </c>
      <c r="I776" s="14">
        <v>850</v>
      </c>
      <c r="J776" s="14">
        <v>15.376354166677629</v>
      </c>
      <c r="K776" s="13">
        <v>10602.301965266472</v>
      </c>
      <c r="L776" s="14">
        <v>7042.1472363495013</v>
      </c>
      <c r="M776" s="13">
        <v>10602.301965266472</v>
      </c>
      <c r="N776" s="13">
        <v>7188.0595882425223</v>
      </c>
      <c r="O776" s="13">
        <v>7042.1472363495013</v>
      </c>
      <c r="P776" s="13">
        <v>247</v>
      </c>
      <c r="Q776" s="13">
        <v>16.063625832401684</v>
      </c>
      <c r="R776" s="13">
        <v>420</v>
      </c>
      <c r="S776" s="13">
        <v>2.093220338983051</v>
      </c>
      <c r="T776" s="13">
        <v>289</v>
      </c>
    </row>
    <row r="777" spans="1:20" x14ac:dyDescent="0.2">
      <c r="A777" s="10">
        <v>2024</v>
      </c>
      <c r="B777" s="10">
        <v>12</v>
      </c>
      <c r="C777" s="10" t="s">
        <v>33</v>
      </c>
      <c r="D777" s="13">
        <v>517</v>
      </c>
      <c r="E777" s="13" t="b">
        <v>0</v>
      </c>
      <c r="F777" s="13" t="b">
        <v>0</v>
      </c>
      <c r="G777" s="13" t="s">
        <v>165</v>
      </c>
      <c r="H777" s="13">
        <v>8908.0000000000036</v>
      </c>
      <c r="I777" s="14">
        <v>57</v>
      </c>
      <c r="J777" s="14">
        <v>0.58250000000000002</v>
      </c>
      <c r="K777" s="13">
        <v>15292.70386266095</v>
      </c>
      <c r="L777" s="14">
        <v>7284.1201716738196</v>
      </c>
      <c r="M777" s="13">
        <v>15292.70386266095</v>
      </c>
      <c r="N777" s="13">
        <v>8334.7639484978536</v>
      </c>
      <c r="O777" s="13">
        <v>7284.1201716738196</v>
      </c>
      <c r="P777" s="13">
        <v>14</v>
      </c>
      <c r="Q777" s="13">
        <v>24.034334763948497</v>
      </c>
      <c r="R777" s="13">
        <v>764</v>
      </c>
      <c r="S777" s="13">
        <v>2.0714285714285716</v>
      </c>
      <c r="T777" s="13">
        <v>224</v>
      </c>
    </row>
    <row r="778" spans="1:20" x14ac:dyDescent="0.2">
      <c r="A778" s="10">
        <v>2025</v>
      </c>
      <c r="B778" s="10">
        <v>12</v>
      </c>
      <c r="C778" s="10" t="s">
        <v>35</v>
      </c>
      <c r="D778" s="13">
        <v>517</v>
      </c>
      <c r="E778" s="13" t="b">
        <v>0</v>
      </c>
      <c r="F778" s="13" t="b">
        <v>0</v>
      </c>
      <c r="G778" s="13" t="s">
        <v>165</v>
      </c>
      <c r="H778" s="13">
        <v>165595.75000000015</v>
      </c>
      <c r="I778" s="14">
        <v>871</v>
      </c>
      <c r="J778" s="14">
        <v>17.512951388953951</v>
      </c>
      <c r="K778" s="13">
        <v>9455.6163791128511</v>
      </c>
      <c r="L778" s="14">
        <v>9373.9625237323198</v>
      </c>
      <c r="M778" s="13">
        <v>9455.6163791128511</v>
      </c>
      <c r="N778" s="13">
        <v>8841.4566203651648</v>
      </c>
      <c r="O778" s="13">
        <v>9373.9625237323198</v>
      </c>
      <c r="P778" s="13">
        <v>222</v>
      </c>
      <c r="Q778" s="13">
        <v>12.676332793341926</v>
      </c>
      <c r="R778" s="13">
        <v>507.5</v>
      </c>
      <c r="S778" s="13">
        <v>2.4558823529411766</v>
      </c>
      <c r="T778" s="13">
        <v>249</v>
      </c>
    </row>
    <row r="779" spans="1:20" x14ac:dyDescent="0.2">
      <c r="A779" s="10">
        <v>2025</v>
      </c>
      <c r="B779" s="10">
        <v>12</v>
      </c>
      <c r="C779" s="10" t="s">
        <v>33</v>
      </c>
      <c r="D779" s="13">
        <v>517</v>
      </c>
      <c r="E779" s="13" t="b">
        <v>0</v>
      </c>
      <c r="F779" s="13" t="b">
        <v>0</v>
      </c>
      <c r="G779" s="13" t="s">
        <v>165</v>
      </c>
      <c r="H779" s="13">
        <v>20661.999999999993</v>
      </c>
      <c r="I779" s="14">
        <v>120</v>
      </c>
      <c r="J779" s="14">
        <v>3.1013194444894907</v>
      </c>
      <c r="K779" s="13">
        <v>6662.325622957932</v>
      </c>
      <c r="L779" s="14">
        <v>6662.325622957932</v>
      </c>
      <c r="M779" s="13">
        <v>6662.325622957932</v>
      </c>
      <c r="N779" s="13">
        <v>7542.9185605389075</v>
      </c>
      <c r="O779" s="13">
        <v>6662.325622957932</v>
      </c>
      <c r="P779" s="13">
        <v>35</v>
      </c>
      <c r="Q779" s="13">
        <v>11.285519156109171</v>
      </c>
      <c r="R779" s="13">
        <v>473.5</v>
      </c>
      <c r="S779" s="13">
        <v>2.0625</v>
      </c>
      <c r="T779" s="13">
        <v>279</v>
      </c>
    </row>
    <row r="780" spans="1:20" x14ac:dyDescent="0.2">
      <c r="A780" s="10">
        <v>2025</v>
      </c>
      <c r="B780" s="10">
        <v>12</v>
      </c>
      <c r="C780" s="10" t="s">
        <v>37</v>
      </c>
      <c r="D780" s="13">
        <v>517</v>
      </c>
      <c r="E780" s="13" t="b">
        <v>0</v>
      </c>
      <c r="F780" s="13" t="b">
        <v>0</v>
      </c>
      <c r="G780" s="13" t="s">
        <v>165</v>
      </c>
      <c r="H780" s="13">
        <v>42992.94999999999</v>
      </c>
      <c r="I780" s="14">
        <v>274</v>
      </c>
      <c r="J780" s="14">
        <v>5.7648263888861404</v>
      </c>
      <c r="K780" s="13">
        <v>7457.8048148830612</v>
      </c>
      <c r="L780" s="14">
        <v>7457.8048148830612</v>
      </c>
      <c r="M780" s="13">
        <v>7457.8048148830612</v>
      </c>
      <c r="N780" s="13">
        <v>7537.945996739063</v>
      </c>
      <c r="O780" s="13">
        <v>7457.8048148830612</v>
      </c>
      <c r="P780" s="13">
        <v>84</v>
      </c>
      <c r="Q780" s="13">
        <v>14.571123973818436</v>
      </c>
      <c r="R780" s="13">
        <v>338</v>
      </c>
      <c r="S780" s="13">
        <v>1.8133333333333332</v>
      </c>
      <c r="T780" s="13">
        <v>204</v>
      </c>
    </row>
    <row r="781" spans="1:20" x14ac:dyDescent="0.2">
      <c r="A781" s="10">
        <v>2024</v>
      </c>
      <c r="B781" s="10">
        <v>1</v>
      </c>
      <c r="C781" s="10" t="s">
        <v>35</v>
      </c>
      <c r="D781" s="13">
        <v>520</v>
      </c>
      <c r="E781" s="13" t="b">
        <v>0</v>
      </c>
      <c r="F781" s="13" t="b">
        <v>0</v>
      </c>
      <c r="G781" s="13" t="s">
        <v>101</v>
      </c>
      <c r="H781" s="13">
        <v>108686.00000000009</v>
      </c>
      <c r="I781" s="14">
        <v>426</v>
      </c>
      <c r="J781" s="14">
        <v>9.5833333333333339</v>
      </c>
      <c r="K781" s="13">
        <v>11341.147826086964</v>
      </c>
      <c r="L781" s="14">
        <v>9111.1460869565199</v>
      </c>
      <c r="M781" s="13">
        <v>9644.2434782608743</v>
      </c>
      <c r="N781" s="13">
        <v>7293.8243478260847</v>
      </c>
      <c r="O781" s="13">
        <v>7414.2417391304325</v>
      </c>
      <c r="P781" s="13">
        <v>149</v>
      </c>
      <c r="Q781" s="13">
        <v>15.547826086956521</v>
      </c>
      <c r="R781" s="13">
        <v>369</v>
      </c>
      <c r="S781" s="13">
        <v>1.7883211678832116</v>
      </c>
      <c r="T781" s="13">
        <v>299</v>
      </c>
    </row>
    <row r="782" spans="1:20" x14ac:dyDescent="0.2">
      <c r="A782" s="10">
        <v>2025</v>
      </c>
      <c r="B782" s="10">
        <v>1</v>
      </c>
      <c r="C782" s="10" t="s">
        <v>35</v>
      </c>
      <c r="D782" s="13">
        <v>520</v>
      </c>
      <c r="E782" s="13" t="b">
        <v>0</v>
      </c>
      <c r="F782" s="13" t="b">
        <v>0</v>
      </c>
      <c r="G782" s="13" t="s">
        <v>101</v>
      </c>
      <c r="H782" s="13">
        <v>173012.94999999998</v>
      </c>
      <c r="I782" s="14">
        <v>800</v>
      </c>
      <c r="J782" s="14">
        <v>17.463611111188655</v>
      </c>
      <c r="K782" s="13">
        <v>9907.0546691888576</v>
      </c>
      <c r="L782" s="14">
        <v>7455.3366523711047</v>
      </c>
      <c r="M782" s="13">
        <v>9907.0546691888576</v>
      </c>
      <c r="N782" s="13">
        <v>7098.6097440394869</v>
      </c>
      <c r="O782" s="13">
        <v>7455.3366523711047</v>
      </c>
      <c r="P782" s="13">
        <v>281</v>
      </c>
      <c r="Q782" s="13">
        <v>16.090601091086356</v>
      </c>
      <c r="R782" s="13">
        <v>388</v>
      </c>
      <c r="S782" s="13">
        <v>1.6905660377358491</v>
      </c>
      <c r="T782" s="13">
        <v>319</v>
      </c>
    </row>
    <row r="783" spans="1:20" x14ac:dyDescent="0.2">
      <c r="A783" s="10">
        <v>2025</v>
      </c>
      <c r="B783" s="10">
        <v>1</v>
      </c>
      <c r="C783" s="10" t="s">
        <v>37</v>
      </c>
      <c r="D783" s="13">
        <v>520</v>
      </c>
      <c r="E783" s="13" t="b">
        <v>0</v>
      </c>
      <c r="F783" s="13" t="b">
        <v>0</v>
      </c>
      <c r="G783" s="13" t="s">
        <v>101</v>
      </c>
      <c r="H783" s="13">
        <v>14437</v>
      </c>
      <c r="I783" s="14">
        <v>121</v>
      </c>
      <c r="J783" s="14">
        <v>2</v>
      </c>
      <c r="K783" s="13">
        <v>7218.5</v>
      </c>
      <c r="L783" s="14">
        <v>7218.5</v>
      </c>
      <c r="M783" s="13">
        <v>7218.5</v>
      </c>
      <c r="N783" s="13">
        <v>6364.9750000000004</v>
      </c>
      <c r="O783" s="13">
        <v>7218.5</v>
      </c>
      <c r="P783" s="13">
        <v>45</v>
      </c>
      <c r="Q783" s="13">
        <v>22.5</v>
      </c>
      <c r="R783" s="13">
        <v>248.5</v>
      </c>
      <c r="S783" s="13">
        <v>1.2580645161290323</v>
      </c>
      <c r="T783" s="13">
        <v>199</v>
      </c>
    </row>
    <row r="784" spans="1:20" x14ac:dyDescent="0.2">
      <c r="A784" s="10">
        <v>2026</v>
      </c>
      <c r="B784" s="10">
        <v>1</v>
      </c>
      <c r="C784" s="10" t="s">
        <v>35</v>
      </c>
      <c r="D784" s="13">
        <v>520</v>
      </c>
      <c r="E784" s="13" t="b">
        <v>0</v>
      </c>
      <c r="F784" s="13" t="b">
        <v>0</v>
      </c>
      <c r="G784" s="13" t="s">
        <v>101</v>
      </c>
      <c r="H784" s="13">
        <v>107721.00000000009</v>
      </c>
      <c r="I784" s="14">
        <v>565</v>
      </c>
      <c r="J784" s="14">
        <v>14.600277777848532</v>
      </c>
      <c r="K784" s="13">
        <v>7378.0103117924127</v>
      </c>
      <c r="L784" s="14">
        <v>7378.0103117924127</v>
      </c>
      <c r="M784" s="13">
        <v>7378.0103117924127</v>
      </c>
      <c r="N784" s="13">
        <v>7563.164323320977</v>
      </c>
      <c r="O784" s="13">
        <v>7378.0103117924127</v>
      </c>
      <c r="P784" s="13">
        <v>167</v>
      </c>
      <c r="Q784" s="13">
        <v>11.438138543731789</v>
      </c>
      <c r="R784" s="13">
        <v>399</v>
      </c>
      <c r="S784" s="13">
        <v>1.9657534246575343</v>
      </c>
      <c r="T784" s="13">
        <v>279</v>
      </c>
    </row>
    <row r="785" spans="1:20" x14ac:dyDescent="0.2">
      <c r="A785" s="10">
        <v>2024</v>
      </c>
      <c r="B785" s="10">
        <v>2</v>
      </c>
      <c r="C785" s="10" t="s">
        <v>35</v>
      </c>
      <c r="D785" s="13">
        <v>520</v>
      </c>
      <c r="E785" s="13" t="b">
        <v>0</v>
      </c>
      <c r="F785" s="13" t="b">
        <v>0</v>
      </c>
      <c r="G785" s="13" t="s">
        <v>101</v>
      </c>
      <c r="H785" s="13">
        <v>255655.99999999997</v>
      </c>
      <c r="I785" s="14">
        <v>1155</v>
      </c>
      <c r="J785" s="14">
        <v>22.216666666666665</v>
      </c>
      <c r="K785" s="13">
        <v>11507.396849212302</v>
      </c>
      <c r="L785" s="14">
        <v>8807.6196549137276</v>
      </c>
      <c r="M785" s="13">
        <v>10866.130532633159</v>
      </c>
      <c r="N785" s="13">
        <v>8166.915978994748</v>
      </c>
      <c r="O785" s="13">
        <v>8166.353338334583</v>
      </c>
      <c r="P785" s="13">
        <v>352</v>
      </c>
      <c r="Q785" s="13">
        <v>15.843960990247563</v>
      </c>
      <c r="R785" s="13">
        <v>379</v>
      </c>
      <c r="S785" s="13">
        <v>2.0462962962962963</v>
      </c>
      <c r="T785" s="13">
        <v>298</v>
      </c>
    </row>
    <row r="786" spans="1:20" x14ac:dyDescent="0.2">
      <c r="A786" s="10">
        <v>2025</v>
      </c>
      <c r="B786" s="10">
        <v>2</v>
      </c>
      <c r="C786" s="10" t="s">
        <v>35</v>
      </c>
      <c r="D786" s="13">
        <v>520</v>
      </c>
      <c r="E786" s="13" t="b">
        <v>0</v>
      </c>
      <c r="F786" s="13" t="b">
        <v>0</v>
      </c>
      <c r="G786" s="13" t="s">
        <v>101</v>
      </c>
      <c r="H786" s="13">
        <v>192389.17999999993</v>
      </c>
      <c r="I786" s="14">
        <v>945</v>
      </c>
      <c r="J786" s="14">
        <v>18.431249999905411</v>
      </c>
      <c r="K786" s="13">
        <v>10438.205764719554</v>
      </c>
      <c r="L786" s="14">
        <v>8218.2423872920863</v>
      </c>
      <c r="M786" s="13">
        <v>10438.205764719554</v>
      </c>
      <c r="N786" s="13">
        <v>8213.2931841723657</v>
      </c>
      <c r="O786" s="13">
        <v>8218.2423872920863</v>
      </c>
      <c r="P786" s="13">
        <v>331</v>
      </c>
      <c r="Q786" s="13">
        <v>17.958630044174903</v>
      </c>
      <c r="R786" s="13">
        <v>390</v>
      </c>
      <c r="S786" s="13">
        <v>1.6796116504854368</v>
      </c>
      <c r="T786" s="13">
        <v>305</v>
      </c>
    </row>
    <row r="787" spans="1:20" x14ac:dyDescent="0.2">
      <c r="A787" s="10">
        <v>2025</v>
      </c>
      <c r="B787" s="10">
        <v>2</v>
      </c>
      <c r="C787" s="10" t="s">
        <v>37</v>
      </c>
      <c r="D787" s="13">
        <v>520</v>
      </c>
      <c r="E787" s="13" t="b">
        <v>0</v>
      </c>
      <c r="F787" s="13" t="b">
        <v>0</v>
      </c>
      <c r="G787" s="13" t="s">
        <v>101</v>
      </c>
      <c r="H787" s="13">
        <v>8815.0600000000031</v>
      </c>
      <c r="I787" s="14">
        <v>87</v>
      </c>
      <c r="J787" s="14">
        <v>1</v>
      </c>
      <c r="K787" s="13">
        <v>8815.0600000000031</v>
      </c>
      <c r="L787" s="14">
        <v>8815.0600000000031</v>
      </c>
      <c r="M787" s="13">
        <v>8815.0600000000031</v>
      </c>
      <c r="N787" s="13">
        <v>9599.0600000000031</v>
      </c>
      <c r="O787" s="13">
        <v>8815.0600000000031</v>
      </c>
      <c r="P787" s="13">
        <v>36</v>
      </c>
      <c r="Q787" s="13">
        <v>36</v>
      </c>
      <c r="R787" s="13">
        <v>218</v>
      </c>
      <c r="S787" s="13">
        <v>1.6956521739130435</v>
      </c>
      <c r="T787" s="13">
        <v>168.5</v>
      </c>
    </row>
    <row r="788" spans="1:20" x14ac:dyDescent="0.2">
      <c r="A788" s="10">
        <v>2024</v>
      </c>
      <c r="B788" s="10">
        <v>3</v>
      </c>
      <c r="C788" s="10" t="s">
        <v>35</v>
      </c>
      <c r="D788" s="13">
        <v>520</v>
      </c>
      <c r="E788" s="13" t="b">
        <v>0</v>
      </c>
      <c r="F788" s="13" t="b">
        <v>0</v>
      </c>
      <c r="G788" s="13" t="s">
        <v>101</v>
      </c>
      <c r="H788" s="13">
        <v>260768.95000000013</v>
      </c>
      <c r="I788" s="14">
        <v>1095</v>
      </c>
      <c r="J788" s="14">
        <v>24.707569444454954</v>
      </c>
      <c r="K788" s="13">
        <v>10554.212974539418</v>
      </c>
      <c r="L788" s="14">
        <v>8295.7775535464716</v>
      </c>
      <c r="M788" s="13">
        <v>8975.1503278590499</v>
      </c>
      <c r="N788" s="13">
        <v>6358.3753291952271</v>
      </c>
      <c r="O788" s="13">
        <v>6716.7149068661056</v>
      </c>
      <c r="P788" s="13">
        <v>402</v>
      </c>
      <c r="Q788" s="13">
        <v>16.270317519646582</v>
      </c>
      <c r="R788" s="13">
        <v>375.5</v>
      </c>
      <c r="S788" s="13">
        <v>1.7262872628726287</v>
      </c>
      <c r="T788" s="13">
        <v>295</v>
      </c>
    </row>
    <row r="789" spans="1:20" x14ac:dyDescent="0.2">
      <c r="A789" s="10">
        <v>2025</v>
      </c>
      <c r="B789" s="10">
        <v>3</v>
      </c>
      <c r="C789" s="10" t="s">
        <v>35</v>
      </c>
      <c r="D789" s="13">
        <v>520</v>
      </c>
      <c r="E789" s="13" t="b">
        <v>0</v>
      </c>
      <c r="F789" s="13" t="b">
        <v>0</v>
      </c>
      <c r="G789" s="13" t="s">
        <v>101</v>
      </c>
      <c r="H789" s="13">
        <v>254670.47999999981</v>
      </c>
      <c r="I789" s="14">
        <v>1154</v>
      </c>
      <c r="J789" s="14">
        <v>22.25368055561179</v>
      </c>
      <c r="K789" s="13">
        <v>11443.97122820111</v>
      </c>
      <c r="L789" s="14">
        <v>10001.468271452919</v>
      </c>
      <c r="M789" s="13">
        <v>10984.541608258003</v>
      </c>
      <c r="N789" s="13">
        <v>8992.7560297226737</v>
      </c>
      <c r="O789" s="13">
        <v>9542.0386515098144</v>
      </c>
      <c r="P789" s="13">
        <v>360</v>
      </c>
      <c r="Q789" s="13">
        <v>16.177099293771317</v>
      </c>
      <c r="R789" s="13">
        <v>399.5</v>
      </c>
      <c r="S789" s="13">
        <v>2.0150602409638556</v>
      </c>
      <c r="T789" s="13">
        <v>299</v>
      </c>
    </row>
    <row r="790" spans="1:20" x14ac:dyDescent="0.2">
      <c r="A790" s="10">
        <v>2025</v>
      </c>
      <c r="B790" s="10">
        <v>3</v>
      </c>
      <c r="C790" s="10" t="s">
        <v>37</v>
      </c>
      <c r="D790" s="13">
        <v>520</v>
      </c>
      <c r="E790" s="13" t="b">
        <v>0</v>
      </c>
      <c r="F790" s="13" t="b">
        <v>0</v>
      </c>
      <c r="G790" s="13" t="s">
        <v>101</v>
      </c>
      <c r="H790" s="13">
        <v>2932.04</v>
      </c>
      <c r="I790" s="14">
        <v>29</v>
      </c>
      <c r="J790" s="14">
        <v>3.2034722222218988</v>
      </c>
      <c r="K790" s="13">
        <v>915.26936917416572</v>
      </c>
      <c r="L790" s="14">
        <v>915.26936917416572</v>
      </c>
      <c r="M790" s="13">
        <v>915.26936917416572</v>
      </c>
      <c r="N790" s="13">
        <v>1108.4972035552821</v>
      </c>
      <c r="O790" s="13">
        <v>915.26936917416572</v>
      </c>
      <c r="P790" s="13">
        <v>11</v>
      </c>
      <c r="Q790" s="13">
        <v>3.4337741166272706</v>
      </c>
      <c r="R790" s="13">
        <v>223</v>
      </c>
      <c r="S790" s="13">
        <v>1.5</v>
      </c>
      <c r="T790" s="13">
        <v>229</v>
      </c>
    </row>
    <row r="791" spans="1:20" x14ac:dyDescent="0.2">
      <c r="A791" s="10">
        <v>2024</v>
      </c>
      <c r="B791" s="10">
        <v>4</v>
      </c>
      <c r="C791" s="10" t="s">
        <v>35</v>
      </c>
      <c r="D791" s="13">
        <v>520</v>
      </c>
      <c r="E791" s="13" t="b">
        <v>0</v>
      </c>
      <c r="F791" s="13" t="b">
        <v>0</v>
      </c>
      <c r="G791" s="13" t="s">
        <v>101</v>
      </c>
      <c r="H791" s="13">
        <v>299349.64999999956</v>
      </c>
      <c r="I791" s="14">
        <v>1130</v>
      </c>
      <c r="J791" s="14">
        <v>23.157812500110303</v>
      </c>
      <c r="K791" s="13">
        <v>12926.508062822157</v>
      </c>
      <c r="L791" s="14">
        <v>10297.788273346816</v>
      </c>
      <c r="M791" s="13">
        <v>10189.379933829085</v>
      </c>
      <c r="N791" s="13">
        <v>7571.9867754851675</v>
      </c>
      <c r="O791" s="13">
        <v>7560.6601443537193</v>
      </c>
      <c r="P791" s="13">
        <v>396</v>
      </c>
      <c r="Q791" s="13">
        <v>17.10006072456601</v>
      </c>
      <c r="R791" s="13">
        <v>348</v>
      </c>
      <c r="S791" s="13">
        <v>1.8547008547008548</v>
      </c>
      <c r="T791" s="13">
        <v>305</v>
      </c>
    </row>
    <row r="792" spans="1:20" x14ac:dyDescent="0.2">
      <c r="A792" s="10">
        <v>2025</v>
      </c>
      <c r="B792" s="10">
        <v>4</v>
      </c>
      <c r="C792" s="10" t="s">
        <v>35</v>
      </c>
      <c r="D792" s="13">
        <v>520</v>
      </c>
      <c r="E792" s="13" t="b">
        <v>0</v>
      </c>
      <c r="F792" s="13" t="b">
        <v>0</v>
      </c>
      <c r="G792" s="13" t="s">
        <v>101</v>
      </c>
      <c r="H792" s="13">
        <v>240117.82000000024</v>
      </c>
      <c r="I792" s="14">
        <v>1122</v>
      </c>
      <c r="J792" s="14">
        <v>21.984548611066714</v>
      </c>
      <c r="K792" s="13">
        <v>10922.117358330855</v>
      </c>
      <c r="L792" s="14">
        <v>9113.5958051530197</v>
      </c>
      <c r="M792" s="13">
        <v>10211.027024998717</v>
      </c>
      <c r="N792" s="13">
        <v>8204.2321264311304</v>
      </c>
      <c r="O792" s="13">
        <v>8402.505471820883</v>
      </c>
      <c r="P792" s="13">
        <v>325</v>
      </c>
      <c r="Q792" s="13">
        <v>14.78310998099818</v>
      </c>
      <c r="R792" s="13">
        <v>393.5</v>
      </c>
      <c r="S792" s="13">
        <v>2.0939597315436242</v>
      </c>
      <c r="T792" s="13">
        <v>299</v>
      </c>
    </row>
    <row r="793" spans="1:20" x14ac:dyDescent="0.2">
      <c r="A793" s="10">
        <v>2024</v>
      </c>
      <c r="B793" s="10">
        <v>5</v>
      </c>
      <c r="C793" s="10" t="s">
        <v>35</v>
      </c>
      <c r="D793" s="13">
        <v>520</v>
      </c>
      <c r="E793" s="13" t="b">
        <v>0</v>
      </c>
      <c r="F793" s="13" t="b">
        <v>0</v>
      </c>
      <c r="G793" s="13" t="s">
        <v>101</v>
      </c>
      <c r="H793" s="13">
        <v>258739.8000000001</v>
      </c>
      <c r="I793" s="14">
        <v>1153</v>
      </c>
      <c r="J793" s="14">
        <v>22.511944444430412</v>
      </c>
      <c r="K793" s="13">
        <v>11493.445208106572</v>
      </c>
      <c r="L793" s="14">
        <v>6906.4180743598972</v>
      </c>
      <c r="M793" s="13">
        <v>11493.445208106572</v>
      </c>
      <c r="N793" s="13">
        <v>6725.6695828182592</v>
      </c>
      <c r="O793" s="13">
        <v>6906.4180743598972</v>
      </c>
      <c r="P793" s="13">
        <v>416</v>
      </c>
      <c r="Q793" s="13">
        <v>18.479079007452015</v>
      </c>
      <c r="R793" s="13">
        <v>387.5</v>
      </c>
      <c r="S793" s="13">
        <v>1.7487437185929648</v>
      </c>
      <c r="T793" s="13">
        <v>305</v>
      </c>
    </row>
    <row r="794" spans="1:20" x14ac:dyDescent="0.2">
      <c r="A794" s="10">
        <v>2025</v>
      </c>
      <c r="B794" s="10">
        <v>5</v>
      </c>
      <c r="C794" s="10" t="s">
        <v>35</v>
      </c>
      <c r="D794" s="13">
        <v>520</v>
      </c>
      <c r="E794" s="13" t="b">
        <v>0</v>
      </c>
      <c r="F794" s="13" t="b">
        <v>0</v>
      </c>
      <c r="G794" s="13" t="s">
        <v>101</v>
      </c>
      <c r="H794" s="13">
        <v>239350.08999999985</v>
      </c>
      <c r="I794" s="14">
        <v>1050</v>
      </c>
      <c r="J794" s="14">
        <v>24.220034722166019</v>
      </c>
      <c r="K794" s="13">
        <v>9882.318202498207</v>
      </c>
      <c r="L794" s="14">
        <v>9161.953834728236</v>
      </c>
      <c r="M794" s="13">
        <v>9882.318202498207</v>
      </c>
      <c r="N794" s="13">
        <v>8637.5507880069217</v>
      </c>
      <c r="O794" s="13">
        <v>9161.953834728236</v>
      </c>
      <c r="P794" s="13">
        <v>300</v>
      </c>
      <c r="Q794" s="13">
        <v>12.38643971577142</v>
      </c>
      <c r="R794" s="13">
        <v>469</v>
      </c>
      <c r="S794" s="13">
        <v>2.1003717472118959</v>
      </c>
      <c r="T794" s="13">
        <v>319</v>
      </c>
    </row>
    <row r="795" spans="1:20" x14ac:dyDescent="0.2">
      <c r="A795" s="10">
        <v>2024</v>
      </c>
      <c r="B795" s="10">
        <v>6</v>
      </c>
      <c r="C795" s="10" t="s">
        <v>35</v>
      </c>
      <c r="D795" s="13">
        <v>520</v>
      </c>
      <c r="E795" s="13" t="b">
        <v>0</v>
      </c>
      <c r="F795" s="13" t="b">
        <v>0</v>
      </c>
      <c r="G795" s="13" t="s">
        <v>101</v>
      </c>
      <c r="H795" s="13">
        <v>291730.87999999948</v>
      </c>
      <c r="I795" s="14">
        <v>1177</v>
      </c>
      <c r="J795" s="14">
        <v>22.035451388954243</v>
      </c>
      <c r="K795" s="13">
        <v>13239.160607630485</v>
      </c>
      <c r="L795" s="14">
        <v>8606.7549355974752</v>
      </c>
      <c r="M795" s="13">
        <v>12570.969167387031</v>
      </c>
      <c r="N795" s="13">
        <v>7472.514499182882</v>
      </c>
      <c r="O795" s="13">
        <v>7938.5634953540202</v>
      </c>
      <c r="P795" s="13">
        <v>446</v>
      </c>
      <c r="Q795" s="13">
        <v>20.240111814708154</v>
      </c>
      <c r="R795" s="13">
        <v>359</v>
      </c>
      <c r="S795" s="13">
        <v>1.764018691588785</v>
      </c>
      <c r="T795" s="13">
        <v>305</v>
      </c>
    </row>
    <row r="796" spans="1:20" x14ac:dyDescent="0.2">
      <c r="A796" s="10">
        <v>2025</v>
      </c>
      <c r="B796" s="10">
        <v>6</v>
      </c>
      <c r="C796" s="10" t="s">
        <v>35</v>
      </c>
      <c r="D796" s="13">
        <v>520</v>
      </c>
      <c r="E796" s="13" t="b">
        <v>0</v>
      </c>
      <c r="F796" s="13" t="b">
        <v>0</v>
      </c>
      <c r="G796" s="13" t="s">
        <v>101</v>
      </c>
      <c r="H796" s="13">
        <v>245386.8500000003</v>
      </c>
      <c r="I796" s="14">
        <v>1282</v>
      </c>
      <c r="J796" s="14">
        <v>23.025729166571693</v>
      </c>
      <c r="K796" s="13">
        <v>10657.071844493341</v>
      </c>
      <c r="L796" s="14">
        <v>9626.0056911370866</v>
      </c>
      <c r="M796" s="13">
        <v>10532.776106482359</v>
      </c>
      <c r="N796" s="13">
        <v>9289.4669459819488</v>
      </c>
      <c r="O796" s="13">
        <v>9501.7099531261047</v>
      </c>
      <c r="P796" s="13">
        <v>368</v>
      </c>
      <c r="Q796" s="13">
        <v>15.982121449350462</v>
      </c>
      <c r="R796" s="13">
        <v>490.5</v>
      </c>
      <c r="S796" s="13">
        <v>2.1540697674418605</v>
      </c>
      <c r="T796" s="13">
        <v>289</v>
      </c>
    </row>
    <row r="797" spans="1:20" x14ac:dyDescent="0.2">
      <c r="A797" s="10">
        <v>2024</v>
      </c>
      <c r="B797" s="10">
        <v>7</v>
      </c>
      <c r="C797" s="10" t="s">
        <v>35</v>
      </c>
      <c r="D797" s="13">
        <v>520</v>
      </c>
      <c r="E797" s="13" t="b">
        <v>0</v>
      </c>
      <c r="F797" s="13" t="b">
        <v>0</v>
      </c>
      <c r="G797" s="13" t="s">
        <v>101</v>
      </c>
      <c r="H797" s="13">
        <v>347777.66999999795</v>
      </c>
      <c r="I797" s="14">
        <v>1568</v>
      </c>
      <c r="J797" s="14">
        <v>25.240555555523024</v>
      </c>
      <c r="K797" s="13">
        <v>13778.526753698923</v>
      </c>
      <c r="L797" s="14">
        <v>8482.0965817907199</v>
      </c>
      <c r="M797" s="13">
        <v>13736.451610080792</v>
      </c>
      <c r="N797" s="13">
        <v>7946.846873428256</v>
      </c>
      <c r="O797" s="13">
        <v>8440.0214381725909</v>
      </c>
      <c r="P797" s="13">
        <v>562</v>
      </c>
      <c r="Q797" s="13">
        <v>22.265753967409236</v>
      </c>
      <c r="R797" s="13">
        <v>318</v>
      </c>
      <c r="S797" s="13">
        <v>1.9061913696060038</v>
      </c>
      <c r="T797" s="13">
        <v>299</v>
      </c>
    </row>
    <row r="798" spans="1:20" x14ac:dyDescent="0.2">
      <c r="A798" s="10">
        <v>2025</v>
      </c>
      <c r="B798" s="10">
        <v>7</v>
      </c>
      <c r="C798" s="10" t="s">
        <v>35</v>
      </c>
      <c r="D798" s="13">
        <v>520</v>
      </c>
      <c r="E798" s="13" t="b">
        <v>0</v>
      </c>
      <c r="F798" s="13" t="b">
        <v>0</v>
      </c>
      <c r="G798" s="13" t="s">
        <v>101</v>
      </c>
      <c r="H798" s="13">
        <v>262291.00000000029</v>
      </c>
      <c r="I798" s="14">
        <v>1226</v>
      </c>
      <c r="J798" s="14">
        <v>22.889756944445253</v>
      </c>
      <c r="K798" s="13">
        <v>11458.880958701113</v>
      </c>
      <c r="L798" s="14">
        <v>10017.93861579851</v>
      </c>
      <c r="M798" s="13">
        <v>9437.7585801506139</v>
      </c>
      <c r="N798" s="13">
        <v>8184.1253471877053</v>
      </c>
      <c r="O798" s="13">
        <v>7996.8162372480101</v>
      </c>
      <c r="P798" s="13">
        <v>359</v>
      </c>
      <c r="Q798" s="13">
        <v>15.683871212407956</v>
      </c>
      <c r="R798" s="13">
        <v>416</v>
      </c>
      <c r="S798" s="13">
        <v>2.1671641791044776</v>
      </c>
      <c r="T798" s="13">
        <v>271</v>
      </c>
    </row>
    <row r="799" spans="1:20" x14ac:dyDescent="0.2">
      <c r="A799" s="10">
        <v>2025</v>
      </c>
      <c r="B799" s="10">
        <v>7</v>
      </c>
      <c r="C799" s="10" t="s">
        <v>37</v>
      </c>
      <c r="D799" s="13">
        <v>520</v>
      </c>
      <c r="E799" s="13" t="b">
        <v>0</v>
      </c>
      <c r="F799" s="13" t="b">
        <v>0</v>
      </c>
      <c r="G799" s="13" t="s">
        <v>101</v>
      </c>
      <c r="H799" s="13">
        <v>12003.000000000002</v>
      </c>
      <c r="I799" s="14">
        <v>59</v>
      </c>
      <c r="J799" s="14">
        <v>0.25624999999999998</v>
      </c>
      <c r="K799" s="13">
        <v>46840.975609756111</v>
      </c>
      <c r="L799" s="14">
        <v>46840.975609756111</v>
      </c>
      <c r="M799" s="13">
        <v>46840.975609756111</v>
      </c>
      <c r="N799" s="13">
        <v>46514.029268292688</v>
      </c>
      <c r="O799" s="13">
        <v>46840.975609756111</v>
      </c>
      <c r="P799" s="13">
        <v>14</v>
      </c>
      <c r="Q799" s="13">
        <v>54.634146341463421</v>
      </c>
      <c r="R799" s="13">
        <v>392</v>
      </c>
      <c r="S799" s="13">
        <v>2.9</v>
      </c>
      <c r="T799" s="13">
        <v>299</v>
      </c>
    </row>
    <row r="800" spans="1:20" x14ac:dyDescent="0.2">
      <c r="A800" s="10">
        <v>2024</v>
      </c>
      <c r="B800" s="10">
        <v>8</v>
      </c>
      <c r="C800" s="10" t="s">
        <v>35</v>
      </c>
      <c r="D800" s="13">
        <v>520</v>
      </c>
      <c r="E800" s="13" t="b">
        <v>0</v>
      </c>
      <c r="F800" s="13" t="b">
        <v>0</v>
      </c>
      <c r="G800" s="13" t="s">
        <v>101</v>
      </c>
      <c r="H800" s="13">
        <v>355020.5699999989</v>
      </c>
      <c r="I800" s="14">
        <v>1473</v>
      </c>
      <c r="J800" s="14">
        <v>24.53256944441091</v>
      </c>
      <c r="K800" s="13">
        <v>14471.397739419457</v>
      </c>
      <c r="L800" s="14">
        <v>10709.123664983817</v>
      </c>
      <c r="M800" s="13">
        <v>12895.737265387597</v>
      </c>
      <c r="N800" s="13">
        <v>9203.2259609658377</v>
      </c>
      <c r="O800" s="13">
        <v>9133.4631909519594</v>
      </c>
      <c r="P800" s="13">
        <v>484</v>
      </c>
      <c r="Q800" s="13">
        <v>19.728875163146292</v>
      </c>
      <c r="R800" s="13">
        <v>347</v>
      </c>
      <c r="S800" s="13">
        <v>1.9502164502164503</v>
      </c>
      <c r="T800" s="13">
        <v>305</v>
      </c>
    </row>
    <row r="801" spans="1:20" x14ac:dyDescent="0.2">
      <c r="A801" s="10">
        <v>2025</v>
      </c>
      <c r="B801" s="10">
        <v>8</v>
      </c>
      <c r="C801" s="10" t="s">
        <v>29</v>
      </c>
      <c r="D801" s="13">
        <v>520</v>
      </c>
      <c r="E801" s="13" t="b">
        <v>0</v>
      </c>
      <c r="F801" s="13" t="b">
        <v>0</v>
      </c>
      <c r="G801" s="13" t="s">
        <v>101</v>
      </c>
      <c r="J801" s="14">
        <v>1</v>
      </c>
    </row>
    <row r="802" spans="1:20" x14ac:dyDescent="0.2">
      <c r="A802" s="10">
        <v>2025</v>
      </c>
      <c r="B802" s="10">
        <v>8</v>
      </c>
      <c r="C802" s="10" t="s">
        <v>39</v>
      </c>
      <c r="D802" s="13">
        <v>520</v>
      </c>
      <c r="E802" s="13" t="b">
        <v>0</v>
      </c>
      <c r="F802" s="13" t="b">
        <v>0</v>
      </c>
      <c r="G802" s="13" t="s">
        <v>101</v>
      </c>
      <c r="J802" s="14">
        <v>0.22625000000000001</v>
      </c>
    </row>
    <row r="803" spans="1:20" x14ac:dyDescent="0.2">
      <c r="A803" s="10">
        <v>2025</v>
      </c>
      <c r="B803" s="10">
        <v>8</v>
      </c>
      <c r="C803" s="10" t="s">
        <v>35</v>
      </c>
      <c r="D803" s="13">
        <v>520</v>
      </c>
      <c r="E803" s="13" t="b">
        <v>0</v>
      </c>
      <c r="F803" s="13" t="b">
        <v>0</v>
      </c>
      <c r="G803" s="13" t="s">
        <v>101</v>
      </c>
      <c r="H803" s="13">
        <v>240045.89999999947</v>
      </c>
      <c r="I803" s="14">
        <v>1144</v>
      </c>
      <c r="J803" s="14">
        <v>21.568263888864895</v>
      </c>
      <c r="K803" s="13">
        <v>11129.58841921109</v>
      </c>
      <c r="L803" s="14">
        <v>10303.559950169685</v>
      </c>
      <c r="M803" s="13">
        <v>9970.3852432471758</v>
      </c>
      <c r="N803" s="13">
        <v>9149.7234555759751</v>
      </c>
      <c r="O803" s="13">
        <v>9144.3567742057712</v>
      </c>
      <c r="P803" s="13">
        <v>334</v>
      </c>
      <c r="Q803" s="13">
        <v>15.48571557363201</v>
      </c>
      <c r="R803" s="13">
        <v>420</v>
      </c>
      <c r="S803" s="13">
        <v>2.1753246753246751</v>
      </c>
      <c r="T803" s="13">
        <v>289</v>
      </c>
    </row>
    <row r="804" spans="1:20" x14ac:dyDescent="0.2">
      <c r="A804" s="10">
        <v>2025</v>
      </c>
      <c r="B804" s="10">
        <v>8</v>
      </c>
      <c r="C804" s="10" t="s">
        <v>27</v>
      </c>
      <c r="D804" s="13">
        <v>520</v>
      </c>
      <c r="E804" s="13" t="b">
        <v>0</v>
      </c>
      <c r="F804" s="13" t="b">
        <v>0</v>
      </c>
      <c r="G804" s="13" t="s">
        <v>101</v>
      </c>
      <c r="J804" s="14">
        <v>0.16</v>
      </c>
    </row>
    <row r="805" spans="1:20" x14ac:dyDescent="0.2">
      <c r="A805" s="10">
        <v>2024</v>
      </c>
      <c r="B805" s="10">
        <v>9</v>
      </c>
      <c r="C805" s="10" t="s">
        <v>35</v>
      </c>
      <c r="D805" s="13">
        <v>520</v>
      </c>
      <c r="E805" s="13" t="b">
        <v>0</v>
      </c>
      <c r="F805" s="13" t="b">
        <v>0</v>
      </c>
      <c r="G805" s="13" t="s">
        <v>101</v>
      </c>
      <c r="H805" s="13">
        <v>256743.99999999997</v>
      </c>
      <c r="I805" s="14">
        <v>1096</v>
      </c>
      <c r="J805" s="14">
        <v>24.006458333315095</v>
      </c>
      <c r="K805" s="13">
        <v>10694.788728735637</v>
      </c>
      <c r="L805" s="14">
        <v>7647.5020784395665</v>
      </c>
      <c r="M805" s="13">
        <v>10020.386875067274</v>
      </c>
      <c r="N805" s="13">
        <v>6574.5928786574468</v>
      </c>
      <c r="O805" s="13">
        <v>6973.1002247712076</v>
      </c>
      <c r="P805" s="13">
        <v>385</v>
      </c>
      <c r="Q805" s="13">
        <v>16.037351060056789</v>
      </c>
      <c r="R805" s="13">
        <v>360</v>
      </c>
      <c r="S805" s="13">
        <v>1.8324175824175823</v>
      </c>
      <c r="T805" s="13">
        <v>299</v>
      </c>
    </row>
    <row r="806" spans="1:20" x14ac:dyDescent="0.2">
      <c r="A806" s="10">
        <v>2025</v>
      </c>
      <c r="B806" s="10">
        <v>9</v>
      </c>
      <c r="C806" s="10" t="s">
        <v>35</v>
      </c>
      <c r="D806" s="13">
        <v>520</v>
      </c>
      <c r="E806" s="13" t="b">
        <v>0</v>
      </c>
      <c r="F806" s="13" t="b">
        <v>0</v>
      </c>
      <c r="G806" s="13" t="s">
        <v>101</v>
      </c>
      <c r="H806" s="13">
        <v>124160.06000000007</v>
      </c>
      <c r="I806" s="14">
        <v>575</v>
      </c>
      <c r="J806" s="14">
        <v>18.098159722251296</v>
      </c>
      <c r="K806" s="13">
        <v>6860.3693361899086</v>
      </c>
      <c r="L806" s="14">
        <v>6258.755682255065</v>
      </c>
      <c r="M806" s="13">
        <v>6860.3693361899086</v>
      </c>
      <c r="N806" s="13">
        <v>6419.1609413837468</v>
      </c>
      <c r="O806" s="13">
        <v>6258.755682255065</v>
      </c>
      <c r="P806" s="13">
        <v>183</v>
      </c>
      <c r="Q806" s="13">
        <v>10.111525304697441</v>
      </c>
      <c r="R806" s="13">
        <v>466</v>
      </c>
      <c r="S806" s="13">
        <v>1.9520958083832336</v>
      </c>
      <c r="T806" s="13">
        <v>319</v>
      </c>
    </row>
    <row r="807" spans="1:20" x14ac:dyDescent="0.2">
      <c r="A807" s="10">
        <v>2024</v>
      </c>
      <c r="B807" s="10">
        <v>10</v>
      </c>
      <c r="C807" s="10" t="s">
        <v>35</v>
      </c>
      <c r="D807" s="13">
        <v>520</v>
      </c>
      <c r="E807" s="13" t="b">
        <v>0</v>
      </c>
      <c r="F807" s="13" t="b">
        <v>0</v>
      </c>
      <c r="G807" s="13" t="s">
        <v>101</v>
      </c>
      <c r="H807" s="13">
        <v>26079.01999999999</v>
      </c>
      <c r="I807" s="14">
        <v>92</v>
      </c>
      <c r="J807" s="14">
        <v>19.024756944384425</v>
      </c>
      <c r="K807" s="13">
        <v>1370.7938596134227</v>
      </c>
      <c r="L807" s="14">
        <v>981.98468735309677</v>
      </c>
      <c r="M807" s="13">
        <v>1370.7938596134227</v>
      </c>
      <c r="N807" s="13">
        <v>1011.4883494309285</v>
      </c>
      <c r="O807" s="13">
        <v>981.98468735309677</v>
      </c>
      <c r="P807" s="13">
        <v>23</v>
      </c>
      <c r="Q807" s="13">
        <v>1.2089510561021362</v>
      </c>
      <c r="R807" s="13">
        <v>366</v>
      </c>
      <c r="S807" s="13">
        <v>2.6818181818181817</v>
      </c>
      <c r="T807" s="13">
        <v>359</v>
      </c>
    </row>
    <row r="808" spans="1:20" x14ac:dyDescent="0.2">
      <c r="A808" s="10">
        <v>2024</v>
      </c>
      <c r="B808" s="10">
        <v>10</v>
      </c>
      <c r="C808" s="10" t="s">
        <v>37</v>
      </c>
      <c r="D808" s="13">
        <v>520</v>
      </c>
      <c r="E808" s="13" t="b">
        <v>0</v>
      </c>
      <c r="F808" s="13" t="b">
        <v>0</v>
      </c>
      <c r="G808" s="13" t="s">
        <v>101</v>
      </c>
      <c r="H808" s="13">
        <v>151716.59000000052</v>
      </c>
      <c r="I808" s="14">
        <v>1375</v>
      </c>
      <c r="J808" s="14">
        <v>17</v>
      </c>
      <c r="K808" s="13">
        <v>8924.5052941176782</v>
      </c>
      <c r="L808" s="14">
        <v>8924.5052941176782</v>
      </c>
      <c r="M808" s="13">
        <v>8924.5052941176782</v>
      </c>
      <c r="N808" s="13">
        <v>8989.2711764706091</v>
      </c>
      <c r="O808" s="13">
        <v>8924.5052941176782</v>
      </c>
      <c r="P808" s="13">
        <v>408</v>
      </c>
      <c r="Q808" s="13">
        <v>24</v>
      </c>
      <c r="R808" s="13">
        <v>258.5</v>
      </c>
      <c r="S808" s="13">
        <v>1.7604166666666667</v>
      </c>
      <c r="T808" s="13">
        <v>169</v>
      </c>
    </row>
    <row r="809" spans="1:20" x14ac:dyDescent="0.2">
      <c r="A809" s="10">
        <v>2025</v>
      </c>
      <c r="B809" s="10">
        <v>10</v>
      </c>
      <c r="C809" s="10" t="s">
        <v>35</v>
      </c>
      <c r="D809" s="13">
        <v>520</v>
      </c>
      <c r="E809" s="13" t="b">
        <v>0</v>
      </c>
      <c r="F809" s="13" t="b">
        <v>0</v>
      </c>
      <c r="G809" s="13" t="s">
        <v>101</v>
      </c>
      <c r="H809" s="13">
        <v>188878.9200000001</v>
      </c>
      <c r="I809" s="14">
        <v>949</v>
      </c>
      <c r="J809" s="14">
        <v>24.703819444380933</v>
      </c>
      <c r="K809" s="13">
        <v>7645.7375518489716</v>
      </c>
      <c r="L809" s="14">
        <v>7146.4483618607655</v>
      </c>
      <c r="M809" s="13">
        <v>7645.7375518489716</v>
      </c>
      <c r="N809" s="13">
        <v>7037.968780149381</v>
      </c>
      <c r="O809" s="13">
        <v>7146.4483618607655</v>
      </c>
      <c r="P809" s="13">
        <v>270</v>
      </c>
      <c r="Q809" s="13">
        <v>10.929484026058711</v>
      </c>
      <c r="R809" s="13">
        <v>500</v>
      </c>
      <c r="S809" s="13">
        <v>2.032</v>
      </c>
      <c r="T809" s="13">
        <v>299</v>
      </c>
    </row>
    <row r="810" spans="1:20" x14ac:dyDescent="0.2">
      <c r="A810" s="10">
        <v>2024</v>
      </c>
      <c r="B810" s="10">
        <v>11</v>
      </c>
      <c r="C810" s="10" t="s">
        <v>35</v>
      </c>
      <c r="D810" s="13">
        <v>520</v>
      </c>
      <c r="E810" s="13" t="b">
        <v>0</v>
      </c>
      <c r="F810" s="13" t="b">
        <v>0</v>
      </c>
      <c r="G810" s="13" t="s">
        <v>101</v>
      </c>
      <c r="H810" s="13">
        <v>303237.76999999973</v>
      </c>
      <c r="I810" s="14">
        <v>881</v>
      </c>
      <c r="J810" s="14">
        <v>21.841250000001164</v>
      </c>
      <c r="K810" s="13">
        <v>13883.718651633197</v>
      </c>
      <c r="L810" s="14">
        <v>10601.409717849832</v>
      </c>
      <c r="M810" s="13">
        <v>9167.9262862697578</v>
      </c>
      <c r="N810" s="13">
        <v>5370.0722257193984</v>
      </c>
      <c r="O810" s="13">
        <v>5885.6173524863834</v>
      </c>
      <c r="P810" s="13">
        <v>316</v>
      </c>
      <c r="Q810" s="13">
        <v>14.468036399014853</v>
      </c>
      <c r="R810" s="13">
        <v>340</v>
      </c>
      <c r="S810" s="13">
        <v>1.8188153310104529</v>
      </c>
      <c r="T810" s="13">
        <v>299</v>
      </c>
    </row>
    <row r="811" spans="1:20" x14ac:dyDescent="0.2">
      <c r="A811" s="10">
        <v>2024</v>
      </c>
      <c r="B811" s="10">
        <v>11</v>
      </c>
      <c r="C811" s="10" t="s">
        <v>37</v>
      </c>
      <c r="D811" s="13">
        <v>520</v>
      </c>
      <c r="E811" s="13" t="b">
        <v>0</v>
      </c>
      <c r="F811" s="13" t="b">
        <v>0</v>
      </c>
      <c r="G811" s="13" t="s">
        <v>101</v>
      </c>
      <c r="H811" s="13">
        <v>27587.65000000002</v>
      </c>
      <c r="I811" s="14">
        <v>226</v>
      </c>
      <c r="J811" s="14">
        <v>5</v>
      </c>
      <c r="K811" s="13">
        <v>5517.5300000000043</v>
      </c>
      <c r="L811" s="14">
        <v>5456.5300000000034</v>
      </c>
      <c r="M811" s="13">
        <v>5517.5300000000043</v>
      </c>
      <c r="N811" s="13">
        <v>5637.1300000000028</v>
      </c>
      <c r="O811" s="13">
        <v>5456.5300000000034</v>
      </c>
      <c r="P811" s="13">
        <v>82</v>
      </c>
      <c r="Q811" s="13">
        <v>16.399999999999999</v>
      </c>
      <c r="R811" s="13">
        <v>200</v>
      </c>
      <c r="S811" s="13">
        <v>1.3928571428571428</v>
      </c>
      <c r="T811" s="13">
        <v>249</v>
      </c>
    </row>
    <row r="812" spans="1:20" x14ac:dyDescent="0.2">
      <c r="A812" s="10">
        <v>2025</v>
      </c>
      <c r="B812" s="10">
        <v>11</v>
      </c>
      <c r="C812" s="10" t="s">
        <v>35</v>
      </c>
      <c r="D812" s="13">
        <v>520</v>
      </c>
      <c r="E812" s="13" t="b">
        <v>0</v>
      </c>
      <c r="F812" s="13" t="b">
        <v>0</v>
      </c>
      <c r="G812" s="13" t="s">
        <v>101</v>
      </c>
      <c r="H812" s="13">
        <v>185524.73000000007</v>
      </c>
      <c r="I812" s="14">
        <v>886</v>
      </c>
      <c r="J812" s="14">
        <v>23.502256944472609</v>
      </c>
      <c r="K812" s="13">
        <v>7893.9112289653012</v>
      </c>
      <c r="L812" s="14">
        <v>7793.8591358597059</v>
      </c>
      <c r="M812" s="13">
        <v>7358.4732908246597</v>
      </c>
      <c r="N812" s="13">
        <v>6944.1092566381394</v>
      </c>
      <c r="O812" s="13">
        <v>7258.4211977190644</v>
      </c>
      <c r="P812" s="13">
        <v>229</v>
      </c>
      <c r="Q812" s="13">
        <v>9.7437450599338078</v>
      </c>
      <c r="R812" s="13">
        <v>469</v>
      </c>
      <c r="S812" s="13">
        <v>2.3268292682926828</v>
      </c>
      <c r="T812" s="13">
        <v>299</v>
      </c>
    </row>
    <row r="813" spans="1:20" x14ac:dyDescent="0.2">
      <c r="A813" s="10">
        <v>2024</v>
      </c>
      <c r="B813" s="10">
        <v>12</v>
      </c>
      <c r="C813" s="10" t="s">
        <v>35</v>
      </c>
      <c r="D813" s="13">
        <v>520</v>
      </c>
      <c r="E813" s="13" t="b">
        <v>0</v>
      </c>
      <c r="F813" s="13" t="b">
        <v>0</v>
      </c>
      <c r="G813" s="13" t="s">
        <v>101</v>
      </c>
      <c r="H813" s="13">
        <v>269690.84999999945</v>
      </c>
      <c r="I813" s="14">
        <v>1143</v>
      </c>
      <c r="J813" s="14">
        <v>21.145381944406545</v>
      </c>
      <c r="K813" s="13">
        <v>12754.125260496374</v>
      </c>
      <c r="L813" s="14">
        <v>8648.0149888411979</v>
      </c>
      <c r="M813" s="13">
        <v>12537.529503936319</v>
      </c>
      <c r="N813" s="13">
        <v>7825.1355513476301</v>
      </c>
      <c r="O813" s="13">
        <v>8431.4192322811432</v>
      </c>
      <c r="P813" s="13">
        <v>403</v>
      </c>
      <c r="Q813" s="13">
        <v>19.058534911288422</v>
      </c>
      <c r="R813" s="13">
        <v>398</v>
      </c>
      <c r="S813" s="13">
        <v>1.8411458333333333</v>
      </c>
      <c r="T813" s="13">
        <v>305</v>
      </c>
    </row>
    <row r="814" spans="1:20" x14ac:dyDescent="0.2">
      <c r="A814" s="10">
        <v>2024</v>
      </c>
      <c r="B814" s="10">
        <v>12</v>
      </c>
      <c r="C814" s="10" t="s">
        <v>37</v>
      </c>
      <c r="D814" s="13">
        <v>520</v>
      </c>
      <c r="E814" s="13" t="b">
        <v>0</v>
      </c>
      <c r="F814" s="13" t="b">
        <v>0</v>
      </c>
      <c r="G814" s="13" t="s">
        <v>101</v>
      </c>
      <c r="H814" s="13">
        <v>40282.799999999952</v>
      </c>
      <c r="I814" s="14">
        <v>318</v>
      </c>
      <c r="J814" s="14">
        <v>2</v>
      </c>
      <c r="K814" s="13">
        <v>20141.399999999976</v>
      </c>
      <c r="L814" s="14">
        <v>20141.399999999976</v>
      </c>
      <c r="M814" s="13">
        <v>20141.399999999976</v>
      </c>
      <c r="N814" s="13">
        <v>20324.399999999976</v>
      </c>
      <c r="O814" s="13">
        <v>20141.399999999976</v>
      </c>
      <c r="P814" s="13">
        <v>108</v>
      </c>
      <c r="Q814" s="13">
        <v>54</v>
      </c>
      <c r="R814" s="13">
        <v>239</v>
      </c>
      <c r="S814" s="13">
        <v>1.7023809523809523</v>
      </c>
      <c r="T814" s="13">
        <v>199</v>
      </c>
    </row>
    <row r="815" spans="1:20" x14ac:dyDescent="0.2">
      <c r="A815" s="10">
        <v>2025</v>
      </c>
      <c r="B815" s="10">
        <v>12</v>
      </c>
      <c r="C815" s="10" t="s">
        <v>35</v>
      </c>
      <c r="D815" s="13">
        <v>520</v>
      </c>
      <c r="E815" s="13" t="b">
        <v>0</v>
      </c>
      <c r="F815" s="13" t="b">
        <v>0</v>
      </c>
      <c r="G815" s="13" t="s">
        <v>101</v>
      </c>
      <c r="H815" s="13">
        <v>222407.00000000038</v>
      </c>
      <c r="I815" s="14">
        <v>1198</v>
      </c>
      <c r="J815" s="14">
        <v>24.068958333326446</v>
      </c>
      <c r="K815" s="13">
        <v>9240.4082021302274</v>
      </c>
      <c r="L815" s="14">
        <v>9240.4082021302274</v>
      </c>
      <c r="M815" s="13">
        <v>9124.906734991504</v>
      </c>
      <c r="N815" s="13">
        <v>9367.3808761311793</v>
      </c>
      <c r="O815" s="13">
        <v>9124.906734991504</v>
      </c>
      <c r="P815" s="13">
        <v>352</v>
      </c>
      <c r="Q815" s="13">
        <v>14.624646198859903</v>
      </c>
      <c r="R815" s="13">
        <v>436</v>
      </c>
      <c r="S815" s="13">
        <v>2.0547112462006081</v>
      </c>
      <c r="T815" s="13">
        <v>279</v>
      </c>
    </row>
    <row r="816" spans="1:20" x14ac:dyDescent="0.2">
      <c r="A816" s="10">
        <v>2024</v>
      </c>
      <c r="B816" s="10">
        <v>1</v>
      </c>
      <c r="C816" s="10" t="s">
        <v>27</v>
      </c>
      <c r="D816" s="13">
        <v>516</v>
      </c>
      <c r="E816" s="13" t="b">
        <v>0</v>
      </c>
      <c r="F816" s="13" t="b">
        <v>0</v>
      </c>
      <c r="G816" s="13" t="s">
        <v>119</v>
      </c>
      <c r="H816" s="13">
        <v>8903.0499999999975</v>
      </c>
      <c r="I816" s="14">
        <v>40</v>
      </c>
      <c r="J816" s="14">
        <v>3.0770833333333334</v>
      </c>
      <c r="K816" s="13">
        <v>2893.3405551794167</v>
      </c>
      <c r="L816" s="14">
        <v>2685.351387948544</v>
      </c>
      <c r="M816" s="13">
        <v>2893.3405551794167</v>
      </c>
      <c r="N816" s="13">
        <v>2682.1340555179422</v>
      </c>
      <c r="O816" s="13">
        <v>2685.351387948544</v>
      </c>
      <c r="P816" s="13">
        <v>17</v>
      </c>
      <c r="Q816" s="13">
        <v>5.5247122545700744</v>
      </c>
      <c r="R816" s="13">
        <v>312.5</v>
      </c>
      <c r="S816" s="13">
        <v>1.7333333333333334</v>
      </c>
      <c r="T816" s="13">
        <v>332</v>
      </c>
    </row>
    <row r="817" spans="1:20" x14ac:dyDescent="0.2">
      <c r="A817" s="10">
        <v>2025</v>
      </c>
      <c r="B817" s="10">
        <v>1</v>
      </c>
      <c r="C817" s="10" t="s">
        <v>27</v>
      </c>
      <c r="D817" s="13">
        <v>516</v>
      </c>
      <c r="E817" s="13" t="b">
        <v>0</v>
      </c>
      <c r="F817" s="13" t="b">
        <v>0</v>
      </c>
      <c r="G817" s="13" t="s">
        <v>119</v>
      </c>
      <c r="H817" s="13">
        <v>93380.940000000119</v>
      </c>
      <c r="I817" s="14">
        <v>477</v>
      </c>
      <c r="J817" s="14">
        <v>16.676006944438559</v>
      </c>
      <c r="K817" s="13">
        <v>5599.7182245802924</v>
      </c>
      <c r="L817" s="14">
        <v>5140.4955806035196</v>
      </c>
      <c r="M817" s="13">
        <v>5528.4781487061218</v>
      </c>
      <c r="N817" s="13">
        <v>4618.2428597323178</v>
      </c>
      <c r="O817" s="13">
        <v>5069.2555047293481</v>
      </c>
      <c r="P817" s="13">
        <v>136</v>
      </c>
      <c r="Q817" s="13">
        <v>8.1554295613528716</v>
      </c>
      <c r="R817" s="13">
        <v>412</v>
      </c>
      <c r="S817" s="13">
        <v>2.08</v>
      </c>
      <c r="T817" s="13">
        <v>299</v>
      </c>
    </row>
    <row r="818" spans="1:20" x14ac:dyDescent="0.2">
      <c r="A818" s="10">
        <v>2026</v>
      </c>
      <c r="B818" s="10">
        <v>1</v>
      </c>
      <c r="C818" s="10" t="s">
        <v>27</v>
      </c>
      <c r="D818" s="13">
        <v>516</v>
      </c>
      <c r="E818" s="13" t="b">
        <v>0</v>
      </c>
      <c r="F818" s="13" t="b">
        <v>0</v>
      </c>
      <c r="G818" s="13" t="s">
        <v>119</v>
      </c>
      <c r="H818" s="13">
        <v>82582.95</v>
      </c>
      <c r="I818" s="14">
        <v>381</v>
      </c>
      <c r="J818" s="14">
        <v>10.625277777769952</v>
      </c>
      <c r="K818" s="13">
        <v>7772.3097435418413</v>
      </c>
      <c r="L818" s="14">
        <v>7772.3097435418413</v>
      </c>
      <c r="M818" s="13">
        <v>7772.3097435418413</v>
      </c>
      <c r="N818" s="13">
        <v>8083.6296044607379</v>
      </c>
      <c r="O818" s="13">
        <v>7772.3097435418413</v>
      </c>
      <c r="P818" s="13">
        <v>113</v>
      </c>
      <c r="Q818" s="13">
        <v>10.635016078018865</v>
      </c>
      <c r="R818" s="13">
        <v>399</v>
      </c>
      <c r="S818" s="13">
        <v>2.2727272727272729</v>
      </c>
      <c r="T818" s="13">
        <v>299</v>
      </c>
    </row>
    <row r="819" spans="1:20" x14ac:dyDescent="0.2">
      <c r="A819" s="10">
        <v>2024</v>
      </c>
      <c r="B819" s="10">
        <v>2</v>
      </c>
      <c r="C819" s="10" t="s">
        <v>27</v>
      </c>
      <c r="D819" s="13">
        <v>516</v>
      </c>
      <c r="E819" s="13" t="b">
        <v>0</v>
      </c>
      <c r="F819" s="13" t="b">
        <v>0</v>
      </c>
      <c r="G819" s="13" t="s">
        <v>119</v>
      </c>
      <c r="H819" s="13">
        <v>30735.169999999995</v>
      </c>
      <c r="I819" s="14">
        <v>161</v>
      </c>
      <c r="J819" s="14">
        <v>9.9854166666666675</v>
      </c>
      <c r="K819" s="13">
        <v>3078.0057583976622</v>
      </c>
      <c r="L819" s="14">
        <v>2897.8930940955552</v>
      </c>
      <c r="M819" s="13">
        <v>3078.0057583976622</v>
      </c>
      <c r="N819" s="13">
        <v>2965.3915293135806</v>
      </c>
      <c r="O819" s="13">
        <v>2897.8930940955552</v>
      </c>
      <c r="P819" s="13">
        <v>58</v>
      </c>
      <c r="Q819" s="13">
        <v>5.8084706864176923</v>
      </c>
      <c r="R819" s="13">
        <v>413</v>
      </c>
      <c r="S819" s="13">
        <v>1.7407407407407407</v>
      </c>
      <c r="T819" s="13">
        <v>339</v>
      </c>
    </row>
    <row r="820" spans="1:20" x14ac:dyDescent="0.2">
      <c r="A820" s="10">
        <v>2025</v>
      </c>
      <c r="B820" s="10">
        <v>2</v>
      </c>
      <c r="C820" s="10" t="s">
        <v>39</v>
      </c>
      <c r="D820" s="13">
        <v>516</v>
      </c>
      <c r="E820" s="13" t="b">
        <v>0</v>
      </c>
      <c r="F820" s="13" t="b">
        <v>0</v>
      </c>
      <c r="G820" s="13" t="s">
        <v>119</v>
      </c>
      <c r="H820" s="13">
        <v>8738.0400000000009</v>
      </c>
      <c r="I820" s="14">
        <v>41</v>
      </c>
      <c r="J820" s="14">
        <v>1.19</v>
      </c>
      <c r="K820" s="13">
        <v>7342.8907563025223</v>
      </c>
      <c r="L820" s="14">
        <v>4489.9495798319322</v>
      </c>
      <c r="M820" s="13">
        <v>7342.8907563025223</v>
      </c>
      <c r="N820" s="13">
        <v>4511.8487394957983</v>
      </c>
      <c r="O820" s="13">
        <v>4489.9495798319322</v>
      </c>
      <c r="P820" s="13">
        <v>13</v>
      </c>
      <c r="Q820" s="13">
        <v>10.92436974789916</v>
      </c>
      <c r="R820" s="13">
        <v>359</v>
      </c>
      <c r="S820" s="13">
        <v>2.3333333333333335</v>
      </c>
      <c r="T820" s="13">
        <v>369</v>
      </c>
    </row>
    <row r="821" spans="1:20" x14ac:dyDescent="0.2">
      <c r="A821" s="10">
        <v>2025</v>
      </c>
      <c r="B821" s="10">
        <v>2</v>
      </c>
      <c r="C821" s="10" t="s">
        <v>27</v>
      </c>
      <c r="D821" s="13">
        <v>516</v>
      </c>
      <c r="E821" s="13" t="b">
        <v>0</v>
      </c>
      <c r="F821" s="13" t="b">
        <v>0</v>
      </c>
      <c r="G821" s="13" t="s">
        <v>119</v>
      </c>
      <c r="H821" s="13">
        <v>101872.02999999993</v>
      </c>
      <c r="I821" s="14">
        <v>462</v>
      </c>
      <c r="J821" s="14">
        <v>14.479999999983992</v>
      </c>
      <c r="K821" s="13">
        <v>7035.3611878530764</v>
      </c>
      <c r="L821" s="14">
        <v>6784.4116022174403</v>
      </c>
      <c r="M821" s="13">
        <v>6519.2451657530682</v>
      </c>
      <c r="N821" s="13">
        <v>5792.8087016638619</v>
      </c>
      <c r="O821" s="13">
        <v>6268.2955801174267</v>
      </c>
      <c r="P821" s="13">
        <v>133</v>
      </c>
      <c r="Q821" s="13">
        <v>9.1850828729383309</v>
      </c>
      <c r="R821" s="13">
        <v>472</v>
      </c>
      <c r="S821" s="13">
        <v>2.0952380952380953</v>
      </c>
      <c r="T821" s="13">
        <v>299</v>
      </c>
    </row>
    <row r="822" spans="1:20" x14ac:dyDescent="0.2">
      <c r="A822" s="10">
        <v>2024</v>
      </c>
      <c r="B822" s="10">
        <v>3</v>
      </c>
      <c r="C822" s="10" t="s">
        <v>27</v>
      </c>
      <c r="D822" s="13">
        <v>516</v>
      </c>
      <c r="E822" s="13" t="b">
        <v>0</v>
      </c>
      <c r="F822" s="13" t="b">
        <v>0</v>
      </c>
      <c r="G822" s="13" t="s">
        <v>119</v>
      </c>
      <c r="H822" s="13">
        <v>21507.050000000007</v>
      </c>
      <c r="I822" s="14">
        <v>114</v>
      </c>
      <c r="J822" s="14">
        <v>9.0645833333333332</v>
      </c>
      <c r="K822" s="13">
        <v>2372.6462882096075</v>
      </c>
      <c r="L822" s="14">
        <v>2262.8784187543097</v>
      </c>
      <c r="M822" s="13">
        <v>2372.6462882096075</v>
      </c>
      <c r="N822" s="13">
        <v>2310.2275339002531</v>
      </c>
      <c r="O822" s="13">
        <v>2262.8784187543097</v>
      </c>
      <c r="P822" s="13">
        <v>38</v>
      </c>
      <c r="Q822" s="13">
        <v>4.1921397379912664</v>
      </c>
      <c r="R822" s="13">
        <v>398.5</v>
      </c>
      <c r="S822" s="13">
        <v>1.8285714285714285</v>
      </c>
      <c r="T822" s="13">
        <v>292</v>
      </c>
    </row>
    <row r="823" spans="1:20" x14ac:dyDescent="0.2">
      <c r="A823" s="10">
        <v>2025</v>
      </c>
      <c r="B823" s="10">
        <v>3</v>
      </c>
      <c r="C823" s="10" t="s">
        <v>27</v>
      </c>
      <c r="D823" s="13">
        <v>516</v>
      </c>
      <c r="E823" s="13" t="b">
        <v>0</v>
      </c>
      <c r="F823" s="13" t="b">
        <v>0</v>
      </c>
      <c r="G823" s="13" t="s">
        <v>119</v>
      </c>
      <c r="H823" s="13">
        <v>106957.98000000013</v>
      </c>
      <c r="I823" s="14">
        <v>546</v>
      </c>
      <c r="J823" s="14">
        <v>17.566597222241398</v>
      </c>
      <c r="K823" s="13">
        <v>6088.7136334280276</v>
      </c>
      <c r="L823" s="14">
        <v>5792.8452911278173</v>
      </c>
      <c r="M823" s="13">
        <v>6088.7136334280276</v>
      </c>
      <c r="N823" s="13">
        <v>5804.6882221956839</v>
      </c>
      <c r="O823" s="13">
        <v>5792.8452911278173</v>
      </c>
      <c r="P823" s="13">
        <v>162</v>
      </c>
      <c r="Q823" s="13">
        <v>9.2220478417350371</v>
      </c>
      <c r="R823" s="13">
        <v>399</v>
      </c>
      <c r="S823" s="13">
        <v>2.1315789473684212</v>
      </c>
      <c r="T823" s="13">
        <v>299</v>
      </c>
    </row>
    <row r="824" spans="1:20" x14ac:dyDescent="0.2">
      <c r="A824" s="10">
        <v>2024</v>
      </c>
      <c r="B824" s="10">
        <v>4</v>
      </c>
      <c r="C824" s="10" t="s">
        <v>27</v>
      </c>
      <c r="D824" s="13">
        <v>516</v>
      </c>
      <c r="E824" s="13" t="b">
        <v>0</v>
      </c>
      <c r="F824" s="13" t="b">
        <v>0</v>
      </c>
      <c r="G824" s="13" t="s">
        <v>119</v>
      </c>
      <c r="H824" s="13">
        <v>35637.169999999984</v>
      </c>
      <c r="I824" s="14">
        <v>148</v>
      </c>
      <c r="J824" s="14">
        <v>6.1974999999999998</v>
      </c>
      <c r="K824" s="13">
        <v>5750.2492940701868</v>
      </c>
      <c r="L824" s="14">
        <v>5157.0342880193602</v>
      </c>
      <c r="M824" s="13">
        <v>5750.2492940701868</v>
      </c>
      <c r="N824" s="13">
        <v>4432.3549818475167</v>
      </c>
      <c r="O824" s="13">
        <v>5157.0342880193602</v>
      </c>
      <c r="P824" s="13">
        <v>56</v>
      </c>
      <c r="Q824" s="13">
        <v>9.035901573215007</v>
      </c>
      <c r="R824" s="13">
        <v>481</v>
      </c>
      <c r="S824" s="13">
        <v>1.5471698113207548</v>
      </c>
      <c r="T824" s="13">
        <v>359</v>
      </c>
    </row>
    <row r="825" spans="1:20" x14ac:dyDescent="0.2">
      <c r="A825" s="10">
        <v>2025</v>
      </c>
      <c r="B825" s="10">
        <v>4</v>
      </c>
      <c r="C825" s="10" t="s">
        <v>39</v>
      </c>
      <c r="D825" s="13">
        <v>516</v>
      </c>
      <c r="E825" s="13" t="b">
        <v>0</v>
      </c>
      <c r="F825" s="13" t="b">
        <v>0</v>
      </c>
      <c r="G825" s="13" t="s">
        <v>119</v>
      </c>
      <c r="H825" s="13">
        <v>3629</v>
      </c>
      <c r="I825" s="14">
        <v>22</v>
      </c>
      <c r="J825" s="14">
        <v>0.80374999999999996</v>
      </c>
      <c r="K825" s="13">
        <v>4515.0855365474345</v>
      </c>
      <c r="L825" s="14">
        <v>4226.500777604977</v>
      </c>
      <c r="M825" s="13">
        <v>4515.0855365474345</v>
      </c>
      <c r="N825" s="13">
        <v>4515.0855365474345</v>
      </c>
      <c r="O825" s="13">
        <v>4226.500777604977</v>
      </c>
      <c r="P825" s="13">
        <v>6</v>
      </c>
      <c r="Q825" s="13">
        <v>7.4650077760497666</v>
      </c>
      <c r="R825" s="13">
        <v>529</v>
      </c>
      <c r="S825" s="13">
        <v>2.8333333333333335</v>
      </c>
      <c r="T825" s="13">
        <v>169</v>
      </c>
    </row>
    <row r="826" spans="1:20" x14ac:dyDescent="0.2">
      <c r="A826" s="10">
        <v>2025</v>
      </c>
      <c r="B826" s="10">
        <v>4</v>
      </c>
      <c r="C826" s="10" t="s">
        <v>27</v>
      </c>
      <c r="D826" s="13">
        <v>516</v>
      </c>
      <c r="E826" s="13" t="b">
        <v>0</v>
      </c>
      <c r="F826" s="13" t="b">
        <v>0</v>
      </c>
      <c r="G826" s="13" t="s">
        <v>119</v>
      </c>
      <c r="H826" s="13">
        <v>188064.95000000051</v>
      </c>
      <c r="I826" s="14">
        <v>739</v>
      </c>
      <c r="J826" s="14">
        <v>16.741458333356423</v>
      </c>
      <c r="K826" s="13">
        <v>11233.48672829126</v>
      </c>
      <c r="L826" s="14">
        <v>11099.914135302484</v>
      </c>
      <c r="M826" s="13">
        <v>9714.8018267888565</v>
      </c>
      <c r="N826" s="13">
        <v>8640.3888550012362</v>
      </c>
      <c r="O826" s="13">
        <v>9581.2292338000789</v>
      </c>
      <c r="P826" s="13">
        <v>191</v>
      </c>
      <c r="Q826" s="13">
        <v>11.408802996537233</v>
      </c>
      <c r="R826" s="13">
        <v>445</v>
      </c>
      <c r="S826" s="13">
        <v>2.4310344827586206</v>
      </c>
      <c r="T826" s="13">
        <v>279</v>
      </c>
    </row>
    <row r="827" spans="1:20" x14ac:dyDescent="0.2">
      <c r="A827" s="10">
        <v>2024</v>
      </c>
      <c r="B827" s="10">
        <v>5</v>
      </c>
      <c r="C827" s="10" t="s">
        <v>27</v>
      </c>
      <c r="D827" s="13">
        <v>516</v>
      </c>
      <c r="E827" s="13" t="b">
        <v>0</v>
      </c>
      <c r="F827" s="13" t="b">
        <v>0</v>
      </c>
      <c r="G827" s="13" t="s">
        <v>119</v>
      </c>
      <c r="H827" s="13">
        <v>42185.05</v>
      </c>
      <c r="I827" s="14">
        <v>152</v>
      </c>
      <c r="J827" s="14">
        <v>12.248749999999999</v>
      </c>
      <c r="K827" s="13">
        <v>3444.02898254924</v>
      </c>
      <c r="L827" s="14">
        <v>3318.3590162261457</v>
      </c>
      <c r="M827" s="13">
        <v>3444.02898254924</v>
      </c>
      <c r="N827" s="13">
        <v>2221.8389631595055</v>
      </c>
      <c r="O827" s="13">
        <v>3318.3590162261457</v>
      </c>
      <c r="P827" s="13">
        <v>56</v>
      </c>
      <c r="Q827" s="13">
        <v>4.5718950913358505</v>
      </c>
      <c r="R827" s="13">
        <v>414</v>
      </c>
      <c r="S827" s="13">
        <v>1.7222222222222223</v>
      </c>
      <c r="T827" s="13">
        <v>312</v>
      </c>
    </row>
    <row r="828" spans="1:20" x14ac:dyDescent="0.2">
      <c r="A828" s="10">
        <v>2025</v>
      </c>
      <c r="B828" s="10">
        <v>5</v>
      </c>
      <c r="C828" s="10" t="s">
        <v>27</v>
      </c>
      <c r="D828" s="13">
        <v>516</v>
      </c>
      <c r="E828" s="13" t="b">
        <v>0</v>
      </c>
      <c r="F828" s="13" t="b">
        <v>0</v>
      </c>
      <c r="G828" s="13" t="s">
        <v>119</v>
      </c>
      <c r="H828" s="13">
        <v>156886.95000000019</v>
      </c>
      <c r="I828" s="14">
        <v>670</v>
      </c>
      <c r="J828" s="14">
        <v>9.83923611112521</v>
      </c>
      <c r="K828" s="13">
        <v>15945.033560339947</v>
      </c>
      <c r="L828" s="14">
        <v>15747.711331452205</v>
      </c>
      <c r="M828" s="13">
        <v>13455.206126246745</v>
      </c>
      <c r="N828" s="13">
        <v>12257.832685164365</v>
      </c>
      <c r="O828" s="13">
        <v>13257.883897359001</v>
      </c>
      <c r="P828" s="13">
        <v>191</v>
      </c>
      <c r="Q828" s="13">
        <v>19.41207608424363</v>
      </c>
      <c r="R828" s="13">
        <v>398</v>
      </c>
      <c r="S828" s="13">
        <v>2.0505617977528088</v>
      </c>
      <c r="T828" s="13">
        <v>299</v>
      </c>
    </row>
    <row r="829" spans="1:20" x14ac:dyDescent="0.2">
      <c r="A829" s="10">
        <v>2024</v>
      </c>
      <c r="B829" s="10">
        <v>6</v>
      </c>
      <c r="C829" s="10" t="s">
        <v>29</v>
      </c>
      <c r="D829" s="13">
        <v>516</v>
      </c>
      <c r="E829" s="13" t="b">
        <v>0</v>
      </c>
      <c r="F829" s="13" t="b">
        <v>0</v>
      </c>
      <c r="G829" s="13" t="s">
        <v>119</v>
      </c>
      <c r="J829" s="14">
        <v>0.77625</v>
      </c>
    </row>
    <row r="830" spans="1:20" x14ac:dyDescent="0.2">
      <c r="A830" s="10">
        <v>2024</v>
      </c>
      <c r="B830" s="10">
        <v>6</v>
      </c>
      <c r="C830" s="10" t="s">
        <v>35</v>
      </c>
      <c r="D830" s="13">
        <v>516</v>
      </c>
      <c r="E830" s="13" t="b">
        <v>0</v>
      </c>
      <c r="F830" s="13" t="b">
        <v>0</v>
      </c>
      <c r="G830" s="13" t="s">
        <v>119</v>
      </c>
      <c r="H830" s="13">
        <v>296</v>
      </c>
      <c r="I830" s="14">
        <v>2</v>
      </c>
      <c r="J830" s="14">
        <v>0.77124999999999999</v>
      </c>
      <c r="K830" s="13">
        <v>383.79254457050246</v>
      </c>
      <c r="L830" s="14">
        <v>383.79254457050246</v>
      </c>
      <c r="M830" s="13">
        <v>383.79254457050246</v>
      </c>
      <c r="N830" s="13">
        <v>383.79254457050246</v>
      </c>
      <c r="O830" s="13">
        <v>383.79254457050246</v>
      </c>
      <c r="P830" s="13">
        <v>1</v>
      </c>
      <c r="Q830" s="13">
        <v>1.2965964343598055</v>
      </c>
      <c r="R830" s="13">
        <v>296</v>
      </c>
      <c r="S830" s="13">
        <v>2</v>
      </c>
      <c r="T830" s="13">
        <v>148</v>
      </c>
    </row>
    <row r="831" spans="1:20" x14ac:dyDescent="0.2">
      <c r="A831" s="10">
        <v>2024</v>
      </c>
      <c r="B831" s="10">
        <v>6</v>
      </c>
      <c r="C831" s="10" t="s">
        <v>27</v>
      </c>
      <c r="D831" s="13">
        <v>516</v>
      </c>
      <c r="E831" s="13" t="b">
        <v>0</v>
      </c>
      <c r="F831" s="13" t="b">
        <v>0</v>
      </c>
      <c r="G831" s="13" t="s">
        <v>119</v>
      </c>
      <c r="H831" s="13">
        <v>26846.93</v>
      </c>
      <c r="I831" s="14">
        <v>122</v>
      </c>
      <c r="J831" s="14">
        <v>9.7225000000000001</v>
      </c>
      <c r="K831" s="13">
        <v>2761.3196194394445</v>
      </c>
      <c r="L831" s="14">
        <v>2482.3481614811008</v>
      </c>
      <c r="M831" s="13">
        <v>2761.3196194394445</v>
      </c>
      <c r="N831" s="13">
        <v>2607.1720236564665</v>
      </c>
      <c r="O831" s="13">
        <v>2482.3481614811008</v>
      </c>
      <c r="P831" s="13">
        <v>39</v>
      </c>
      <c r="Q831" s="13">
        <v>4.0113139624582157</v>
      </c>
      <c r="R831" s="13">
        <v>439</v>
      </c>
      <c r="S831" s="13">
        <v>2.2432432432432434</v>
      </c>
      <c r="T831" s="13">
        <v>269</v>
      </c>
    </row>
    <row r="832" spans="1:20" x14ac:dyDescent="0.2">
      <c r="A832" s="10">
        <v>2025</v>
      </c>
      <c r="B832" s="10">
        <v>6</v>
      </c>
      <c r="C832" s="10" t="s">
        <v>27</v>
      </c>
      <c r="D832" s="13">
        <v>516</v>
      </c>
      <c r="E832" s="13" t="b">
        <v>0</v>
      </c>
      <c r="F832" s="13" t="b">
        <v>0</v>
      </c>
      <c r="G832" s="13" t="s">
        <v>119</v>
      </c>
      <c r="H832" s="13">
        <v>56530.969999999979</v>
      </c>
      <c r="I832" s="14">
        <v>355</v>
      </c>
      <c r="J832" s="14">
        <v>3.1124999999956344</v>
      </c>
      <c r="K832" s="13">
        <v>18162.560642595749</v>
      </c>
      <c r="L832" s="14">
        <v>16731.829718898964</v>
      </c>
      <c r="M832" s="13">
        <v>18162.560642595749</v>
      </c>
      <c r="N832" s="13">
        <v>15281.490763073642</v>
      </c>
      <c r="O832" s="13">
        <v>16731.829718898964</v>
      </c>
      <c r="P832" s="13">
        <v>89</v>
      </c>
      <c r="Q832" s="13">
        <v>28.594377510080268</v>
      </c>
      <c r="R832" s="13">
        <v>364</v>
      </c>
      <c r="S832" s="13">
        <v>2.1666666666666665</v>
      </c>
      <c r="T832" s="13">
        <v>235</v>
      </c>
    </row>
    <row r="833" spans="1:20" x14ac:dyDescent="0.2">
      <c r="A833" s="10">
        <v>2024</v>
      </c>
      <c r="B833" s="10">
        <v>7</v>
      </c>
      <c r="C833" s="10" t="s">
        <v>27</v>
      </c>
      <c r="D833" s="13">
        <v>516</v>
      </c>
      <c r="E833" s="13" t="b">
        <v>0</v>
      </c>
      <c r="F833" s="13" t="b">
        <v>0</v>
      </c>
      <c r="G833" s="13" t="s">
        <v>119</v>
      </c>
      <c r="H833" s="13">
        <v>215497.70999999988</v>
      </c>
      <c r="I833" s="14">
        <v>955</v>
      </c>
      <c r="J833" s="14">
        <v>20.173958333334888</v>
      </c>
      <c r="K833" s="13">
        <v>10681.974575307686</v>
      </c>
      <c r="L833" s="14">
        <v>8507.0716992816415</v>
      </c>
      <c r="M833" s="13">
        <v>10328.39993803813</v>
      </c>
      <c r="N833" s="13">
        <v>7129.9993597351213</v>
      </c>
      <c r="O833" s="13">
        <v>8153.4970620120885</v>
      </c>
      <c r="P833" s="13">
        <v>283</v>
      </c>
      <c r="Q833" s="13">
        <v>14.027985748953327</v>
      </c>
      <c r="R833" s="13">
        <v>448</v>
      </c>
      <c r="S833" s="13">
        <v>2.2775665399239542</v>
      </c>
      <c r="T833" s="13">
        <v>299</v>
      </c>
    </row>
    <row r="834" spans="1:20" x14ac:dyDescent="0.2">
      <c r="A834" s="10">
        <v>2025</v>
      </c>
      <c r="B834" s="10">
        <v>7</v>
      </c>
      <c r="C834" s="10" t="s">
        <v>27</v>
      </c>
      <c r="D834" s="13">
        <v>516</v>
      </c>
      <c r="E834" s="13" t="b">
        <v>0</v>
      </c>
      <c r="F834" s="13" t="b">
        <v>0</v>
      </c>
      <c r="G834" s="13" t="s">
        <v>119</v>
      </c>
      <c r="H834" s="13">
        <v>94030.950000000026</v>
      </c>
      <c r="I834" s="14">
        <v>475</v>
      </c>
      <c r="J834" s="14">
        <v>11.894444444387045</v>
      </c>
      <c r="K834" s="13">
        <v>7905.4511910703804</v>
      </c>
      <c r="L834" s="14">
        <v>7464.7832788776896</v>
      </c>
      <c r="M834" s="13">
        <v>7905.4511910703804</v>
      </c>
      <c r="N834" s="13">
        <v>7332.9788884053069</v>
      </c>
      <c r="O834" s="13">
        <v>7464.7832788776896</v>
      </c>
      <c r="P834" s="13">
        <v>116</v>
      </c>
      <c r="Q834" s="13">
        <v>9.7524521252222147</v>
      </c>
      <c r="R834" s="13">
        <v>527</v>
      </c>
      <c r="S834" s="13">
        <v>2.7941176470588234</v>
      </c>
      <c r="T834" s="13">
        <v>274</v>
      </c>
    </row>
    <row r="835" spans="1:20" x14ac:dyDescent="0.2">
      <c r="A835" s="10">
        <v>2024</v>
      </c>
      <c r="B835" s="10">
        <v>8</v>
      </c>
      <c r="C835" s="10" t="s">
        <v>27</v>
      </c>
      <c r="D835" s="13">
        <v>516</v>
      </c>
      <c r="E835" s="13" t="b">
        <v>0</v>
      </c>
      <c r="F835" s="13" t="b">
        <v>0</v>
      </c>
      <c r="G835" s="13" t="s">
        <v>119</v>
      </c>
      <c r="H835" s="13">
        <v>253445.84999999922</v>
      </c>
      <c r="I835" s="14">
        <v>1250</v>
      </c>
      <c r="J835" s="14">
        <v>22.074027777896262</v>
      </c>
      <c r="K835" s="13">
        <v>11481.63137919878</v>
      </c>
      <c r="L835" s="14">
        <v>9503.2067600302453</v>
      </c>
      <c r="M835" s="13">
        <v>11481.63137919878</v>
      </c>
      <c r="N835" s="13">
        <v>8111.930083702412</v>
      </c>
      <c r="O835" s="13">
        <v>9503.2067600302453</v>
      </c>
      <c r="P835" s="13">
        <v>376</v>
      </c>
      <c r="Q835" s="13">
        <v>17.033592771705493</v>
      </c>
      <c r="R835" s="13">
        <v>385</v>
      </c>
      <c r="S835" s="13">
        <v>2.1501416430594902</v>
      </c>
      <c r="T835" s="13">
        <v>279</v>
      </c>
    </row>
    <row r="836" spans="1:20" x14ac:dyDescent="0.2">
      <c r="A836" s="10">
        <v>2025</v>
      </c>
      <c r="B836" s="10">
        <v>8</v>
      </c>
      <c r="C836" s="10" t="s">
        <v>27</v>
      </c>
      <c r="D836" s="13">
        <v>516</v>
      </c>
      <c r="E836" s="13" t="b">
        <v>0</v>
      </c>
      <c r="F836" s="13" t="b">
        <v>0</v>
      </c>
      <c r="G836" s="13" t="s">
        <v>119</v>
      </c>
      <c r="H836" s="13">
        <v>72519.95</v>
      </c>
      <c r="I836" s="14">
        <v>361</v>
      </c>
      <c r="J836" s="14">
        <v>10.299375000076834</v>
      </c>
      <c r="K836" s="13">
        <v>7041.1991018347226</v>
      </c>
      <c r="L836" s="14">
        <v>6722.6409368999075</v>
      </c>
      <c r="M836" s="13">
        <v>7041.1991018347226</v>
      </c>
      <c r="N836" s="13">
        <v>5741.1105042353465</v>
      </c>
      <c r="O836" s="13">
        <v>6722.6409368999075</v>
      </c>
      <c r="P836" s="13">
        <v>119</v>
      </c>
      <c r="Q836" s="13">
        <v>11.55409915641602</v>
      </c>
      <c r="R836" s="13">
        <v>353</v>
      </c>
      <c r="S836" s="13">
        <v>1.8454545454545455</v>
      </c>
      <c r="T836" s="13">
        <v>294</v>
      </c>
    </row>
    <row r="837" spans="1:20" x14ac:dyDescent="0.2">
      <c r="A837" s="10">
        <v>2024</v>
      </c>
      <c r="B837" s="10">
        <v>9</v>
      </c>
      <c r="C837" s="10" t="s">
        <v>39</v>
      </c>
      <c r="D837" s="13">
        <v>516</v>
      </c>
      <c r="E837" s="13" t="b">
        <v>0</v>
      </c>
      <c r="F837" s="13" t="b">
        <v>0</v>
      </c>
      <c r="G837" s="13" t="s">
        <v>119</v>
      </c>
      <c r="H837" s="13">
        <v>6250.95</v>
      </c>
      <c r="I837" s="14">
        <v>34</v>
      </c>
      <c r="J837" s="14">
        <v>0.90802083333983319</v>
      </c>
      <c r="K837" s="13">
        <v>6884.1482160801233</v>
      </c>
      <c r="L837" s="14">
        <v>3689.3426637340585</v>
      </c>
      <c r="M837" s="13">
        <v>6884.1482160801233</v>
      </c>
      <c r="N837" s="13">
        <v>3689.3426637340585</v>
      </c>
      <c r="O837" s="13">
        <v>3689.3426637340585</v>
      </c>
      <c r="P837" s="13">
        <v>14</v>
      </c>
      <c r="Q837" s="13">
        <v>15.418148445455769</v>
      </c>
      <c r="R837" s="13">
        <v>418</v>
      </c>
      <c r="S837" s="13">
        <v>1.7692307692307692</v>
      </c>
      <c r="T837" s="13">
        <v>202</v>
      </c>
    </row>
    <row r="838" spans="1:20" x14ac:dyDescent="0.2">
      <c r="A838" s="10">
        <v>2024</v>
      </c>
      <c r="B838" s="10">
        <v>9</v>
      </c>
      <c r="C838" s="10" t="s">
        <v>27</v>
      </c>
      <c r="D838" s="13">
        <v>516</v>
      </c>
      <c r="E838" s="13" t="b">
        <v>0</v>
      </c>
      <c r="F838" s="13" t="b">
        <v>0</v>
      </c>
      <c r="G838" s="13" t="s">
        <v>119</v>
      </c>
      <c r="H838" s="13">
        <v>230986.97</v>
      </c>
      <c r="I838" s="14">
        <v>1087</v>
      </c>
      <c r="J838" s="14">
        <v>20.214097222267302</v>
      </c>
      <c r="K838" s="13">
        <v>11427.02379731067</v>
      </c>
      <c r="L838" s="14">
        <v>9013.9415080720973</v>
      </c>
      <c r="M838" s="13">
        <v>10631.489877433924</v>
      </c>
      <c r="N838" s="13">
        <v>7859.7979545177786</v>
      </c>
      <c r="O838" s="13">
        <v>8218.4075881953468</v>
      </c>
      <c r="P838" s="13">
        <v>363</v>
      </c>
      <c r="Q838" s="13">
        <v>17.957764623795764</v>
      </c>
      <c r="R838" s="13">
        <v>359</v>
      </c>
      <c r="S838" s="13">
        <v>1.8982035928143712</v>
      </c>
      <c r="T838" s="13">
        <v>299</v>
      </c>
    </row>
    <row r="839" spans="1:20" x14ac:dyDescent="0.2">
      <c r="A839" s="10">
        <v>2025</v>
      </c>
      <c r="B839" s="10">
        <v>9</v>
      </c>
      <c r="C839" s="10" t="s">
        <v>39</v>
      </c>
      <c r="D839" s="13">
        <v>516</v>
      </c>
      <c r="E839" s="13" t="b">
        <v>0</v>
      </c>
      <c r="F839" s="13" t="b">
        <v>0</v>
      </c>
      <c r="G839" s="13" t="s">
        <v>119</v>
      </c>
      <c r="J839" s="14">
        <v>0.19750000000000001</v>
      </c>
    </row>
    <row r="840" spans="1:20" x14ac:dyDescent="0.2">
      <c r="A840" s="10">
        <v>2025</v>
      </c>
      <c r="B840" s="10">
        <v>9</v>
      </c>
      <c r="C840" s="10" t="s">
        <v>27</v>
      </c>
      <c r="D840" s="13">
        <v>516</v>
      </c>
      <c r="E840" s="13" t="b">
        <v>0</v>
      </c>
      <c r="F840" s="13" t="b">
        <v>0</v>
      </c>
      <c r="G840" s="13" t="s">
        <v>119</v>
      </c>
      <c r="H840" s="13">
        <v>137244.95000000027</v>
      </c>
      <c r="I840" s="14">
        <v>666</v>
      </c>
      <c r="J840" s="14">
        <v>15.980451388940274</v>
      </c>
      <c r="K840" s="13">
        <v>8588.3024615302511</v>
      </c>
      <c r="L840" s="14">
        <v>8538.967184271085</v>
      </c>
      <c r="M840" s="13">
        <v>8020.2584320429241</v>
      </c>
      <c r="N840" s="13">
        <v>7242.6996699293832</v>
      </c>
      <c r="O840" s="13">
        <v>7970.9231547837571</v>
      </c>
      <c r="P840" s="13">
        <v>170</v>
      </c>
      <c r="Q840" s="13">
        <v>10.637997379576733</v>
      </c>
      <c r="R840" s="13">
        <v>503</v>
      </c>
      <c r="S840" s="13">
        <v>2.56</v>
      </c>
      <c r="T840" s="13">
        <v>289</v>
      </c>
    </row>
    <row r="841" spans="1:20" x14ac:dyDescent="0.2">
      <c r="A841" s="10">
        <v>2024</v>
      </c>
      <c r="B841" s="10">
        <v>10</v>
      </c>
      <c r="C841" s="10" t="s">
        <v>35</v>
      </c>
      <c r="D841" s="13">
        <v>516</v>
      </c>
      <c r="E841" s="13" t="b">
        <v>0</v>
      </c>
      <c r="F841" s="13" t="b">
        <v>0</v>
      </c>
      <c r="G841" s="13" t="s">
        <v>119</v>
      </c>
      <c r="H841" s="13">
        <v>27187.970000000005</v>
      </c>
      <c r="I841" s="14">
        <v>118</v>
      </c>
      <c r="J841" s="14">
        <v>2.317361111107457</v>
      </c>
      <c r="K841" s="13">
        <v>11732.297512754492</v>
      </c>
      <c r="L841" s="14">
        <v>7123.1755469096479</v>
      </c>
      <c r="M841" s="13">
        <v>11732.297512754492</v>
      </c>
      <c r="N841" s="13">
        <v>6568.6655079516231</v>
      </c>
      <c r="O841" s="13">
        <v>7123.1755469096479</v>
      </c>
      <c r="P841" s="13">
        <v>44</v>
      </c>
      <c r="Q841" s="13">
        <v>18.987114174438091</v>
      </c>
      <c r="R841" s="13">
        <v>418</v>
      </c>
      <c r="S841" s="13">
        <v>1.7619047619047619</v>
      </c>
      <c r="T841" s="13">
        <v>309</v>
      </c>
    </row>
    <row r="842" spans="1:20" x14ac:dyDescent="0.2">
      <c r="A842" s="10">
        <v>2024</v>
      </c>
      <c r="B842" s="10">
        <v>10</v>
      </c>
      <c r="C842" s="10" t="s">
        <v>27</v>
      </c>
      <c r="D842" s="13">
        <v>516</v>
      </c>
      <c r="E842" s="13" t="b">
        <v>0</v>
      </c>
      <c r="F842" s="13" t="b">
        <v>0</v>
      </c>
      <c r="G842" s="13" t="s">
        <v>119</v>
      </c>
      <c r="H842" s="13">
        <v>209648.02000000028</v>
      </c>
      <c r="I842" s="14">
        <v>1027</v>
      </c>
      <c r="J842" s="14">
        <v>16.566111111114441</v>
      </c>
      <c r="K842" s="13">
        <v>12655.234447832745</v>
      </c>
      <c r="L842" s="14">
        <v>10188.297595490778</v>
      </c>
      <c r="M842" s="13">
        <v>12303.190449040101</v>
      </c>
      <c r="N842" s="13">
        <v>8911.2990375246354</v>
      </c>
      <c r="O842" s="13">
        <v>9836.2535966981322</v>
      </c>
      <c r="P842" s="13">
        <v>322</v>
      </c>
      <c r="Q842" s="13">
        <v>19.437271538277056</v>
      </c>
      <c r="R842" s="13">
        <v>370</v>
      </c>
      <c r="S842" s="13">
        <v>1.8865979381443299</v>
      </c>
      <c r="T842" s="13">
        <v>299</v>
      </c>
    </row>
    <row r="843" spans="1:20" x14ac:dyDescent="0.2">
      <c r="A843" s="10">
        <v>2025</v>
      </c>
      <c r="B843" s="10">
        <v>10</v>
      </c>
      <c r="C843" s="10" t="s">
        <v>27</v>
      </c>
      <c r="D843" s="13">
        <v>516</v>
      </c>
      <c r="E843" s="13" t="b">
        <v>0</v>
      </c>
      <c r="F843" s="13" t="b">
        <v>0</v>
      </c>
      <c r="G843" s="13" t="s">
        <v>119</v>
      </c>
      <c r="H843" s="13">
        <v>142208.94000000015</v>
      </c>
      <c r="I843" s="14">
        <v>654</v>
      </c>
      <c r="J843" s="14">
        <v>16.585104166620585</v>
      </c>
      <c r="K843" s="13">
        <v>8574.4978488716315</v>
      </c>
      <c r="L843" s="14">
        <v>8319.3683086836299</v>
      </c>
      <c r="M843" s="13">
        <v>8082.1283154661642</v>
      </c>
      <c r="N843" s="13">
        <v>7067.4605852586592</v>
      </c>
      <c r="O843" s="13">
        <v>7826.9987752781653</v>
      </c>
      <c r="P843" s="13">
        <v>181</v>
      </c>
      <c r="Q843" s="13">
        <v>10.913407487924204</v>
      </c>
      <c r="R843" s="13">
        <v>509</v>
      </c>
      <c r="S843" s="13">
        <v>2.0357142857142856</v>
      </c>
      <c r="T843" s="13">
        <v>319</v>
      </c>
    </row>
    <row r="844" spans="1:20" x14ac:dyDescent="0.2">
      <c r="A844" s="10">
        <v>2024</v>
      </c>
      <c r="B844" s="10">
        <v>11</v>
      </c>
      <c r="C844" s="10" t="s">
        <v>27</v>
      </c>
      <c r="D844" s="13">
        <v>516</v>
      </c>
      <c r="E844" s="13" t="b">
        <v>0</v>
      </c>
      <c r="F844" s="13" t="b">
        <v>0</v>
      </c>
      <c r="G844" s="13" t="s">
        <v>119</v>
      </c>
      <c r="H844" s="13">
        <v>161631.88999999987</v>
      </c>
      <c r="I844" s="14">
        <v>658</v>
      </c>
      <c r="J844" s="14">
        <v>3.1187499999999999</v>
      </c>
      <c r="K844" s="13">
        <v>51825.85651302601</v>
      </c>
      <c r="L844" s="14">
        <v>45628.482565130238</v>
      </c>
      <c r="M844" s="13">
        <v>46924.726252504981</v>
      </c>
      <c r="N844" s="13">
        <v>36410.398396793636</v>
      </c>
      <c r="O844" s="13">
        <v>40727.352304609223</v>
      </c>
      <c r="P844" s="13">
        <v>176</v>
      </c>
      <c r="Q844" s="13">
        <v>56.432865731462925</v>
      </c>
      <c r="R844" s="13">
        <v>474</v>
      </c>
      <c r="S844" s="13">
        <v>2.3915662650602409</v>
      </c>
      <c r="T844" s="13">
        <v>299</v>
      </c>
    </row>
    <row r="845" spans="1:20" x14ac:dyDescent="0.2">
      <c r="A845" s="10">
        <v>2025</v>
      </c>
      <c r="B845" s="10">
        <v>11</v>
      </c>
      <c r="C845" s="10" t="s">
        <v>27</v>
      </c>
      <c r="D845" s="13">
        <v>516</v>
      </c>
      <c r="E845" s="13" t="b">
        <v>0</v>
      </c>
      <c r="F845" s="13" t="b">
        <v>0</v>
      </c>
      <c r="G845" s="13" t="s">
        <v>119</v>
      </c>
      <c r="H845" s="13">
        <v>154326.82000000027</v>
      </c>
      <c r="I845" s="14">
        <v>676</v>
      </c>
      <c r="J845" s="14">
        <v>6.9013541666854872</v>
      </c>
      <c r="K845" s="13">
        <v>22361.81715538862</v>
      </c>
      <c r="L845" s="14">
        <v>22181.85247454447</v>
      </c>
      <c r="M845" s="13">
        <v>22361.81715538862</v>
      </c>
      <c r="N845" s="13">
        <v>19980.691712018976</v>
      </c>
      <c r="O845" s="13">
        <v>22181.85247454447</v>
      </c>
      <c r="P845" s="13">
        <v>175</v>
      </c>
      <c r="Q845" s="13">
        <v>25.357342308958366</v>
      </c>
      <c r="R845" s="13">
        <v>478</v>
      </c>
      <c r="S845" s="13">
        <v>2.3125</v>
      </c>
      <c r="T845" s="13">
        <v>329</v>
      </c>
    </row>
    <row r="846" spans="1:20" x14ac:dyDescent="0.2">
      <c r="A846" s="10">
        <v>2024</v>
      </c>
      <c r="B846" s="10">
        <v>12</v>
      </c>
      <c r="C846" s="10" t="s">
        <v>27</v>
      </c>
      <c r="D846" s="13">
        <v>516</v>
      </c>
      <c r="E846" s="13" t="b">
        <v>0</v>
      </c>
      <c r="F846" s="13" t="b">
        <v>0</v>
      </c>
      <c r="G846" s="13" t="s">
        <v>119</v>
      </c>
      <c r="H846" s="13">
        <v>192273.50000000012</v>
      </c>
      <c r="I846" s="14">
        <v>973</v>
      </c>
      <c r="J846" s="14">
        <v>7.7743055555952019</v>
      </c>
      <c r="K846" s="13">
        <v>24731.919606841286</v>
      </c>
      <c r="L846" s="14">
        <v>22994.183689029698</v>
      </c>
      <c r="M846" s="13">
        <v>24552.739615774761</v>
      </c>
      <c r="N846" s="13">
        <v>22706.878284832866</v>
      </c>
      <c r="O846" s="13">
        <v>22815.00369796317</v>
      </c>
      <c r="P846" s="13">
        <v>255</v>
      </c>
      <c r="Q846" s="13">
        <v>32.800357302199856</v>
      </c>
      <c r="R846" s="13">
        <v>439.5</v>
      </c>
      <c r="S846" s="13">
        <v>2.3122362869198314</v>
      </c>
      <c r="T846" s="13">
        <v>269</v>
      </c>
    </row>
    <row r="847" spans="1:20" x14ac:dyDescent="0.2">
      <c r="A847" s="10">
        <v>2025</v>
      </c>
      <c r="B847" s="10">
        <v>12</v>
      </c>
      <c r="C847" s="10" t="s">
        <v>27</v>
      </c>
      <c r="D847" s="13">
        <v>516</v>
      </c>
      <c r="E847" s="13" t="b">
        <v>0</v>
      </c>
      <c r="F847" s="13" t="b">
        <v>0</v>
      </c>
      <c r="G847" s="13" t="s">
        <v>119</v>
      </c>
      <c r="H847" s="13">
        <v>228568.85000000038</v>
      </c>
      <c r="I847" s="14">
        <v>984</v>
      </c>
      <c r="J847" s="14">
        <v>18.01645833337534</v>
      </c>
      <c r="K847" s="13">
        <v>12686.669364787333</v>
      </c>
      <c r="L847" s="14">
        <v>12686.669364787333</v>
      </c>
      <c r="M847" s="13">
        <v>10698.487262778763</v>
      </c>
      <c r="N847" s="13">
        <v>9399.3390302629159</v>
      </c>
      <c r="O847" s="13">
        <v>10698.487262778763</v>
      </c>
      <c r="P847" s="13">
        <v>267</v>
      </c>
      <c r="Q847" s="13">
        <v>14.819782837417314</v>
      </c>
      <c r="R847" s="13">
        <v>430</v>
      </c>
      <c r="S847" s="13">
        <v>2.1757322175732217</v>
      </c>
      <c r="T847" s="13">
        <v>289</v>
      </c>
    </row>
    <row r="848" spans="1:20" x14ac:dyDescent="0.2">
      <c r="A848" s="10">
        <v>2024</v>
      </c>
      <c r="B848" s="10">
        <v>1</v>
      </c>
      <c r="C848" s="10" t="s">
        <v>35</v>
      </c>
      <c r="D848" s="13">
        <v>523</v>
      </c>
      <c r="E848" s="13" t="b">
        <v>0</v>
      </c>
      <c r="F848" s="13" t="b">
        <v>0</v>
      </c>
      <c r="G848" s="13" t="s">
        <v>114</v>
      </c>
      <c r="H848" s="13">
        <v>67460.050000000017</v>
      </c>
      <c r="I848" s="14">
        <v>312</v>
      </c>
      <c r="J848" s="14">
        <v>8.4229166666666675</v>
      </c>
      <c r="K848" s="13">
        <v>8009.1080880534273</v>
      </c>
      <c r="L848" s="14">
        <v>6233.4939401434585</v>
      </c>
      <c r="M848" s="13">
        <v>8009.1080880534273</v>
      </c>
      <c r="N848" s="13">
        <v>5763.4667326242898</v>
      </c>
      <c r="O848" s="13">
        <v>6233.4939401434585</v>
      </c>
      <c r="P848" s="13">
        <v>113</v>
      </c>
      <c r="Q848" s="13">
        <v>13.41578036111798</v>
      </c>
      <c r="R848" s="13">
        <v>315.5</v>
      </c>
      <c r="S848" s="13">
        <v>1.8095238095238095</v>
      </c>
      <c r="T848" s="13">
        <v>289</v>
      </c>
    </row>
    <row r="849" spans="1:20" x14ac:dyDescent="0.2">
      <c r="A849" s="10">
        <v>2025</v>
      </c>
      <c r="B849" s="10">
        <v>1</v>
      </c>
      <c r="C849" s="10" t="s">
        <v>33</v>
      </c>
      <c r="D849" s="13">
        <v>523</v>
      </c>
      <c r="E849" s="13" t="b">
        <v>0</v>
      </c>
      <c r="F849" s="13" t="b">
        <v>0</v>
      </c>
      <c r="G849" s="13" t="s">
        <v>114</v>
      </c>
      <c r="H849" s="13">
        <v>198872.9600000002</v>
      </c>
      <c r="I849" s="14">
        <v>856</v>
      </c>
      <c r="J849" s="14">
        <v>20.604791666583914</v>
      </c>
      <c r="K849" s="13">
        <v>9651.7821300044961</v>
      </c>
      <c r="L849" s="14">
        <v>7046.4900761635099</v>
      </c>
      <c r="M849" s="13">
        <v>9375.055235975904</v>
      </c>
      <c r="N849" s="13">
        <v>6482.6144404373554</v>
      </c>
      <c r="O849" s="13">
        <v>6769.7631821349214</v>
      </c>
      <c r="P849" s="13">
        <v>267</v>
      </c>
      <c r="Q849" s="13">
        <v>12.958150915595555</v>
      </c>
      <c r="R849" s="13">
        <v>438</v>
      </c>
      <c r="S849" s="13">
        <v>1.9317269076305221</v>
      </c>
      <c r="T849" s="13">
        <v>329</v>
      </c>
    </row>
    <row r="850" spans="1:20" x14ac:dyDescent="0.2">
      <c r="A850" s="10">
        <v>2026</v>
      </c>
      <c r="B850" s="10">
        <v>1</v>
      </c>
      <c r="C850" s="10" t="s">
        <v>33</v>
      </c>
      <c r="D850" s="13">
        <v>523</v>
      </c>
      <c r="E850" s="13" t="b">
        <v>0</v>
      </c>
      <c r="F850" s="13" t="b">
        <v>0</v>
      </c>
      <c r="G850" s="13" t="s">
        <v>114</v>
      </c>
      <c r="H850" s="13">
        <v>64930.949999999983</v>
      </c>
      <c r="I850" s="14">
        <v>270</v>
      </c>
      <c r="J850" s="14">
        <v>9.4115972222664279</v>
      </c>
      <c r="K850" s="13">
        <v>6899.036206775093</v>
      </c>
      <c r="L850" s="14">
        <v>6899.036206775093</v>
      </c>
      <c r="M850" s="13">
        <v>6899.036206775093</v>
      </c>
      <c r="N850" s="13">
        <v>5989.4977089154709</v>
      </c>
      <c r="O850" s="13">
        <v>6899.036206775093</v>
      </c>
      <c r="P850" s="13">
        <v>88</v>
      </c>
      <c r="Q850" s="13">
        <v>9.3501663874655829</v>
      </c>
      <c r="R850" s="13">
        <v>392</v>
      </c>
      <c r="S850" s="13">
        <v>1.8533333333333333</v>
      </c>
      <c r="T850" s="13">
        <v>338</v>
      </c>
    </row>
    <row r="851" spans="1:20" x14ac:dyDescent="0.2">
      <c r="A851" s="10">
        <v>2024</v>
      </c>
      <c r="B851" s="10">
        <v>2</v>
      </c>
      <c r="C851" s="10" t="s">
        <v>35</v>
      </c>
      <c r="D851" s="13">
        <v>523</v>
      </c>
      <c r="E851" s="13" t="b">
        <v>0</v>
      </c>
      <c r="F851" s="13" t="b">
        <v>0</v>
      </c>
      <c r="G851" s="13" t="s">
        <v>114</v>
      </c>
      <c r="H851" s="13">
        <v>176540.80000000002</v>
      </c>
      <c r="I851" s="14">
        <v>977</v>
      </c>
      <c r="J851" s="14">
        <v>20.614583333333332</v>
      </c>
      <c r="K851" s="13">
        <v>8563.8791308741802</v>
      </c>
      <c r="L851" s="14">
        <v>5744.9524002021235</v>
      </c>
      <c r="M851" s="13">
        <v>8563.8791308741802</v>
      </c>
      <c r="N851" s="13">
        <v>5666.6486104093001</v>
      </c>
      <c r="O851" s="13">
        <v>5744.9524002021235</v>
      </c>
      <c r="P851" s="13">
        <v>345</v>
      </c>
      <c r="Q851" s="13">
        <v>16.735725113693785</v>
      </c>
      <c r="R851" s="13">
        <v>336</v>
      </c>
      <c r="S851" s="13">
        <v>1.6881028938906752</v>
      </c>
      <c r="T851" s="13">
        <v>269</v>
      </c>
    </row>
    <row r="852" spans="1:20" x14ac:dyDescent="0.2">
      <c r="A852" s="10">
        <v>2025</v>
      </c>
      <c r="B852" s="10">
        <v>2</v>
      </c>
      <c r="C852" s="10" t="s">
        <v>33</v>
      </c>
      <c r="D852" s="13">
        <v>523</v>
      </c>
      <c r="E852" s="13" t="b">
        <v>0</v>
      </c>
      <c r="F852" s="13" t="b">
        <v>0</v>
      </c>
      <c r="G852" s="13" t="s">
        <v>114</v>
      </c>
      <c r="H852" s="13">
        <v>111851.08000000012</v>
      </c>
      <c r="I852" s="14">
        <v>515</v>
      </c>
      <c r="J852" s="14">
        <v>20.072708333318587</v>
      </c>
      <c r="K852" s="13">
        <v>5572.2963808694949</v>
      </c>
      <c r="L852" s="14">
        <v>4028.6058391917413</v>
      </c>
      <c r="M852" s="13">
        <v>5572.2963808694949</v>
      </c>
      <c r="N852" s="13">
        <v>3991.399101187169</v>
      </c>
      <c r="O852" s="13">
        <v>4028.6058391917413</v>
      </c>
      <c r="P852" s="13">
        <v>183</v>
      </c>
      <c r="Q852" s="13">
        <v>9.1168564282000357</v>
      </c>
      <c r="R852" s="13">
        <v>319</v>
      </c>
      <c r="S852" s="13">
        <v>1.8924050632911393</v>
      </c>
      <c r="T852" s="13">
        <v>299</v>
      </c>
    </row>
    <row r="853" spans="1:20" x14ac:dyDescent="0.2">
      <c r="A853" s="10">
        <v>2024</v>
      </c>
      <c r="B853" s="10">
        <v>3</v>
      </c>
      <c r="C853" s="10" t="s">
        <v>35</v>
      </c>
      <c r="D853" s="13">
        <v>523</v>
      </c>
      <c r="E853" s="13" t="b">
        <v>0</v>
      </c>
      <c r="F853" s="13" t="b">
        <v>0</v>
      </c>
      <c r="G853" s="13" t="s">
        <v>114</v>
      </c>
      <c r="H853" s="13">
        <v>187743.84999999998</v>
      </c>
      <c r="I853" s="14">
        <v>899</v>
      </c>
      <c r="J853" s="14">
        <v>23.29138888888313</v>
      </c>
      <c r="K853" s="13">
        <v>8060.6549869428027</v>
      </c>
      <c r="L853" s="14">
        <v>6031.1903540903922</v>
      </c>
      <c r="M853" s="13">
        <v>8060.6549869428027</v>
      </c>
      <c r="N853" s="13">
        <v>5849.582463715984</v>
      </c>
      <c r="O853" s="13">
        <v>6031.1903540903922</v>
      </c>
      <c r="P853" s="13">
        <v>313</v>
      </c>
      <c r="Q853" s="13">
        <v>13.438442915243815</v>
      </c>
      <c r="R853" s="13">
        <v>360</v>
      </c>
      <c r="S853" s="13">
        <v>1.8308823529411764</v>
      </c>
      <c r="T853" s="13">
        <v>295</v>
      </c>
    </row>
    <row r="854" spans="1:20" x14ac:dyDescent="0.2">
      <c r="A854" s="10">
        <v>2025</v>
      </c>
      <c r="B854" s="10">
        <v>3</v>
      </c>
      <c r="C854" s="10" t="s">
        <v>33</v>
      </c>
      <c r="D854" s="13">
        <v>523</v>
      </c>
      <c r="E854" s="13" t="b">
        <v>0</v>
      </c>
      <c r="F854" s="13" t="b">
        <v>0</v>
      </c>
      <c r="G854" s="13" t="s">
        <v>114</v>
      </c>
      <c r="H854" s="13">
        <v>175799.20000000024</v>
      </c>
      <c r="I854" s="14">
        <v>819</v>
      </c>
      <c r="J854" s="14">
        <v>20.860277777897135</v>
      </c>
      <c r="K854" s="13">
        <v>8427.4620823252553</v>
      </c>
      <c r="L854" s="14">
        <v>7649.0280570024588</v>
      </c>
      <c r="M854" s="13">
        <v>8427.4620823252553</v>
      </c>
      <c r="N854" s="13">
        <v>7232.1596867636963</v>
      </c>
      <c r="O854" s="13">
        <v>7649.0280570024588</v>
      </c>
      <c r="P854" s="13">
        <v>227</v>
      </c>
      <c r="Q854" s="13">
        <v>10.881926042256337</v>
      </c>
      <c r="R854" s="13">
        <v>457</v>
      </c>
      <c r="S854" s="13">
        <v>2.2369668246445498</v>
      </c>
      <c r="T854" s="13">
        <v>299</v>
      </c>
    </row>
    <row r="855" spans="1:20" x14ac:dyDescent="0.2">
      <c r="A855" s="10">
        <v>2024</v>
      </c>
      <c r="B855" s="10">
        <v>4</v>
      </c>
      <c r="C855" s="10" t="s">
        <v>35</v>
      </c>
      <c r="D855" s="13">
        <v>523</v>
      </c>
      <c r="E855" s="13" t="b">
        <v>0</v>
      </c>
      <c r="F855" s="13" t="b">
        <v>0</v>
      </c>
      <c r="G855" s="13" t="s">
        <v>114</v>
      </c>
      <c r="H855" s="13">
        <v>207023.19000000029</v>
      </c>
      <c r="I855" s="14">
        <v>918</v>
      </c>
      <c r="J855" s="14">
        <v>22.838611111030332</v>
      </c>
      <c r="K855" s="13">
        <v>9064.6138240873406</v>
      </c>
      <c r="L855" s="14">
        <v>7047.5472093074641</v>
      </c>
      <c r="M855" s="13">
        <v>8520.8022963363583</v>
      </c>
      <c r="N855" s="13">
        <v>6375.8294798265006</v>
      </c>
      <c r="O855" s="13">
        <v>6503.7356815564808</v>
      </c>
      <c r="P855" s="13">
        <v>298</v>
      </c>
      <c r="Q855" s="13">
        <v>13.048078911246725</v>
      </c>
      <c r="R855" s="13">
        <v>376.5</v>
      </c>
      <c r="S855" s="13">
        <v>1.9175627240143369</v>
      </c>
      <c r="T855" s="13">
        <v>299</v>
      </c>
    </row>
    <row r="856" spans="1:20" x14ac:dyDescent="0.2">
      <c r="A856" s="10">
        <v>2025</v>
      </c>
      <c r="B856" s="10">
        <v>4</v>
      </c>
      <c r="C856" s="10" t="s">
        <v>33</v>
      </c>
      <c r="D856" s="13">
        <v>523</v>
      </c>
      <c r="E856" s="13" t="b">
        <v>0</v>
      </c>
      <c r="F856" s="13" t="b">
        <v>0</v>
      </c>
      <c r="G856" s="13" t="s">
        <v>114</v>
      </c>
      <c r="H856" s="13">
        <v>177663.80000000042</v>
      </c>
      <c r="I856" s="14">
        <v>977</v>
      </c>
      <c r="J856" s="14">
        <v>20.998923611110367</v>
      </c>
      <c r="K856" s="13">
        <v>8460.6146148367279</v>
      </c>
      <c r="L856" s="14">
        <v>7588.2984742937942</v>
      </c>
      <c r="M856" s="13">
        <v>8460.6146148367279</v>
      </c>
      <c r="N856" s="13">
        <v>7579.4623070960624</v>
      </c>
      <c r="O856" s="13">
        <v>7588.2984742937942</v>
      </c>
      <c r="P856" s="13">
        <v>274</v>
      </c>
      <c r="Q856" s="13">
        <v>13.048287858670466</v>
      </c>
      <c r="R856" s="13">
        <v>364.5</v>
      </c>
      <c r="S856" s="13">
        <v>2.0612244897959182</v>
      </c>
      <c r="T856" s="13">
        <v>299</v>
      </c>
    </row>
    <row r="857" spans="1:20" x14ac:dyDescent="0.2">
      <c r="A857" s="10">
        <v>2024</v>
      </c>
      <c r="B857" s="10">
        <v>5</v>
      </c>
      <c r="C857" s="10" t="s">
        <v>35</v>
      </c>
      <c r="D857" s="13">
        <v>523</v>
      </c>
      <c r="E857" s="13" t="b">
        <v>0</v>
      </c>
      <c r="F857" s="13" t="b">
        <v>0</v>
      </c>
      <c r="G857" s="13" t="s">
        <v>114</v>
      </c>
      <c r="H857" s="13">
        <v>141602.90000000011</v>
      </c>
      <c r="I857" s="14">
        <v>631</v>
      </c>
      <c r="J857" s="14">
        <v>15.721493055636529</v>
      </c>
      <c r="K857" s="13">
        <v>9006.9626020177584</v>
      </c>
      <c r="L857" s="14">
        <v>5969.8242188486629</v>
      </c>
      <c r="M857" s="13">
        <v>8206.6569341353406</v>
      </c>
      <c r="N857" s="13">
        <v>4810.8185229190894</v>
      </c>
      <c r="O857" s="13">
        <v>5169.5185509662442</v>
      </c>
      <c r="P857" s="13">
        <v>228</v>
      </c>
      <c r="Q857" s="13">
        <v>14.502439379843544</v>
      </c>
      <c r="R857" s="13">
        <v>336</v>
      </c>
      <c r="S857" s="13">
        <v>1.7655502392344498</v>
      </c>
      <c r="T857" s="13">
        <v>284</v>
      </c>
    </row>
    <row r="858" spans="1:20" x14ac:dyDescent="0.2">
      <c r="A858" s="10">
        <v>2025</v>
      </c>
      <c r="B858" s="10">
        <v>5</v>
      </c>
      <c r="C858" s="10" t="s">
        <v>33</v>
      </c>
      <c r="D858" s="13">
        <v>523</v>
      </c>
      <c r="E858" s="13" t="b">
        <v>0</v>
      </c>
      <c r="F858" s="13" t="b">
        <v>0</v>
      </c>
      <c r="G858" s="13" t="s">
        <v>114</v>
      </c>
      <c r="H858" s="13">
        <v>174774.84000000043</v>
      </c>
      <c r="I858" s="14">
        <v>893</v>
      </c>
      <c r="J858" s="14">
        <v>20.275416666717792</v>
      </c>
      <c r="K858" s="13">
        <v>8620.0369083854293</v>
      </c>
      <c r="L858" s="14">
        <v>7957.0049115107522</v>
      </c>
      <c r="M858" s="13">
        <v>8620.0369083854293</v>
      </c>
      <c r="N858" s="13">
        <v>7669.9745586621702</v>
      </c>
      <c r="O858" s="13">
        <v>7957.0049115107522</v>
      </c>
      <c r="P858" s="13">
        <v>232</v>
      </c>
      <c r="Q858" s="13">
        <v>11.442428227915498</v>
      </c>
      <c r="R858" s="13">
        <v>400</v>
      </c>
      <c r="S858" s="13">
        <v>2.2425742574257428</v>
      </c>
      <c r="T858" s="13">
        <v>288</v>
      </c>
    </row>
    <row r="859" spans="1:20" x14ac:dyDescent="0.2">
      <c r="A859" s="10">
        <v>2024</v>
      </c>
      <c r="B859" s="10">
        <v>6</v>
      </c>
      <c r="C859" s="10" t="s">
        <v>35</v>
      </c>
      <c r="D859" s="13">
        <v>523</v>
      </c>
      <c r="E859" s="13" t="b">
        <v>0</v>
      </c>
      <c r="F859" s="13" t="b">
        <v>0</v>
      </c>
      <c r="G859" s="13" t="s">
        <v>114</v>
      </c>
      <c r="H859" s="13">
        <v>66374.100000000006</v>
      </c>
      <c r="I859" s="14">
        <v>253</v>
      </c>
      <c r="J859" s="14">
        <v>5.1032986111677019</v>
      </c>
      <c r="K859" s="13">
        <v>13006.117230677344</v>
      </c>
      <c r="L859" s="14">
        <v>7907.9146792795491</v>
      </c>
      <c r="M859" s="13">
        <v>11863.326960235858</v>
      </c>
      <c r="N859" s="13">
        <v>6053.7021941835928</v>
      </c>
      <c r="O859" s="13">
        <v>6765.1244088380627</v>
      </c>
      <c r="P859" s="13">
        <v>95</v>
      </c>
      <c r="Q859" s="13">
        <v>18.615410783940536</v>
      </c>
      <c r="R859" s="13">
        <v>357.5</v>
      </c>
      <c r="S859" s="13">
        <v>1.7222222222222223</v>
      </c>
      <c r="T859" s="13">
        <v>305</v>
      </c>
    </row>
    <row r="860" spans="1:20" x14ac:dyDescent="0.2">
      <c r="A860" s="10">
        <v>2024</v>
      </c>
      <c r="B860" s="10">
        <v>6</v>
      </c>
      <c r="C860" s="10" t="s">
        <v>33</v>
      </c>
      <c r="D860" s="13">
        <v>523</v>
      </c>
      <c r="E860" s="13" t="b">
        <v>0</v>
      </c>
      <c r="F860" s="13" t="b">
        <v>0</v>
      </c>
      <c r="G860" s="13" t="s">
        <v>114</v>
      </c>
      <c r="H860" s="13">
        <v>185465.16999999993</v>
      </c>
      <c r="I860" s="14">
        <v>775</v>
      </c>
      <c r="J860" s="14">
        <v>16.506388888876245</v>
      </c>
      <c r="K860" s="13">
        <v>11235.962708050944</v>
      </c>
      <c r="L860" s="14">
        <v>7925.0568298531016</v>
      </c>
      <c r="M860" s="13">
        <v>10288.87488010481</v>
      </c>
      <c r="N860" s="13">
        <v>6426.7763660584778</v>
      </c>
      <c r="O860" s="13">
        <v>6977.9690019069676</v>
      </c>
      <c r="P860" s="13">
        <v>254</v>
      </c>
      <c r="Q860" s="13">
        <v>15.387981084776946</v>
      </c>
      <c r="R860" s="13">
        <v>396</v>
      </c>
      <c r="S860" s="13">
        <v>1.8504273504273505</v>
      </c>
      <c r="T860" s="13">
        <v>305</v>
      </c>
    </row>
    <row r="861" spans="1:20" x14ac:dyDescent="0.2">
      <c r="A861" s="10">
        <v>2025</v>
      </c>
      <c r="B861" s="10">
        <v>6</v>
      </c>
      <c r="C861" s="10" t="s">
        <v>33</v>
      </c>
      <c r="D861" s="13">
        <v>523</v>
      </c>
      <c r="E861" s="13" t="b">
        <v>0</v>
      </c>
      <c r="F861" s="13" t="b">
        <v>0</v>
      </c>
      <c r="G861" s="13" t="s">
        <v>114</v>
      </c>
      <c r="H861" s="13">
        <v>199079.02000000115</v>
      </c>
      <c r="I861" s="14">
        <v>1045</v>
      </c>
      <c r="J861" s="14">
        <v>20.807013888882356</v>
      </c>
      <c r="K861" s="13">
        <v>9567.8803822192604</v>
      </c>
      <c r="L861" s="14">
        <v>8648.6711145107347</v>
      </c>
      <c r="M861" s="13">
        <v>9430.330611008254</v>
      </c>
      <c r="N861" s="13">
        <v>8056.3093241153501</v>
      </c>
      <c r="O861" s="13">
        <v>8511.1213432997283</v>
      </c>
      <c r="P861" s="13">
        <v>272</v>
      </c>
      <c r="Q861" s="13">
        <v>13.072514943883204</v>
      </c>
      <c r="R861" s="13">
        <v>429</v>
      </c>
      <c r="S861" s="13">
        <v>2.5082644628099175</v>
      </c>
      <c r="T861" s="13">
        <v>249</v>
      </c>
    </row>
    <row r="862" spans="1:20" x14ac:dyDescent="0.2">
      <c r="A862" s="10">
        <v>2024</v>
      </c>
      <c r="B862" s="10">
        <v>7</v>
      </c>
      <c r="C862" s="10" t="s">
        <v>39</v>
      </c>
      <c r="D862" s="13">
        <v>523</v>
      </c>
      <c r="E862" s="13" t="b">
        <v>0</v>
      </c>
      <c r="F862" s="13" t="b">
        <v>0</v>
      </c>
      <c r="G862" s="13" t="s">
        <v>114</v>
      </c>
      <c r="J862" s="14">
        <v>1</v>
      </c>
    </row>
    <row r="863" spans="1:20" x14ac:dyDescent="0.2">
      <c r="A863" s="10">
        <v>2024</v>
      </c>
      <c r="B863" s="10">
        <v>7</v>
      </c>
      <c r="C863" s="10" t="s">
        <v>33</v>
      </c>
      <c r="D863" s="13">
        <v>523</v>
      </c>
      <c r="E863" s="13" t="b">
        <v>0</v>
      </c>
      <c r="F863" s="13" t="b">
        <v>0</v>
      </c>
      <c r="G863" s="13" t="s">
        <v>114</v>
      </c>
      <c r="H863" s="13">
        <v>347385.63999999833</v>
      </c>
      <c r="I863" s="14">
        <v>1210</v>
      </c>
      <c r="J863" s="14">
        <v>24.454444444428663</v>
      </c>
      <c r="K863" s="13">
        <v>14205.419419337555</v>
      </c>
      <c r="L863" s="14">
        <v>10578.935889870079</v>
      </c>
      <c r="M863" s="13">
        <v>12338.822118232287</v>
      </c>
      <c r="N863" s="13">
        <v>7473.7089372577811</v>
      </c>
      <c r="O863" s="13">
        <v>8712.3385887647801</v>
      </c>
      <c r="P863" s="13">
        <v>418</v>
      </c>
      <c r="Q863" s="13">
        <v>17.093007406072186</v>
      </c>
      <c r="R863" s="13">
        <v>359</v>
      </c>
      <c r="S863" s="13">
        <v>1.8931297709923665</v>
      </c>
      <c r="T863" s="13">
        <v>305</v>
      </c>
    </row>
    <row r="864" spans="1:20" x14ac:dyDescent="0.2">
      <c r="A864" s="10">
        <v>2025</v>
      </c>
      <c r="B864" s="10">
        <v>7</v>
      </c>
      <c r="C864" s="10" t="s">
        <v>33</v>
      </c>
      <c r="D864" s="13">
        <v>523</v>
      </c>
      <c r="E864" s="13" t="b">
        <v>0</v>
      </c>
      <c r="F864" s="13" t="b">
        <v>0</v>
      </c>
      <c r="G864" s="13" t="s">
        <v>114</v>
      </c>
      <c r="H864" s="13">
        <v>226939.95000000045</v>
      </c>
      <c r="I864" s="14">
        <v>973</v>
      </c>
      <c r="J864" s="14">
        <v>24.109027777791198</v>
      </c>
      <c r="K864" s="13">
        <v>9413.0693320223163</v>
      </c>
      <c r="L864" s="14">
        <v>8659.1235417758835</v>
      </c>
      <c r="M864" s="13">
        <v>9413.0693320223163</v>
      </c>
      <c r="N864" s="13">
        <v>7461.2374110624805</v>
      </c>
      <c r="O864" s="13">
        <v>8659.1235417758835</v>
      </c>
      <c r="P864" s="13">
        <v>287</v>
      </c>
      <c r="Q864" s="13">
        <v>11.904254399855112</v>
      </c>
      <c r="R864" s="13">
        <v>395</v>
      </c>
      <c r="S864" s="13">
        <v>2.22265625</v>
      </c>
      <c r="T864" s="13">
        <v>279</v>
      </c>
    </row>
    <row r="865" spans="1:20" x14ac:dyDescent="0.2">
      <c r="A865" s="10">
        <v>2024</v>
      </c>
      <c r="B865" s="10">
        <v>8</v>
      </c>
      <c r="C865" s="10" t="s">
        <v>33</v>
      </c>
      <c r="D865" s="13">
        <v>523</v>
      </c>
      <c r="E865" s="13" t="b">
        <v>0</v>
      </c>
      <c r="F865" s="13" t="b">
        <v>0</v>
      </c>
      <c r="G865" s="13" t="s">
        <v>114</v>
      </c>
      <c r="H865" s="13">
        <v>245646.85000000012</v>
      </c>
      <c r="I865" s="14">
        <v>1262</v>
      </c>
      <c r="J865" s="14">
        <v>21.942951388969959</v>
      </c>
      <c r="K865" s="13">
        <v>11194.795342046793</v>
      </c>
      <c r="L865" s="14">
        <v>7235.2208773431048</v>
      </c>
      <c r="M865" s="13">
        <v>11194.795342046793</v>
      </c>
      <c r="N865" s="13">
        <v>6708.4093379523383</v>
      </c>
      <c r="O865" s="13">
        <v>7235.2208773431048</v>
      </c>
      <c r="P865" s="13">
        <v>363</v>
      </c>
      <c r="Q865" s="13">
        <v>16.542897697092325</v>
      </c>
      <c r="R865" s="13">
        <v>388.5</v>
      </c>
      <c r="S865" s="13">
        <v>2.1</v>
      </c>
      <c r="T865" s="13">
        <v>299</v>
      </c>
    </row>
    <row r="866" spans="1:20" x14ac:dyDescent="0.2">
      <c r="A866" s="10">
        <v>2025</v>
      </c>
      <c r="B866" s="10">
        <v>8</v>
      </c>
      <c r="C866" s="10" t="s">
        <v>35</v>
      </c>
      <c r="D866" s="13">
        <v>523</v>
      </c>
      <c r="E866" s="13" t="b">
        <v>0</v>
      </c>
      <c r="F866" s="13" t="b">
        <v>0</v>
      </c>
      <c r="G866" s="13" t="s">
        <v>114</v>
      </c>
      <c r="J866" s="14">
        <v>0.14874999999999999</v>
      </c>
    </row>
    <row r="867" spans="1:20" x14ac:dyDescent="0.2">
      <c r="A867" s="10">
        <v>2025</v>
      </c>
      <c r="B867" s="10">
        <v>8</v>
      </c>
      <c r="C867" s="10" t="s">
        <v>33</v>
      </c>
      <c r="D867" s="13">
        <v>523</v>
      </c>
      <c r="E867" s="13" t="b">
        <v>0</v>
      </c>
      <c r="F867" s="13" t="b">
        <v>0</v>
      </c>
      <c r="G867" s="13" t="s">
        <v>114</v>
      </c>
      <c r="H867" s="13">
        <v>224214.89999999956</v>
      </c>
      <c r="I867" s="14">
        <v>1042</v>
      </c>
      <c r="J867" s="14">
        <v>21.525798611131904</v>
      </c>
      <c r="K867" s="13">
        <v>10416.101351243178</v>
      </c>
      <c r="L867" s="14">
        <v>9804.5593481886517</v>
      </c>
      <c r="M867" s="13">
        <v>9640.5203704118194</v>
      </c>
      <c r="N867" s="13">
        <v>8101.6692179686588</v>
      </c>
      <c r="O867" s="13">
        <v>9028.9783673572947</v>
      </c>
      <c r="P867" s="13">
        <v>278</v>
      </c>
      <c r="Q867" s="13">
        <v>12.914735709560825</v>
      </c>
      <c r="R867" s="13">
        <v>416.5</v>
      </c>
      <c r="S867" s="13">
        <v>2.3927125506072873</v>
      </c>
      <c r="T867" s="13">
        <v>254</v>
      </c>
    </row>
    <row r="868" spans="1:20" x14ac:dyDescent="0.2">
      <c r="A868" s="10">
        <v>2024</v>
      </c>
      <c r="B868" s="10">
        <v>9</v>
      </c>
      <c r="C868" s="10" t="s">
        <v>33</v>
      </c>
      <c r="D868" s="13">
        <v>523</v>
      </c>
      <c r="E868" s="13" t="b">
        <v>0</v>
      </c>
      <c r="F868" s="13" t="b">
        <v>0</v>
      </c>
      <c r="G868" s="13" t="s">
        <v>114</v>
      </c>
      <c r="H868" s="13">
        <v>167505.00000000006</v>
      </c>
      <c r="I868" s="14">
        <v>718</v>
      </c>
      <c r="J868" s="14">
        <v>15.907500000023866</v>
      </c>
      <c r="K868" s="13">
        <v>10529.938708140735</v>
      </c>
      <c r="L868" s="14">
        <v>6736.5494263611126</v>
      </c>
      <c r="M868" s="13">
        <v>10529.938708140735</v>
      </c>
      <c r="N868" s="13">
        <v>6034.8527424080467</v>
      </c>
      <c r="O868" s="13">
        <v>6736.5494263611126</v>
      </c>
      <c r="P868" s="13">
        <v>228</v>
      </c>
      <c r="Q868" s="13">
        <v>14.33286185759283</v>
      </c>
      <c r="R868" s="13">
        <v>396</v>
      </c>
      <c r="S868" s="13">
        <v>2.0181818181818181</v>
      </c>
      <c r="T868" s="13">
        <v>305</v>
      </c>
    </row>
    <row r="869" spans="1:20" x14ac:dyDescent="0.2">
      <c r="A869" s="10">
        <v>2025</v>
      </c>
      <c r="B869" s="10">
        <v>9</v>
      </c>
      <c r="C869" s="10" t="s">
        <v>33</v>
      </c>
      <c r="D869" s="13">
        <v>523</v>
      </c>
      <c r="E869" s="13" t="b">
        <v>0</v>
      </c>
      <c r="F869" s="13" t="b">
        <v>0</v>
      </c>
      <c r="G869" s="13" t="s">
        <v>114</v>
      </c>
      <c r="H869" s="13">
        <v>182811.0800000001</v>
      </c>
      <c r="I869" s="14">
        <v>889</v>
      </c>
      <c r="J869" s="14">
        <v>21.030972222299606</v>
      </c>
      <c r="K869" s="13">
        <v>8692.4692813849779</v>
      </c>
      <c r="L869" s="14">
        <v>8258.2763252306413</v>
      </c>
      <c r="M869" s="13">
        <v>8636.3615566670105</v>
      </c>
      <c r="N869" s="13">
        <v>7453.1770734686816</v>
      </c>
      <c r="O869" s="13">
        <v>8202.1686005126739</v>
      </c>
      <c r="P869" s="13">
        <v>231</v>
      </c>
      <c r="Q869" s="13">
        <v>10.983800347330856</v>
      </c>
      <c r="R869" s="13">
        <v>471.5</v>
      </c>
      <c r="S869" s="13">
        <v>2.3177570093457942</v>
      </c>
      <c r="T869" s="13">
        <v>299</v>
      </c>
    </row>
    <row r="870" spans="1:20" x14ac:dyDescent="0.2">
      <c r="A870" s="10">
        <v>2024</v>
      </c>
      <c r="B870" s="10">
        <v>10</v>
      </c>
      <c r="C870" s="10" t="s">
        <v>33</v>
      </c>
      <c r="D870" s="13">
        <v>523</v>
      </c>
      <c r="E870" s="13" t="b">
        <v>0</v>
      </c>
      <c r="F870" s="13" t="b">
        <v>0</v>
      </c>
      <c r="G870" s="13" t="s">
        <v>114</v>
      </c>
      <c r="H870" s="13">
        <v>220754.01000000007</v>
      </c>
      <c r="I870" s="14">
        <v>1055</v>
      </c>
      <c r="J870" s="14">
        <v>22.932673611146456</v>
      </c>
      <c r="K870" s="13">
        <v>9626.1785146892908</v>
      </c>
      <c r="L870" s="14">
        <v>6565.4996252516412</v>
      </c>
      <c r="M870" s="13">
        <v>9340.5162272874459</v>
      </c>
      <c r="N870" s="13">
        <v>5811.0572827072183</v>
      </c>
      <c r="O870" s="13">
        <v>6279.8373378497972</v>
      </c>
      <c r="P870" s="13">
        <v>334</v>
      </c>
      <c r="Q870" s="13">
        <v>14.564372461031272</v>
      </c>
      <c r="R870" s="13">
        <v>405</v>
      </c>
      <c r="S870" s="13">
        <v>1.7993527508090614</v>
      </c>
      <c r="T870" s="13">
        <v>305</v>
      </c>
    </row>
    <row r="871" spans="1:20" x14ac:dyDescent="0.2">
      <c r="A871" s="10">
        <v>2025</v>
      </c>
      <c r="B871" s="10">
        <v>10</v>
      </c>
      <c r="C871" s="10" t="s">
        <v>33</v>
      </c>
      <c r="D871" s="13">
        <v>523</v>
      </c>
      <c r="E871" s="13" t="b">
        <v>0</v>
      </c>
      <c r="F871" s="13" t="b">
        <v>0</v>
      </c>
      <c r="G871" s="13" t="s">
        <v>114</v>
      </c>
      <c r="H871" s="13">
        <v>126920.06000000011</v>
      </c>
      <c r="I871" s="14">
        <v>662</v>
      </c>
      <c r="J871" s="14">
        <v>17.645729166594101</v>
      </c>
      <c r="K871" s="13">
        <v>7192.6786817219208</v>
      </c>
      <c r="L871" s="14">
        <v>6814.43701559483</v>
      </c>
      <c r="M871" s="13">
        <v>7192.6786817219208</v>
      </c>
      <c r="N871" s="13">
        <v>6429.1579525527304</v>
      </c>
      <c r="O871" s="13">
        <v>6814.43701559483</v>
      </c>
      <c r="P871" s="13">
        <v>185</v>
      </c>
      <c r="Q871" s="13">
        <v>10.48412328294325</v>
      </c>
      <c r="R871" s="13">
        <v>407</v>
      </c>
      <c r="S871" s="13">
        <v>2.1294117647058823</v>
      </c>
      <c r="T871" s="13">
        <v>249</v>
      </c>
    </row>
    <row r="872" spans="1:20" x14ac:dyDescent="0.2">
      <c r="A872" s="10">
        <v>2024</v>
      </c>
      <c r="B872" s="10">
        <v>11</v>
      </c>
      <c r="C872" s="10" t="s">
        <v>33</v>
      </c>
      <c r="D872" s="13">
        <v>523</v>
      </c>
      <c r="E872" s="13" t="b">
        <v>0</v>
      </c>
      <c r="F872" s="13" t="b">
        <v>0</v>
      </c>
      <c r="G872" s="13" t="s">
        <v>114</v>
      </c>
      <c r="H872" s="13">
        <v>141038.99000000008</v>
      </c>
      <c r="I872" s="14">
        <v>614</v>
      </c>
      <c r="J872" s="14">
        <v>16.208263888946675</v>
      </c>
      <c r="K872" s="13">
        <v>8701.6716266683252</v>
      </c>
      <c r="L872" s="14">
        <v>5560.7337477683068</v>
      </c>
      <c r="M872" s="13">
        <v>8701.6716266683252</v>
      </c>
      <c r="N872" s="13">
        <v>5426.5306020826392</v>
      </c>
      <c r="O872" s="13">
        <v>5560.7337477683068</v>
      </c>
      <c r="P872" s="13">
        <v>194</v>
      </c>
      <c r="Q872" s="13">
        <v>11.969202952840588</v>
      </c>
      <c r="R872" s="13">
        <v>397</v>
      </c>
      <c r="S872" s="13">
        <v>2.0674157303370788</v>
      </c>
      <c r="T872" s="13">
        <v>305</v>
      </c>
    </row>
    <row r="873" spans="1:20" x14ac:dyDescent="0.2">
      <c r="A873" s="10">
        <v>2025</v>
      </c>
      <c r="B873" s="10">
        <v>11</v>
      </c>
      <c r="C873" s="10" t="s">
        <v>33</v>
      </c>
      <c r="D873" s="13">
        <v>523</v>
      </c>
      <c r="E873" s="13" t="b">
        <v>0</v>
      </c>
      <c r="F873" s="13" t="b">
        <v>0</v>
      </c>
      <c r="G873" s="13" t="s">
        <v>114</v>
      </c>
      <c r="H873" s="13">
        <v>69209.479999999952</v>
      </c>
      <c r="I873" s="14">
        <v>361</v>
      </c>
      <c r="J873" s="14">
        <v>10.36222222221113</v>
      </c>
      <c r="K873" s="13">
        <v>6679.019086432193</v>
      </c>
      <c r="L873" s="14">
        <v>6624.4941025162007</v>
      </c>
      <c r="M873" s="13">
        <v>6298.5987561722959</v>
      </c>
      <c r="N873" s="13">
        <v>6035.1253484945564</v>
      </c>
      <c r="O873" s="13">
        <v>6244.0737722563044</v>
      </c>
      <c r="P873" s="13">
        <v>109</v>
      </c>
      <c r="Q873" s="13">
        <v>10.518979197952499</v>
      </c>
      <c r="R873" s="13">
        <v>394</v>
      </c>
      <c r="S873" s="13">
        <v>2.1632653061224492</v>
      </c>
      <c r="T873" s="13">
        <v>249</v>
      </c>
    </row>
    <row r="874" spans="1:20" x14ac:dyDescent="0.2">
      <c r="A874" s="10">
        <v>2024</v>
      </c>
      <c r="B874" s="10">
        <v>12</v>
      </c>
      <c r="C874" s="10" t="s">
        <v>35</v>
      </c>
      <c r="D874" s="13">
        <v>523</v>
      </c>
      <c r="E874" s="13" t="b">
        <v>0</v>
      </c>
      <c r="F874" s="13" t="b">
        <v>0</v>
      </c>
      <c r="G874" s="13" t="s">
        <v>114</v>
      </c>
      <c r="H874" s="13">
        <v>27796.99999999996</v>
      </c>
      <c r="I874" s="14">
        <v>95</v>
      </c>
      <c r="J874" s="14">
        <v>1.0092708333031624</v>
      </c>
      <c r="K874" s="13">
        <v>27541.665807408073</v>
      </c>
      <c r="L874" s="14">
        <v>25485.72608188475</v>
      </c>
      <c r="M874" s="13">
        <v>27541.665807408073</v>
      </c>
      <c r="N874" s="13">
        <v>23751.206523570952</v>
      </c>
      <c r="O874" s="13">
        <v>25485.72608188475</v>
      </c>
      <c r="P874" s="13">
        <v>20</v>
      </c>
      <c r="Q874" s="13">
        <v>19.816286511068181</v>
      </c>
      <c r="R874" s="13">
        <v>529</v>
      </c>
      <c r="S874" s="13">
        <v>3.3684210526315788</v>
      </c>
      <c r="T874" s="13">
        <v>359</v>
      </c>
    </row>
    <row r="875" spans="1:20" x14ac:dyDescent="0.2">
      <c r="A875" s="10">
        <v>2024</v>
      </c>
      <c r="B875" s="10">
        <v>12</v>
      </c>
      <c r="C875" s="10" t="s">
        <v>33</v>
      </c>
      <c r="D875" s="13">
        <v>523</v>
      </c>
      <c r="E875" s="13" t="b">
        <v>0</v>
      </c>
      <c r="F875" s="13" t="b">
        <v>0</v>
      </c>
      <c r="G875" s="13" t="s">
        <v>114</v>
      </c>
      <c r="H875" s="13">
        <v>246729.50000000009</v>
      </c>
      <c r="I875" s="14">
        <v>1202</v>
      </c>
      <c r="J875" s="14">
        <v>22.332395833400369</v>
      </c>
      <c r="K875" s="13">
        <v>11048.053323100741</v>
      </c>
      <c r="L875" s="14">
        <v>8380.6417993040995</v>
      </c>
      <c r="M875" s="13">
        <v>11048.053323100741</v>
      </c>
      <c r="N875" s="13">
        <v>8081.7329831699954</v>
      </c>
      <c r="O875" s="13">
        <v>8380.6417993040995</v>
      </c>
      <c r="P875" s="13">
        <v>368</v>
      </c>
      <c r="Q875" s="13">
        <v>16.478303660085523</v>
      </c>
      <c r="R875" s="13">
        <v>399</v>
      </c>
      <c r="S875" s="13">
        <v>2</v>
      </c>
      <c r="T875" s="13">
        <v>299</v>
      </c>
    </row>
    <row r="876" spans="1:20" x14ac:dyDescent="0.2">
      <c r="A876" s="10">
        <v>2025</v>
      </c>
      <c r="B876" s="10">
        <v>12</v>
      </c>
      <c r="C876" s="10" t="s">
        <v>33</v>
      </c>
      <c r="D876" s="13">
        <v>523</v>
      </c>
      <c r="E876" s="13" t="b">
        <v>0</v>
      </c>
      <c r="F876" s="13" t="b">
        <v>0</v>
      </c>
      <c r="G876" s="13" t="s">
        <v>114</v>
      </c>
      <c r="H876" s="13">
        <v>206204.94999999987</v>
      </c>
      <c r="I876" s="14">
        <v>1101</v>
      </c>
      <c r="J876" s="14">
        <v>20.641909722246055</v>
      </c>
      <c r="K876" s="13">
        <v>9989.6256099681559</v>
      </c>
      <c r="L876" s="14">
        <v>9989.6256099681559</v>
      </c>
      <c r="M876" s="13">
        <v>9989.6256099681559</v>
      </c>
      <c r="N876" s="13">
        <v>9729.9582597993249</v>
      </c>
      <c r="O876" s="13">
        <v>9989.6256099681559</v>
      </c>
      <c r="P876" s="13">
        <v>316</v>
      </c>
      <c r="Q876" s="13">
        <v>15.308661080880645</v>
      </c>
      <c r="R876" s="13">
        <v>399</v>
      </c>
      <c r="S876" s="13">
        <v>1.9964285714285714</v>
      </c>
      <c r="T876" s="13">
        <v>279</v>
      </c>
    </row>
    <row r="877" spans="1:20" x14ac:dyDescent="0.2">
      <c r="A877" s="10">
        <v>2024</v>
      </c>
      <c r="B877" s="10">
        <v>1</v>
      </c>
      <c r="C877" s="10" t="s">
        <v>41</v>
      </c>
      <c r="D877" s="13">
        <v>525</v>
      </c>
      <c r="E877" s="13" t="b">
        <v>0</v>
      </c>
      <c r="F877" s="13" t="b">
        <v>0</v>
      </c>
      <c r="G877" s="13" t="s">
        <v>125</v>
      </c>
      <c r="H877" s="13">
        <v>1341</v>
      </c>
      <c r="I877" s="14">
        <v>7</v>
      </c>
      <c r="J877" s="14">
        <v>2.0375000000000001</v>
      </c>
      <c r="K877" s="13">
        <v>658.15950920245393</v>
      </c>
      <c r="L877" s="14">
        <v>658.15950920245393</v>
      </c>
      <c r="M877" s="13">
        <v>658.15950920245393</v>
      </c>
      <c r="N877" s="13">
        <v>658.15950920245393</v>
      </c>
      <c r="O877" s="13">
        <v>658.15950920245393</v>
      </c>
      <c r="P877" s="13">
        <v>5</v>
      </c>
      <c r="Q877" s="13">
        <v>2.4539877300613497</v>
      </c>
      <c r="R877" s="13">
        <v>258</v>
      </c>
      <c r="S877" s="13">
        <v>1</v>
      </c>
      <c r="T877" s="13">
        <v>349</v>
      </c>
    </row>
    <row r="878" spans="1:20" x14ac:dyDescent="0.2">
      <c r="A878" s="10">
        <v>2025</v>
      </c>
      <c r="B878" s="10">
        <v>1</v>
      </c>
      <c r="C878" s="10" t="s">
        <v>41</v>
      </c>
      <c r="D878" s="13">
        <v>525</v>
      </c>
      <c r="E878" s="13" t="b">
        <v>0</v>
      </c>
      <c r="F878" s="13" t="b">
        <v>0</v>
      </c>
      <c r="G878" s="13" t="s">
        <v>125</v>
      </c>
      <c r="H878" s="13">
        <v>4098</v>
      </c>
      <c r="I878" s="14">
        <v>32</v>
      </c>
      <c r="J878" s="14">
        <v>3.076909722192795</v>
      </c>
      <c r="K878" s="13">
        <v>1331.8557806367855</v>
      </c>
      <c r="L878" s="14">
        <v>1219.7302939799551</v>
      </c>
      <c r="M878" s="13">
        <v>1331.8557806367855</v>
      </c>
      <c r="N878" s="13">
        <v>1219.7302939799551</v>
      </c>
      <c r="O878" s="13">
        <v>1219.7302939799551</v>
      </c>
      <c r="P878" s="13">
        <v>15</v>
      </c>
      <c r="Q878" s="13">
        <v>4.8750211589926264</v>
      </c>
      <c r="R878" s="13">
        <v>169</v>
      </c>
      <c r="S878" s="13">
        <v>1.3</v>
      </c>
      <c r="T878" s="13">
        <v>299</v>
      </c>
    </row>
    <row r="879" spans="1:20" x14ac:dyDescent="0.2">
      <c r="A879" s="10">
        <v>2025</v>
      </c>
      <c r="B879" s="10">
        <v>1</v>
      </c>
      <c r="C879" s="10" t="s">
        <v>27</v>
      </c>
      <c r="D879" s="13">
        <v>525</v>
      </c>
      <c r="E879" s="13" t="b">
        <v>0</v>
      </c>
      <c r="F879" s="13" t="b">
        <v>0</v>
      </c>
      <c r="G879" s="13" t="s">
        <v>125</v>
      </c>
      <c r="H879" s="13">
        <v>1457</v>
      </c>
      <c r="I879" s="14">
        <v>6</v>
      </c>
      <c r="J879" s="14">
        <v>1.0184374999953434</v>
      </c>
      <c r="K879" s="13">
        <v>1430.6228904637367</v>
      </c>
      <c r="L879" s="14">
        <v>1430.6228904637367</v>
      </c>
      <c r="M879" s="13">
        <v>1430.6228904637367</v>
      </c>
      <c r="N879" s="13">
        <v>1430.6228904637367</v>
      </c>
      <c r="O879" s="13">
        <v>1430.6228904637367</v>
      </c>
      <c r="P879" s="13">
        <v>3</v>
      </c>
      <c r="Q879" s="13">
        <v>2.9456888616274606</v>
      </c>
      <c r="R879" s="13">
        <v>420</v>
      </c>
      <c r="S879" s="13">
        <v>1.3333333333333333</v>
      </c>
      <c r="T879" s="13">
        <v>369</v>
      </c>
    </row>
    <row r="880" spans="1:20" x14ac:dyDescent="0.2">
      <c r="A880" s="10">
        <v>2026</v>
      </c>
      <c r="B880" s="10">
        <v>1</v>
      </c>
      <c r="C880" s="10" t="s">
        <v>41</v>
      </c>
      <c r="D880" s="13">
        <v>525</v>
      </c>
      <c r="E880" s="13" t="b">
        <v>0</v>
      </c>
      <c r="F880" s="13" t="b">
        <v>0</v>
      </c>
      <c r="G880" s="13" t="s">
        <v>125</v>
      </c>
      <c r="H880" s="13">
        <v>5069</v>
      </c>
      <c r="I880" s="14">
        <v>28</v>
      </c>
      <c r="J880" s="14">
        <v>2.0838888889120426</v>
      </c>
      <c r="K880" s="13">
        <v>2432.4713409487131</v>
      </c>
      <c r="L880" s="14">
        <v>2432.4713409487131</v>
      </c>
      <c r="M880" s="13">
        <v>2432.4713409487131</v>
      </c>
      <c r="N880" s="13">
        <v>2692.0821114070391</v>
      </c>
      <c r="O880" s="13">
        <v>2432.4713409487131</v>
      </c>
      <c r="P880" s="13">
        <v>9</v>
      </c>
      <c r="Q880" s="13">
        <v>4.318848307070116</v>
      </c>
      <c r="R880" s="13">
        <v>668</v>
      </c>
      <c r="S880" s="13">
        <v>1.75</v>
      </c>
      <c r="T880" s="13">
        <v>359</v>
      </c>
    </row>
    <row r="881" spans="1:20" x14ac:dyDescent="0.2">
      <c r="A881" s="10">
        <v>2024</v>
      </c>
      <c r="B881" s="10">
        <v>2</v>
      </c>
      <c r="C881" s="10" t="s">
        <v>41</v>
      </c>
      <c r="D881" s="13">
        <v>525</v>
      </c>
      <c r="E881" s="13" t="b">
        <v>0</v>
      </c>
      <c r="F881" s="13" t="b">
        <v>0</v>
      </c>
      <c r="G881" s="13" t="s">
        <v>125</v>
      </c>
      <c r="H881" s="13">
        <v>7548.9999999999982</v>
      </c>
      <c r="I881" s="14">
        <v>45</v>
      </c>
      <c r="J881" s="14">
        <v>4.0104166666666661</v>
      </c>
      <c r="K881" s="13">
        <v>1882.3480519480518</v>
      </c>
      <c r="L881" s="14">
        <v>1494.3584415584417</v>
      </c>
      <c r="M881" s="13">
        <v>1882.3480519480518</v>
      </c>
      <c r="N881" s="13">
        <v>1494.3584415584417</v>
      </c>
      <c r="O881" s="13">
        <v>1494.3584415584417</v>
      </c>
      <c r="P881" s="13">
        <v>20</v>
      </c>
      <c r="Q881" s="13">
        <v>4.9870129870129878</v>
      </c>
      <c r="R881" s="13">
        <v>154.5</v>
      </c>
      <c r="S881" s="13">
        <v>2.2999999999999998</v>
      </c>
      <c r="T881" s="13">
        <v>249</v>
      </c>
    </row>
    <row r="882" spans="1:20" x14ac:dyDescent="0.2">
      <c r="A882" s="10">
        <v>2024</v>
      </c>
      <c r="B882" s="10">
        <v>2</v>
      </c>
      <c r="C882" s="10" t="s">
        <v>27</v>
      </c>
      <c r="D882" s="13">
        <v>525</v>
      </c>
      <c r="E882" s="13" t="b">
        <v>0</v>
      </c>
      <c r="F882" s="13" t="b">
        <v>0</v>
      </c>
      <c r="G882" s="13" t="s">
        <v>125</v>
      </c>
      <c r="H882" s="13">
        <v>1766</v>
      </c>
      <c r="I882" s="14">
        <v>10</v>
      </c>
      <c r="J882" s="14">
        <v>0.7895833333333333</v>
      </c>
      <c r="K882" s="13">
        <v>2236.622691292876</v>
      </c>
      <c r="L882" s="14">
        <v>419.20844327176781</v>
      </c>
      <c r="M882" s="13">
        <v>2236.622691292876</v>
      </c>
      <c r="N882" s="13">
        <v>419.20844327176781</v>
      </c>
      <c r="O882" s="13">
        <v>419.20844327176781</v>
      </c>
      <c r="P882" s="13">
        <v>6</v>
      </c>
      <c r="Q882" s="13">
        <v>7.5989445910290243</v>
      </c>
      <c r="R882" s="13">
        <v>253</v>
      </c>
      <c r="S882" s="13">
        <v>1</v>
      </c>
      <c r="T882" s="13">
        <v>385</v>
      </c>
    </row>
    <row r="883" spans="1:20" x14ac:dyDescent="0.2">
      <c r="A883" s="10">
        <v>2024</v>
      </c>
      <c r="B883" s="10">
        <v>3</v>
      </c>
      <c r="C883" s="10" t="s">
        <v>41</v>
      </c>
      <c r="D883" s="13">
        <v>525</v>
      </c>
      <c r="E883" s="13" t="b">
        <v>0</v>
      </c>
      <c r="F883" s="13" t="b">
        <v>0</v>
      </c>
      <c r="G883" s="13" t="s">
        <v>125</v>
      </c>
      <c r="H883" s="13">
        <v>4991</v>
      </c>
      <c r="I883" s="14">
        <v>34</v>
      </c>
      <c r="J883" s="14">
        <v>3.9375</v>
      </c>
      <c r="K883" s="13">
        <v>1267.5555555555557</v>
      </c>
      <c r="L883" s="14">
        <v>1267.5555555555557</v>
      </c>
      <c r="M883" s="13">
        <v>1267.5555555555557</v>
      </c>
      <c r="N883" s="13">
        <v>1267.5555555555557</v>
      </c>
      <c r="O883" s="13">
        <v>1267.5555555555557</v>
      </c>
      <c r="P883" s="13">
        <v>21</v>
      </c>
      <c r="Q883" s="13">
        <v>5.333333333333333</v>
      </c>
      <c r="R883" s="13">
        <v>159</v>
      </c>
      <c r="S883" s="13">
        <v>1.125</v>
      </c>
      <c r="T883" s="13">
        <v>204</v>
      </c>
    </row>
    <row r="884" spans="1:20" x14ac:dyDescent="0.2">
      <c r="A884" s="10">
        <v>2025</v>
      </c>
      <c r="B884" s="10">
        <v>3</v>
      </c>
      <c r="C884" s="10" t="s">
        <v>41</v>
      </c>
      <c r="D884" s="13">
        <v>525</v>
      </c>
      <c r="E884" s="13" t="b">
        <v>0</v>
      </c>
      <c r="F884" s="13" t="b">
        <v>0</v>
      </c>
      <c r="G884" s="13" t="s">
        <v>125</v>
      </c>
      <c r="H884" s="13">
        <v>10022.000000000002</v>
      </c>
      <c r="I884" s="14">
        <v>75</v>
      </c>
      <c r="J884" s="14">
        <v>4.7195833332993793</v>
      </c>
      <c r="K884" s="13">
        <v>2123.4925399640724</v>
      </c>
      <c r="L884" s="14">
        <v>1782.3607310095563</v>
      </c>
      <c r="M884" s="13">
        <v>2123.4925399640724</v>
      </c>
      <c r="N884" s="13">
        <v>1985.3447514930506</v>
      </c>
      <c r="O884" s="13">
        <v>1782.3607310095563</v>
      </c>
      <c r="P884" s="13">
        <v>32</v>
      </c>
      <c r="Q884" s="13">
        <v>6.7802595568599386</v>
      </c>
      <c r="R884" s="13">
        <v>195.5</v>
      </c>
      <c r="S884" s="13">
        <v>1.5</v>
      </c>
      <c r="T884" s="13">
        <v>222</v>
      </c>
    </row>
    <row r="885" spans="1:20" x14ac:dyDescent="0.2">
      <c r="A885" s="10">
        <v>2024</v>
      </c>
      <c r="B885" s="10">
        <v>4</v>
      </c>
      <c r="C885" s="10" t="s">
        <v>41</v>
      </c>
      <c r="D885" s="13">
        <v>525</v>
      </c>
      <c r="E885" s="13" t="b">
        <v>0</v>
      </c>
      <c r="F885" s="13" t="b">
        <v>0</v>
      </c>
      <c r="G885" s="13" t="s">
        <v>125</v>
      </c>
      <c r="H885" s="13">
        <v>19882.000000000007</v>
      </c>
      <c r="I885" s="14">
        <v>140</v>
      </c>
      <c r="J885" s="14">
        <v>3.6199652777798472</v>
      </c>
      <c r="K885" s="13">
        <v>5492.3178744393354</v>
      </c>
      <c r="L885" s="14">
        <v>4662.6414080832792</v>
      </c>
      <c r="M885" s="13">
        <v>5492.3178744393354</v>
      </c>
      <c r="N885" s="13">
        <v>5059.6617907985092</v>
      </c>
      <c r="O885" s="13">
        <v>4662.6414080832792</v>
      </c>
      <c r="P885" s="13">
        <v>57</v>
      </c>
      <c r="Q885" s="13">
        <v>15.746007385727893</v>
      </c>
      <c r="R885" s="13">
        <v>280</v>
      </c>
      <c r="S885" s="13">
        <v>1.5957446808510638</v>
      </c>
      <c r="T885" s="13">
        <v>249</v>
      </c>
    </row>
    <row r="886" spans="1:20" x14ac:dyDescent="0.2">
      <c r="A886" s="10">
        <v>2025</v>
      </c>
      <c r="B886" s="10">
        <v>4</v>
      </c>
      <c r="C886" s="10" t="s">
        <v>41</v>
      </c>
      <c r="D886" s="13">
        <v>525</v>
      </c>
      <c r="E886" s="13" t="b">
        <v>0</v>
      </c>
      <c r="F886" s="13" t="b">
        <v>0</v>
      </c>
      <c r="G886" s="13" t="s">
        <v>125</v>
      </c>
      <c r="H886" s="13">
        <v>17755.000000000004</v>
      </c>
      <c r="I886" s="14">
        <v>126</v>
      </c>
      <c r="J886" s="14">
        <v>3.7418749999831196</v>
      </c>
      <c r="K886" s="13">
        <v>4744.9473860244134</v>
      </c>
      <c r="L886" s="14">
        <v>4416.6627693534811</v>
      </c>
      <c r="M886" s="13">
        <v>4744.9473860244134</v>
      </c>
      <c r="N886" s="13">
        <v>4416.6627693534811</v>
      </c>
      <c r="O886" s="13">
        <v>4416.6627693534811</v>
      </c>
      <c r="P886" s="13">
        <v>43</v>
      </c>
      <c r="Q886" s="13">
        <v>11.491565057676695</v>
      </c>
      <c r="R886" s="13">
        <v>267</v>
      </c>
      <c r="S886" s="13">
        <v>1.9393939393939394</v>
      </c>
      <c r="T886" s="13">
        <v>174</v>
      </c>
    </row>
    <row r="887" spans="1:20" x14ac:dyDescent="0.2">
      <c r="A887" s="10">
        <v>2024</v>
      </c>
      <c r="B887" s="10">
        <v>5</v>
      </c>
      <c r="C887" s="10" t="s">
        <v>41</v>
      </c>
      <c r="D887" s="13">
        <v>525</v>
      </c>
      <c r="E887" s="13" t="b">
        <v>0</v>
      </c>
      <c r="F887" s="13" t="b">
        <v>0</v>
      </c>
      <c r="G887" s="13" t="s">
        <v>125</v>
      </c>
      <c r="H887" s="13">
        <v>8522</v>
      </c>
      <c r="I887" s="14">
        <v>46</v>
      </c>
      <c r="J887" s="14">
        <v>4.0953819444210966</v>
      </c>
      <c r="K887" s="13">
        <v>2080.8803954437099</v>
      </c>
      <c r="L887" s="14">
        <v>1585.2001322718336</v>
      </c>
      <c r="M887" s="13">
        <v>2080.8803954437099</v>
      </c>
      <c r="N887" s="13">
        <v>1132.5439392333976</v>
      </c>
      <c r="O887" s="13">
        <v>1585.2001322718336</v>
      </c>
      <c r="P887" s="13">
        <v>20</v>
      </c>
      <c r="Q887" s="13">
        <v>4.8835493908559249</v>
      </c>
      <c r="R887" s="13">
        <v>305</v>
      </c>
      <c r="S887" s="13">
        <v>1.3333333333333333</v>
      </c>
      <c r="T887" s="13">
        <v>222</v>
      </c>
    </row>
    <row r="888" spans="1:20" x14ac:dyDescent="0.2">
      <c r="A888" s="10">
        <v>2024</v>
      </c>
      <c r="B888" s="10">
        <v>5</v>
      </c>
      <c r="C888" s="10" t="s">
        <v>27</v>
      </c>
      <c r="D888" s="13">
        <v>525</v>
      </c>
      <c r="E888" s="13" t="b">
        <v>0</v>
      </c>
      <c r="F888" s="13" t="b">
        <v>0</v>
      </c>
      <c r="G888" s="13" t="s">
        <v>125</v>
      </c>
      <c r="H888" s="13">
        <v>276</v>
      </c>
      <c r="I888" s="14">
        <v>8</v>
      </c>
      <c r="J888" s="14">
        <v>0.77124999999999999</v>
      </c>
      <c r="K888" s="13">
        <v>357.86061588330631</v>
      </c>
      <c r="L888" s="14">
        <v>-423.98703403565639</v>
      </c>
      <c r="M888" s="13">
        <v>357.86061588330631</v>
      </c>
      <c r="N888" s="13">
        <v>359.15721231766611</v>
      </c>
      <c r="O888" s="13">
        <v>-423.98703403565639</v>
      </c>
      <c r="P888" s="13">
        <v>2</v>
      </c>
      <c r="Q888" s="13">
        <v>2.5931928687196111</v>
      </c>
      <c r="R888" s="13">
        <v>276</v>
      </c>
      <c r="S888" s="13">
        <v>2</v>
      </c>
      <c r="T888" s="13">
        <v>335</v>
      </c>
    </row>
    <row r="889" spans="1:20" x14ac:dyDescent="0.2">
      <c r="A889" s="10">
        <v>2025</v>
      </c>
      <c r="B889" s="10">
        <v>5</v>
      </c>
      <c r="C889" s="10" t="s">
        <v>41</v>
      </c>
      <c r="D889" s="13">
        <v>525</v>
      </c>
      <c r="E889" s="13" t="b">
        <v>0</v>
      </c>
      <c r="F889" s="13" t="b">
        <v>0</v>
      </c>
      <c r="G889" s="13" t="s">
        <v>125</v>
      </c>
      <c r="H889" s="13">
        <v>14542</v>
      </c>
      <c r="I889" s="14">
        <v>118</v>
      </c>
      <c r="J889" s="14">
        <v>5.4147916667029499</v>
      </c>
      <c r="K889" s="13">
        <v>2685.6065560975831</v>
      </c>
      <c r="L889" s="14">
        <v>2494.85129466221</v>
      </c>
      <c r="M889" s="13">
        <v>2685.6065560975831</v>
      </c>
      <c r="N889" s="13">
        <v>2670.2966411271186</v>
      </c>
      <c r="O889" s="13">
        <v>2494.85129466221</v>
      </c>
      <c r="P889" s="13">
        <v>50</v>
      </c>
      <c r="Q889" s="13">
        <v>9.2339656034162516</v>
      </c>
      <c r="R889" s="13">
        <v>238.5</v>
      </c>
      <c r="S889" s="13">
        <v>1.3333333333333333</v>
      </c>
      <c r="T889" s="13">
        <v>234</v>
      </c>
    </row>
    <row r="890" spans="1:20" x14ac:dyDescent="0.2">
      <c r="A890" s="10">
        <v>2024</v>
      </c>
      <c r="B890" s="10">
        <v>6</v>
      </c>
      <c r="C890" s="10" t="s">
        <v>29</v>
      </c>
      <c r="D890" s="13">
        <v>525</v>
      </c>
      <c r="E890" s="13" t="b">
        <v>0</v>
      </c>
      <c r="F890" s="13" t="b">
        <v>0</v>
      </c>
      <c r="G890" s="13" t="s">
        <v>125</v>
      </c>
      <c r="H890" s="13">
        <v>827</v>
      </c>
      <c r="I890" s="14">
        <v>5</v>
      </c>
      <c r="J890" s="14">
        <v>2.0219097222288838</v>
      </c>
      <c r="K890" s="13">
        <v>409.01925091311381</v>
      </c>
      <c r="L890" s="14">
        <v>409.01925091311381</v>
      </c>
      <c r="M890" s="13">
        <v>409.01925091311381</v>
      </c>
      <c r="N890" s="13">
        <v>572.87424224021731</v>
      </c>
      <c r="O890" s="13">
        <v>409.01925091311381</v>
      </c>
      <c r="P890" s="13">
        <v>2</v>
      </c>
      <c r="Q890" s="13">
        <v>0.98916384743195596</v>
      </c>
      <c r="R890" s="13">
        <v>827</v>
      </c>
      <c r="S890" s="13">
        <v>1.5</v>
      </c>
      <c r="T890" s="13">
        <v>379</v>
      </c>
    </row>
    <row r="891" spans="1:20" x14ac:dyDescent="0.2">
      <c r="A891" s="10">
        <v>2024</v>
      </c>
      <c r="B891" s="10">
        <v>6</v>
      </c>
      <c r="C891" s="10" t="s">
        <v>39</v>
      </c>
      <c r="D891" s="13">
        <v>525</v>
      </c>
      <c r="E891" s="13" t="b">
        <v>0</v>
      </c>
      <c r="F891" s="13" t="b">
        <v>0</v>
      </c>
      <c r="G891" s="13" t="s">
        <v>125</v>
      </c>
      <c r="H891" s="13">
        <v>1355</v>
      </c>
      <c r="I891" s="14">
        <v>8</v>
      </c>
      <c r="J891" s="14">
        <v>0.94555555553961312</v>
      </c>
      <c r="K891" s="13">
        <v>1433.0199765223986</v>
      </c>
      <c r="L891" s="14">
        <v>724.44183314969973</v>
      </c>
      <c r="M891" s="13">
        <v>1433.0199765223986</v>
      </c>
      <c r="N891" s="13">
        <v>724.44183314969973</v>
      </c>
      <c r="O891" s="13">
        <v>724.44183314969973</v>
      </c>
      <c r="P891" s="13">
        <v>4</v>
      </c>
      <c r="Q891" s="13">
        <v>4.2303172738668593</v>
      </c>
      <c r="R891" s="13">
        <v>335.5</v>
      </c>
      <c r="S891" s="13">
        <v>1.3333333333333333</v>
      </c>
      <c r="T891" s="13">
        <v>317</v>
      </c>
    </row>
    <row r="892" spans="1:20" x14ac:dyDescent="0.2">
      <c r="A892" s="10">
        <v>2024</v>
      </c>
      <c r="B892" s="10">
        <v>6</v>
      </c>
      <c r="C892" s="10" t="s">
        <v>41</v>
      </c>
      <c r="D892" s="13">
        <v>525</v>
      </c>
      <c r="E892" s="13" t="b">
        <v>0</v>
      </c>
      <c r="F892" s="13" t="b">
        <v>0</v>
      </c>
      <c r="G892" s="13" t="s">
        <v>125</v>
      </c>
      <c r="H892" s="13">
        <v>4869</v>
      </c>
      <c r="I892" s="14">
        <v>28</v>
      </c>
      <c r="J892" s="14">
        <v>3.0735416666575475</v>
      </c>
      <c r="K892" s="13">
        <v>1584.165932357442</v>
      </c>
      <c r="L892" s="14">
        <v>1265.6734223585306</v>
      </c>
      <c r="M892" s="13">
        <v>1584.165932357442</v>
      </c>
      <c r="N892" s="13">
        <v>1265.6734223585306</v>
      </c>
      <c r="O892" s="13">
        <v>1265.6734223585306</v>
      </c>
      <c r="P892" s="13">
        <v>16</v>
      </c>
      <c r="Q892" s="13">
        <v>5.2057208703469033</v>
      </c>
      <c r="R892" s="13">
        <v>211</v>
      </c>
      <c r="S892" s="13">
        <v>1.2</v>
      </c>
      <c r="T892" s="13">
        <v>212</v>
      </c>
    </row>
    <row r="893" spans="1:20" x14ac:dyDescent="0.2">
      <c r="A893" s="10">
        <v>2025</v>
      </c>
      <c r="B893" s="10">
        <v>6</v>
      </c>
      <c r="C893" s="10" t="s">
        <v>41</v>
      </c>
      <c r="D893" s="13">
        <v>525</v>
      </c>
      <c r="E893" s="13" t="b">
        <v>0</v>
      </c>
      <c r="F893" s="13" t="b">
        <v>0</v>
      </c>
      <c r="G893" s="13" t="s">
        <v>125</v>
      </c>
      <c r="H893" s="13">
        <v>15604.999999999998</v>
      </c>
      <c r="I893" s="14">
        <v>120</v>
      </c>
      <c r="J893" s="14">
        <v>5.3357291666409585</v>
      </c>
      <c r="K893" s="13">
        <v>2924.6237042094717</v>
      </c>
      <c r="L893" s="14">
        <v>2574.156140808529</v>
      </c>
      <c r="M893" s="13">
        <v>2924.6237042094717</v>
      </c>
      <c r="N893" s="13">
        <v>2705.1597915129455</v>
      </c>
      <c r="O893" s="13">
        <v>2574.156140808529</v>
      </c>
      <c r="P893" s="13">
        <v>46</v>
      </c>
      <c r="Q893" s="13">
        <v>8.6211272280445836</v>
      </c>
      <c r="R893" s="13">
        <v>317.5</v>
      </c>
      <c r="S893" s="13">
        <v>1.6666666666666667</v>
      </c>
      <c r="T893" s="13">
        <v>249</v>
      </c>
    </row>
    <row r="894" spans="1:20" x14ac:dyDescent="0.2">
      <c r="A894" s="10">
        <v>2024</v>
      </c>
      <c r="B894" s="10">
        <v>7</v>
      </c>
      <c r="C894" s="10" t="s">
        <v>41</v>
      </c>
      <c r="D894" s="13">
        <v>525</v>
      </c>
      <c r="E894" s="13" t="b">
        <v>0</v>
      </c>
      <c r="F894" s="13" t="b">
        <v>0</v>
      </c>
      <c r="G894" s="13" t="s">
        <v>125</v>
      </c>
      <c r="H894" s="13">
        <v>7631.0000000000036</v>
      </c>
      <c r="I894" s="14">
        <v>53</v>
      </c>
      <c r="J894" s="14">
        <v>3.8180208333279007</v>
      </c>
      <c r="K894" s="13">
        <v>1998.6795078193948</v>
      </c>
      <c r="L894" s="14">
        <v>1769.1103047524705</v>
      </c>
      <c r="M894" s="13">
        <v>1998.6795078193948</v>
      </c>
      <c r="N894" s="13">
        <v>1769.1103047524705</v>
      </c>
      <c r="O894" s="13">
        <v>1769.1103047524705</v>
      </c>
      <c r="P894" s="13">
        <v>17</v>
      </c>
      <c r="Q894" s="13">
        <v>4.4525686846979022</v>
      </c>
      <c r="R894" s="13">
        <v>391</v>
      </c>
      <c r="S894" s="13">
        <v>1.875</v>
      </c>
      <c r="T894" s="13">
        <v>219</v>
      </c>
    </row>
    <row r="895" spans="1:20" x14ac:dyDescent="0.2">
      <c r="A895" s="10">
        <v>2025</v>
      </c>
      <c r="B895" s="10">
        <v>7</v>
      </c>
      <c r="C895" s="10" t="s">
        <v>41</v>
      </c>
      <c r="D895" s="13">
        <v>525</v>
      </c>
      <c r="E895" s="13" t="b">
        <v>0</v>
      </c>
      <c r="F895" s="13" t="b">
        <v>0</v>
      </c>
      <c r="G895" s="13" t="s">
        <v>125</v>
      </c>
      <c r="H895" s="13">
        <v>6548</v>
      </c>
      <c r="I895" s="14">
        <v>49</v>
      </c>
      <c r="J895" s="14">
        <v>3.0651041666933452</v>
      </c>
      <c r="K895" s="13">
        <v>2136.3058623433431</v>
      </c>
      <c r="L895" s="14">
        <v>2136.3058623433431</v>
      </c>
      <c r="M895" s="13">
        <v>2136.3058623433431</v>
      </c>
      <c r="N895" s="13">
        <v>2278.878504653062</v>
      </c>
      <c r="O895" s="13">
        <v>2136.3058623433431</v>
      </c>
      <c r="P895" s="13">
        <v>16</v>
      </c>
      <c r="Q895" s="13">
        <v>5.2200509770148882</v>
      </c>
      <c r="R895" s="13">
        <v>412.5</v>
      </c>
      <c r="S895" s="13">
        <v>1.5333333333333334</v>
      </c>
      <c r="T895" s="13">
        <v>229</v>
      </c>
    </row>
    <row r="896" spans="1:20" x14ac:dyDescent="0.2">
      <c r="A896" s="10">
        <v>2024</v>
      </c>
      <c r="B896" s="10">
        <v>8</v>
      </c>
      <c r="C896" s="10" t="s">
        <v>41</v>
      </c>
      <c r="D896" s="13">
        <v>525</v>
      </c>
      <c r="E896" s="13" t="b">
        <v>0</v>
      </c>
      <c r="F896" s="13" t="b">
        <v>0</v>
      </c>
      <c r="G896" s="13" t="s">
        <v>125</v>
      </c>
      <c r="H896" s="13">
        <v>9864</v>
      </c>
      <c r="I896" s="14">
        <v>51</v>
      </c>
      <c r="J896" s="14">
        <v>3.0599305555297178</v>
      </c>
      <c r="K896" s="13">
        <v>3223.6025690760816</v>
      </c>
      <c r="L896" s="14">
        <v>2904.706443071982</v>
      </c>
      <c r="M896" s="13">
        <v>3223.6025690760816</v>
      </c>
      <c r="N896" s="13">
        <v>2547.6068356886249</v>
      </c>
      <c r="O896" s="13">
        <v>2904.706443071982</v>
      </c>
      <c r="P896" s="13">
        <v>21</v>
      </c>
      <c r="Q896" s="13">
        <v>6.8629008465731669</v>
      </c>
      <c r="R896" s="13">
        <v>269</v>
      </c>
      <c r="S896" s="13">
        <v>1.45</v>
      </c>
      <c r="T896" s="13">
        <v>235</v>
      </c>
    </row>
    <row r="897" spans="1:20" x14ac:dyDescent="0.2">
      <c r="A897" s="10">
        <v>2024</v>
      </c>
      <c r="B897" s="10">
        <v>8</v>
      </c>
      <c r="C897" s="10" t="s">
        <v>27</v>
      </c>
      <c r="D897" s="13">
        <v>525</v>
      </c>
      <c r="E897" s="13" t="b">
        <v>0</v>
      </c>
      <c r="F897" s="13" t="b">
        <v>0</v>
      </c>
      <c r="G897" s="13" t="s">
        <v>125</v>
      </c>
      <c r="J897" s="14">
        <v>0.75749999999999995</v>
      </c>
    </row>
    <row r="898" spans="1:20" x14ac:dyDescent="0.2">
      <c r="A898" s="10">
        <v>2025</v>
      </c>
      <c r="B898" s="10">
        <v>8</v>
      </c>
      <c r="C898" s="10" t="s">
        <v>41</v>
      </c>
      <c r="D898" s="13">
        <v>525</v>
      </c>
      <c r="E898" s="13" t="b">
        <v>0</v>
      </c>
      <c r="F898" s="13" t="b">
        <v>0</v>
      </c>
      <c r="G898" s="13" t="s">
        <v>125</v>
      </c>
      <c r="H898" s="13">
        <v>6268.9999999999991</v>
      </c>
      <c r="I898" s="14">
        <v>58</v>
      </c>
      <c r="J898" s="14">
        <v>4.1001388889053487</v>
      </c>
      <c r="K898" s="13">
        <v>1528.9725957731375</v>
      </c>
      <c r="L898" s="14">
        <v>1528.9725957731375</v>
      </c>
      <c r="M898" s="13">
        <v>1528.9725957731375</v>
      </c>
      <c r="N898" s="13">
        <v>1640.1883404967857</v>
      </c>
      <c r="O898" s="13">
        <v>1528.9725957731375</v>
      </c>
      <c r="P898" s="13">
        <v>19</v>
      </c>
      <c r="Q898" s="13">
        <v>4.6339893634853437</v>
      </c>
      <c r="R898" s="13">
        <v>211.5</v>
      </c>
      <c r="S898" s="13">
        <v>1.9285714285714286</v>
      </c>
      <c r="T898" s="13">
        <v>139</v>
      </c>
    </row>
    <row r="899" spans="1:20" x14ac:dyDescent="0.2">
      <c r="A899" s="10">
        <v>2024</v>
      </c>
      <c r="B899" s="10">
        <v>9</v>
      </c>
      <c r="C899" s="10" t="s">
        <v>39</v>
      </c>
      <c r="D899" s="13">
        <v>525</v>
      </c>
      <c r="E899" s="13" t="b">
        <v>0</v>
      </c>
      <c r="F899" s="13" t="b">
        <v>0</v>
      </c>
      <c r="G899" s="13" t="s">
        <v>125</v>
      </c>
      <c r="H899" s="13">
        <v>4987</v>
      </c>
      <c r="I899" s="14">
        <v>19</v>
      </c>
      <c r="J899" s="14">
        <v>1.0820138888811925</v>
      </c>
      <c r="K899" s="13">
        <v>4608.9981387915286</v>
      </c>
      <c r="L899" s="14">
        <v>3615.4803928118026</v>
      </c>
      <c r="M899" s="13">
        <v>4608.9981387915286</v>
      </c>
      <c r="N899" s="13">
        <v>3615.4803928118026</v>
      </c>
      <c r="O899" s="13">
        <v>3615.4803928118026</v>
      </c>
      <c r="P899" s="13">
        <v>9</v>
      </c>
      <c r="Q899" s="13">
        <v>8.3178229895977047</v>
      </c>
      <c r="R899" s="13">
        <v>465</v>
      </c>
      <c r="S899" s="13">
        <v>1.4444444444444444</v>
      </c>
      <c r="T899" s="13">
        <v>319</v>
      </c>
    </row>
    <row r="900" spans="1:20" x14ac:dyDescent="0.2">
      <c r="A900" s="10">
        <v>2024</v>
      </c>
      <c r="B900" s="10">
        <v>9</v>
      </c>
      <c r="C900" s="10" t="s">
        <v>41</v>
      </c>
      <c r="D900" s="13">
        <v>525</v>
      </c>
      <c r="E900" s="13" t="b">
        <v>0</v>
      </c>
      <c r="F900" s="13" t="b">
        <v>0</v>
      </c>
      <c r="G900" s="13" t="s">
        <v>125</v>
      </c>
      <c r="H900" s="13">
        <v>9590.0000000000018</v>
      </c>
      <c r="I900" s="14">
        <v>73</v>
      </c>
      <c r="J900" s="14">
        <v>4.5116319444196415</v>
      </c>
      <c r="K900" s="13">
        <v>2125.6166544927728</v>
      </c>
      <c r="L900" s="14">
        <v>2058.0136222070278</v>
      </c>
      <c r="M900" s="13">
        <v>2125.6166544927728</v>
      </c>
      <c r="N900" s="13">
        <v>2144.4568438183082</v>
      </c>
      <c r="O900" s="13">
        <v>2058.0136222070278</v>
      </c>
      <c r="P900" s="13">
        <v>26</v>
      </c>
      <c r="Q900" s="13">
        <v>5.7628814407520421</v>
      </c>
      <c r="R900" s="13">
        <v>261.5</v>
      </c>
      <c r="S900" s="13">
        <v>2.1052631578947367</v>
      </c>
      <c r="T900" s="13">
        <v>194</v>
      </c>
    </row>
    <row r="901" spans="1:20" x14ac:dyDescent="0.2">
      <c r="A901" s="10">
        <v>2025</v>
      </c>
      <c r="B901" s="10">
        <v>9</v>
      </c>
      <c r="C901" s="10" t="s">
        <v>41</v>
      </c>
      <c r="D901" s="13">
        <v>525</v>
      </c>
      <c r="E901" s="13" t="b">
        <v>0</v>
      </c>
      <c r="F901" s="13" t="b">
        <v>0</v>
      </c>
      <c r="G901" s="13" t="s">
        <v>125</v>
      </c>
      <c r="H901" s="13">
        <v>14243</v>
      </c>
      <c r="I901" s="14">
        <v>108</v>
      </c>
      <c r="J901" s="14">
        <v>3.8719444444222608</v>
      </c>
      <c r="K901" s="13">
        <v>3678.5135232293401</v>
      </c>
      <c r="L901" s="14">
        <v>3175.1488629208388</v>
      </c>
      <c r="M901" s="13">
        <v>3678.5135232293401</v>
      </c>
      <c r="N901" s="13">
        <v>3267.8671353942877</v>
      </c>
      <c r="O901" s="13">
        <v>3175.1488629208388</v>
      </c>
      <c r="P901" s="13">
        <v>40</v>
      </c>
      <c r="Q901" s="13">
        <v>10.330726737988739</v>
      </c>
      <c r="R901" s="13">
        <v>327</v>
      </c>
      <c r="S901" s="13">
        <v>1.5555555555555556</v>
      </c>
      <c r="T901" s="13">
        <v>189</v>
      </c>
    </row>
    <row r="902" spans="1:20" x14ac:dyDescent="0.2">
      <c r="A902" s="10">
        <v>2024</v>
      </c>
      <c r="B902" s="10">
        <v>10</v>
      </c>
      <c r="C902" s="10" t="s">
        <v>41</v>
      </c>
      <c r="D902" s="13">
        <v>525</v>
      </c>
      <c r="E902" s="13" t="b">
        <v>0</v>
      </c>
      <c r="F902" s="13" t="b">
        <v>0</v>
      </c>
      <c r="G902" s="13" t="s">
        <v>125</v>
      </c>
      <c r="H902" s="13">
        <v>6377</v>
      </c>
      <c r="I902" s="14">
        <v>53</v>
      </c>
      <c r="J902" s="14">
        <v>3.0971527777874144</v>
      </c>
      <c r="K902" s="13">
        <v>2058.9878696767705</v>
      </c>
      <c r="L902" s="14">
        <v>1882.3740442552253</v>
      </c>
      <c r="M902" s="13">
        <v>2058.9878696767705</v>
      </c>
      <c r="N902" s="13">
        <v>1929.8369918547994</v>
      </c>
      <c r="O902" s="13">
        <v>1882.3740442552253</v>
      </c>
      <c r="P902" s="13">
        <v>23</v>
      </c>
      <c r="Q902" s="13">
        <v>7.4261754747633244</v>
      </c>
      <c r="R902" s="13">
        <v>279.5</v>
      </c>
      <c r="S902" s="13">
        <v>1.3157894736842106</v>
      </c>
      <c r="T902" s="13">
        <v>239</v>
      </c>
    </row>
    <row r="903" spans="1:20" x14ac:dyDescent="0.2">
      <c r="A903" s="10">
        <v>2024</v>
      </c>
      <c r="B903" s="10">
        <v>10</v>
      </c>
      <c r="C903" s="10" t="s">
        <v>27</v>
      </c>
      <c r="D903" s="13">
        <v>525</v>
      </c>
      <c r="E903" s="13" t="b">
        <v>0</v>
      </c>
      <c r="F903" s="13" t="b">
        <v>0</v>
      </c>
      <c r="G903" s="13" t="s">
        <v>125</v>
      </c>
      <c r="H903" s="13">
        <v>990</v>
      </c>
      <c r="I903" s="14">
        <v>13</v>
      </c>
      <c r="J903" s="14">
        <v>2.0232986110931961</v>
      </c>
      <c r="K903" s="13">
        <v>489.29999485597392</v>
      </c>
      <c r="L903" s="14">
        <v>192.75454342811094</v>
      </c>
      <c r="M903" s="13">
        <v>489.29999485597392</v>
      </c>
      <c r="N903" s="13">
        <v>944.99150521678996</v>
      </c>
      <c r="O903" s="13">
        <v>192.75454342811094</v>
      </c>
      <c r="P903" s="13">
        <v>5</v>
      </c>
      <c r="Q903" s="13">
        <v>2.4712120952321914</v>
      </c>
      <c r="R903" s="13">
        <v>189</v>
      </c>
      <c r="S903" s="13">
        <v>1.6</v>
      </c>
      <c r="T903" s="13">
        <v>279</v>
      </c>
    </row>
    <row r="904" spans="1:20" x14ac:dyDescent="0.2">
      <c r="A904" s="10">
        <v>2025</v>
      </c>
      <c r="B904" s="10">
        <v>10</v>
      </c>
      <c r="C904" s="10" t="s">
        <v>41</v>
      </c>
      <c r="D904" s="13">
        <v>525</v>
      </c>
      <c r="E904" s="13" t="b">
        <v>0</v>
      </c>
      <c r="F904" s="13" t="b">
        <v>0</v>
      </c>
      <c r="G904" s="13" t="s">
        <v>125</v>
      </c>
      <c r="H904" s="13">
        <v>2059</v>
      </c>
      <c r="I904" s="14">
        <v>19</v>
      </c>
      <c r="J904" s="14">
        <v>1.1708680555407773</v>
      </c>
      <c r="K904" s="13">
        <v>1758.5243616959299</v>
      </c>
      <c r="L904" s="14">
        <v>1758.5243616959299</v>
      </c>
      <c r="M904" s="13">
        <v>1758.5243616959299</v>
      </c>
      <c r="N904" s="13">
        <v>1758.5243616959299</v>
      </c>
      <c r="O904" s="13">
        <v>1758.5243616959299</v>
      </c>
      <c r="P904" s="13">
        <v>10</v>
      </c>
      <c r="Q904" s="13">
        <v>8.54067198492438</v>
      </c>
      <c r="R904" s="13">
        <v>198</v>
      </c>
      <c r="S904" s="13">
        <v>1.2857142857142858</v>
      </c>
      <c r="T904" s="13">
        <v>179</v>
      </c>
    </row>
    <row r="905" spans="1:20" x14ac:dyDescent="0.2">
      <c r="A905" s="10">
        <v>2024</v>
      </c>
      <c r="B905" s="10">
        <v>11</v>
      </c>
      <c r="C905" s="10" t="s">
        <v>41</v>
      </c>
      <c r="D905" s="13">
        <v>525</v>
      </c>
      <c r="E905" s="13" t="b">
        <v>0</v>
      </c>
      <c r="F905" s="13" t="b">
        <v>0</v>
      </c>
      <c r="G905" s="13" t="s">
        <v>125</v>
      </c>
      <c r="H905" s="13">
        <v>3912.0000000000009</v>
      </c>
      <c r="I905" s="14">
        <v>33</v>
      </c>
      <c r="J905" s="14">
        <v>3.0421180555567844</v>
      </c>
      <c r="K905" s="13">
        <v>1285.9461495434982</v>
      </c>
      <c r="L905" s="14">
        <v>891.48414048107531</v>
      </c>
      <c r="M905" s="13">
        <v>1285.9461495434982</v>
      </c>
      <c r="N905" s="13">
        <v>1211.9845228442937</v>
      </c>
      <c r="O905" s="13">
        <v>891.48414048107531</v>
      </c>
      <c r="P905" s="13">
        <v>12</v>
      </c>
      <c r="Q905" s="13">
        <v>3.9446200906242268</v>
      </c>
      <c r="R905" s="13">
        <v>308</v>
      </c>
      <c r="S905" s="13">
        <v>2</v>
      </c>
      <c r="T905" s="13">
        <v>227</v>
      </c>
    </row>
    <row r="906" spans="1:20" x14ac:dyDescent="0.2">
      <c r="A906" s="10">
        <v>2025</v>
      </c>
      <c r="B906" s="10">
        <v>11</v>
      </c>
      <c r="C906" s="10" t="s">
        <v>41</v>
      </c>
      <c r="D906" s="13">
        <v>525</v>
      </c>
      <c r="E906" s="13" t="b">
        <v>0</v>
      </c>
      <c r="F906" s="13" t="b">
        <v>0</v>
      </c>
      <c r="G906" s="13" t="s">
        <v>125</v>
      </c>
      <c r="H906" s="13">
        <v>12052</v>
      </c>
      <c r="I906" s="14">
        <v>87</v>
      </c>
      <c r="J906" s="14">
        <v>3.8511805555387402</v>
      </c>
      <c r="K906" s="13">
        <v>3129.4300088493387</v>
      </c>
      <c r="L906" s="14">
        <v>3129.4300088493387</v>
      </c>
      <c r="M906" s="13">
        <v>3129.4300088493387</v>
      </c>
      <c r="N906" s="13">
        <v>3203.4332906716136</v>
      </c>
      <c r="O906" s="13">
        <v>3129.4300088493387</v>
      </c>
      <c r="P906" s="13">
        <v>37</v>
      </c>
      <c r="Q906" s="13">
        <v>9.6074436049971386</v>
      </c>
      <c r="R906" s="13">
        <v>292.5</v>
      </c>
      <c r="S906" s="13">
        <v>1.4516129032258065</v>
      </c>
      <c r="T906" s="13">
        <v>259</v>
      </c>
    </row>
    <row r="907" spans="1:20" x14ac:dyDescent="0.2">
      <c r="A907" s="10">
        <v>2024</v>
      </c>
      <c r="B907" s="10">
        <v>12</v>
      </c>
      <c r="C907" s="10" t="s">
        <v>41</v>
      </c>
      <c r="D907" s="13">
        <v>525</v>
      </c>
      <c r="E907" s="13" t="b">
        <v>0</v>
      </c>
      <c r="F907" s="13" t="b">
        <v>0</v>
      </c>
      <c r="G907" s="13" t="s">
        <v>125</v>
      </c>
      <c r="H907" s="13">
        <v>11058</v>
      </c>
      <c r="I907" s="14">
        <v>78</v>
      </c>
      <c r="J907" s="14">
        <v>4.6536458333421615</v>
      </c>
      <c r="K907" s="13">
        <v>2376.2014549479263</v>
      </c>
      <c r="L907" s="14">
        <v>1477.7875769417965</v>
      </c>
      <c r="M907" s="13">
        <v>2376.2014549479263</v>
      </c>
      <c r="N907" s="13">
        <v>1477.7875769417965</v>
      </c>
      <c r="O907" s="13">
        <v>1477.7875769417965</v>
      </c>
      <c r="P907" s="13">
        <v>27</v>
      </c>
      <c r="Q907" s="13">
        <v>5.8019026300953174</v>
      </c>
      <c r="R907" s="13">
        <v>320</v>
      </c>
      <c r="S907" s="13">
        <v>1.7777777777777777</v>
      </c>
      <c r="T907" s="13">
        <v>257</v>
      </c>
    </row>
    <row r="908" spans="1:20" x14ac:dyDescent="0.2">
      <c r="A908" s="10">
        <v>2025</v>
      </c>
      <c r="B908" s="10">
        <v>12</v>
      </c>
      <c r="C908" s="10" t="s">
        <v>41</v>
      </c>
      <c r="D908" s="13">
        <v>525</v>
      </c>
      <c r="E908" s="13" t="b">
        <v>0</v>
      </c>
      <c r="F908" s="13" t="b">
        <v>0</v>
      </c>
      <c r="G908" s="13" t="s">
        <v>125</v>
      </c>
      <c r="H908" s="13">
        <v>9510</v>
      </c>
      <c r="I908" s="14">
        <v>62</v>
      </c>
      <c r="J908" s="14">
        <v>3.0851736111144419</v>
      </c>
      <c r="K908" s="13">
        <v>3082.4845531350015</v>
      </c>
      <c r="L908" s="14">
        <v>3082.4845531350015</v>
      </c>
      <c r="M908" s="13">
        <v>3082.4845531350015</v>
      </c>
      <c r="N908" s="13">
        <v>2808.9181006801182</v>
      </c>
      <c r="O908" s="13">
        <v>3082.4845531350015</v>
      </c>
      <c r="P908" s="13">
        <v>24</v>
      </c>
      <c r="Q908" s="13">
        <v>7.7791408281009504</v>
      </c>
      <c r="R908" s="13">
        <v>279.5</v>
      </c>
      <c r="S908" s="13">
        <v>1.7</v>
      </c>
      <c r="T908" s="13">
        <v>229</v>
      </c>
    </row>
    <row r="909" spans="1:20" x14ac:dyDescent="0.2">
      <c r="A909" s="10">
        <v>2024</v>
      </c>
      <c r="B909" s="10">
        <v>1</v>
      </c>
      <c r="C909" s="10" t="s">
        <v>41</v>
      </c>
      <c r="D909" s="13">
        <v>527</v>
      </c>
      <c r="E909" s="13" t="b">
        <v>0</v>
      </c>
      <c r="F909" s="13" t="b">
        <v>0</v>
      </c>
      <c r="G909" s="13" t="s">
        <v>118</v>
      </c>
      <c r="H909" s="13">
        <v>22412.000000000004</v>
      </c>
      <c r="I909" s="14">
        <v>159</v>
      </c>
      <c r="J909" s="14">
        <v>9.1770833333333321</v>
      </c>
      <c r="K909" s="13">
        <v>2442.1702610669699</v>
      </c>
      <c r="L909" s="14">
        <v>2185.5527809307614</v>
      </c>
      <c r="M909" s="13">
        <v>2442.1702610669699</v>
      </c>
      <c r="N909" s="13">
        <v>2328.986152099887</v>
      </c>
      <c r="O909" s="13">
        <v>2185.5527809307614</v>
      </c>
      <c r="P909" s="13">
        <v>57</v>
      </c>
      <c r="Q909" s="13">
        <v>6.2111237230419984</v>
      </c>
      <c r="R909" s="13">
        <v>297.5</v>
      </c>
      <c r="S909" s="13">
        <v>1.8139534883720929</v>
      </c>
      <c r="T909" s="13">
        <v>219</v>
      </c>
    </row>
    <row r="910" spans="1:20" x14ac:dyDescent="0.2">
      <c r="A910" s="10">
        <v>2025</v>
      </c>
      <c r="B910" s="10">
        <v>1</v>
      </c>
      <c r="C910" s="10" t="s">
        <v>41</v>
      </c>
      <c r="D910" s="13">
        <v>527</v>
      </c>
      <c r="E910" s="13" t="b">
        <v>0</v>
      </c>
      <c r="F910" s="13" t="b">
        <v>0</v>
      </c>
      <c r="G910" s="13" t="s">
        <v>118</v>
      </c>
      <c r="H910" s="13">
        <v>63308.999999999993</v>
      </c>
      <c r="I910" s="14">
        <v>390</v>
      </c>
      <c r="J910" s="14">
        <v>22.247118055512836</v>
      </c>
      <c r="K910" s="13">
        <v>2845.7169077822205</v>
      </c>
      <c r="L910" s="14">
        <v>1961.6203721805618</v>
      </c>
      <c r="M910" s="13">
        <v>2502.3915394832338</v>
      </c>
      <c r="N910" s="13">
        <v>1826.0117961631204</v>
      </c>
      <c r="O910" s="13">
        <v>1618.2950038815741</v>
      </c>
      <c r="P910" s="13">
        <v>135</v>
      </c>
      <c r="Q910" s="13">
        <v>6.0682017177747207</v>
      </c>
      <c r="R910" s="13">
        <v>340</v>
      </c>
      <c r="S910" s="13">
        <v>1.6428571428571428</v>
      </c>
      <c r="T910" s="13">
        <v>289</v>
      </c>
    </row>
    <row r="911" spans="1:20" x14ac:dyDescent="0.2">
      <c r="A911" s="10">
        <v>2026</v>
      </c>
      <c r="B911" s="10">
        <v>1</v>
      </c>
      <c r="C911" s="10" t="s">
        <v>41</v>
      </c>
      <c r="D911" s="13">
        <v>527</v>
      </c>
      <c r="E911" s="13" t="b">
        <v>0</v>
      </c>
      <c r="F911" s="13" t="b">
        <v>0</v>
      </c>
      <c r="G911" s="13" t="s">
        <v>118</v>
      </c>
      <c r="H911" s="13">
        <v>28317.999999999993</v>
      </c>
      <c r="I911" s="14">
        <v>211</v>
      </c>
      <c r="J911" s="14">
        <v>9.8513888887976648</v>
      </c>
      <c r="K911" s="13">
        <v>2874.5185394316645</v>
      </c>
      <c r="L911" s="14">
        <v>2874.5185394316645</v>
      </c>
      <c r="M911" s="13">
        <v>2874.5185394316645</v>
      </c>
      <c r="N911" s="13">
        <v>2655.6864514555805</v>
      </c>
      <c r="O911" s="13">
        <v>2874.5185394316645</v>
      </c>
      <c r="P911" s="13">
        <v>69</v>
      </c>
      <c r="Q911" s="13">
        <v>7.0040885380600644</v>
      </c>
      <c r="R911" s="13">
        <v>272.5</v>
      </c>
      <c r="S911" s="13">
        <v>1.7636363636363637</v>
      </c>
      <c r="T911" s="13">
        <v>239</v>
      </c>
    </row>
    <row r="912" spans="1:20" x14ac:dyDescent="0.2">
      <c r="A912" s="10">
        <v>2024</v>
      </c>
      <c r="B912" s="10">
        <v>2</v>
      </c>
      <c r="C912" s="10" t="s">
        <v>41</v>
      </c>
      <c r="D912" s="13">
        <v>527</v>
      </c>
      <c r="E912" s="13" t="b">
        <v>0</v>
      </c>
      <c r="F912" s="13" t="b">
        <v>0</v>
      </c>
      <c r="G912" s="13" t="s">
        <v>118</v>
      </c>
      <c r="H912" s="13">
        <v>100374.99999999993</v>
      </c>
      <c r="I912" s="14">
        <v>464</v>
      </c>
      <c r="J912" s="14">
        <v>19.354166666666671</v>
      </c>
      <c r="K912" s="13">
        <v>5186.2217438105436</v>
      </c>
      <c r="L912" s="14">
        <v>4700.3832077502639</v>
      </c>
      <c r="M912" s="13">
        <v>3437.6060279870803</v>
      </c>
      <c r="N912" s="13">
        <v>2938.1115177610309</v>
      </c>
      <c r="O912" s="13">
        <v>2951.7674919268006</v>
      </c>
      <c r="P912" s="13">
        <v>164</v>
      </c>
      <c r="Q912" s="13">
        <v>8.4736275565123762</v>
      </c>
      <c r="R912" s="13">
        <v>283</v>
      </c>
      <c r="S912" s="13">
        <v>1.6190476190476191</v>
      </c>
      <c r="T912" s="13">
        <v>249</v>
      </c>
    </row>
    <row r="913" spans="1:20" x14ac:dyDescent="0.2">
      <c r="A913" s="10">
        <v>2024</v>
      </c>
      <c r="B913" s="10">
        <v>2</v>
      </c>
      <c r="C913" s="10" t="s">
        <v>27</v>
      </c>
      <c r="D913" s="13">
        <v>527</v>
      </c>
      <c r="E913" s="13" t="b">
        <v>0</v>
      </c>
      <c r="F913" s="13" t="b">
        <v>0</v>
      </c>
      <c r="G913" s="13" t="s">
        <v>118</v>
      </c>
      <c r="H913" s="13">
        <v>11412.049999999997</v>
      </c>
      <c r="I913" s="14">
        <v>83</v>
      </c>
      <c r="J913" s="14">
        <v>1.04375</v>
      </c>
      <c r="K913" s="13">
        <v>10933.700598802394</v>
      </c>
      <c r="L913" s="14">
        <v>6104.9580838323382</v>
      </c>
      <c r="M913" s="13">
        <v>10933.700598802394</v>
      </c>
      <c r="N913" s="13">
        <v>7766.1796407185657</v>
      </c>
      <c r="O913" s="13">
        <v>6104.9580838323382</v>
      </c>
      <c r="P913" s="13">
        <v>34</v>
      </c>
      <c r="Q913" s="13">
        <v>32.574850299401199</v>
      </c>
      <c r="R913" s="13">
        <v>345.5</v>
      </c>
      <c r="S913" s="13">
        <v>1.68</v>
      </c>
      <c r="T913" s="13">
        <v>225</v>
      </c>
    </row>
    <row r="914" spans="1:20" x14ac:dyDescent="0.2">
      <c r="A914" s="10">
        <v>2025</v>
      </c>
      <c r="B914" s="10">
        <v>2</v>
      </c>
      <c r="C914" s="10" t="s">
        <v>41</v>
      </c>
      <c r="D914" s="13">
        <v>527</v>
      </c>
      <c r="E914" s="13" t="b">
        <v>0</v>
      </c>
      <c r="F914" s="13" t="b">
        <v>0</v>
      </c>
      <c r="G914" s="13" t="s">
        <v>118</v>
      </c>
      <c r="H914" s="13">
        <v>104932.00000000006</v>
      </c>
      <c r="I914" s="14">
        <v>539</v>
      </c>
      <c r="J914" s="14">
        <v>20.32288194452267</v>
      </c>
      <c r="K914" s="13">
        <v>5163.2440854817269</v>
      </c>
      <c r="L914" s="14">
        <v>4619.01024944446</v>
      </c>
      <c r="M914" s="13">
        <v>4234.9800699991947</v>
      </c>
      <c r="N914" s="13">
        <v>3742.7614945379496</v>
      </c>
      <c r="O914" s="13">
        <v>3690.7462339619306</v>
      </c>
      <c r="P914" s="13">
        <v>201</v>
      </c>
      <c r="Q914" s="13">
        <v>9.8903295580168731</v>
      </c>
      <c r="R914" s="13">
        <v>341</v>
      </c>
      <c r="S914" s="13">
        <v>1.6</v>
      </c>
      <c r="T914" s="13">
        <v>288</v>
      </c>
    </row>
    <row r="915" spans="1:20" x14ac:dyDescent="0.2">
      <c r="A915" s="10">
        <v>2024</v>
      </c>
      <c r="B915" s="10">
        <v>3</v>
      </c>
      <c r="C915" s="10" t="s">
        <v>41</v>
      </c>
      <c r="D915" s="13">
        <v>527</v>
      </c>
      <c r="E915" s="13" t="b">
        <v>0</v>
      </c>
      <c r="F915" s="13" t="b">
        <v>0</v>
      </c>
      <c r="G915" s="13" t="s">
        <v>118</v>
      </c>
      <c r="H915" s="13">
        <v>86015.999999999913</v>
      </c>
      <c r="I915" s="14">
        <v>521</v>
      </c>
      <c r="J915" s="14">
        <v>20.504826388944149</v>
      </c>
      <c r="K915" s="13">
        <v>4194.9148150982764</v>
      </c>
      <c r="L915" s="14">
        <v>3764.1430625140888</v>
      </c>
      <c r="M915" s="13">
        <v>3932.4400251189827</v>
      </c>
      <c r="N915" s="13">
        <v>3323.6223856421184</v>
      </c>
      <c r="O915" s="13">
        <v>3501.6682725347946</v>
      </c>
      <c r="P915" s="13">
        <v>201</v>
      </c>
      <c r="Q915" s="13">
        <v>9.8025701943214578</v>
      </c>
      <c r="R915" s="13">
        <v>280</v>
      </c>
      <c r="S915" s="13">
        <v>1.6689655172413793</v>
      </c>
      <c r="T915" s="13">
        <v>252</v>
      </c>
    </row>
    <row r="916" spans="1:20" x14ac:dyDescent="0.2">
      <c r="A916" s="10">
        <v>2024</v>
      </c>
      <c r="B916" s="10">
        <v>3</v>
      </c>
      <c r="C916" s="10" t="s">
        <v>27</v>
      </c>
      <c r="D916" s="13">
        <v>527</v>
      </c>
      <c r="E916" s="13" t="b">
        <v>0</v>
      </c>
      <c r="F916" s="13" t="b">
        <v>0</v>
      </c>
      <c r="G916" s="13" t="s">
        <v>118</v>
      </c>
      <c r="H916" s="13">
        <v>21203.94999999999</v>
      </c>
      <c r="I916" s="14">
        <v>148</v>
      </c>
      <c r="J916" s="14">
        <v>2.020833333333333</v>
      </c>
      <c r="K916" s="13">
        <v>10492.67628865979</v>
      </c>
      <c r="L916" s="14">
        <v>8288.6350515463964</v>
      </c>
      <c r="M916" s="13">
        <v>10492.67628865979</v>
      </c>
      <c r="N916" s="13">
        <v>8503.249484536087</v>
      </c>
      <c r="O916" s="13">
        <v>8288.6350515463964</v>
      </c>
      <c r="P916" s="13">
        <v>50</v>
      </c>
      <c r="Q916" s="13">
        <v>24.742268041237118</v>
      </c>
      <c r="R916" s="13">
        <v>313</v>
      </c>
      <c r="S916" s="13">
        <v>1.7</v>
      </c>
      <c r="T916" s="13">
        <v>259</v>
      </c>
    </row>
    <row r="917" spans="1:20" x14ac:dyDescent="0.2">
      <c r="A917" s="10">
        <v>2025</v>
      </c>
      <c r="B917" s="10">
        <v>3</v>
      </c>
      <c r="C917" s="10" t="s">
        <v>29</v>
      </c>
      <c r="D917" s="13">
        <v>527</v>
      </c>
      <c r="E917" s="13" t="b">
        <v>0</v>
      </c>
      <c r="F917" s="13" t="b">
        <v>0</v>
      </c>
      <c r="G917" s="13" t="s">
        <v>118</v>
      </c>
      <c r="J917" s="14">
        <v>0.23749999999999999</v>
      </c>
    </row>
    <row r="918" spans="1:20" x14ac:dyDescent="0.2">
      <c r="A918" s="10">
        <v>2025</v>
      </c>
      <c r="B918" s="10">
        <v>3</v>
      </c>
      <c r="C918" s="10" t="s">
        <v>41</v>
      </c>
      <c r="D918" s="13">
        <v>527</v>
      </c>
      <c r="E918" s="13" t="b">
        <v>0</v>
      </c>
      <c r="F918" s="13" t="b">
        <v>0</v>
      </c>
      <c r="G918" s="13" t="s">
        <v>118</v>
      </c>
      <c r="H918" s="13">
        <v>103334.00000000031</v>
      </c>
      <c r="I918" s="14">
        <v>614</v>
      </c>
      <c r="J918" s="14">
        <v>22.259027777775483</v>
      </c>
      <c r="K918" s="13">
        <v>4642.3411225163254</v>
      </c>
      <c r="L918" s="14">
        <v>4042.4811406112844</v>
      </c>
      <c r="M918" s="13">
        <v>4537.125386079786</v>
      </c>
      <c r="N918" s="13">
        <v>4009.0250522576162</v>
      </c>
      <c r="O918" s="13">
        <v>3937.2654041747523</v>
      </c>
      <c r="P918" s="13">
        <v>212</v>
      </c>
      <c r="Q918" s="13">
        <v>9.5242255015141009</v>
      </c>
      <c r="R918" s="13">
        <v>326.5</v>
      </c>
      <c r="S918" s="13">
        <v>1.6994535519125684</v>
      </c>
      <c r="T918" s="13">
        <v>259</v>
      </c>
    </row>
    <row r="919" spans="1:20" x14ac:dyDescent="0.2">
      <c r="A919" s="10">
        <v>2024</v>
      </c>
      <c r="B919" s="10">
        <v>4</v>
      </c>
      <c r="C919" s="10" t="s">
        <v>41</v>
      </c>
      <c r="D919" s="13">
        <v>527</v>
      </c>
      <c r="E919" s="13" t="b">
        <v>0</v>
      </c>
      <c r="F919" s="13" t="b">
        <v>0</v>
      </c>
      <c r="G919" s="13" t="s">
        <v>118</v>
      </c>
      <c r="H919" s="13">
        <v>132268.00000000015</v>
      </c>
      <c r="I919" s="14">
        <v>769</v>
      </c>
      <c r="J919" s="14">
        <v>22.05277777781739</v>
      </c>
      <c r="K919" s="13">
        <v>5997.7931729329284</v>
      </c>
      <c r="L919" s="14">
        <v>5396.4448922941174</v>
      </c>
      <c r="M919" s="13">
        <v>5000.7804509294292</v>
      </c>
      <c r="N919" s="13">
        <v>4377.7432925982503</v>
      </c>
      <c r="O919" s="13">
        <v>4399.4321702906145</v>
      </c>
      <c r="P919" s="13">
        <v>240</v>
      </c>
      <c r="Q919" s="13">
        <v>10.882982743399019</v>
      </c>
      <c r="R919" s="13">
        <v>323.5</v>
      </c>
      <c r="S919" s="13">
        <v>1.8051282051282052</v>
      </c>
      <c r="T919" s="13">
        <v>238.5</v>
      </c>
    </row>
    <row r="920" spans="1:20" x14ac:dyDescent="0.2">
      <c r="A920" s="10">
        <v>2025</v>
      </c>
      <c r="B920" s="10">
        <v>4</v>
      </c>
      <c r="C920" s="10" t="s">
        <v>41</v>
      </c>
      <c r="D920" s="13">
        <v>527</v>
      </c>
      <c r="E920" s="13" t="b">
        <v>0</v>
      </c>
      <c r="F920" s="13" t="b">
        <v>0</v>
      </c>
      <c r="G920" s="13" t="s">
        <v>118</v>
      </c>
      <c r="H920" s="13">
        <v>102033.90000000018</v>
      </c>
      <c r="I920" s="14">
        <v>622</v>
      </c>
      <c r="J920" s="14">
        <v>21.940937500016879</v>
      </c>
      <c r="K920" s="13">
        <v>4650.3892552413354</v>
      </c>
      <c r="L920" s="14">
        <v>4259.0340544896189</v>
      </c>
      <c r="M920" s="13">
        <v>4384.5847516737231</v>
      </c>
      <c r="N920" s="13">
        <v>3940.551765389856</v>
      </c>
      <c r="O920" s="13">
        <v>3993.2295509220066</v>
      </c>
      <c r="P920" s="13">
        <v>225</v>
      </c>
      <c r="Q920" s="13">
        <v>10.254803378380112</v>
      </c>
      <c r="R920" s="13">
        <v>294</v>
      </c>
      <c r="S920" s="13">
        <v>1.7237569060773481</v>
      </c>
      <c r="T920" s="13">
        <v>249</v>
      </c>
    </row>
    <row r="921" spans="1:20" x14ac:dyDescent="0.2">
      <c r="A921" s="10">
        <v>2024</v>
      </c>
      <c r="B921" s="10">
        <v>5</v>
      </c>
      <c r="C921" s="10" t="s">
        <v>41</v>
      </c>
      <c r="D921" s="13">
        <v>527</v>
      </c>
      <c r="E921" s="13" t="b">
        <v>0</v>
      </c>
      <c r="F921" s="13" t="b">
        <v>0</v>
      </c>
      <c r="G921" s="13" t="s">
        <v>118</v>
      </c>
      <c r="H921" s="13">
        <v>131120.90000000026</v>
      </c>
      <c r="I921" s="14">
        <v>754</v>
      </c>
      <c r="J921" s="14">
        <v>22.484305555517786</v>
      </c>
      <c r="K921" s="13">
        <v>5831.663320721168</v>
      </c>
      <c r="L921" s="14">
        <v>5163.6862750029713</v>
      </c>
      <c r="M921" s="13">
        <v>5484.6301432572918</v>
      </c>
      <c r="N921" s="13">
        <v>4628.6597441502954</v>
      </c>
      <c r="O921" s="13">
        <v>4816.6530975390933</v>
      </c>
      <c r="P921" s="13">
        <v>257</v>
      </c>
      <c r="Q921" s="13">
        <v>11.430195136132662</v>
      </c>
      <c r="R921" s="13">
        <v>305</v>
      </c>
      <c r="S921" s="13">
        <v>1.7250000000000001</v>
      </c>
      <c r="T921" s="13">
        <v>239</v>
      </c>
    </row>
    <row r="922" spans="1:20" x14ac:dyDescent="0.2">
      <c r="A922" s="10">
        <v>2025</v>
      </c>
      <c r="B922" s="10">
        <v>5</v>
      </c>
      <c r="C922" s="10" t="s">
        <v>41</v>
      </c>
      <c r="D922" s="13">
        <v>527</v>
      </c>
      <c r="E922" s="13" t="b">
        <v>0</v>
      </c>
      <c r="F922" s="13" t="b">
        <v>0</v>
      </c>
      <c r="G922" s="13" t="s">
        <v>118</v>
      </c>
      <c r="H922" s="13">
        <v>41247</v>
      </c>
      <c r="I922" s="14">
        <v>251</v>
      </c>
      <c r="J922" s="14">
        <v>6.3954861111415084</v>
      </c>
      <c r="K922" s="13">
        <v>6449.3924751308641</v>
      </c>
      <c r="L922" s="14">
        <v>4687.1964818714177</v>
      </c>
      <c r="M922" s="13">
        <v>6001.8893533565652</v>
      </c>
      <c r="N922" s="13">
        <v>4740.5309734287957</v>
      </c>
      <c r="O922" s="13">
        <v>4239.6933600971188</v>
      </c>
      <c r="P922" s="13">
        <v>84</v>
      </c>
      <c r="Q922" s="13">
        <v>13.134263532159736</v>
      </c>
      <c r="R922" s="13">
        <v>312.5</v>
      </c>
      <c r="S922" s="13">
        <v>1.7971014492753623</v>
      </c>
      <c r="T922" s="13">
        <v>289</v>
      </c>
    </row>
    <row r="923" spans="1:20" x14ac:dyDescent="0.2">
      <c r="A923" s="10">
        <v>2024</v>
      </c>
      <c r="B923" s="10">
        <v>6</v>
      </c>
      <c r="C923" s="10" t="s">
        <v>41</v>
      </c>
      <c r="D923" s="13">
        <v>527</v>
      </c>
      <c r="E923" s="13" t="b">
        <v>0</v>
      </c>
      <c r="F923" s="13" t="b">
        <v>0</v>
      </c>
      <c r="G923" s="13" t="s">
        <v>118</v>
      </c>
      <c r="H923" s="13">
        <v>139523.00000000032</v>
      </c>
      <c r="I923" s="14">
        <v>844</v>
      </c>
      <c r="J923" s="14">
        <v>22.345173611101345</v>
      </c>
      <c r="K923" s="13">
        <v>6243.9881841277638</v>
      </c>
      <c r="L923" s="14">
        <v>5643.3707875669088</v>
      </c>
      <c r="M923" s="13">
        <v>5341.332409281632</v>
      </c>
      <c r="N923" s="13">
        <v>4958.4219808860726</v>
      </c>
      <c r="O923" s="13">
        <v>4740.7150127207806</v>
      </c>
      <c r="P923" s="13">
        <v>264</v>
      </c>
      <c r="Q923" s="13">
        <v>11.814631857182873</v>
      </c>
      <c r="R923" s="13">
        <v>346</v>
      </c>
      <c r="S923" s="13">
        <v>2.0478468899521531</v>
      </c>
      <c r="T923" s="13">
        <v>219</v>
      </c>
    </row>
    <row r="924" spans="1:20" x14ac:dyDescent="0.2">
      <c r="A924" s="10">
        <v>2024</v>
      </c>
      <c r="B924" s="10">
        <v>7</v>
      </c>
      <c r="C924" s="10" t="s">
        <v>41</v>
      </c>
      <c r="D924" s="13">
        <v>527</v>
      </c>
      <c r="E924" s="13" t="b">
        <v>0</v>
      </c>
      <c r="F924" s="13" t="b">
        <v>0</v>
      </c>
      <c r="G924" s="13" t="s">
        <v>118</v>
      </c>
      <c r="H924" s="13">
        <v>93074.000000000073</v>
      </c>
      <c r="I924" s="14">
        <v>386</v>
      </c>
      <c r="J924" s="14">
        <v>23.211701388846848</v>
      </c>
      <c r="K924" s="13">
        <v>4009.7879272530126</v>
      </c>
      <c r="L924" s="14">
        <v>3389.1785303510756</v>
      </c>
      <c r="M924" s="13">
        <v>2555.1207559691261</v>
      </c>
      <c r="N924" s="13">
        <v>1869.5010448846622</v>
      </c>
      <c r="O924" s="13">
        <v>1934.511359067192</v>
      </c>
      <c r="P924" s="13">
        <v>147</v>
      </c>
      <c r="Q924" s="13">
        <v>6.3330127136062959</v>
      </c>
      <c r="R924" s="13">
        <v>294</v>
      </c>
      <c r="S924" s="13">
        <v>1.721311475409836</v>
      </c>
      <c r="T924" s="13">
        <v>259</v>
      </c>
    </row>
    <row r="925" spans="1:20" x14ac:dyDescent="0.2">
      <c r="A925" s="10">
        <v>2024</v>
      </c>
      <c r="B925" s="10">
        <v>8</v>
      </c>
      <c r="C925" s="10" t="s">
        <v>41</v>
      </c>
      <c r="D925" s="13">
        <v>527</v>
      </c>
      <c r="E925" s="13" t="b">
        <v>0</v>
      </c>
      <c r="F925" s="13" t="b">
        <v>0</v>
      </c>
      <c r="G925" s="13" t="s">
        <v>118</v>
      </c>
      <c r="H925" s="13">
        <v>113595.00000000017</v>
      </c>
      <c r="I925" s="14">
        <v>638</v>
      </c>
      <c r="J925" s="14">
        <v>23.698194444400144</v>
      </c>
      <c r="K925" s="13">
        <v>4793.4031542577095</v>
      </c>
      <c r="L925" s="14">
        <v>4391.1024632760409</v>
      </c>
      <c r="M925" s="13">
        <v>3761.9321678351093</v>
      </c>
      <c r="N925" s="13">
        <v>3310.0496404499609</v>
      </c>
      <c r="O925" s="13">
        <v>3359.6314768534403</v>
      </c>
      <c r="P925" s="13">
        <v>198</v>
      </c>
      <c r="Q925" s="13">
        <v>8.3550669003303408</v>
      </c>
      <c r="R925" s="13">
        <v>305</v>
      </c>
      <c r="S925" s="13">
        <v>1.9397590361445782</v>
      </c>
      <c r="T925" s="13">
        <v>249</v>
      </c>
    </row>
    <row r="926" spans="1:20" x14ac:dyDescent="0.2">
      <c r="A926" s="10">
        <v>2024</v>
      </c>
      <c r="B926" s="10">
        <v>9</v>
      </c>
      <c r="C926" s="10" t="s">
        <v>41</v>
      </c>
      <c r="D926" s="13">
        <v>527</v>
      </c>
      <c r="E926" s="13" t="b">
        <v>0</v>
      </c>
      <c r="F926" s="13" t="b">
        <v>0</v>
      </c>
      <c r="G926" s="13" t="s">
        <v>118</v>
      </c>
      <c r="H926" s="13">
        <v>76473.999999999913</v>
      </c>
      <c r="I926" s="14">
        <v>534</v>
      </c>
      <c r="J926" s="14">
        <v>21.834548611180217</v>
      </c>
      <c r="K926" s="13">
        <v>3502.4310033522734</v>
      </c>
      <c r="L926" s="14">
        <v>2598.2712539773192</v>
      </c>
      <c r="M926" s="13">
        <v>3502.4310033522734</v>
      </c>
      <c r="N926" s="13">
        <v>2646.4242988935598</v>
      </c>
      <c r="O926" s="13">
        <v>2598.2712539773192</v>
      </c>
      <c r="P926" s="13">
        <v>183</v>
      </c>
      <c r="Q926" s="13">
        <v>8.381212877755404</v>
      </c>
      <c r="R926" s="13">
        <v>306</v>
      </c>
      <c r="S926" s="13">
        <v>1.8133333333333332</v>
      </c>
      <c r="T926" s="13">
        <v>225</v>
      </c>
    </row>
    <row r="927" spans="1:20" x14ac:dyDescent="0.2">
      <c r="A927" s="10">
        <v>2024</v>
      </c>
      <c r="B927" s="10">
        <v>10</v>
      </c>
      <c r="C927" s="10" t="s">
        <v>41</v>
      </c>
      <c r="D927" s="13">
        <v>527</v>
      </c>
      <c r="E927" s="13" t="b">
        <v>0</v>
      </c>
      <c r="F927" s="13" t="b">
        <v>0</v>
      </c>
      <c r="G927" s="13" t="s">
        <v>118</v>
      </c>
      <c r="H927" s="13">
        <v>116551.99999999999</v>
      </c>
      <c r="I927" s="14">
        <v>680</v>
      </c>
      <c r="J927" s="14">
        <v>23.844270833363698</v>
      </c>
      <c r="K927" s="13">
        <v>4888.0505012934409</v>
      </c>
      <c r="L927" s="14">
        <v>4114.6068456294151</v>
      </c>
      <c r="M927" s="13">
        <v>4149.1308621427697</v>
      </c>
      <c r="N927" s="13">
        <v>3538.711692619067</v>
      </c>
      <c r="O927" s="13">
        <v>3375.6872064787353</v>
      </c>
      <c r="P927" s="13">
        <v>236</v>
      </c>
      <c r="Q927" s="13">
        <v>9.8975557545580699</v>
      </c>
      <c r="R927" s="13">
        <v>336</v>
      </c>
      <c r="S927" s="13">
        <v>1.7295918367346939</v>
      </c>
      <c r="T927" s="13">
        <v>239</v>
      </c>
    </row>
    <row r="928" spans="1:20" x14ac:dyDescent="0.2">
      <c r="A928" s="10">
        <v>2025</v>
      </c>
      <c r="B928" s="10">
        <v>10</v>
      </c>
      <c r="C928" s="10" t="s">
        <v>41</v>
      </c>
      <c r="D928" s="13">
        <v>527</v>
      </c>
      <c r="E928" s="13" t="b">
        <v>0</v>
      </c>
      <c r="F928" s="13" t="b">
        <v>0</v>
      </c>
      <c r="G928" s="13" t="s">
        <v>118</v>
      </c>
      <c r="H928" s="13">
        <v>78412.000000000087</v>
      </c>
      <c r="I928" s="14">
        <v>537</v>
      </c>
      <c r="J928" s="14">
        <v>14.349895833335758</v>
      </c>
      <c r="K928" s="13">
        <v>5464.2905363705722</v>
      </c>
      <c r="L928" s="14">
        <v>4981.2556711349844</v>
      </c>
      <c r="M928" s="13">
        <v>5464.2905363705722</v>
      </c>
      <c r="N928" s="13">
        <v>5030.3849476250789</v>
      </c>
      <c r="O928" s="13">
        <v>4981.2556711349844</v>
      </c>
      <c r="P928" s="13">
        <v>169</v>
      </c>
      <c r="Q928" s="13">
        <v>11.77708897422111</v>
      </c>
      <c r="R928" s="13">
        <v>377.5</v>
      </c>
      <c r="S928" s="13">
        <v>1.7638888888888888</v>
      </c>
      <c r="T928" s="13">
        <v>239</v>
      </c>
    </row>
    <row r="929" spans="1:20" x14ac:dyDescent="0.2">
      <c r="A929" s="10">
        <v>2024</v>
      </c>
      <c r="B929" s="10">
        <v>11</v>
      </c>
      <c r="C929" s="10" t="s">
        <v>41</v>
      </c>
      <c r="D929" s="13">
        <v>527</v>
      </c>
      <c r="E929" s="13" t="b">
        <v>0</v>
      </c>
      <c r="F929" s="13" t="b">
        <v>0</v>
      </c>
      <c r="G929" s="13" t="s">
        <v>118</v>
      </c>
      <c r="H929" s="13">
        <v>77927.999999999942</v>
      </c>
      <c r="I929" s="14">
        <v>374</v>
      </c>
      <c r="J929" s="14">
        <v>13.935659722216078</v>
      </c>
      <c r="K929" s="13">
        <v>5591.9849905468027</v>
      </c>
      <c r="L929" s="14">
        <v>4377.2093475241454</v>
      </c>
      <c r="M929" s="13">
        <v>4569.7011314418887</v>
      </c>
      <c r="N929" s="13">
        <v>3399.3869643988887</v>
      </c>
      <c r="O929" s="13">
        <v>3354.9254884192301</v>
      </c>
      <c r="P929" s="13">
        <v>134</v>
      </c>
      <c r="Q929" s="13">
        <v>9.6156194016691323</v>
      </c>
      <c r="R929" s="13">
        <v>348</v>
      </c>
      <c r="S929" s="13">
        <v>1.9310344827586208</v>
      </c>
      <c r="T929" s="13">
        <v>245</v>
      </c>
    </row>
    <row r="930" spans="1:20" x14ac:dyDescent="0.2">
      <c r="A930" s="10">
        <v>2025</v>
      </c>
      <c r="B930" s="10">
        <v>11</v>
      </c>
      <c r="C930" s="10" t="s">
        <v>41</v>
      </c>
      <c r="D930" s="13">
        <v>527</v>
      </c>
      <c r="E930" s="13" t="b">
        <v>0</v>
      </c>
      <c r="F930" s="13" t="b">
        <v>0</v>
      </c>
      <c r="G930" s="13" t="s">
        <v>118</v>
      </c>
      <c r="H930" s="13">
        <v>118799.00000000036</v>
      </c>
      <c r="I930" s="14">
        <v>603</v>
      </c>
      <c r="J930" s="14">
        <v>15.489201388910006</v>
      </c>
      <c r="K930" s="13">
        <v>7669.7950408894767</v>
      </c>
      <c r="L930" s="14">
        <v>7571.7267182006408</v>
      </c>
      <c r="M930" s="13">
        <v>5868.5401343598141</v>
      </c>
      <c r="N930" s="13">
        <v>5537.2964587708575</v>
      </c>
      <c r="O930" s="13">
        <v>5770.4718116709755</v>
      </c>
      <c r="P930" s="13">
        <v>176</v>
      </c>
      <c r="Q930" s="13">
        <v>11.362754965921798</v>
      </c>
      <c r="R930" s="13">
        <v>322</v>
      </c>
      <c r="S930" s="13">
        <v>2.1315789473684212</v>
      </c>
      <c r="T930" s="13">
        <v>229</v>
      </c>
    </row>
    <row r="931" spans="1:20" x14ac:dyDescent="0.2">
      <c r="A931" s="10">
        <v>2024</v>
      </c>
      <c r="B931" s="10">
        <v>12</v>
      </c>
      <c r="C931" s="10" t="s">
        <v>41</v>
      </c>
      <c r="D931" s="13">
        <v>527</v>
      </c>
      <c r="E931" s="13" t="b">
        <v>0</v>
      </c>
      <c r="F931" s="13" t="b">
        <v>0</v>
      </c>
      <c r="G931" s="13" t="s">
        <v>118</v>
      </c>
      <c r="H931" s="13">
        <v>138838.00000000009</v>
      </c>
      <c r="I931" s="14">
        <v>883</v>
      </c>
      <c r="J931" s="14">
        <v>24.805937500068975</v>
      </c>
      <c r="K931" s="13">
        <v>5596.9664520687447</v>
      </c>
      <c r="L931" s="14">
        <v>4522.9050504415864</v>
      </c>
      <c r="M931" s="13">
        <v>4907.6556771805799</v>
      </c>
      <c r="N931" s="13">
        <v>4030.6237165889092</v>
      </c>
      <c r="O931" s="13">
        <v>3833.5942755534179</v>
      </c>
      <c r="P931" s="13">
        <v>250</v>
      </c>
      <c r="Q931" s="13">
        <v>10.078232278030406</v>
      </c>
      <c r="R931" s="13">
        <v>342</v>
      </c>
      <c r="S931" s="13">
        <v>2.1509433962264151</v>
      </c>
      <c r="T931" s="13">
        <v>229</v>
      </c>
    </row>
    <row r="932" spans="1:20" x14ac:dyDescent="0.2">
      <c r="A932" s="10">
        <v>2025</v>
      </c>
      <c r="B932" s="10">
        <v>12</v>
      </c>
      <c r="C932" s="10" t="s">
        <v>41</v>
      </c>
      <c r="D932" s="13">
        <v>527</v>
      </c>
      <c r="E932" s="13" t="b">
        <v>0</v>
      </c>
      <c r="F932" s="13" t="b">
        <v>0</v>
      </c>
      <c r="G932" s="13" t="s">
        <v>118</v>
      </c>
      <c r="H932" s="13">
        <v>83518</v>
      </c>
      <c r="I932" s="14">
        <v>640</v>
      </c>
      <c r="J932" s="14">
        <v>18.983090277775482</v>
      </c>
      <c r="K932" s="13">
        <v>4399.5997900183293</v>
      </c>
      <c r="L932" s="14">
        <v>4399.5997900183293</v>
      </c>
      <c r="M932" s="13">
        <v>4399.5997900183293</v>
      </c>
      <c r="N932" s="13">
        <v>4566.6431930469935</v>
      </c>
      <c r="O932" s="13">
        <v>4399.5997900183293</v>
      </c>
      <c r="P932" s="13">
        <v>199</v>
      </c>
      <c r="Q932" s="13">
        <v>10.483013939673455</v>
      </c>
      <c r="R932" s="13">
        <v>289.5</v>
      </c>
      <c r="S932" s="13">
        <v>1.9597701149425288</v>
      </c>
      <c r="T932" s="13">
        <v>229</v>
      </c>
    </row>
    <row r="933" spans="1:20" x14ac:dyDescent="0.2">
      <c r="A933" s="10">
        <v>2024</v>
      </c>
      <c r="B933" s="10">
        <v>1</v>
      </c>
      <c r="C933" s="10" t="s">
        <v>27</v>
      </c>
      <c r="D933" s="13">
        <v>528</v>
      </c>
      <c r="E933" s="13" t="b">
        <v>0</v>
      </c>
      <c r="F933" s="13" t="b">
        <v>0</v>
      </c>
      <c r="G933" s="13" t="s">
        <v>166</v>
      </c>
      <c r="H933" s="13">
        <v>47366.049999999996</v>
      </c>
      <c r="I933" s="14">
        <v>294</v>
      </c>
      <c r="J933" s="14">
        <v>8.3291666666666657</v>
      </c>
      <c r="K933" s="13">
        <v>5686.7693846923466</v>
      </c>
      <c r="L933" s="14">
        <v>3405.4247123561786</v>
      </c>
      <c r="M933" s="13">
        <v>5686.7693846923466</v>
      </c>
      <c r="N933" s="13">
        <v>3712.6583291645825</v>
      </c>
      <c r="O933" s="13">
        <v>3405.4247123561786</v>
      </c>
      <c r="P933" s="13">
        <v>128</v>
      </c>
      <c r="Q933" s="13">
        <v>15.367683841920963</v>
      </c>
      <c r="R933" s="13">
        <v>305.5</v>
      </c>
      <c r="S933" s="13">
        <v>1.4867256637168142</v>
      </c>
      <c r="T933" s="13">
        <v>245</v>
      </c>
    </row>
    <row r="934" spans="1:20" x14ac:dyDescent="0.2">
      <c r="A934" s="10">
        <v>2024</v>
      </c>
      <c r="B934" s="10">
        <v>2</v>
      </c>
      <c r="C934" s="10" t="s">
        <v>27</v>
      </c>
      <c r="D934" s="13">
        <v>528</v>
      </c>
      <c r="E934" s="13" t="b">
        <v>0</v>
      </c>
      <c r="F934" s="13" t="b">
        <v>0</v>
      </c>
      <c r="G934" s="13" t="s">
        <v>166</v>
      </c>
      <c r="H934" s="13">
        <v>106239.85000000003</v>
      </c>
      <c r="I934" s="14">
        <v>598</v>
      </c>
      <c r="J934" s="14">
        <v>15.900000000000004</v>
      </c>
      <c r="K934" s="13">
        <v>6681.7515723270444</v>
      </c>
      <c r="L934" s="14">
        <v>4842.6352201257841</v>
      </c>
      <c r="M934" s="13">
        <v>6681.7515723270444</v>
      </c>
      <c r="N934" s="13">
        <v>5245.4905660377353</v>
      </c>
      <c r="O934" s="13">
        <v>4842.6352201257841</v>
      </c>
      <c r="P934" s="13">
        <v>225</v>
      </c>
      <c r="Q934" s="13">
        <v>14.150943396226412</v>
      </c>
      <c r="R934" s="13">
        <v>312</v>
      </c>
      <c r="S934" s="13">
        <v>1.763157894736842</v>
      </c>
      <c r="T934" s="13">
        <v>295</v>
      </c>
    </row>
    <row r="935" spans="1:20" x14ac:dyDescent="0.2">
      <c r="A935" s="10">
        <v>2024</v>
      </c>
      <c r="B935" s="10">
        <v>3</v>
      </c>
      <c r="C935" s="10" t="s">
        <v>27</v>
      </c>
      <c r="D935" s="13">
        <v>528</v>
      </c>
      <c r="E935" s="13" t="b">
        <v>0</v>
      </c>
      <c r="F935" s="13" t="b">
        <v>0</v>
      </c>
      <c r="G935" s="13" t="s">
        <v>166</v>
      </c>
      <c r="H935" s="13">
        <v>207937.99999999977</v>
      </c>
      <c r="I935" s="14">
        <v>1082</v>
      </c>
      <c r="J935" s="14">
        <v>23.586076388878865</v>
      </c>
      <c r="K935" s="13">
        <v>8816.1335769286816</v>
      </c>
      <c r="L935" s="14">
        <v>6843.656288508806</v>
      </c>
      <c r="M935" s="13">
        <v>8799.3864082395212</v>
      </c>
      <c r="N935" s="13">
        <v>6612.8633448139999</v>
      </c>
      <c r="O935" s="13">
        <v>6826.9091198196447</v>
      </c>
      <c r="P935" s="13">
        <v>388</v>
      </c>
      <c r="Q935" s="13">
        <v>16.450383421252162</v>
      </c>
      <c r="R935" s="13">
        <v>359</v>
      </c>
      <c r="S935" s="13">
        <v>1.805232558139535</v>
      </c>
      <c r="T935" s="13">
        <v>265</v>
      </c>
    </row>
    <row r="936" spans="1:20" x14ac:dyDescent="0.2">
      <c r="A936" s="10">
        <v>2024</v>
      </c>
      <c r="B936" s="10">
        <v>4</v>
      </c>
      <c r="C936" s="10" t="s">
        <v>27</v>
      </c>
      <c r="D936" s="13">
        <v>528</v>
      </c>
      <c r="E936" s="13" t="b">
        <v>0</v>
      </c>
      <c r="F936" s="13" t="b">
        <v>0</v>
      </c>
      <c r="G936" s="13" t="s">
        <v>166</v>
      </c>
      <c r="H936" s="13">
        <v>178337.44000000015</v>
      </c>
      <c r="I936" s="14">
        <v>887</v>
      </c>
      <c r="J936" s="14">
        <v>18.079340277716113</v>
      </c>
      <c r="K936" s="13">
        <v>9864.1563940146589</v>
      </c>
      <c r="L936" s="14">
        <v>7656.2163150726501</v>
      </c>
      <c r="M936" s="13">
        <v>8953.7857860624099</v>
      </c>
      <c r="N936" s="13">
        <v>6902.0295034661349</v>
      </c>
      <c r="O936" s="13">
        <v>6745.8457071204029</v>
      </c>
      <c r="P936" s="13">
        <v>290</v>
      </c>
      <c r="Q936" s="13">
        <v>16.040408308340911</v>
      </c>
      <c r="R936" s="13">
        <v>349</v>
      </c>
      <c r="S936" s="13">
        <v>1.9003831417624522</v>
      </c>
      <c r="T936" s="13">
        <v>289</v>
      </c>
    </row>
    <row r="937" spans="1:20" x14ac:dyDescent="0.2">
      <c r="A937" s="10">
        <v>2024</v>
      </c>
      <c r="B937" s="10">
        <v>5</v>
      </c>
      <c r="C937" s="10" t="s">
        <v>27</v>
      </c>
      <c r="D937" s="13">
        <v>528</v>
      </c>
      <c r="E937" s="13" t="b">
        <v>0</v>
      </c>
      <c r="F937" s="13" t="b">
        <v>0</v>
      </c>
      <c r="G937" s="13" t="s">
        <v>166</v>
      </c>
      <c r="H937" s="13">
        <v>195715.2500000002</v>
      </c>
      <c r="I937" s="14">
        <v>982</v>
      </c>
      <c r="J937" s="14">
        <v>22.814930555607425</v>
      </c>
      <c r="K937" s="13">
        <v>8578.3846469739765</v>
      </c>
      <c r="L937" s="14">
        <v>5962.1351758429073</v>
      </c>
      <c r="M937" s="13">
        <v>8533.41847898589</v>
      </c>
      <c r="N937" s="13">
        <v>5529.024061350764</v>
      </c>
      <c r="O937" s="13">
        <v>5917.169007854819</v>
      </c>
      <c r="P937" s="13">
        <v>364</v>
      </c>
      <c r="Q937" s="13">
        <v>15.954464516681885</v>
      </c>
      <c r="R937" s="13">
        <v>326</v>
      </c>
      <c r="S937" s="13">
        <v>1.6886792452830188</v>
      </c>
      <c r="T937" s="13">
        <v>299</v>
      </c>
    </row>
    <row r="938" spans="1:20" x14ac:dyDescent="0.2">
      <c r="A938" s="10">
        <v>2024</v>
      </c>
      <c r="B938" s="10">
        <v>6</v>
      </c>
      <c r="C938" s="10" t="s">
        <v>27</v>
      </c>
      <c r="D938" s="13">
        <v>528</v>
      </c>
      <c r="E938" s="13" t="b">
        <v>0</v>
      </c>
      <c r="F938" s="13" t="b">
        <v>0</v>
      </c>
      <c r="G938" s="13" t="s">
        <v>166</v>
      </c>
      <c r="H938" s="13">
        <v>122668.85000000021</v>
      </c>
      <c r="I938" s="14">
        <v>634</v>
      </c>
      <c r="J938" s="14">
        <v>20.960243055504108</v>
      </c>
      <c r="K938" s="13">
        <v>5852.4536034799303</v>
      </c>
      <c r="L938" s="14">
        <v>4394.1880710116129</v>
      </c>
      <c r="M938" s="13">
        <v>5852.4536034799303</v>
      </c>
      <c r="N938" s="13">
        <v>4426.0149920178983</v>
      </c>
      <c r="O938" s="13">
        <v>4394.1880710116129</v>
      </c>
      <c r="P938" s="13">
        <v>239</v>
      </c>
      <c r="Q938" s="13">
        <v>11.402539530057558</v>
      </c>
      <c r="R938" s="13">
        <v>365.5</v>
      </c>
      <c r="S938" s="13">
        <v>1.7027027027027026</v>
      </c>
      <c r="T938" s="13">
        <v>305</v>
      </c>
    </row>
    <row r="939" spans="1:20" x14ac:dyDescent="0.2">
      <c r="A939" s="10">
        <v>2024</v>
      </c>
      <c r="B939" s="10">
        <v>7</v>
      </c>
      <c r="C939" s="10" t="s">
        <v>27</v>
      </c>
      <c r="D939" s="13">
        <v>528</v>
      </c>
      <c r="E939" s="13" t="b">
        <v>0</v>
      </c>
      <c r="F939" s="13" t="b">
        <v>0</v>
      </c>
      <c r="G939" s="13" t="s">
        <v>166</v>
      </c>
      <c r="H939" s="13">
        <v>141976.60000000018</v>
      </c>
      <c r="I939" s="14">
        <v>664</v>
      </c>
      <c r="J939" s="14">
        <v>21.481944444516557</v>
      </c>
      <c r="K939" s="13">
        <v>6609.1130794373166</v>
      </c>
      <c r="L939" s="14">
        <v>5100.7528803087398</v>
      </c>
      <c r="M939" s="13">
        <v>6337.6292752098707</v>
      </c>
      <c r="N939" s="13">
        <v>4013.1418374469317</v>
      </c>
      <c r="O939" s="13">
        <v>4829.2690760812939</v>
      </c>
      <c r="P939" s="13">
        <v>246</v>
      </c>
      <c r="Q939" s="13">
        <v>11.451477338812014</v>
      </c>
      <c r="R939" s="13">
        <v>345</v>
      </c>
      <c r="S939" s="13">
        <v>1.736842105263158</v>
      </c>
      <c r="T939" s="13">
        <v>299</v>
      </c>
    </row>
    <row r="940" spans="1:20" x14ac:dyDescent="0.2">
      <c r="A940" s="10">
        <v>2024</v>
      </c>
      <c r="B940" s="10">
        <v>8</v>
      </c>
      <c r="C940" s="10" t="s">
        <v>27</v>
      </c>
      <c r="D940" s="13">
        <v>528</v>
      </c>
      <c r="E940" s="13" t="b">
        <v>0</v>
      </c>
      <c r="F940" s="13" t="b">
        <v>0</v>
      </c>
      <c r="G940" s="13" t="s">
        <v>166</v>
      </c>
      <c r="H940" s="13">
        <v>61744.000000000015</v>
      </c>
      <c r="I940" s="14">
        <v>351</v>
      </c>
      <c r="J940" s="14">
        <v>10.272256944401306</v>
      </c>
      <c r="K940" s="13">
        <v>6010.7530734667207</v>
      </c>
      <c r="L940" s="14">
        <v>4918.4867817716668</v>
      </c>
      <c r="M940" s="13">
        <v>6010.7530734667207</v>
      </c>
      <c r="N940" s="13">
        <v>5337.4307415355961</v>
      </c>
      <c r="O940" s="13">
        <v>4918.4867817716668</v>
      </c>
      <c r="P940" s="13">
        <v>119</v>
      </c>
      <c r="Q940" s="13">
        <v>11.584601187848852</v>
      </c>
      <c r="R940" s="13">
        <v>354</v>
      </c>
      <c r="S940" s="13">
        <v>1.8867924528301887</v>
      </c>
      <c r="T940" s="13">
        <v>289</v>
      </c>
    </row>
    <row r="941" spans="1:20" x14ac:dyDescent="0.2">
      <c r="A941" s="10">
        <v>2024</v>
      </c>
      <c r="B941" s="10">
        <v>9</v>
      </c>
      <c r="C941" s="10" t="s">
        <v>27</v>
      </c>
      <c r="D941" s="13">
        <v>528</v>
      </c>
      <c r="E941" s="13" t="b">
        <v>0</v>
      </c>
      <c r="F941" s="13" t="b">
        <v>0</v>
      </c>
      <c r="G941" s="13" t="s">
        <v>166</v>
      </c>
      <c r="H941" s="13">
        <v>61219.040000000045</v>
      </c>
      <c r="I941" s="14">
        <v>273</v>
      </c>
      <c r="J941" s="14">
        <v>7.4655208332842449</v>
      </c>
      <c r="K941" s="13">
        <v>8200.2369783848644</v>
      </c>
      <c r="L941" s="14">
        <v>6416.965550001034</v>
      </c>
      <c r="M941" s="13">
        <v>8200.2369783848644</v>
      </c>
      <c r="N941" s="13">
        <v>5882.2352760994581</v>
      </c>
      <c r="O941" s="13">
        <v>6416.965550001034</v>
      </c>
      <c r="P941" s="13">
        <v>89</v>
      </c>
      <c r="Q941" s="13">
        <v>11.921472324235276</v>
      </c>
      <c r="R941" s="13">
        <v>474</v>
      </c>
      <c r="S941" s="13">
        <v>1.975609756097561</v>
      </c>
      <c r="T941" s="13">
        <v>305</v>
      </c>
    </row>
    <row r="942" spans="1:20" x14ac:dyDescent="0.2">
      <c r="A942" s="10">
        <v>2024</v>
      </c>
      <c r="B942" s="10">
        <v>1</v>
      </c>
      <c r="C942" s="10" t="s">
        <v>29</v>
      </c>
      <c r="D942" s="13">
        <v>530</v>
      </c>
      <c r="E942" s="13" t="b">
        <v>0</v>
      </c>
      <c r="F942" s="13" t="b">
        <v>0</v>
      </c>
      <c r="G942" s="13" t="s">
        <v>92</v>
      </c>
      <c r="H942" s="13">
        <v>19301.999999999993</v>
      </c>
      <c r="I942" s="14">
        <v>128</v>
      </c>
      <c r="J942" s="14">
        <v>7.6333333333333329</v>
      </c>
      <c r="K942" s="13">
        <v>2528.6462882096062</v>
      </c>
      <c r="L942" s="14">
        <v>1958.3318777292579</v>
      </c>
      <c r="M942" s="13">
        <v>1996.8995633187776</v>
      </c>
      <c r="N942" s="13">
        <v>1544.3056768558956</v>
      </c>
      <c r="O942" s="13">
        <v>1426.5851528384283</v>
      </c>
      <c r="P942" s="13">
        <v>38</v>
      </c>
      <c r="Q942" s="13">
        <v>4.9781659388646293</v>
      </c>
      <c r="R942" s="13">
        <v>330</v>
      </c>
      <c r="S942" s="13">
        <v>1.7586206896551724</v>
      </c>
      <c r="T942" s="13">
        <v>250</v>
      </c>
    </row>
    <row r="943" spans="1:20" x14ac:dyDescent="0.2">
      <c r="A943" s="10">
        <v>2025</v>
      </c>
      <c r="B943" s="10">
        <v>1</v>
      </c>
      <c r="C943" s="10" t="s">
        <v>39</v>
      </c>
      <c r="D943" s="13">
        <v>530</v>
      </c>
      <c r="E943" s="13" t="b">
        <v>0</v>
      </c>
      <c r="F943" s="13" t="b">
        <v>0</v>
      </c>
      <c r="G943" s="13" t="s">
        <v>92</v>
      </c>
      <c r="H943" s="13">
        <v>94801.96000000005</v>
      </c>
      <c r="I943" s="14">
        <v>404</v>
      </c>
      <c r="J943" s="14">
        <v>15.874375000072177</v>
      </c>
      <c r="K943" s="13">
        <v>5972.0121264345216</v>
      </c>
      <c r="L943" s="14">
        <v>4462.1460687225772</v>
      </c>
      <c r="M943" s="13">
        <v>5424.3370211179017</v>
      </c>
      <c r="N943" s="13">
        <v>3171.0665774098879</v>
      </c>
      <c r="O943" s="13">
        <v>3914.4709634059568</v>
      </c>
      <c r="P943" s="13">
        <v>142</v>
      </c>
      <c r="Q943" s="13">
        <v>8.9452340642925687</v>
      </c>
      <c r="R943" s="13">
        <v>412</v>
      </c>
      <c r="S943" s="13">
        <v>1.6774193548387097</v>
      </c>
      <c r="T943" s="13">
        <v>357</v>
      </c>
    </row>
    <row r="944" spans="1:20" x14ac:dyDescent="0.2">
      <c r="A944" s="10">
        <v>2026</v>
      </c>
      <c r="B944" s="10">
        <v>1</v>
      </c>
      <c r="C944" s="10" t="s">
        <v>39</v>
      </c>
      <c r="D944" s="13">
        <v>530</v>
      </c>
      <c r="E944" s="13" t="b">
        <v>0</v>
      </c>
      <c r="F944" s="13" t="b">
        <v>0</v>
      </c>
      <c r="G944" s="13" t="s">
        <v>92</v>
      </c>
      <c r="H944" s="13">
        <v>19275.950000000008</v>
      </c>
      <c r="I944" s="14">
        <v>83</v>
      </c>
      <c r="J944" s="14">
        <v>6.9465624999793363</v>
      </c>
      <c r="K944" s="13">
        <v>2774.8904584184406</v>
      </c>
      <c r="L944" s="14">
        <v>2832.3289396818259</v>
      </c>
      <c r="M944" s="13">
        <v>2774.8904584184406</v>
      </c>
      <c r="N944" s="13">
        <v>2015.7020108926765</v>
      </c>
      <c r="O944" s="13">
        <v>2832.3289396818259</v>
      </c>
      <c r="P944" s="13">
        <v>31</v>
      </c>
      <c r="Q944" s="13">
        <v>4.462638895150258</v>
      </c>
      <c r="R944" s="13">
        <v>353</v>
      </c>
      <c r="S944" s="13">
        <v>1.4137931034482758</v>
      </c>
      <c r="T944" s="13">
        <v>299</v>
      </c>
    </row>
    <row r="945" spans="1:20" x14ac:dyDescent="0.2">
      <c r="A945" s="10">
        <v>2024</v>
      </c>
      <c r="B945" s="10">
        <v>2</v>
      </c>
      <c r="C945" s="10" t="s">
        <v>29</v>
      </c>
      <c r="D945" s="13">
        <v>530</v>
      </c>
      <c r="E945" s="13" t="b">
        <v>0</v>
      </c>
      <c r="F945" s="13" t="b">
        <v>0</v>
      </c>
      <c r="G945" s="13" t="s">
        <v>92</v>
      </c>
      <c r="H945" s="13">
        <v>111163.00000000012</v>
      </c>
      <c r="I945" s="14">
        <v>675</v>
      </c>
      <c r="J945" s="14">
        <v>19.479166666666668</v>
      </c>
      <c r="K945" s="13">
        <v>5706.763636363642</v>
      </c>
      <c r="L945" s="14">
        <v>4962.060320855624</v>
      </c>
      <c r="M945" s="13">
        <v>4896.3542245989365</v>
      </c>
      <c r="N945" s="13">
        <v>3483.2085561497324</v>
      </c>
      <c r="O945" s="13">
        <v>4151.6509090909121</v>
      </c>
      <c r="P945" s="13">
        <v>173</v>
      </c>
      <c r="Q945" s="13">
        <v>8.8812834224598927</v>
      </c>
      <c r="R945" s="13">
        <v>358</v>
      </c>
      <c r="S945" s="13">
        <v>1.72</v>
      </c>
      <c r="T945" s="13">
        <v>245</v>
      </c>
    </row>
    <row r="946" spans="1:20" x14ac:dyDescent="0.2">
      <c r="A946" s="10">
        <v>2025</v>
      </c>
      <c r="B946" s="10">
        <v>2</v>
      </c>
      <c r="C946" s="10" t="s">
        <v>39</v>
      </c>
      <c r="D946" s="13">
        <v>530</v>
      </c>
      <c r="E946" s="13" t="b">
        <v>0</v>
      </c>
      <c r="F946" s="13" t="b">
        <v>0</v>
      </c>
      <c r="G946" s="13" t="s">
        <v>92</v>
      </c>
      <c r="H946" s="13">
        <v>98007.08000000006</v>
      </c>
      <c r="I946" s="14">
        <v>311</v>
      </c>
      <c r="J946" s="14">
        <v>16.115729166616802</v>
      </c>
      <c r="K946" s="13">
        <v>6081.4548933360384</v>
      </c>
      <c r="L946" s="14">
        <v>5082.0089586547383</v>
      </c>
      <c r="M946" s="13">
        <v>4374.1787461918893</v>
      </c>
      <c r="N946" s="13">
        <v>3568.8276593242094</v>
      </c>
      <c r="O946" s="13">
        <v>3374.7328115105911</v>
      </c>
      <c r="P946" s="13">
        <v>122</v>
      </c>
      <c r="Q946" s="13">
        <v>7.5702438740853841</v>
      </c>
      <c r="R946" s="13">
        <v>390</v>
      </c>
      <c r="S946" s="13">
        <v>1.6363636363636365</v>
      </c>
      <c r="T946" s="13">
        <v>369</v>
      </c>
    </row>
    <row r="947" spans="1:20" x14ac:dyDescent="0.2">
      <c r="A947" s="10">
        <v>2024</v>
      </c>
      <c r="B947" s="10">
        <v>3</v>
      </c>
      <c r="C947" s="10" t="s">
        <v>29</v>
      </c>
      <c r="D947" s="13">
        <v>530</v>
      </c>
      <c r="E947" s="13" t="b">
        <v>0</v>
      </c>
      <c r="F947" s="13" t="b">
        <v>0</v>
      </c>
      <c r="G947" s="13" t="s">
        <v>92</v>
      </c>
      <c r="H947" s="13">
        <v>33399.900000000009</v>
      </c>
      <c r="I947" s="14">
        <v>245</v>
      </c>
      <c r="J947" s="14">
        <v>8.2916666666666661</v>
      </c>
      <c r="K947" s="13">
        <v>4028.1286432160819</v>
      </c>
      <c r="L947" s="14">
        <v>3074.0020100502511</v>
      </c>
      <c r="M947" s="13">
        <v>4028.1286432160819</v>
      </c>
      <c r="N947" s="13">
        <v>3368.7075376884413</v>
      </c>
      <c r="O947" s="13">
        <v>3074.0020100502511</v>
      </c>
      <c r="P947" s="13">
        <v>74</v>
      </c>
      <c r="Q947" s="13">
        <v>8.9246231155778908</v>
      </c>
      <c r="R947" s="13">
        <v>373</v>
      </c>
      <c r="S947" s="13">
        <v>1.7230769230769232</v>
      </c>
      <c r="T947" s="13">
        <v>239.5</v>
      </c>
    </row>
    <row r="948" spans="1:20" x14ac:dyDescent="0.2">
      <c r="A948" s="10">
        <v>2024</v>
      </c>
      <c r="B948" s="10">
        <v>3</v>
      </c>
      <c r="C948" s="10" t="s">
        <v>39</v>
      </c>
      <c r="D948" s="13">
        <v>530</v>
      </c>
      <c r="E948" s="13" t="b">
        <v>0</v>
      </c>
      <c r="F948" s="13" t="b">
        <v>0</v>
      </c>
      <c r="G948" s="13" t="s">
        <v>92</v>
      </c>
      <c r="H948" s="13">
        <v>116512.95000000008</v>
      </c>
      <c r="I948" s="14">
        <v>369</v>
      </c>
      <c r="J948" s="14">
        <v>11.614583333331392</v>
      </c>
      <c r="K948" s="13">
        <v>10031.60825112276</v>
      </c>
      <c r="L948" s="14">
        <v>7563.3406278039611</v>
      </c>
      <c r="M948" s="13">
        <v>8075.8773094183971</v>
      </c>
      <c r="N948" s="13">
        <v>4191.8120179379184</v>
      </c>
      <c r="O948" s="13">
        <v>5607.6096860995913</v>
      </c>
      <c r="P948" s="13">
        <v>130</v>
      </c>
      <c r="Q948" s="13">
        <v>11.192825112109494</v>
      </c>
      <c r="R948" s="13">
        <v>395.5</v>
      </c>
      <c r="S948" s="13">
        <v>1.6890756302521008</v>
      </c>
      <c r="T948" s="13">
        <v>339.5</v>
      </c>
    </row>
    <row r="949" spans="1:20" x14ac:dyDescent="0.2">
      <c r="A949" s="10">
        <v>2025</v>
      </c>
      <c r="B949" s="10">
        <v>3</v>
      </c>
      <c r="C949" s="10" t="s">
        <v>39</v>
      </c>
      <c r="D949" s="13">
        <v>530</v>
      </c>
      <c r="E949" s="13" t="b">
        <v>0</v>
      </c>
      <c r="F949" s="13" t="b">
        <v>0</v>
      </c>
      <c r="G949" s="13" t="s">
        <v>92</v>
      </c>
      <c r="H949" s="13">
        <v>153375.09000000026</v>
      </c>
      <c r="I949" s="14">
        <v>577</v>
      </c>
      <c r="J949" s="14">
        <v>20.270451388838701</v>
      </c>
      <c r="K949" s="13">
        <v>7566.4368325044561</v>
      </c>
      <c r="L949" s="14">
        <v>6689.1574044897643</v>
      </c>
      <c r="M949" s="13">
        <v>6184.1291836758583</v>
      </c>
      <c r="N949" s="13">
        <v>4952.8112657264119</v>
      </c>
      <c r="O949" s="13">
        <v>5306.8497556611665</v>
      </c>
      <c r="P949" s="13">
        <v>173</v>
      </c>
      <c r="Q949" s="13">
        <v>8.5345904085420177</v>
      </c>
      <c r="R949" s="13">
        <v>442</v>
      </c>
      <c r="S949" s="13">
        <v>2.0440251572327046</v>
      </c>
      <c r="T949" s="13">
        <v>335</v>
      </c>
    </row>
    <row r="950" spans="1:20" x14ac:dyDescent="0.2">
      <c r="A950" s="10">
        <v>2024</v>
      </c>
      <c r="B950" s="10">
        <v>4</v>
      </c>
      <c r="C950" s="10" t="s">
        <v>39</v>
      </c>
      <c r="D950" s="13">
        <v>530</v>
      </c>
      <c r="E950" s="13" t="b">
        <v>0</v>
      </c>
      <c r="F950" s="13" t="b">
        <v>0</v>
      </c>
      <c r="G950" s="13" t="s">
        <v>92</v>
      </c>
      <c r="H950" s="13">
        <v>188405.42000000025</v>
      </c>
      <c r="I950" s="14">
        <v>697</v>
      </c>
      <c r="J950" s="14">
        <v>22.34770833337214</v>
      </c>
      <c r="K950" s="13">
        <v>8430.6371458523045</v>
      </c>
      <c r="L950" s="14">
        <v>6210.9956837375594</v>
      </c>
      <c r="M950" s="13">
        <v>7464.9497618008081</v>
      </c>
      <c r="N950" s="13">
        <v>4039.1040841179411</v>
      </c>
      <c r="O950" s="13">
        <v>5245.3082996860603</v>
      </c>
      <c r="P950" s="13">
        <v>207</v>
      </c>
      <c r="Q950" s="13">
        <v>9.2626947207326875</v>
      </c>
      <c r="R950" s="13">
        <v>409.5</v>
      </c>
      <c r="S950" s="13">
        <v>2.0687830687830688</v>
      </c>
      <c r="T950" s="13">
        <v>305</v>
      </c>
    </row>
    <row r="951" spans="1:20" x14ac:dyDescent="0.2">
      <c r="A951" s="10">
        <v>2025</v>
      </c>
      <c r="B951" s="10">
        <v>4</v>
      </c>
      <c r="C951" s="10" t="s">
        <v>39</v>
      </c>
      <c r="D951" s="13">
        <v>530</v>
      </c>
      <c r="E951" s="13" t="b">
        <v>0</v>
      </c>
      <c r="F951" s="13" t="b">
        <v>0</v>
      </c>
      <c r="G951" s="13" t="s">
        <v>92</v>
      </c>
      <c r="H951" s="13">
        <v>138926.80000000008</v>
      </c>
      <c r="I951" s="14">
        <v>556</v>
      </c>
      <c r="J951" s="14">
        <v>23.208159722285927</v>
      </c>
      <c r="K951" s="13">
        <v>5986.1187471315907</v>
      </c>
      <c r="L951" s="14">
        <v>5182.7909424673971</v>
      </c>
      <c r="M951" s="13">
        <v>4808.5156830783908</v>
      </c>
      <c r="N951" s="13">
        <v>3677.7879427483035</v>
      </c>
      <c r="O951" s="13">
        <v>4005.1878784141968</v>
      </c>
      <c r="P951" s="13">
        <v>182</v>
      </c>
      <c r="Q951" s="13">
        <v>7.8420694349682627</v>
      </c>
      <c r="R951" s="13">
        <v>461.5</v>
      </c>
      <c r="S951" s="13">
        <v>1.8074534161490683</v>
      </c>
      <c r="T951" s="13">
        <v>329</v>
      </c>
    </row>
    <row r="952" spans="1:20" x14ac:dyDescent="0.2">
      <c r="A952" s="10">
        <v>2024</v>
      </c>
      <c r="B952" s="10">
        <v>5</v>
      </c>
      <c r="C952" s="10" t="s">
        <v>39</v>
      </c>
      <c r="D952" s="13">
        <v>530</v>
      </c>
      <c r="E952" s="13" t="b">
        <v>0</v>
      </c>
      <c r="F952" s="13" t="b">
        <v>0</v>
      </c>
      <c r="G952" s="13" t="s">
        <v>92</v>
      </c>
      <c r="H952" s="13">
        <v>179468.80000000025</v>
      </c>
      <c r="I952" s="14">
        <v>870</v>
      </c>
      <c r="J952" s="14">
        <v>26.725937500040164</v>
      </c>
      <c r="K952" s="13">
        <v>6715.1545198266867</v>
      </c>
      <c r="L952" s="14">
        <v>4205.7271143371881</v>
      </c>
      <c r="M952" s="13">
        <v>6431.1233235407326</v>
      </c>
      <c r="N952" s="13">
        <v>4018.8936309470396</v>
      </c>
      <c r="O952" s="13">
        <v>3921.6959180512322</v>
      </c>
      <c r="P952" s="13">
        <v>317</v>
      </c>
      <c r="Q952" s="13">
        <v>11.861136770207729</v>
      </c>
      <c r="R952" s="13">
        <v>395</v>
      </c>
      <c r="S952" s="13">
        <v>1.6006944444444444</v>
      </c>
      <c r="T952" s="13">
        <v>329</v>
      </c>
    </row>
    <row r="953" spans="1:20" x14ac:dyDescent="0.2">
      <c r="A953" s="10">
        <v>2025</v>
      </c>
      <c r="B953" s="10">
        <v>5</v>
      </c>
      <c r="C953" s="10" t="s">
        <v>39</v>
      </c>
      <c r="D953" s="13">
        <v>530</v>
      </c>
      <c r="E953" s="13" t="b">
        <v>0</v>
      </c>
      <c r="F953" s="13" t="b">
        <v>0</v>
      </c>
      <c r="G953" s="13" t="s">
        <v>92</v>
      </c>
      <c r="H953" s="13">
        <v>118891.01000000002</v>
      </c>
      <c r="I953" s="14">
        <v>663</v>
      </c>
      <c r="J953" s="14">
        <v>21.045694444397231</v>
      </c>
      <c r="K953" s="13">
        <v>5649.1844597530544</v>
      </c>
      <c r="L953" s="14">
        <v>5076.1546634751494</v>
      </c>
      <c r="M953" s="13">
        <v>5649.1844597530544</v>
      </c>
      <c r="N953" s="13">
        <v>4337.8145701580197</v>
      </c>
      <c r="O953" s="13">
        <v>5076.1546634751494</v>
      </c>
      <c r="P953" s="13">
        <v>216</v>
      </c>
      <c r="Q953" s="13">
        <v>10.263381926914906</v>
      </c>
      <c r="R953" s="13">
        <v>424.5</v>
      </c>
      <c r="S953" s="13">
        <v>1.6979166666666667</v>
      </c>
      <c r="T953" s="13">
        <v>315</v>
      </c>
    </row>
    <row r="954" spans="1:20" x14ac:dyDescent="0.2">
      <c r="A954" s="10">
        <v>2024</v>
      </c>
      <c r="B954" s="10">
        <v>6</v>
      </c>
      <c r="C954" s="10" t="s">
        <v>39</v>
      </c>
      <c r="D954" s="13">
        <v>530</v>
      </c>
      <c r="E954" s="13" t="b">
        <v>0</v>
      </c>
      <c r="F954" s="13" t="b">
        <v>0</v>
      </c>
      <c r="G954" s="13" t="s">
        <v>92</v>
      </c>
      <c r="H954" s="13">
        <v>124698.70000000006</v>
      </c>
      <c r="I954" s="14">
        <v>485</v>
      </c>
      <c r="J954" s="14">
        <v>15.233993055563188</v>
      </c>
      <c r="K954" s="13">
        <v>8185.5557860099107</v>
      </c>
      <c r="L954" s="14">
        <v>5799.402013494866</v>
      </c>
      <c r="M954" s="13">
        <v>6547.9746272808261</v>
      </c>
      <c r="N954" s="13">
        <v>3282.3403435739197</v>
      </c>
      <c r="O954" s="13">
        <v>4161.8208547657832</v>
      </c>
      <c r="P954" s="13">
        <v>172</v>
      </c>
      <c r="Q954" s="13">
        <v>11.290539477907179</v>
      </c>
      <c r="R954" s="13">
        <v>362.5</v>
      </c>
      <c r="S954" s="13">
        <v>1.7419354838709677</v>
      </c>
      <c r="T954" s="13">
        <v>305</v>
      </c>
    </row>
    <row r="955" spans="1:20" x14ac:dyDescent="0.2">
      <c r="A955" s="10">
        <v>2025</v>
      </c>
      <c r="B955" s="10">
        <v>6</v>
      </c>
      <c r="C955" s="10" t="s">
        <v>39</v>
      </c>
      <c r="D955" s="13">
        <v>530</v>
      </c>
      <c r="E955" s="13" t="b">
        <v>0</v>
      </c>
      <c r="F955" s="13" t="b">
        <v>0</v>
      </c>
      <c r="G955" s="13" t="s">
        <v>92</v>
      </c>
      <c r="H955" s="13">
        <v>100410.99000000009</v>
      </c>
      <c r="I955" s="14">
        <v>638</v>
      </c>
      <c r="J955" s="14">
        <v>21.847743055548342</v>
      </c>
      <c r="K955" s="13">
        <v>4595.9433770665946</v>
      </c>
      <c r="L955" s="14">
        <v>3970.4897562849369</v>
      </c>
      <c r="M955" s="13">
        <v>4595.9433770665946</v>
      </c>
      <c r="N955" s="13">
        <v>3903.8490055081475</v>
      </c>
      <c r="O955" s="13">
        <v>3970.4897562849369</v>
      </c>
      <c r="P955" s="13">
        <v>196</v>
      </c>
      <c r="Q955" s="13">
        <v>8.971178373055098</v>
      </c>
      <c r="R955" s="13">
        <v>426.5</v>
      </c>
      <c r="S955" s="13">
        <v>1.8011363636363635</v>
      </c>
      <c r="T955" s="13">
        <v>265</v>
      </c>
    </row>
    <row r="956" spans="1:20" x14ac:dyDescent="0.2">
      <c r="A956" s="10">
        <v>2024</v>
      </c>
      <c r="B956" s="10">
        <v>7</v>
      </c>
      <c r="C956" s="10" t="s">
        <v>39</v>
      </c>
      <c r="D956" s="13">
        <v>530</v>
      </c>
      <c r="E956" s="13" t="b">
        <v>0</v>
      </c>
      <c r="F956" s="13" t="b">
        <v>0</v>
      </c>
      <c r="G956" s="13" t="s">
        <v>92</v>
      </c>
      <c r="H956" s="13">
        <v>135340.34000000014</v>
      </c>
      <c r="I956" s="14">
        <v>617</v>
      </c>
      <c r="J956" s="14">
        <v>16.454513888775836</v>
      </c>
      <c r="K956" s="13">
        <v>8225.1193146653968</v>
      </c>
      <c r="L956" s="14">
        <v>4910.6184811158437</v>
      </c>
      <c r="M956" s="13">
        <v>7222.4765072559458</v>
      </c>
      <c r="N956" s="13">
        <v>3719.2736542491066</v>
      </c>
      <c r="O956" s="13">
        <v>3907.9756737063931</v>
      </c>
      <c r="P956" s="13">
        <v>220</v>
      </c>
      <c r="Q956" s="13">
        <v>13.370191394719308</v>
      </c>
      <c r="R956" s="13">
        <v>370.5</v>
      </c>
      <c r="S956" s="13">
        <v>1.7487437185929648</v>
      </c>
      <c r="T956" s="13">
        <v>305</v>
      </c>
    </row>
    <row r="957" spans="1:20" x14ac:dyDescent="0.2">
      <c r="A957" s="10">
        <v>2025</v>
      </c>
      <c r="B957" s="10">
        <v>7</v>
      </c>
      <c r="C957" s="10" t="s">
        <v>39</v>
      </c>
      <c r="D957" s="13">
        <v>530</v>
      </c>
      <c r="E957" s="13" t="b">
        <v>0</v>
      </c>
      <c r="F957" s="13" t="b">
        <v>0</v>
      </c>
      <c r="G957" s="13" t="s">
        <v>92</v>
      </c>
      <c r="H957" s="13">
        <v>26951.95</v>
      </c>
      <c r="I957" s="14">
        <v>128</v>
      </c>
      <c r="J957" s="14">
        <v>4.0138194444298279</v>
      </c>
      <c r="K957" s="13">
        <v>6714.7888372015659</v>
      </c>
      <c r="L957" s="14">
        <v>6126.5710479643158</v>
      </c>
      <c r="M957" s="13">
        <v>6714.7888372015659</v>
      </c>
      <c r="N957" s="13">
        <v>4839.7667779895628</v>
      </c>
      <c r="O957" s="13">
        <v>6126.5710479643158</v>
      </c>
      <c r="P957" s="13">
        <v>28</v>
      </c>
      <c r="Q957" s="13">
        <v>6.9758992370364243</v>
      </c>
      <c r="R957" s="13">
        <v>538</v>
      </c>
      <c r="S957" s="13">
        <v>3.0384615384615383</v>
      </c>
      <c r="T957" s="13">
        <v>294</v>
      </c>
    </row>
    <row r="958" spans="1:20" x14ac:dyDescent="0.2">
      <c r="A958" s="10">
        <v>2024</v>
      </c>
      <c r="B958" s="10">
        <v>8</v>
      </c>
      <c r="C958" s="10" t="s">
        <v>39</v>
      </c>
      <c r="D958" s="13">
        <v>530</v>
      </c>
      <c r="E958" s="13" t="b">
        <v>0</v>
      </c>
      <c r="F958" s="13" t="b">
        <v>0</v>
      </c>
      <c r="G958" s="13" t="s">
        <v>92</v>
      </c>
      <c r="H958" s="13">
        <v>231711.58999999997</v>
      </c>
      <c r="I958" s="14">
        <v>934</v>
      </c>
      <c r="J958" s="14">
        <v>25.937812499985448</v>
      </c>
      <c r="K958" s="13">
        <v>8933.351260833193</v>
      </c>
      <c r="L958" s="14">
        <v>6328.4692955542032</v>
      </c>
      <c r="M958" s="13">
        <v>7766.136407999431</v>
      </c>
      <c r="N958" s="13">
        <v>4381.6266310069013</v>
      </c>
      <c r="O958" s="13">
        <v>5161.2544427204512</v>
      </c>
      <c r="P958" s="13">
        <v>317</v>
      </c>
      <c r="Q958" s="13">
        <v>12.221539499530959</v>
      </c>
      <c r="R958" s="13">
        <v>417</v>
      </c>
      <c r="S958" s="13">
        <v>1.7837837837837838</v>
      </c>
      <c r="T958" s="13">
        <v>305</v>
      </c>
    </row>
    <row r="959" spans="1:20" x14ac:dyDescent="0.2">
      <c r="A959" s="10">
        <v>2025</v>
      </c>
      <c r="B959" s="10">
        <v>8</v>
      </c>
      <c r="C959" s="10" t="s">
        <v>39</v>
      </c>
      <c r="D959" s="13">
        <v>530</v>
      </c>
      <c r="E959" s="13" t="b">
        <v>0</v>
      </c>
      <c r="F959" s="13" t="b">
        <v>0</v>
      </c>
      <c r="G959" s="13" t="s">
        <v>92</v>
      </c>
      <c r="H959" s="13">
        <v>39599.999999999993</v>
      </c>
      <c r="I959" s="14">
        <v>217</v>
      </c>
      <c r="J959" s="14">
        <v>9.0576388888730435</v>
      </c>
      <c r="K959" s="13">
        <v>4372.0003066855588</v>
      </c>
      <c r="L959" s="14">
        <v>3993.6290730729988</v>
      </c>
      <c r="M959" s="13">
        <v>4372.0003066855588</v>
      </c>
      <c r="N959" s="13">
        <v>4092.1094840215715</v>
      </c>
      <c r="O959" s="13">
        <v>3993.6290730729988</v>
      </c>
      <c r="P959" s="13">
        <v>69</v>
      </c>
      <c r="Q959" s="13">
        <v>7.617879322255142</v>
      </c>
      <c r="R959" s="13">
        <v>390.5</v>
      </c>
      <c r="S959" s="13">
        <v>1.9206349206349207</v>
      </c>
      <c r="T959" s="13">
        <v>307</v>
      </c>
    </row>
    <row r="960" spans="1:20" x14ac:dyDescent="0.2">
      <c r="A960" s="10">
        <v>2024</v>
      </c>
      <c r="B960" s="10">
        <v>9</v>
      </c>
      <c r="C960" s="10" t="s">
        <v>39</v>
      </c>
      <c r="D960" s="13">
        <v>530</v>
      </c>
      <c r="E960" s="13" t="b">
        <v>0</v>
      </c>
      <c r="F960" s="13" t="b">
        <v>0</v>
      </c>
      <c r="G960" s="13" t="s">
        <v>92</v>
      </c>
      <c r="H960" s="13">
        <v>147340.8599999999</v>
      </c>
      <c r="I960" s="14">
        <v>683</v>
      </c>
      <c r="J960" s="14">
        <v>17.084270833319462</v>
      </c>
      <c r="K960" s="13">
        <v>8624.3575413614344</v>
      </c>
      <c r="L960" s="14">
        <v>3966.3682846705233</v>
      </c>
      <c r="M960" s="13">
        <v>7825.7399045237826</v>
      </c>
      <c r="N960" s="13">
        <v>3179.6738959473169</v>
      </c>
      <c r="O960" s="13">
        <v>3167.7506478328719</v>
      </c>
      <c r="P960" s="13">
        <v>183</v>
      </c>
      <c r="Q960" s="13">
        <v>10.711607289852548</v>
      </c>
      <c r="R960" s="13">
        <v>385</v>
      </c>
      <c r="S960" s="13">
        <v>2.8373493975903616</v>
      </c>
      <c r="T960" s="13">
        <v>310</v>
      </c>
    </row>
    <row r="961" spans="1:20" x14ac:dyDescent="0.2">
      <c r="A961" s="10">
        <v>2025</v>
      </c>
      <c r="B961" s="10">
        <v>9</v>
      </c>
      <c r="C961" s="10" t="s">
        <v>39</v>
      </c>
      <c r="D961" s="13">
        <v>530</v>
      </c>
      <c r="E961" s="13" t="b">
        <v>0</v>
      </c>
      <c r="F961" s="13" t="b">
        <v>0</v>
      </c>
      <c r="G961" s="13" t="s">
        <v>92</v>
      </c>
      <c r="H961" s="13">
        <v>80981.000000000073</v>
      </c>
      <c r="I961" s="14">
        <v>330</v>
      </c>
      <c r="J961" s="14">
        <v>18.346319444484834</v>
      </c>
      <c r="K961" s="13">
        <v>4414.0188578447605</v>
      </c>
      <c r="L961" s="14">
        <v>4324.4641106393792</v>
      </c>
      <c r="M961" s="13">
        <v>4242.3004916878326</v>
      </c>
      <c r="N961" s="13">
        <v>3283.1604280229144</v>
      </c>
      <c r="O961" s="13">
        <v>4152.7457444824513</v>
      </c>
      <c r="P961" s="13">
        <v>91</v>
      </c>
      <c r="Q961" s="13">
        <v>4.960122943207331</v>
      </c>
      <c r="R961" s="13">
        <v>526</v>
      </c>
      <c r="S961" s="13">
        <v>2.103448275862069</v>
      </c>
      <c r="T961" s="13">
        <v>299</v>
      </c>
    </row>
    <row r="962" spans="1:20" x14ac:dyDescent="0.2">
      <c r="A962" s="10">
        <v>2024</v>
      </c>
      <c r="B962" s="10">
        <v>10</v>
      </c>
      <c r="C962" s="10" t="s">
        <v>39</v>
      </c>
      <c r="D962" s="13">
        <v>530</v>
      </c>
      <c r="E962" s="13" t="b">
        <v>0</v>
      </c>
      <c r="F962" s="13" t="b">
        <v>0</v>
      </c>
      <c r="G962" s="13" t="s">
        <v>92</v>
      </c>
      <c r="H962" s="13">
        <v>104984.91000000002</v>
      </c>
      <c r="I962" s="14">
        <v>498</v>
      </c>
      <c r="J962" s="14">
        <v>23.232847222218115</v>
      </c>
      <c r="K962" s="13">
        <v>4518.8137724075632</v>
      </c>
      <c r="L962" s="14">
        <v>2934.2899450914301</v>
      </c>
      <c r="M962" s="13">
        <v>3800.219110276174</v>
      </c>
      <c r="N962" s="13">
        <v>2446.2529046224181</v>
      </c>
      <c r="O962" s="13">
        <v>2215.6952829600409</v>
      </c>
      <c r="P962" s="13">
        <v>172</v>
      </c>
      <c r="Q962" s="13">
        <v>7.4033112840131095</v>
      </c>
      <c r="R962" s="13">
        <v>393</v>
      </c>
      <c r="S962" s="13">
        <v>1.6623376623376624</v>
      </c>
      <c r="T962" s="13">
        <v>335</v>
      </c>
    </row>
    <row r="963" spans="1:20" x14ac:dyDescent="0.2">
      <c r="A963" s="10">
        <v>2025</v>
      </c>
      <c r="B963" s="10">
        <v>10</v>
      </c>
      <c r="C963" s="10" t="s">
        <v>39</v>
      </c>
      <c r="D963" s="13">
        <v>530</v>
      </c>
      <c r="E963" s="13" t="b">
        <v>0</v>
      </c>
      <c r="F963" s="13" t="b">
        <v>0</v>
      </c>
      <c r="G963" s="13" t="s">
        <v>92</v>
      </c>
      <c r="H963" s="13">
        <v>57459.009999999987</v>
      </c>
      <c r="I963" s="14">
        <v>303</v>
      </c>
      <c r="J963" s="14">
        <v>21.10315972223907</v>
      </c>
      <c r="K963" s="13">
        <v>2722.7680952179003</v>
      </c>
      <c r="L963" s="14">
        <v>2700.809298236818</v>
      </c>
      <c r="M963" s="13">
        <v>2722.7680952179003</v>
      </c>
      <c r="N963" s="13">
        <v>2409.3377801817296</v>
      </c>
      <c r="O963" s="13">
        <v>2700.809298236818</v>
      </c>
      <c r="P963" s="13">
        <v>93</v>
      </c>
      <c r="Q963" s="13">
        <v>4.4069230022456845</v>
      </c>
      <c r="R963" s="13">
        <v>444.5</v>
      </c>
      <c r="S963" s="13">
        <v>1.9876543209876543</v>
      </c>
      <c r="T963" s="13">
        <v>269</v>
      </c>
    </row>
    <row r="964" spans="1:20" x14ac:dyDescent="0.2">
      <c r="A964" s="10">
        <v>2024</v>
      </c>
      <c r="B964" s="10">
        <v>11</v>
      </c>
      <c r="C964" s="10" t="s">
        <v>39</v>
      </c>
      <c r="D964" s="13">
        <v>530</v>
      </c>
      <c r="E964" s="13" t="b">
        <v>0</v>
      </c>
      <c r="F964" s="13" t="b">
        <v>0</v>
      </c>
      <c r="G964" s="13" t="s">
        <v>92</v>
      </c>
      <c r="H964" s="13">
        <v>158591.75</v>
      </c>
      <c r="I964" s="14">
        <v>620</v>
      </c>
      <c r="J964" s="14">
        <v>25.777708333326736</v>
      </c>
      <c r="K964" s="13">
        <v>6152.2827378322263</v>
      </c>
      <c r="L964" s="14">
        <v>3715.0474651072732</v>
      </c>
      <c r="M964" s="13">
        <v>6030.4371509636985</v>
      </c>
      <c r="N964" s="13">
        <v>2825.5211463400187</v>
      </c>
      <c r="O964" s="13">
        <v>3593.2018782387427</v>
      </c>
      <c r="P964" s="13">
        <v>226</v>
      </c>
      <c r="Q964" s="13">
        <v>8.7672649980221742</v>
      </c>
      <c r="R964" s="13">
        <v>367.5</v>
      </c>
      <c r="S964" s="13">
        <v>1.7462686567164178</v>
      </c>
      <c r="T964" s="13">
        <v>329</v>
      </c>
    </row>
    <row r="965" spans="1:20" x14ac:dyDescent="0.2">
      <c r="A965" s="10">
        <v>2025</v>
      </c>
      <c r="B965" s="10">
        <v>11</v>
      </c>
      <c r="C965" s="10" t="s">
        <v>39</v>
      </c>
      <c r="D965" s="13">
        <v>530</v>
      </c>
      <c r="E965" s="13" t="b">
        <v>0</v>
      </c>
      <c r="F965" s="13" t="b">
        <v>0</v>
      </c>
      <c r="G965" s="13" t="s">
        <v>92</v>
      </c>
      <c r="H965" s="13">
        <v>82012.700000000055</v>
      </c>
      <c r="I965" s="14">
        <v>349</v>
      </c>
      <c r="J965" s="14">
        <v>21.665659722251004</v>
      </c>
      <c r="K965" s="13">
        <v>3785.3774614475092</v>
      </c>
      <c r="L965" s="14">
        <v>3723.9899931197365</v>
      </c>
      <c r="M965" s="13">
        <v>3785.3774614475092</v>
      </c>
      <c r="N965" s="13">
        <v>2910.5931140991961</v>
      </c>
      <c r="O965" s="13">
        <v>3723.9899931197365</v>
      </c>
      <c r="P965" s="13">
        <v>107</v>
      </c>
      <c r="Q965" s="13">
        <v>4.9386910609562085</v>
      </c>
      <c r="R965" s="13">
        <v>450</v>
      </c>
      <c r="S965" s="13">
        <v>2.1313131313131315</v>
      </c>
      <c r="T965" s="13">
        <v>289</v>
      </c>
    </row>
    <row r="966" spans="1:20" x14ac:dyDescent="0.2">
      <c r="A966" s="10">
        <v>2025</v>
      </c>
      <c r="B966" s="10">
        <v>11</v>
      </c>
      <c r="C966" s="10" t="s">
        <v>40</v>
      </c>
      <c r="D966" s="13">
        <v>530</v>
      </c>
      <c r="E966" s="13" t="b">
        <v>0</v>
      </c>
      <c r="F966" s="13" t="b">
        <v>0</v>
      </c>
      <c r="G966" s="13" t="s">
        <v>92</v>
      </c>
      <c r="H966" s="13">
        <v>53819.000000000058</v>
      </c>
      <c r="I966" s="14">
        <v>121</v>
      </c>
      <c r="J966" s="14">
        <v>1</v>
      </c>
      <c r="K966" s="13">
        <v>53819.000000000058</v>
      </c>
      <c r="L966" s="14">
        <v>53819.000000000058</v>
      </c>
      <c r="M966" s="13">
        <v>47015.600000000064</v>
      </c>
      <c r="N966" s="13">
        <v>35156.890000000007</v>
      </c>
      <c r="O966" s="13">
        <v>47015.600000000064</v>
      </c>
      <c r="P966" s="13">
        <v>13</v>
      </c>
      <c r="Q966" s="13">
        <v>13</v>
      </c>
      <c r="R966" s="13">
        <v>1389</v>
      </c>
      <c r="S966" s="13">
        <v>7.833333333333333</v>
      </c>
      <c r="T966" s="13">
        <v>369</v>
      </c>
    </row>
    <row r="967" spans="1:20" x14ac:dyDescent="0.2">
      <c r="A967" s="10">
        <v>2024</v>
      </c>
      <c r="B967" s="10">
        <v>12</v>
      </c>
      <c r="C967" s="10" t="s">
        <v>39</v>
      </c>
      <c r="D967" s="13">
        <v>530</v>
      </c>
      <c r="E967" s="13" t="b">
        <v>0</v>
      </c>
      <c r="F967" s="13" t="b">
        <v>0</v>
      </c>
      <c r="G967" s="13" t="s">
        <v>92</v>
      </c>
      <c r="H967" s="13">
        <v>235599.84999999986</v>
      </c>
      <c r="I967" s="14">
        <v>846</v>
      </c>
      <c r="J967" s="14">
        <v>27.487152777821173</v>
      </c>
      <c r="K967" s="13">
        <v>8571.2715283519883</v>
      </c>
      <c r="L967" s="14">
        <v>6877.1069716804677</v>
      </c>
      <c r="M967" s="13">
        <v>7218.2248777724126</v>
      </c>
      <c r="N967" s="13">
        <v>4318.0914720192632</v>
      </c>
      <c r="O967" s="13">
        <v>5524.0603211008938</v>
      </c>
      <c r="P967" s="13">
        <v>268</v>
      </c>
      <c r="Q967" s="13">
        <v>9.7500094741076193</v>
      </c>
      <c r="R967" s="13">
        <v>405</v>
      </c>
      <c r="S967" s="13">
        <v>1.9795918367346939</v>
      </c>
      <c r="T967" s="13">
        <v>329</v>
      </c>
    </row>
    <row r="968" spans="1:20" x14ac:dyDescent="0.2">
      <c r="A968" s="10">
        <v>2025</v>
      </c>
      <c r="B968" s="10">
        <v>12</v>
      </c>
      <c r="C968" s="10" t="s">
        <v>39</v>
      </c>
      <c r="D968" s="13">
        <v>530</v>
      </c>
      <c r="E968" s="13" t="b">
        <v>0</v>
      </c>
      <c r="F968" s="13" t="b">
        <v>0</v>
      </c>
      <c r="G968" s="13" t="s">
        <v>92</v>
      </c>
      <c r="H968" s="13">
        <v>120445.95000000014</v>
      </c>
      <c r="I968" s="14">
        <v>683</v>
      </c>
      <c r="J968" s="14">
        <v>27.002013888809014</v>
      </c>
      <c r="K968" s="13">
        <v>4460.628399643886</v>
      </c>
      <c r="L968" s="14">
        <v>4428.478945770752</v>
      </c>
      <c r="M968" s="13">
        <v>4460.628399643886</v>
      </c>
      <c r="N968" s="13">
        <v>3965.6042116317453</v>
      </c>
      <c r="O968" s="13">
        <v>4428.478945770752</v>
      </c>
      <c r="P968" s="13">
        <v>169</v>
      </c>
      <c r="Q968" s="13">
        <v>6.2587924254806069</v>
      </c>
      <c r="R968" s="13">
        <v>577</v>
      </c>
      <c r="S968" s="13">
        <v>2.3267973856209152</v>
      </c>
      <c r="T968" s="13">
        <v>279</v>
      </c>
    </row>
    <row r="969" spans="1:20" x14ac:dyDescent="0.2">
      <c r="A969" s="10">
        <v>2024</v>
      </c>
      <c r="B969" s="10">
        <v>1</v>
      </c>
      <c r="C969" s="10" t="s">
        <v>29</v>
      </c>
      <c r="D969" s="13">
        <v>531</v>
      </c>
      <c r="E969" s="13" t="b">
        <v>0</v>
      </c>
      <c r="F969" s="13" t="b">
        <v>0</v>
      </c>
      <c r="G969" s="13" t="s">
        <v>167</v>
      </c>
      <c r="H969" s="13">
        <v>952</v>
      </c>
      <c r="I969" s="14">
        <v>7</v>
      </c>
      <c r="J969" s="14">
        <v>2.0083333333333333</v>
      </c>
      <c r="K969" s="13">
        <v>474.02489626556019</v>
      </c>
      <c r="L969" s="14">
        <v>175.26970954356847</v>
      </c>
      <c r="M969" s="13">
        <v>474.02489626556019</v>
      </c>
      <c r="N969" s="13">
        <v>322.15767634854774</v>
      </c>
      <c r="O969" s="13">
        <v>175.26970954356847</v>
      </c>
      <c r="P969" s="13">
        <v>3</v>
      </c>
      <c r="Q969" s="13">
        <v>1.4937759336099585</v>
      </c>
      <c r="R969" s="13">
        <v>476</v>
      </c>
      <c r="S969" s="13">
        <v>1.3333333333333333</v>
      </c>
      <c r="T969" s="13">
        <v>300</v>
      </c>
    </row>
    <row r="970" spans="1:20" x14ac:dyDescent="0.2">
      <c r="A970" s="10">
        <v>2024</v>
      </c>
      <c r="B970" s="10">
        <v>2</v>
      </c>
      <c r="C970" s="10" t="s">
        <v>29</v>
      </c>
      <c r="D970" s="13">
        <v>531</v>
      </c>
      <c r="E970" s="13" t="b">
        <v>0</v>
      </c>
      <c r="F970" s="13" t="b">
        <v>0</v>
      </c>
      <c r="G970" s="13" t="s">
        <v>167</v>
      </c>
      <c r="H970" s="13">
        <v>15290.000000000004</v>
      </c>
      <c r="I970" s="14">
        <v>103</v>
      </c>
      <c r="J970" s="14">
        <v>3.0604166666666668</v>
      </c>
      <c r="K970" s="13">
        <v>4996.0517358747456</v>
      </c>
      <c r="L970" s="14">
        <v>4075.2294077603819</v>
      </c>
      <c r="M970" s="13">
        <v>4996.0517358747456</v>
      </c>
      <c r="N970" s="13">
        <v>4423.0578624914915</v>
      </c>
      <c r="O970" s="13">
        <v>4075.2294077603819</v>
      </c>
      <c r="P970" s="13">
        <v>27</v>
      </c>
      <c r="Q970" s="13">
        <v>8.8223281143635131</v>
      </c>
      <c r="R970" s="13">
        <v>450</v>
      </c>
      <c r="S970" s="13">
        <v>2.4285714285714284</v>
      </c>
      <c r="T970" s="13">
        <v>299</v>
      </c>
    </row>
    <row r="971" spans="1:20" x14ac:dyDescent="0.2">
      <c r="A971" s="10">
        <v>2024</v>
      </c>
      <c r="B971" s="10">
        <v>3</v>
      </c>
      <c r="C971" s="10" t="s">
        <v>29</v>
      </c>
      <c r="D971" s="13">
        <v>531</v>
      </c>
      <c r="E971" s="13" t="b">
        <v>0</v>
      </c>
      <c r="F971" s="13" t="b">
        <v>0</v>
      </c>
      <c r="G971" s="13" t="s">
        <v>167</v>
      </c>
      <c r="H971" s="13">
        <v>14300</v>
      </c>
      <c r="I971" s="14">
        <v>76</v>
      </c>
      <c r="J971" s="14">
        <v>3.9020833333333336</v>
      </c>
      <c r="K971" s="13">
        <v>3664.7090229578216</v>
      </c>
      <c r="L971" s="14">
        <v>3007.3678590496529</v>
      </c>
      <c r="M971" s="13">
        <v>3664.7090229578216</v>
      </c>
      <c r="N971" s="13">
        <v>3007.3678590496529</v>
      </c>
      <c r="O971" s="13">
        <v>3007.3678590496529</v>
      </c>
      <c r="P971" s="13">
        <v>28</v>
      </c>
      <c r="Q971" s="13">
        <v>7.1756540309663635</v>
      </c>
      <c r="R971" s="13">
        <v>366</v>
      </c>
      <c r="S971" s="13">
        <v>1.75</v>
      </c>
      <c r="T971" s="13">
        <v>257</v>
      </c>
    </row>
    <row r="972" spans="1:20" x14ac:dyDescent="0.2">
      <c r="A972" s="10">
        <v>2024</v>
      </c>
      <c r="B972" s="10">
        <v>4</v>
      </c>
      <c r="C972" s="10" t="s">
        <v>29</v>
      </c>
      <c r="D972" s="13">
        <v>531</v>
      </c>
      <c r="E972" s="13" t="b">
        <v>0</v>
      </c>
      <c r="F972" s="13" t="b">
        <v>0</v>
      </c>
      <c r="G972" s="13" t="s">
        <v>167</v>
      </c>
      <c r="H972" s="13">
        <v>2430</v>
      </c>
      <c r="I972" s="14">
        <v>25</v>
      </c>
      <c r="J972" s="14">
        <v>1.4762499999999998</v>
      </c>
      <c r="K972" s="13">
        <v>1646.0626587637596</v>
      </c>
      <c r="L972" s="14">
        <v>907.0279424216767</v>
      </c>
      <c r="M972" s="13">
        <v>1646.0626587637596</v>
      </c>
      <c r="N972" s="13">
        <v>907.0279424216767</v>
      </c>
      <c r="O972" s="13">
        <v>907.0279424216767</v>
      </c>
      <c r="P972" s="13">
        <v>10</v>
      </c>
      <c r="Q972" s="13">
        <v>6.7739204064352254</v>
      </c>
      <c r="R972" s="13">
        <v>223</v>
      </c>
      <c r="S972" s="13">
        <v>1.4285714285714286</v>
      </c>
      <c r="T972" s="13">
        <v>227</v>
      </c>
    </row>
    <row r="973" spans="1:20" x14ac:dyDescent="0.2">
      <c r="A973" s="10">
        <v>2024</v>
      </c>
      <c r="B973" s="10">
        <v>5</v>
      </c>
      <c r="C973" s="10" t="s">
        <v>29</v>
      </c>
      <c r="D973" s="13">
        <v>531</v>
      </c>
      <c r="E973" s="13" t="b">
        <v>0</v>
      </c>
      <c r="F973" s="13" t="b">
        <v>0</v>
      </c>
      <c r="G973" s="13" t="s">
        <v>167</v>
      </c>
      <c r="H973" s="13">
        <v>0</v>
      </c>
      <c r="I973" s="14">
        <v>2</v>
      </c>
      <c r="J973" s="14">
        <v>1.3087499999999999</v>
      </c>
      <c r="K973" s="13">
        <v>0</v>
      </c>
      <c r="L973" s="14">
        <v>-209.51289398280804</v>
      </c>
      <c r="M973" s="13">
        <v>0</v>
      </c>
      <c r="O973" s="13">
        <v>-209.51289398280804</v>
      </c>
      <c r="P973" s="13">
        <v>1</v>
      </c>
      <c r="Q973" s="13">
        <v>0.76408787010506218</v>
      </c>
      <c r="S973" s="13">
        <v>1</v>
      </c>
      <c r="T973" s="13">
        <v>305</v>
      </c>
    </row>
    <row r="974" spans="1:20" x14ac:dyDescent="0.2">
      <c r="A974" s="10">
        <v>2024</v>
      </c>
      <c r="B974" s="10">
        <v>6</v>
      </c>
      <c r="C974" s="10" t="s">
        <v>29</v>
      </c>
      <c r="D974" s="13">
        <v>531</v>
      </c>
      <c r="E974" s="13" t="b">
        <v>0</v>
      </c>
      <c r="F974" s="13" t="b">
        <v>0</v>
      </c>
      <c r="G974" s="13" t="s">
        <v>167</v>
      </c>
      <c r="H974" s="13">
        <v>2808</v>
      </c>
      <c r="I974" s="14">
        <v>20</v>
      </c>
      <c r="J974" s="14">
        <v>1.6746875000032015</v>
      </c>
      <c r="K974" s="13">
        <v>1676.7307333425681</v>
      </c>
      <c r="L974" s="14">
        <v>1494.6072028334927</v>
      </c>
      <c r="M974" s="13">
        <v>1676.7307333425681</v>
      </c>
      <c r="N974" s="13">
        <v>1612.2410897524692</v>
      </c>
      <c r="O974" s="13">
        <v>1494.6072028334927</v>
      </c>
      <c r="P974" s="13">
        <v>6</v>
      </c>
      <c r="Q974" s="13">
        <v>3.5827579772277094</v>
      </c>
      <c r="R974" s="13">
        <v>691</v>
      </c>
      <c r="S974" s="13">
        <v>1.8</v>
      </c>
      <c r="T974" s="13">
        <v>305</v>
      </c>
    </row>
    <row r="975" spans="1:20" x14ac:dyDescent="0.2">
      <c r="A975" s="10">
        <v>2024</v>
      </c>
      <c r="B975" s="10">
        <v>6</v>
      </c>
      <c r="C975" s="10" t="s">
        <v>39</v>
      </c>
      <c r="D975" s="13">
        <v>531</v>
      </c>
      <c r="E975" s="13" t="b">
        <v>0</v>
      </c>
      <c r="F975" s="13" t="b">
        <v>0</v>
      </c>
      <c r="G975" s="13" t="s">
        <v>167</v>
      </c>
      <c r="J975" s="14">
        <v>1.0150347222297569</v>
      </c>
    </row>
    <row r="976" spans="1:20" x14ac:dyDescent="0.2">
      <c r="A976" s="10">
        <v>2024</v>
      </c>
      <c r="B976" s="10">
        <v>7</v>
      </c>
      <c r="C976" s="10" t="s">
        <v>29</v>
      </c>
      <c r="D976" s="13">
        <v>531</v>
      </c>
      <c r="E976" s="13" t="b">
        <v>0</v>
      </c>
      <c r="F976" s="13" t="b">
        <v>0</v>
      </c>
      <c r="G976" s="13" t="s">
        <v>167</v>
      </c>
      <c r="H976" s="13">
        <v>451</v>
      </c>
      <c r="I976" s="14">
        <v>3</v>
      </c>
      <c r="J976" s="14">
        <v>2.0359722222201526</v>
      </c>
      <c r="K976" s="13">
        <v>221.51579234622423</v>
      </c>
      <c r="L976" s="14">
        <v>221.51579234622423</v>
      </c>
      <c r="M976" s="13">
        <v>221.51579234622423</v>
      </c>
      <c r="N976" s="13">
        <v>221.51579234622423</v>
      </c>
      <c r="O976" s="13">
        <v>221.51579234622423</v>
      </c>
      <c r="P976" s="13">
        <v>2</v>
      </c>
      <c r="Q976" s="13">
        <v>0.98233167337571714</v>
      </c>
      <c r="R976" s="13">
        <v>225.5</v>
      </c>
      <c r="S976" s="13">
        <v>1</v>
      </c>
      <c r="T976" s="13">
        <v>239</v>
      </c>
    </row>
    <row r="977" spans="1:20" x14ac:dyDescent="0.2">
      <c r="A977" s="10">
        <v>2024</v>
      </c>
      <c r="B977" s="10">
        <v>4</v>
      </c>
      <c r="C977" s="10" t="s">
        <v>29</v>
      </c>
      <c r="D977" s="13">
        <v>535</v>
      </c>
      <c r="E977" s="13" t="b">
        <v>0</v>
      </c>
      <c r="F977" s="13" t="b">
        <v>0</v>
      </c>
      <c r="G977" s="13" t="s">
        <v>168</v>
      </c>
      <c r="H977" s="13">
        <v>17686.000000000004</v>
      </c>
      <c r="I977" s="14">
        <v>117</v>
      </c>
      <c r="J977" s="14">
        <v>6.0258333333476912</v>
      </c>
      <c r="K977" s="13">
        <v>2935.0297330866319</v>
      </c>
      <c r="L977" s="14">
        <v>1461.0759231053557</v>
      </c>
      <c r="M977" s="13">
        <v>2935.0297330866319</v>
      </c>
      <c r="N977" s="13">
        <v>1846.532982985505</v>
      </c>
      <c r="O977" s="13">
        <v>1461.0759231053557</v>
      </c>
      <c r="P977" s="13">
        <v>44</v>
      </c>
      <c r="Q977" s="13">
        <v>7.3018946203670572</v>
      </c>
      <c r="R977" s="13">
        <v>327</v>
      </c>
      <c r="S977" s="13">
        <v>1.3947368421052631</v>
      </c>
      <c r="T977" s="13">
        <v>305</v>
      </c>
    </row>
    <row r="978" spans="1:20" x14ac:dyDescent="0.2">
      <c r="A978" s="10">
        <v>2024</v>
      </c>
      <c r="B978" s="10">
        <v>5</v>
      </c>
      <c r="C978" s="10" t="s">
        <v>29</v>
      </c>
      <c r="D978" s="13">
        <v>535</v>
      </c>
      <c r="E978" s="13" t="b">
        <v>0</v>
      </c>
      <c r="F978" s="13" t="b">
        <v>0</v>
      </c>
      <c r="G978" s="13" t="s">
        <v>168</v>
      </c>
      <c r="H978" s="13">
        <v>88642.000000000087</v>
      </c>
      <c r="I978" s="14">
        <v>526</v>
      </c>
      <c r="J978" s="14">
        <v>18.131909722134004</v>
      </c>
      <c r="K978" s="13">
        <v>4888.7293924584746</v>
      </c>
      <c r="L978" s="14">
        <v>3465.7794442517234</v>
      </c>
      <c r="M978" s="13">
        <v>4888.7293924584746</v>
      </c>
      <c r="N978" s="13">
        <v>3596.4385990956275</v>
      </c>
      <c r="O978" s="13">
        <v>3465.7794442517234</v>
      </c>
      <c r="P978" s="13">
        <v>157</v>
      </c>
      <c r="Q978" s="13">
        <v>8.6587680175986534</v>
      </c>
      <c r="R978" s="13">
        <v>329</v>
      </c>
      <c r="S978" s="13">
        <v>1.8380281690140845</v>
      </c>
      <c r="T978" s="13">
        <v>295</v>
      </c>
    </row>
    <row r="979" spans="1:20" x14ac:dyDescent="0.2">
      <c r="A979" s="10">
        <v>2024</v>
      </c>
      <c r="B979" s="10">
        <v>6</v>
      </c>
      <c r="C979" s="10" t="s">
        <v>29</v>
      </c>
      <c r="D979" s="13">
        <v>535</v>
      </c>
      <c r="E979" s="13" t="b">
        <v>0</v>
      </c>
      <c r="F979" s="13" t="b">
        <v>0</v>
      </c>
      <c r="G979" s="13" t="s">
        <v>168</v>
      </c>
      <c r="H979" s="13">
        <v>20926</v>
      </c>
      <c r="I979" s="14">
        <v>140</v>
      </c>
      <c r="J979" s="14">
        <v>8.1271180555122555</v>
      </c>
      <c r="K979" s="13">
        <v>2574.836474266157</v>
      </c>
      <c r="L979" s="14">
        <v>1166.5143701917652</v>
      </c>
      <c r="M979" s="13">
        <v>2574.836474266157</v>
      </c>
      <c r="N979" s="13">
        <v>1384.8082337584094</v>
      </c>
      <c r="O979" s="13">
        <v>1166.5143701917652</v>
      </c>
      <c r="P979" s="13">
        <v>44</v>
      </c>
      <c r="Q979" s="13">
        <v>5.4139732804984657</v>
      </c>
      <c r="R979" s="13">
        <v>358</v>
      </c>
      <c r="S979" s="13">
        <v>1.7804878048780488</v>
      </c>
      <c r="T979" s="13">
        <v>299</v>
      </c>
    </row>
    <row r="980" spans="1:20" x14ac:dyDescent="0.2">
      <c r="A980" s="10">
        <v>2024</v>
      </c>
      <c r="B980" s="10">
        <v>7</v>
      </c>
      <c r="C980" s="10" t="s">
        <v>29</v>
      </c>
      <c r="D980" s="13">
        <v>535</v>
      </c>
      <c r="E980" s="13" t="b">
        <v>0</v>
      </c>
      <c r="F980" s="13" t="b">
        <v>0</v>
      </c>
      <c r="G980" s="13" t="s">
        <v>168</v>
      </c>
      <c r="H980" s="13">
        <v>9981</v>
      </c>
      <c r="I980" s="14">
        <v>70</v>
      </c>
      <c r="J980" s="14">
        <v>4.0363541667247773</v>
      </c>
      <c r="K980" s="13">
        <v>2472.7760716049584</v>
      </c>
      <c r="L980" s="14">
        <v>1606.5488141398171</v>
      </c>
      <c r="M980" s="13">
        <v>2472.7760716049584</v>
      </c>
      <c r="N980" s="13">
        <v>1668.9813930441803</v>
      </c>
      <c r="O980" s="13">
        <v>1606.5488141398171</v>
      </c>
      <c r="P980" s="13">
        <v>23</v>
      </c>
      <c r="Q980" s="13">
        <v>5.6982115666680739</v>
      </c>
      <c r="R980" s="13">
        <v>383</v>
      </c>
      <c r="S980" s="13">
        <v>1.7619047619047619</v>
      </c>
      <c r="T980" s="13">
        <v>259</v>
      </c>
    </row>
    <row r="981" spans="1:20" x14ac:dyDescent="0.2">
      <c r="A981" s="10">
        <v>2024</v>
      </c>
      <c r="B981" s="10">
        <v>7</v>
      </c>
      <c r="C981" s="10" t="s">
        <v>35</v>
      </c>
      <c r="D981" s="13">
        <v>535</v>
      </c>
      <c r="E981" s="13" t="b">
        <v>0</v>
      </c>
      <c r="F981" s="13" t="b">
        <v>0</v>
      </c>
      <c r="G981" s="13" t="s">
        <v>168</v>
      </c>
      <c r="H981" s="13">
        <v>6259.0000000000018</v>
      </c>
      <c r="I981" s="14">
        <v>23</v>
      </c>
      <c r="J981" s="14">
        <v>1.0136458333217888</v>
      </c>
      <c r="K981" s="13">
        <v>6174.7405200579951</v>
      </c>
      <c r="L981" s="14">
        <v>4174.0417223782342</v>
      </c>
      <c r="M981" s="13">
        <v>6174.7405200579951</v>
      </c>
      <c r="N981" s="13">
        <v>2614.325351997712</v>
      </c>
      <c r="O981" s="13">
        <v>4174.0417223782342</v>
      </c>
      <c r="P981" s="13">
        <v>8</v>
      </c>
      <c r="Q981" s="13">
        <v>7.892302949427056</v>
      </c>
      <c r="R981" s="13">
        <v>456</v>
      </c>
      <c r="S981" s="13">
        <v>1.75</v>
      </c>
      <c r="T981" s="13">
        <v>339</v>
      </c>
    </row>
    <row r="982" spans="1:20" x14ac:dyDescent="0.2">
      <c r="A982" s="10">
        <v>2024</v>
      </c>
      <c r="B982" s="10">
        <v>3</v>
      </c>
      <c r="C982" s="10" t="s">
        <v>27</v>
      </c>
      <c r="D982" s="13">
        <v>536</v>
      </c>
      <c r="E982" s="13" t="b">
        <v>0</v>
      </c>
      <c r="F982" s="13" t="b">
        <v>0</v>
      </c>
      <c r="G982" s="13" t="s">
        <v>169</v>
      </c>
      <c r="J982" s="14">
        <v>3.0336111110882484</v>
      </c>
    </row>
    <row r="983" spans="1:20" x14ac:dyDescent="0.2">
      <c r="A983" s="10">
        <v>2024</v>
      </c>
      <c r="B983" s="10">
        <v>4</v>
      </c>
      <c r="C983" s="10" t="s">
        <v>27</v>
      </c>
      <c r="D983" s="13">
        <v>536</v>
      </c>
      <c r="E983" s="13" t="b">
        <v>0</v>
      </c>
      <c r="F983" s="13" t="b">
        <v>0</v>
      </c>
      <c r="G983" s="13" t="s">
        <v>169</v>
      </c>
      <c r="J983" s="14">
        <v>24.396597222250421</v>
      </c>
    </row>
    <row r="984" spans="1:20" x14ac:dyDescent="0.2">
      <c r="A984" s="10">
        <v>2024</v>
      </c>
      <c r="B984" s="10">
        <v>6</v>
      </c>
      <c r="C984" s="10" t="s">
        <v>29</v>
      </c>
      <c r="D984" s="13">
        <v>536</v>
      </c>
      <c r="E984" s="13" t="b">
        <v>0</v>
      </c>
      <c r="F984" s="13" t="b">
        <v>0</v>
      </c>
      <c r="G984" s="13" t="s">
        <v>169</v>
      </c>
      <c r="J984" s="14">
        <v>1</v>
      </c>
    </row>
    <row r="985" spans="1:20" x14ac:dyDescent="0.2">
      <c r="A985" s="10">
        <v>2024</v>
      </c>
      <c r="B985" s="10">
        <v>6</v>
      </c>
      <c r="C985" s="10" t="s">
        <v>27</v>
      </c>
      <c r="D985" s="13">
        <v>536</v>
      </c>
      <c r="E985" s="13" t="b">
        <v>0</v>
      </c>
      <c r="F985" s="13" t="b">
        <v>0</v>
      </c>
      <c r="G985" s="13" t="s">
        <v>169</v>
      </c>
      <c r="J985" s="14">
        <v>10.796458333373884</v>
      </c>
    </row>
    <row r="986" spans="1:20" x14ac:dyDescent="0.2">
      <c r="A986" s="10">
        <v>2024</v>
      </c>
      <c r="B986" s="10">
        <v>7</v>
      </c>
      <c r="C986" s="10" t="s">
        <v>27</v>
      </c>
      <c r="D986" s="13">
        <v>536</v>
      </c>
      <c r="E986" s="13" t="b">
        <v>0</v>
      </c>
      <c r="F986" s="13" t="b">
        <v>0</v>
      </c>
      <c r="G986" s="13" t="s">
        <v>169</v>
      </c>
      <c r="J986" s="14">
        <v>5.1641319444752298</v>
      </c>
    </row>
    <row r="987" spans="1:20" x14ac:dyDescent="0.2">
      <c r="A987" s="10">
        <v>2024</v>
      </c>
      <c r="B987" s="10">
        <v>12</v>
      </c>
      <c r="C987" s="10" t="s">
        <v>27</v>
      </c>
      <c r="D987" s="13">
        <v>536</v>
      </c>
      <c r="E987" s="13" t="b">
        <v>0</v>
      </c>
      <c r="F987" s="13" t="b">
        <v>0</v>
      </c>
      <c r="G987" s="13" t="s">
        <v>169</v>
      </c>
      <c r="J987" s="14">
        <v>7.1938541666531819</v>
      </c>
    </row>
    <row r="988" spans="1:20" x14ac:dyDescent="0.2">
      <c r="A988" s="10">
        <v>2025</v>
      </c>
      <c r="B988" s="10">
        <v>1</v>
      </c>
      <c r="C988" s="10" t="s">
        <v>33</v>
      </c>
      <c r="D988" s="13">
        <v>537</v>
      </c>
      <c r="E988" s="13" t="b">
        <v>0</v>
      </c>
      <c r="F988" s="13" t="b">
        <v>0</v>
      </c>
      <c r="G988" s="13" t="s">
        <v>126</v>
      </c>
      <c r="J988" s="14">
        <v>13.677361111106874</v>
      </c>
    </row>
    <row r="989" spans="1:20" x14ac:dyDescent="0.2">
      <c r="A989" s="10">
        <v>2026</v>
      </c>
      <c r="B989" s="10">
        <v>1</v>
      </c>
      <c r="C989" s="10" t="s">
        <v>33</v>
      </c>
      <c r="D989" s="13">
        <v>537</v>
      </c>
      <c r="E989" s="13" t="b">
        <v>0</v>
      </c>
      <c r="F989" s="13" t="b">
        <v>0</v>
      </c>
      <c r="G989" s="13" t="s">
        <v>126</v>
      </c>
      <c r="J989" s="14">
        <v>5.8062847222169509</v>
      </c>
    </row>
    <row r="990" spans="1:20" x14ac:dyDescent="0.2">
      <c r="A990" s="10">
        <v>2025</v>
      </c>
      <c r="B990" s="10">
        <v>2</v>
      </c>
      <c r="C990" s="10" t="s">
        <v>33</v>
      </c>
      <c r="D990" s="13">
        <v>537</v>
      </c>
      <c r="E990" s="13" t="b">
        <v>0</v>
      </c>
      <c r="F990" s="13" t="b">
        <v>0</v>
      </c>
      <c r="G990" s="13" t="s">
        <v>126</v>
      </c>
      <c r="J990" s="14">
        <v>9.5850000000098952</v>
      </c>
    </row>
    <row r="991" spans="1:20" x14ac:dyDescent="0.2">
      <c r="A991" s="10">
        <v>2025</v>
      </c>
      <c r="B991" s="10">
        <v>3</v>
      </c>
      <c r="C991" s="10" t="s">
        <v>35</v>
      </c>
      <c r="D991" s="13">
        <v>537</v>
      </c>
      <c r="E991" s="13" t="b">
        <v>0</v>
      </c>
      <c r="F991" s="13" t="b">
        <v>0</v>
      </c>
      <c r="G991" s="13" t="s">
        <v>126</v>
      </c>
      <c r="J991" s="14">
        <v>1</v>
      </c>
    </row>
    <row r="992" spans="1:20" x14ac:dyDescent="0.2">
      <c r="A992" s="10">
        <v>2025</v>
      </c>
      <c r="B992" s="10">
        <v>3</v>
      </c>
      <c r="C992" s="10" t="s">
        <v>33</v>
      </c>
      <c r="D992" s="13">
        <v>537</v>
      </c>
      <c r="E992" s="13" t="b">
        <v>0</v>
      </c>
      <c r="F992" s="13" t="b">
        <v>0</v>
      </c>
      <c r="G992" s="13" t="s">
        <v>126</v>
      </c>
      <c r="J992" s="14">
        <v>10.851493055534956</v>
      </c>
    </row>
    <row r="993" spans="1:10" x14ac:dyDescent="0.2">
      <c r="A993" s="10">
        <v>2024</v>
      </c>
      <c r="B993" s="10">
        <v>4</v>
      </c>
      <c r="C993" s="10" t="s">
        <v>35</v>
      </c>
      <c r="D993" s="13">
        <v>537</v>
      </c>
      <c r="E993" s="13" t="b">
        <v>0</v>
      </c>
      <c r="F993" s="13" t="b">
        <v>0</v>
      </c>
      <c r="G993" s="13" t="s">
        <v>126</v>
      </c>
      <c r="J993" s="14">
        <v>8.7499999999999994E-2</v>
      </c>
    </row>
    <row r="994" spans="1:10" x14ac:dyDescent="0.2">
      <c r="A994" s="10">
        <v>2024</v>
      </c>
      <c r="B994" s="10">
        <v>4</v>
      </c>
      <c r="C994" s="10" t="s">
        <v>33</v>
      </c>
      <c r="D994" s="13">
        <v>537</v>
      </c>
      <c r="E994" s="13" t="b">
        <v>0</v>
      </c>
      <c r="F994" s="13" t="b">
        <v>0</v>
      </c>
      <c r="G994" s="13" t="s">
        <v>126</v>
      </c>
      <c r="J994" s="14">
        <v>5.381041666657838</v>
      </c>
    </row>
    <row r="995" spans="1:10" x14ac:dyDescent="0.2">
      <c r="A995" s="10">
        <v>2025</v>
      </c>
      <c r="B995" s="10">
        <v>4</v>
      </c>
      <c r="C995" s="10" t="s">
        <v>35</v>
      </c>
      <c r="D995" s="13">
        <v>537</v>
      </c>
      <c r="E995" s="13" t="b">
        <v>0</v>
      </c>
      <c r="F995" s="13" t="b">
        <v>0</v>
      </c>
      <c r="G995" s="13" t="s">
        <v>126</v>
      </c>
      <c r="J995" s="14">
        <v>6.9468402777554008</v>
      </c>
    </row>
    <row r="996" spans="1:10" x14ac:dyDescent="0.2">
      <c r="A996" s="10">
        <v>2025</v>
      </c>
      <c r="B996" s="10">
        <v>4</v>
      </c>
      <c r="C996" s="10" t="s">
        <v>33</v>
      </c>
      <c r="D996" s="13">
        <v>537</v>
      </c>
      <c r="E996" s="13" t="b">
        <v>0</v>
      </c>
      <c r="F996" s="13" t="b">
        <v>0</v>
      </c>
      <c r="G996" s="13" t="s">
        <v>126</v>
      </c>
      <c r="J996" s="14">
        <v>5.7755208333328483</v>
      </c>
    </row>
    <row r="997" spans="1:10" x14ac:dyDescent="0.2">
      <c r="A997" s="10">
        <v>2024</v>
      </c>
      <c r="B997" s="10">
        <v>5</v>
      </c>
      <c r="C997" s="10" t="s">
        <v>35</v>
      </c>
      <c r="D997" s="13">
        <v>537</v>
      </c>
      <c r="E997" s="13" t="b">
        <v>0</v>
      </c>
      <c r="F997" s="13" t="b">
        <v>0</v>
      </c>
      <c r="G997" s="13" t="s">
        <v>126</v>
      </c>
      <c r="J997" s="14">
        <v>4.7154861110897031</v>
      </c>
    </row>
    <row r="998" spans="1:10" x14ac:dyDescent="0.2">
      <c r="A998" s="10">
        <v>2024</v>
      </c>
      <c r="B998" s="10">
        <v>5</v>
      </c>
      <c r="C998" s="10" t="s">
        <v>33</v>
      </c>
      <c r="D998" s="13">
        <v>537</v>
      </c>
      <c r="E998" s="13" t="b">
        <v>0</v>
      </c>
      <c r="F998" s="13" t="b">
        <v>0</v>
      </c>
      <c r="G998" s="13" t="s">
        <v>126</v>
      </c>
      <c r="J998" s="14">
        <v>10.037881944467372</v>
      </c>
    </row>
    <row r="999" spans="1:10" x14ac:dyDescent="0.2">
      <c r="A999" s="10">
        <v>2025</v>
      </c>
      <c r="B999" s="10">
        <v>5</v>
      </c>
      <c r="C999" s="10" t="s">
        <v>35</v>
      </c>
      <c r="D999" s="13">
        <v>537</v>
      </c>
      <c r="E999" s="13" t="b">
        <v>0</v>
      </c>
      <c r="F999" s="13" t="b">
        <v>0</v>
      </c>
      <c r="G999" s="13" t="s">
        <v>126</v>
      </c>
      <c r="J999" s="14">
        <v>0.96694444442982785</v>
      </c>
    </row>
    <row r="1000" spans="1:10" x14ac:dyDescent="0.2">
      <c r="A1000" s="10">
        <v>2025</v>
      </c>
      <c r="B1000" s="10">
        <v>5</v>
      </c>
      <c r="C1000" s="10" t="s">
        <v>33</v>
      </c>
      <c r="D1000" s="13">
        <v>537</v>
      </c>
      <c r="E1000" s="13" t="b">
        <v>0</v>
      </c>
      <c r="F1000" s="13" t="b">
        <v>0</v>
      </c>
      <c r="G1000" s="13" t="s">
        <v>126</v>
      </c>
      <c r="J1000" s="14">
        <v>12.013645833301707</v>
      </c>
    </row>
    <row r="1001" spans="1:10" x14ac:dyDescent="0.2">
      <c r="A1001" s="10">
        <v>2024</v>
      </c>
      <c r="B1001" s="10">
        <v>6</v>
      </c>
      <c r="C1001" s="10" t="s">
        <v>35</v>
      </c>
      <c r="D1001" s="13">
        <v>537</v>
      </c>
      <c r="E1001" s="13" t="b">
        <v>0</v>
      </c>
      <c r="F1001" s="13" t="b">
        <v>0</v>
      </c>
      <c r="G1001" s="13" t="s">
        <v>126</v>
      </c>
      <c r="J1001" s="14">
        <v>2.584131944453111</v>
      </c>
    </row>
    <row r="1002" spans="1:10" x14ac:dyDescent="0.2">
      <c r="A1002" s="10">
        <v>2024</v>
      </c>
      <c r="B1002" s="10">
        <v>6</v>
      </c>
      <c r="C1002" s="10" t="s">
        <v>33</v>
      </c>
      <c r="D1002" s="13">
        <v>537</v>
      </c>
      <c r="E1002" s="13" t="b">
        <v>0</v>
      </c>
      <c r="F1002" s="13" t="b">
        <v>0</v>
      </c>
      <c r="G1002" s="13" t="s">
        <v>126</v>
      </c>
      <c r="J1002" s="14">
        <v>6.7864236111321947</v>
      </c>
    </row>
    <row r="1003" spans="1:10" x14ac:dyDescent="0.2">
      <c r="A1003" s="10">
        <v>2025</v>
      </c>
      <c r="B1003" s="10">
        <v>6</v>
      </c>
      <c r="C1003" s="10" t="s">
        <v>35</v>
      </c>
      <c r="D1003" s="13">
        <v>537</v>
      </c>
      <c r="E1003" s="13" t="b">
        <v>0</v>
      </c>
      <c r="F1003" s="13" t="b">
        <v>0</v>
      </c>
      <c r="G1003" s="13" t="s">
        <v>126</v>
      </c>
      <c r="J1003" s="14">
        <v>1.6062500000000002</v>
      </c>
    </row>
    <row r="1004" spans="1:10" x14ac:dyDescent="0.2">
      <c r="A1004" s="10">
        <v>2025</v>
      </c>
      <c r="B1004" s="10">
        <v>6</v>
      </c>
      <c r="C1004" s="10" t="s">
        <v>27</v>
      </c>
      <c r="D1004" s="13">
        <v>537</v>
      </c>
      <c r="E1004" s="13" t="b">
        <v>0</v>
      </c>
      <c r="F1004" s="13" t="b">
        <v>0</v>
      </c>
      <c r="G1004" s="13" t="s">
        <v>126</v>
      </c>
      <c r="J1004" s="14">
        <v>1.0636111111016362</v>
      </c>
    </row>
    <row r="1005" spans="1:10" x14ac:dyDescent="0.2">
      <c r="A1005" s="10">
        <v>2025</v>
      </c>
      <c r="B1005" s="10">
        <v>6</v>
      </c>
      <c r="C1005" s="10" t="s">
        <v>33</v>
      </c>
      <c r="D1005" s="13">
        <v>537</v>
      </c>
      <c r="E1005" s="13" t="b">
        <v>0</v>
      </c>
      <c r="F1005" s="13" t="b">
        <v>0</v>
      </c>
      <c r="G1005" s="13" t="s">
        <v>126</v>
      </c>
      <c r="J1005" s="14">
        <v>10.12534722230048</v>
      </c>
    </row>
    <row r="1006" spans="1:10" x14ac:dyDescent="0.2">
      <c r="A1006" s="10">
        <v>2024</v>
      </c>
      <c r="B1006" s="10">
        <v>7</v>
      </c>
      <c r="C1006" s="10" t="s">
        <v>35</v>
      </c>
      <c r="D1006" s="13">
        <v>537</v>
      </c>
      <c r="E1006" s="13" t="b">
        <v>0</v>
      </c>
      <c r="F1006" s="13" t="b">
        <v>0</v>
      </c>
      <c r="G1006" s="13" t="s">
        <v>126</v>
      </c>
      <c r="J1006" s="14">
        <v>5.1848611111199716</v>
      </c>
    </row>
    <row r="1007" spans="1:10" x14ac:dyDescent="0.2">
      <c r="A1007" s="10">
        <v>2024</v>
      </c>
      <c r="B1007" s="10">
        <v>7</v>
      </c>
      <c r="C1007" s="10" t="s">
        <v>33</v>
      </c>
      <c r="D1007" s="13">
        <v>537</v>
      </c>
      <c r="E1007" s="13" t="b">
        <v>0</v>
      </c>
      <c r="F1007" s="13" t="b">
        <v>0</v>
      </c>
      <c r="G1007" s="13" t="s">
        <v>126</v>
      </c>
      <c r="J1007" s="14">
        <v>6.2088541666229142</v>
      </c>
    </row>
    <row r="1008" spans="1:10" x14ac:dyDescent="0.2">
      <c r="A1008" s="10">
        <v>2025</v>
      </c>
      <c r="B1008" s="10">
        <v>7</v>
      </c>
      <c r="C1008" s="10" t="s">
        <v>33</v>
      </c>
      <c r="D1008" s="13">
        <v>537</v>
      </c>
      <c r="E1008" s="13" t="b">
        <v>0</v>
      </c>
      <c r="F1008" s="13" t="b">
        <v>0</v>
      </c>
      <c r="G1008" s="13" t="s">
        <v>126</v>
      </c>
      <c r="J1008" s="14">
        <v>13.116666666656092</v>
      </c>
    </row>
    <row r="1009" spans="1:20" x14ac:dyDescent="0.2">
      <c r="A1009" s="10">
        <v>2024</v>
      </c>
      <c r="B1009" s="10">
        <v>8</v>
      </c>
      <c r="C1009" s="10" t="s">
        <v>35</v>
      </c>
      <c r="D1009" s="13">
        <v>537</v>
      </c>
      <c r="E1009" s="13" t="b">
        <v>0</v>
      </c>
      <c r="F1009" s="13" t="b">
        <v>0</v>
      </c>
      <c r="G1009" s="13" t="s">
        <v>126</v>
      </c>
      <c r="J1009" s="14">
        <v>5.5345138889289229</v>
      </c>
    </row>
    <row r="1010" spans="1:20" x14ac:dyDescent="0.2">
      <c r="A1010" s="10">
        <v>2024</v>
      </c>
      <c r="B1010" s="10">
        <v>8</v>
      </c>
      <c r="C1010" s="10" t="s">
        <v>33</v>
      </c>
      <c r="D1010" s="13">
        <v>537</v>
      </c>
      <c r="E1010" s="13" t="b">
        <v>0</v>
      </c>
      <c r="F1010" s="13" t="b">
        <v>0</v>
      </c>
      <c r="G1010" s="13" t="s">
        <v>126</v>
      </c>
      <c r="J1010" s="14">
        <v>4.5696180555649333</v>
      </c>
    </row>
    <row r="1011" spans="1:20" x14ac:dyDescent="0.2">
      <c r="A1011" s="10">
        <v>2025</v>
      </c>
      <c r="B1011" s="10">
        <v>8</v>
      </c>
      <c r="C1011" s="10" t="s">
        <v>35</v>
      </c>
      <c r="D1011" s="13">
        <v>537</v>
      </c>
      <c r="E1011" s="13" t="b">
        <v>0</v>
      </c>
      <c r="F1011" s="13" t="b">
        <v>0</v>
      </c>
      <c r="G1011" s="13" t="s">
        <v>126</v>
      </c>
      <c r="J1011" s="14">
        <v>1.4196874999886495</v>
      </c>
    </row>
    <row r="1012" spans="1:20" x14ac:dyDescent="0.2">
      <c r="A1012" s="10">
        <v>2025</v>
      </c>
      <c r="B1012" s="10">
        <v>8</v>
      </c>
      <c r="C1012" s="10" t="s">
        <v>33</v>
      </c>
      <c r="D1012" s="13">
        <v>537</v>
      </c>
      <c r="E1012" s="13" t="b">
        <v>0</v>
      </c>
      <c r="F1012" s="13" t="b">
        <v>0</v>
      </c>
      <c r="G1012" s="13" t="s">
        <v>126</v>
      </c>
      <c r="J1012" s="14">
        <v>9.0057291666179662</v>
      </c>
    </row>
    <row r="1013" spans="1:20" x14ac:dyDescent="0.2">
      <c r="A1013" s="10">
        <v>2024</v>
      </c>
      <c r="B1013" s="10">
        <v>9</v>
      </c>
      <c r="C1013" s="10" t="s">
        <v>35</v>
      </c>
      <c r="D1013" s="13">
        <v>537</v>
      </c>
      <c r="E1013" s="13" t="b">
        <v>0</v>
      </c>
      <c r="F1013" s="13" t="b">
        <v>0</v>
      </c>
      <c r="G1013" s="13" t="s">
        <v>126</v>
      </c>
      <c r="J1013" s="14">
        <v>4.4178472222512939</v>
      </c>
    </row>
    <row r="1014" spans="1:20" x14ac:dyDescent="0.2">
      <c r="A1014" s="10">
        <v>2024</v>
      </c>
      <c r="B1014" s="10">
        <v>9</v>
      </c>
      <c r="C1014" s="10" t="s">
        <v>33</v>
      </c>
      <c r="D1014" s="13">
        <v>537</v>
      </c>
      <c r="E1014" s="13" t="b">
        <v>0</v>
      </c>
      <c r="F1014" s="13" t="b">
        <v>0</v>
      </c>
      <c r="G1014" s="13" t="s">
        <v>126</v>
      </c>
      <c r="J1014" s="14">
        <v>2.9442013888983638</v>
      </c>
    </row>
    <row r="1015" spans="1:20" x14ac:dyDescent="0.2">
      <c r="A1015" s="10">
        <v>2025</v>
      </c>
      <c r="B1015" s="10">
        <v>9</v>
      </c>
      <c r="C1015" s="10" t="s">
        <v>33</v>
      </c>
      <c r="D1015" s="13">
        <v>537</v>
      </c>
      <c r="E1015" s="13" t="b">
        <v>0</v>
      </c>
      <c r="F1015" s="13" t="b">
        <v>0</v>
      </c>
      <c r="G1015" s="13" t="s">
        <v>126</v>
      </c>
      <c r="J1015" s="14">
        <v>10.813333333320625</v>
      </c>
    </row>
    <row r="1016" spans="1:20" x14ac:dyDescent="0.2">
      <c r="A1016" s="10">
        <v>2024</v>
      </c>
      <c r="B1016" s="10">
        <v>10</v>
      </c>
      <c r="C1016" s="10" t="s">
        <v>35</v>
      </c>
      <c r="D1016" s="13">
        <v>537</v>
      </c>
      <c r="E1016" s="13" t="b">
        <v>0</v>
      </c>
      <c r="F1016" s="13" t="b">
        <v>0</v>
      </c>
      <c r="G1016" s="13" t="s">
        <v>126</v>
      </c>
      <c r="J1016" s="14">
        <v>4.5034722222285932</v>
      </c>
    </row>
    <row r="1017" spans="1:20" x14ac:dyDescent="0.2">
      <c r="A1017" s="10">
        <v>2024</v>
      </c>
      <c r="B1017" s="10">
        <v>10</v>
      </c>
      <c r="C1017" s="10" t="s">
        <v>33</v>
      </c>
      <c r="D1017" s="13">
        <v>537</v>
      </c>
      <c r="E1017" s="13" t="b">
        <v>0</v>
      </c>
      <c r="F1017" s="13" t="b">
        <v>0</v>
      </c>
      <c r="G1017" s="13" t="s">
        <v>126</v>
      </c>
      <c r="J1017" s="14">
        <v>8.4012152778057505</v>
      </c>
    </row>
    <row r="1018" spans="1:20" x14ac:dyDescent="0.2">
      <c r="A1018" s="10">
        <v>2025</v>
      </c>
      <c r="B1018" s="10">
        <v>10</v>
      </c>
      <c r="C1018" s="10" t="s">
        <v>35</v>
      </c>
      <c r="D1018" s="13">
        <v>537</v>
      </c>
      <c r="E1018" s="13" t="b">
        <v>0</v>
      </c>
      <c r="F1018" s="13" t="b">
        <v>0</v>
      </c>
      <c r="G1018" s="13" t="s">
        <v>126</v>
      </c>
      <c r="J1018" s="14">
        <v>1</v>
      </c>
    </row>
    <row r="1019" spans="1:20" x14ac:dyDescent="0.2">
      <c r="A1019" s="10">
        <v>2025</v>
      </c>
      <c r="B1019" s="10">
        <v>10</v>
      </c>
      <c r="C1019" s="10" t="s">
        <v>33</v>
      </c>
      <c r="D1019" s="13">
        <v>537</v>
      </c>
      <c r="E1019" s="13" t="b">
        <v>0</v>
      </c>
      <c r="F1019" s="13" t="b">
        <v>0</v>
      </c>
      <c r="G1019" s="13" t="s">
        <v>126</v>
      </c>
      <c r="J1019" s="14">
        <v>13.534618055524771</v>
      </c>
    </row>
    <row r="1020" spans="1:20" x14ac:dyDescent="0.2">
      <c r="A1020" s="10">
        <v>2024</v>
      </c>
      <c r="B1020" s="10">
        <v>11</v>
      </c>
      <c r="C1020" s="10" t="s">
        <v>33</v>
      </c>
      <c r="D1020" s="13">
        <v>537</v>
      </c>
      <c r="E1020" s="13" t="b">
        <v>0</v>
      </c>
      <c r="F1020" s="13" t="b">
        <v>0</v>
      </c>
      <c r="G1020" s="13" t="s">
        <v>126</v>
      </c>
      <c r="J1020" s="14">
        <v>13.103506944481051</v>
      </c>
    </row>
    <row r="1021" spans="1:20" x14ac:dyDescent="0.2">
      <c r="A1021" s="10">
        <v>2025</v>
      </c>
      <c r="B1021" s="10">
        <v>11</v>
      </c>
      <c r="C1021" s="10" t="s">
        <v>33</v>
      </c>
      <c r="D1021" s="13">
        <v>537</v>
      </c>
      <c r="E1021" s="13" t="b">
        <v>0</v>
      </c>
      <c r="F1021" s="13" t="b">
        <v>0</v>
      </c>
      <c r="G1021" s="13" t="s">
        <v>126</v>
      </c>
      <c r="J1021" s="14">
        <v>16.012708333335468</v>
      </c>
    </row>
    <row r="1022" spans="1:20" x14ac:dyDescent="0.2">
      <c r="A1022" s="10">
        <v>2024</v>
      </c>
      <c r="B1022" s="10">
        <v>12</v>
      </c>
      <c r="C1022" s="10" t="s">
        <v>33</v>
      </c>
      <c r="D1022" s="13">
        <v>537</v>
      </c>
      <c r="E1022" s="13" t="b">
        <v>0</v>
      </c>
      <c r="F1022" s="13" t="b">
        <v>0</v>
      </c>
      <c r="G1022" s="13" t="s">
        <v>126</v>
      </c>
      <c r="J1022" s="14">
        <v>17.122881944440888</v>
      </c>
    </row>
    <row r="1023" spans="1:20" x14ac:dyDescent="0.2">
      <c r="A1023" s="10">
        <v>2025</v>
      </c>
      <c r="B1023" s="10">
        <v>12</v>
      </c>
      <c r="C1023" s="10" t="s">
        <v>33</v>
      </c>
      <c r="D1023" s="13">
        <v>537</v>
      </c>
      <c r="E1023" s="13" t="b">
        <v>0</v>
      </c>
      <c r="F1023" s="13" t="b">
        <v>0</v>
      </c>
      <c r="G1023" s="13" t="s">
        <v>126</v>
      </c>
      <c r="J1023" s="14">
        <v>12.46201388892543</v>
      </c>
    </row>
    <row r="1024" spans="1:20" x14ac:dyDescent="0.2">
      <c r="A1024" s="10">
        <v>2024</v>
      </c>
      <c r="B1024" s="10">
        <v>5</v>
      </c>
      <c r="C1024" s="10" t="s">
        <v>35</v>
      </c>
      <c r="D1024" s="13">
        <v>538</v>
      </c>
      <c r="E1024" s="13" t="b">
        <v>0</v>
      </c>
      <c r="F1024" s="13" t="b">
        <v>0</v>
      </c>
      <c r="G1024" s="13" t="s">
        <v>170</v>
      </c>
      <c r="H1024" s="13">
        <v>14009</v>
      </c>
      <c r="I1024" s="14">
        <v>75</v>
      </c>
      <c r="J1024" s="14">
        <v>4.1587499999586726</v>
      </c>
      <c r="K1024" s="13">
        <v>3368.56026453603</v>
      </c>
      <c r="L1024" s="14">
        <v>2114.6257890201123</v>
      </c>
      <c r="M1024" s="13">
        <v>3368.56026453603</v>
      </c>
      <c r="N1024" s="13">
        <v>2114.6257890201123</v>
      </c>
      <c r="O1024" s="13">
        <v>2114.6257890201123</v>
      </c>
      <c r="P1024" s="13">
        <v>31</v>
      </c>
      <c r="Q1024" s="13">
        <v>7.4541629096021786</v>
      </c>
      <c r="R1024" s="13">
        <v>346</v>
      </c>
      <c r="S1024" s="13">
        <v>1.5333333333333334</v>
      </c>
      <c r="T1024" s="13">
        <v>249</v>
      </c>
    </row>
    <row r="1025" spans="1:20" x14ac:dyDescent="0.2">
      <c r="A1025" s="10">
        <v>2024</v>
      </c>
      <c r="B1025" s="10">
        <v>5</v>
      </c>
      <c r="C1025" s="10" t="s">
        <v>33</v>
      </c>
      <c r="D1025" s="13">
        <v>538</v>
      </c>
      <c r="E1025" s="13" t="b">
        <v>0</v>
      </c>
      <c r="F1025" s="13" t="b">
        <v>0</v>
      </c>
      <c r="G1025" s="13" t="s">
        <v>170</v>
      </c>
      <c r="H1025" s="13">
        <v>23574.049999999981</v>
      </c>
      <c r="I1025" s="14">
        <v>161</v>
      </c>
      <c r="J1025" s="14">
        <v>3.0802430555789035</v>
      </c>
      <c r="K1025" s="13">
        <v>7653.3083833442661</v>
      </c>
      <c r="L1025" s="14">
        <v>5099.6949645091472</v>
      </c>
      <c r="M1025" s="13">
        <v>7653.3083833442661</v>
      </c>
      <c r="N1025" s="13">
        <v>5690.7522178328891</v>
      </c>
      <c r="O1025" s="13">
        <v>5099.6949645091472</v>
      </c>
      <c r="P1025" s="13">
        <v>46</v>
      </c>
      <c r="Q1025" s="13">
        <v>14.933886440125329</v>
      </c>
      <c r="R1025" s="13">
        <v>419</v>
      </c>
      <c r="S1025" s="13">
        <v>1.8809523809523809</v>
      </c>
      <c r="T1025" s="13">
        <v>255</v>
      </c>
    </row>
    <row r="1026" spans="1:20" x14ac:dyDescent="0.2">
      <c r="A1026" s="10">
        <v>2024</v>
      </c>
      <c r="B1026" s="10">
        <v>6</v>
      </c>
      <c r="C1026" s="10" t="s">
        <v>35</v>
      </c>
      <c r="D1026" s="13">
        <v>538</v>
      </c>
      <c r="E1026" s="13" t="b">
        <v>0</v>
      </c>
      <c r="F1026" s="13" t="b">
        <v>0</v>
      </c>
      <c r="G1026" s="13" t="s">
        <v>170</v>
      </c>
      <c r="H1026" s="13">
        <v>21687.099999999984</v>
      </c>
      <c r="I1026" s="14">
        <v>111</v>
      </c>
      <c r="J1026" s="14">
        <v>4.1335416666552192</v>
      </c>
      <c r="K1026" s="13">
        <v>5246.6145859728949</v>
      </c>
      <c r="L1026" s="14">
        <v>3788.9058011293891</v>
      </c>
      <c r="M1026" s="13">
        <v>5246.6145859728949</v>
      </c>
      <c r="N1026" s="13">
        <v>3880.5947280990499</v>
      </c>
      <c r="O1026" s="13">
        <v>3788.9058011293891</v>
      </c>
      <c r="P1026" s="13">
        <v>45</v>
      </c>
      <c r="Q1026" s="13">
        <v>10.886548057083726</v>
      </c>
      <c r="R1026" s="13">
        <v>334.5</v>
      </c>
      <c r="S1026" s="13">
        <v>1.5714285714285714</v>
      </c>
      <c r="T1026" s="13">
        <v>257</v>
      </c>
    </row>
    <row r="1027" spans="1:20" x14ac:dyDescent="0.2">
      <c r="A1027" s="10">
        <v>2025</v>
      </c>
      <c r="B1027" s="10">
        <v>1</v>
      </c>
      <c r="C1027" s="10" t="s">
        <v>29</v>
      </c>
      <c r="D1027" s="13">
        <v>539</v>
      </c>
      <c r="E1027" s="13" t="b">
        <v>0</v>
      </c>
      <c r="F1027" s="13" t="b">
        <v>0</v>
      </c>
      <c r="G1027" s="13" t="s">
        <v>171</v>
      </c>
      <c r="H1027" s="13">
        <v>134200.00000000006</v>
      </c>
      <c r="I1027" s="14">
        <v>618</v>
      </c>
      <c r="J1027" s="14">
        <v>20.487395833244371</v>
      </c>
      <c r="K1027" s="13">
        <v>6550.3688752006819</v>
      </c>
      <c r="L1027" s="14">
        <v>5304.7932926470585</v>
      </c>
      <c r="M1027" s="13">
        <v>4781.7595167968339</v>
      </c>
      <c r="N1027" s="13">
        <v>3500.381433721901</v>
      </c>
      <c r="O1027" s="13">
        <v>3536.1839342432099</v>
      </c>
      <c r="P1027" s="13">
        <v>192</v>
      </c>
      <c r="Q1027" s="13">
        <v>9.371615678379511</v>
      </c>
      <c r="R1027" s="13">
        <v>382.5</v>
      </c>
      <c r="S1027" s="13">
        <v>1.7206703910614525</v>
      </c>
      <c r="T1027" s="13">
        <v>299</v>
      </c>
    </row>
    <row r="1028" spans="1:20" x14ac:dyDescent="0.2">
      <c r="A1028" s="10">
        <v>2025</v>
      </c>
      <c r="B1028" s="10">
        <v>2</v>
      </c>
      <c r="C1028" s="10" t="s">
        <v>29</v>
      </c>
      <c r="D1028" s="13">
        <v>539</v>
      </c>
      <c r="E1028" s="13" t="b">
        <v>0</v>
      </c>
      <c r="F1028" s="13" t="b">
        <v>0</v>
      </c>
      <c r="G1028" s="13" t="s">
        <v>171</v>
      </c>
      <c r="H1028" s="13">
        <v>76501.000000000029</v>
      </c>
      <c r="I1028" s="14">
        <v>414</v>
      </c>
      <c r="J1028" s="14">
        <v>15.808680555701139</v>
      </c>
      <c r="K1028" s="13">
        <v>4839.1767883760049</v>
      </c>
      <c r="L1028" s="14">
        <v>4050.1798853105024</v>
      </c>
      <c r="M1028" s="13">
        <v>4839.1767883760049</v>
      </c>
      <c r="N1028" s="13">
        <v>4289.7507961563279</v>
      </c>
      <c r="O1028" s="13">
        <v>4050.1798853105024</v>
      </c>
      <c r="P1028" s="13">
        <v>133</v>
      </c>
      <c r="Q1028" s="13">
        <v>8.4130993431982368</v>
      </c>
      <c r="R1028" s="13">
        <v>412</v>
      </c>
      <c r="S1028" s="13">
        <v>1.8677685950413223</v>
      </c>
      <c r="T1028" s="13">
        <v>299</v>
      </c>
    </row>
    <row r="1029" spans="1:20" x14ac:dyDescent="0.2">
      <c r="A1029" s="10">
        <v>2024</v>
      </c>
      <c r="B1029" s="10">
        <v>6</v>
      </c>
      <c r="C1029" s="10" t="s">
        <v>27</v>
      </c>
      <c r="D1029" s="13">
        <v>539</v>
      </c>
      <c r="E1029" s="13" t="b">
        <v>0</v>
      </c>
      <c r="F1029" s="13" t="b">
        <v>0</v>
      </c>
      <c r="G1029" s="13" t="s">
        <v>171</v>
      </c>
      <c r="H1029" s="13">
        <v>117984.18000000011</v>
      </c>
      <c r="I1029" s="14">
        <v>723</v>
      </c>
      <c r="J1029" s="14">
        <v>15.092500000000291</v>
      </c>
      <c r="K1029" s="13">
        <v>7817.4046711941583</v>
      </c>
      <c r="L1029" s="14">
        <v>5020.7208878581068</v>
      </c>
      <c r="M1029" s="13">
        <v>7817.4046711941583</v>
      </c>
      <c r="N1029" s="13">
        <v>5161.9035945004798</v>
      </c>
      <c r="O1029" s="13">
        <v>5020.7208878581068</v>
      </c>
      <c r="P1029" s="13">
        <v>229</v>
      </c>
      <c r="Q1029" s="13">
        <v>15.173099221467323</v>
      </c>
      <c r="R1029" s="13">
        <v>370.5</v>
      </c>
      <c r="S1029" s="13">
        <v>1.7224880382775121</v>
      </c>
      <c r="T1029" s="13">
        <v>284</v>
      </c>
    </row>
    <row r="1030" spans="1:20" x14ac:dyDescent="0.2">
      <c r="A1030" s="10">
        <v>2024</v>
      </c>
      <c r="B1030" s="10">
        <v>7</v>
      </c>
      <c r="C1030" s="10" t="s">
        <v>29</v>
      </c>
      <c r="D1030" s="13">
        <v>539</v>
      </c>
      <c r="E1030" s="13" t="b">
        <v>0</v>
      </c>
      <c r="F1030" s="13" t="b">
        <v>0</v>
      </c>
      <c r="G1030" s="13" t="s">
        <v>171</v>
      </c>
      <c r="H1030" s="13">
        <v>102197.00000000033</v>
      </c>
      <c r="I1030" s="14">
        <v>454</v>
      </c>
      <c r="J1030" s="14">
        <v>20.336145833251067</v>
      </c>
      <c r="K1030" s="13">
        <v>5025.3868573710197</v>
      </c>
      <c r="L1030" s="14">
        <v>3540.4299610340581</v>
      </c>
      <c r="M1030" s="13">
        <v>4234.1208951802046</v>
      </c>
      <c r="N1030" s="13">
        <v>2845.6916307797924</v>
      </c>
      <c r="O1030" s="13">
        <v>2749.1639988432453</v>
      </c>
      <c r="P1030" s="13">
        <v>140</v>
      </c>
      <c r="Q1030" s="13">
        <v>6.8842936684241263</v>
      </c>
      <c r="R1030" s="13">
        <v>381</v>
      </c>
      <c r="S1030" s="13">
        <v>2.1742424242424243</v>
      </c>
      <c r="T1030" s="13">
        <v>289</v>
      </c>
    </row>
    <row r="1031" spans="1:20" x14ac:dyDescent="0.2">
      <c r="A1031" s="10">
        <v>2024</v>
      </c>
      <c r="B1031" s="10">
        <v>7</v>
      </c>
      <c r="C1031" s="10" t="s">
        <v>39</v>
      </c>
      <c r="D1031" s="13">
        <v>539</v>
      </c>
      <c r="E1031" s="13" t="b">
        <v>0</v>
      </c>
      <c r="F1031" s="13" t="b">
        <v>0</v>
      </c>
      <c r="G1031" s="13" t="s">
        <v>171</v>
      </c>
      <c r="H1031" s="13">
        <v>6747.95</v>
      </c>
      <c r="I1031" s="14">
        <v>20</v>
      </c>
      <c r="J1031" s="14">
        <v>1.5912500000000001</v>
      </c>
      <c r="K1031" s="13">
        <v>4240.659858601728</v>
      </c>
      <c r="L1031" s="14">
        <v>2276.1979575805185</v>
      </c>
      <c r="M1031" s="13">
        <v>4240.659858601728</v>
      </c>
      <c r="N1031" s="13">
        <v>2276.1979575805185</v>
      </c>
      <c r="O1031" s="13">
        <v>2276.1979575805185</v>
      </c>
      <c r="P1031" s="13">
        <v>10</v>
      </c>
      <c r="Q1031" s="13">
        <v>6.2843676355066771</v>
      </c>
      <c r="R1031" s="13">
        <v>306</v>
      </c>
      <c r="S1031" s="13">
        <v>1.6</v>
      </c>
      <c r="T1031" s="13">
        <v>305</v>
      </c>
    </row>
    <row r="1032" spans="1:20" x14ac:dyDescent="0.2">
      <c r="A1032" s="10">
        <v>2024</v>
      </c>
      <c r="B1032" s="10">
        <v>7</v>
      </c>
      <c r="C1032" s="10" t="s">
        <v>27</v>
      </c>
      <c r="D1032" s="13">
        <v>539</v>
      </c>
      <c r="E1032" s="13" t="b">
        <v>0</v>
      </c>
      <c r="F1032" s="13" t="b">
        <v>0</v>
      </c>
      <c r="G1032" s="13" t="s">
        <v>171</v>
      </c>
      <c r="H1032" s="13">
        <v>9079.9499999999989</v>
      </c>
      <c r="I1032" s="14">
        <v>59</v>
      </c>
      <c r="J1032" s="14">
        <v>3.0599305555442697</v>
      </c>
      <c r="K1032" s="13">
        <v>2967.3712638831271</v>
      </c>
      <c r="L1032" s="14">
        <v>1319.2946463067522</v>
      </c>
      <c r="M1032" s="13">
        <v>2967.3712638831271</v>
      </c>
      <c r="N1032" s="13">
        <v>1890.8762453829133</v>
      </c>
      <c r="O1032" s="13">
        <v>1319.2946463067522</v>
      </c>
      <c r="P1032" s="13">
        <v>24</v>
      </c>
      <c r="Q1032" s="13">
        <v>7.8433152531891759</v>
      </c>
      <c r="R1032" s="13">
        <v>345</v>
      </c>
      <c r="S1032" s="13">
        <v>1.5714285714285714</v>
      </c>
      <c r="T1032" s="13">
        <v>299</v>
      </c>
    </row>
    <row r="1033" spans="1:20" x14ac:dyDescent="0.2">
      <c r="A1033" s="10">
        <v>2024</v>
      </c>
      <c r="B1033" s="10">
        <v>8</v>
      </c>
      <c r="C1033" s="10" t="s">
        <v>29</v>
      </c>
      <c r="D1033" s="13">
        <v>539</v>
      </c>
      <c r="E1033" s="13" t="b">
        <v>0</v>
      </c>
      <c r="F1033" s="13" t="b">
        <v>0</v>
      </c>
      <c r="G1033" s="13" t="s">
        <v>171</v>
      </c>
      <c r="H1033" s="13">
        <v>154404.00000000029</v>
      </c>
      <c r="I1033" s="14">
        <v>875</v>
      </c>
      <c r="J1033" s="14">
        <v>24.152499999945576</v>
      </c>
      <c r="K1033" s="13">
        <v>6392.8785840119335</v>
      </c>
      <c r="L1033" s="14">
        <v>4431.8476348304066</v>
      </c>
      <c r="M1033" s="13">
        <v>5532.1809336632341</v>
      </c>
      <c r="N1033" s="13">
        <v>3639.9627367849366</v>
      </c>
      <c r="O1033" s="13">
        <v>3571.1499844817135</v>
      </c>
      <c r="P1033" s="13">
        <v>256</v>
      </c>
      <c r="Q1033" s="13">
        <v>10.599316840930623</v>
      </c>
      <c r="R1033" s="13">
        <v>352</v>
      </c>
      <c r="S1033" s="13">
        <v>1.8504273504273505</v>
      </c>
      <c r="T1033" s="13">
        <v>299</v>
      </c>
    </row>
    <row r="1034" spans="1:20" x14ac:dyDescent="0.2">
      <c r="A1034" s="10">
        <v>2024</v>
      </c>
      <c r="B1034" s="10">
        <v>8</v>
      </c>
      <c r="C1034" s="10" t="s">
        <v>39</v>
      </c>
      <c r="D1034" s="13">
        <v>539</v>
      </c>
      <c r="E1034" s="13" t="b">
        <v>0</v>
      </c>
      <c r="F1034" s="13" t="b">
        <v>0</v>
      </c>
      <c r="G1034" s="13" t="s">
        <v>171</v>
      </c>
      <c r="H1034" s="13">
        <v>749</v>
      </c>
      <c r="I1034" s="14">
        <v>5</v>
      </c>
      <c r="J1034" s="14">
        <v>0.26374999999999998</v>
      </c>
      <c r="K1034" s="13">
        <v>2839.8104265402844</v>
      </c>
      <c r="L1034" s="14">
        <v>2176.3033175355454</v>
      </c>
      <c r="M1034" s="13">
        <v>2839.8104265402844</v>
      </c>
      <c r="N1034" s="13">
        <v>2176.3033175355454</v>
      </c>
      <c r="O1034" s="13">
        <v>2176.3033175355454</v>
      </c>
      <c r="P1034" s="13">
        <v>3</v>
      </c>
      <c r="Q1034" s="13">
        <v>11.374407582938389</v>
      </c>
      <c r="R1034" s="13">
        <v>270</v>
      </c>
      <c r="S1034" s="13">
        <v>1</v>
      </c>
      <c r="T1034" s="13">
        <v>259</v>
      </c>
    </row>
    <row r="1035" spans="1:20" x14ac:dyDescent="0.2">
      <c r="A1035" s="10">
        <v>2024</v>
      </c>
      <c r="B1035" s="10">
        <v>8</v>
      </c>
      <c r="C1035" s="10" t="s">
        <v>27</v>
      </c>
      <c r="D1035" s="13">
        <v>539</v>
      </c>
      <c r="E1035" s="13" t="b">
        <v>0</v>
      </c>
      <c r="F1035" s="13" t="b">
        <v>0</v>
      </c>
      <c r="G1035" s="13" t="s">
        <v>171</v>
      </c>
      <c r="H1035" s="13">
        <v>16355.020000000006</v>
      </c>
      <c r="I1035" s="14">
        <v>87</v>
      </c>
      <c r="J1035" s="14">
        <v>1.0324652777781012</v>
      </c>
      <c r="K1035" s="13">
        <v>15840.745787787208</v>
      </c>
      <c r="L1035" s="14">
        <v>9407.0185303484923</v>
      </c>
      <c r="M1035" s="13">
        <v>15840.745787787208</v>
      </c>
      <c r="N1035" s="13">
        <v>8548.2003026709408</v>
      </c>
      <c r="O1035" s="13">
        <v>9407.0185303484923</v>
      </c>
      <c r="P1035" s="13">
        <v>27</v>
      </c>
      <c r="Q1035" s="13">
        <v>26.151000504447836</v>
      </c>
      <c r="R1035" s="13">
        <v>420</v>
      </c>
      <c r="S1035" s="13">
        <v>1.96</v>
      </c>
      <c r="T1035" s="13">
        <v>249</v>
      </c>
    </row>
    <row r="1036" spans="1:20" x14ac:dyDescent="0.2">
      <c r="A1036" s="10">
        <v>2024</v>
      </c>
      <c r="B1036" s="10">
        <v>9</v>
      </c>
      <c r="C1036" s="10" t="s">
        <v>29</v>
      </c>
      <c r="D1036" s="13">
        <v>539</v>
      </c>
      <c r="E1036" s="13" t="b">
        <v>0</v>
      </c>
      <c r="F1036" s="13" t="b">
        <v>0</v>
      </c>
      <c r="G1036" s="13" t="s">
        <v>171</v>
      </c>
      <c r="H1036" s="13">
        <v>110563.00000000003</v>
      </c>
      <c r="I1036" s="14">
        <v>590</v>
      </c>
      <c r="J1036" s="14">
        <v>19.379166666738456</v>
      </c>
      <c r="K1036" s="13">
        <v>5705.2504837457982</v>
      </c>
      <c r="L1036" s="14">
        <v>3801.8095033185341</v>
      </c>
      <c r="M1036" s="13">
        <v>5456.3233712977844</v>
      </c>
      <c r="N1036" s="13">
        <v>3314.2291980096534</v>
      </c>
      <c r="O1036" s="13">
        <v>3552.8823908705185</v>
      </c>
      <c r="P1036" s="13">
        <v>199</v>
      </c>
      <c r="Q1036" s="13">
        <v>10.268759406541189</v>
      </c>
      <c r="R1036" s="13">
        <v>346</v>
      </c>
      <c r="S1036" s="13">
        <v>1.6684491978609626</v>
      </c>
      <c r="T1036" s="13">
        <v>295</v>
      </c>
    </row>
    <row r="1037" spans="1:20" x14ac:dyDescent="0.2">
      <c r="A1037" s="10">
        <v>2024</v>
      </c>
      <c r="B1037" s="10">
        <v>9</v>
      </c>
      <c r="C1037" s="10" t="s">
        <v>27</v>
      </c>
      <c r="D1037" s="13">
        <v>539</v>
      </c>
      <c r="E1037" s="13" t="b">
        <v>0</v>
      </c>
      <c r="F1037" s="13" t="b">
        <v>0</v>
      </c>
      <c r="G1037" s="13" t="s">
        <v>171</v>
      </c>
      <c r="H1037" s="13">
        <v>876</v>
      </c>
      <c r="I1037" s="14">
        <v>6</v>
      </c>
      <c r="J1037" s="14">
        <v>0.3725</v>
      </c>
      <c r="K1037" s="13">
        <v>2351.6778523489934</v>
      </c>
      <c r="L1037" s="14">
        <v>2351.6778523489934</v>
      </c>
      <c r="M1037" s="13">
        <v>2351.6778523489934</v>
      </c>
      <c r="N1037" s="13">
        <v>2351.6778523489934</v>
      </c>
      <c r="O1037" s="13">
        <v>2351.6778523489934</v>
      </c>
      <c r="P1037" s="13">
        <v>3</v>
      </c>
      <c r="Q1037" s="13">
        <v>8.053691275167786</v>
      </c>
      <c r="R1037" s="13">
        <v>269</v>
      </c>
      <c r="S1037" s="13">
        <v>1.3333333333333333</v>
      </c>
      <c r="T1037" s="13">
        <v>184</v>
      </c>
    </row>
    <row r="1038" spans="1:20" x14ac:dyDescent="0.2">
      <c r="A1038" s="10">
        <v>2024</v>
      </c>
      <c r="B1038" s="10">
        <v>10</v>
      </c>
      <c r="C1038" s="10" t="s">
        <v>29</v>
      </c>
      <c r="D1038" s="13">
        <v>539</v>
      </c>
      <c r="E1038" s="13" t="b">
        <v>0</v>
      </c>
      <c r="F1038" s="13" t="b">
        <v>0</v>
      </c>
      <c r="G1038" s="13" t="s">
        <v>171</v>
      </c>
      <c r="H1038" s="13">
        <v>127364.00000000007</v>
      </c>
      <c r="I1038" s="14">
        <v>703</v>
      </c>
      <c r="J1038" s="14">
        <v>20.813541666588861</v>
      </c>
      <c r="K1038" s="13">
        <v>6119.2853210778812</v>
      </c>
      <c r="L1038" s="14">
        <v>3962.1560482606465</v>
      </c>
      <c r="M1038" s="13">
        <v>6008.5881587732783</v>
      </c>
      <c r="N1038" s="13">
        <v>3760.6910565177368</v>
      </c>
      <c r="O1038" s="13">
        <v>3851.4588859560436</v>
      </c>
      <c r="P1038" s="13">
        <v>218</v>
      </c>
      <c r="Q1038" s="13">
        <v>10.473950252779257</v>
      </c>
      <c r="R1038" s="13">
        <v>365</v>
      </c>
      <c r="S1038" s="13">
        <v>1.7751196172248804</v>
      </c>
      <c r="T1038" s="13">
        <v>288.5</v>
      </c>
    </row>
    <row r="1039" spans="1:20" x14ac:dyDescent="0.2">
      <c r="A1039" s="10">
        <v>2024</v>
      </c>
      <c r="B1039" s="10">
        <v>11</v>
      </c>
      <c r="C1039" s="10" t="s">
        <v>29</v>
      </c>
      <c r="D1039" s="13">
        <v>539</v>
      </c>
      <c r="E1039" s="13" t="b">
        <v>0</v>
      </c>
      <c r="F1039" s="13" t="b">
        <v>0</v>
      </c>
      <c r="G1039" s="13" t="s">
        <v>171</v>
      </c>
      <c r="H1039" s="13">
        <v>102474.99999999999</v>
      </c>
      <c r="I1039" s="14">
        <v>627</v>
      </c>
      <c r="J1039" s="14">
        <v>17.157430555530301</v>
      </c>
      <c r="K1039" s="13">
        <v>5972.6309057954804</v>
      </c>
      <c r="L1039" s="14">
        <v>3906.1111034716087</v>
      </c>
      <c r="M1039" s="13">
        <v>5972.6309057954804</v>
      </c>
      <c r="N1039" s="13">
        <v>3977.9342121831169</v>
      </c>
      <c r="O1039" s="13">
        <v>3906.1111034716087</v>
      </c>
      <c r="P1039" s="13">
        <v>200</v>
      </c>
      <c r="Q1039" s="13">
        <v>11.656757074009233</v>
      </c>
      <c r="R1039" s="13">
        <v>385</v>
      </c>
      <c r="S1039" s="13">
        <v>1.7729729729729731</v>
      </c>
      <c r="T1039" s="13">
        <v>295</v>
      </c>
    </row>
    <row r="1040" spans="1:20" x14ac:dyDescent="0.2">
      <c r="A1040" s="10">
        <v>2024</v>
      </c>
      <c r="B1040" s="10">
        <v>12</v>
      </c>
      <c r="C1040" s="10" t="s">
        <v>29</v>
      </c>
      <c r="D1040" s="13">
        <v>539</v>
      </c>
      <c r="E1040" s="13" t="b">
        <v>0</v>
      </c>
      <c r="F1040" s="13" t="b">
        <v>0</v>
      </c>
      <c r="G1040" s="13" t="s">
        <v>171</v>
      </c>
      <c r="H1040" s="13">
        <v>135992.00000000009</v>
      </c>
      <c r="I1040" s="14">
        <v>885</v>
      </c>
      <c r="J1040" s="14">
        <v>21.271249999929569</v>
      </c>
      <c r="K1040" s="13">
        <v>6393.2302991338247</v>
      </c>
      <c r="L1040" s="14">
        <v>4617.1475583393212</v>
      </c>
      <c r="M1040" s="13">
        <v>6393.2302991338247</v>
      </c>
      <c r="N1040" s="13">
        <v>4728.2599753344593</v>
      </c>
      <c r="O1040" s="13">
        <v>4617.1475583393212</v>
      </c>
      <c r="P1040" s="13">
        <v>270</v>
      </c>
      <c r="Q1040" s="13">
        <v>12.693189163819428</v>
      </c>
      <c r="R1040" s="13">
        <v>366.5</v>
      </c>
      <c r="S1040" s="13">
        <v>1.9051383399209487</v>
      </c>
      <c r="T1040" s="13">
        <v>245</v>
      </c>
    </row>
    <row r="1041" spans="1:20" x14ac:dyDescent="0.2">
      <c r="A1041" s="10">
        <v>2024</v>
      </c>
      <c r="B1041" s="10">
        <v>6</v>
      </c>
      <c r="C1041" s="10" t="s">
        <v>39</v>
      </c>
      <c r="D1041" s="13">
        <v>540</v>
      </c>
      <c r="E1041" s="13" t="b">
        <v>0</v>
      </c>
      <c r="F1041" s="13" t="b">
        <v>0</v>
      </c>
      <c r="G1041" s="13" t="s">
        <v>172</v>
      </c>
      <c r="J1041" s="14">
        <v>5.894062500018336</v>
      </c>
    </row>
    <row r="1042" spans="1:20" x14ac:dyDescent="0.2">
      <c r="A1042" s="10">
        <v>2024</v>
      </c>
      <c r="B1042" s="10">
        <v>7</v>
      </c>
      <c r="C1042" s="10" t="s">
        <v>39</v>
      </c>
      <c r="D1042" s="13">
        <v>540</v>
      </c>
      <c r="E1042" s="13" t="b">
        <v>0</v>
      </c>
      <c r="F1042" s="13" t="b">
        <v>0</v>
      </c>
      <c r="G1042" s="13" t="s">
        <v>172</v>
      </c>
      <c r="J1042" s="14">
        <v>1.0173958333252813</v>
      </c>
    </row>
    <row r="1043" spans="1:20" x14ac:dyDescent="0.2">
      <c r="A1043" s="10">
        <v>2024</v>
      </c>
      <c r="B1043" s="10">
        <v>8</v>
      </c>
      <c r="C1043" s="10" t="s">
        <v>29</v>
      </c>
      <c r="D1043" s="13">
        <v>540</v>
      </c>
      <c r="E1043" s="13" t="b">
        <v>0</v>
      </c>
      <c r="F1043" s="13" t="b">
        <v>0</v>
      </c>
      <c r="G1043" s="13" t="s">
        <v>172</v>
      </c>
      <c r="J1043" s="14">
        <v>1.086076388892834</v>
      </c>
    </row>
    <row r="1044" spans="1:20" x14ac:dyDescent="0.2">
      <c r="A1044" s="10">
        <v>2024</v>
      </c>
      <c r="B1044" s="10">
        <v>8</v>
      </c>
      <c r="C1044" s="10" t="s">
        <v>39</v>
      </c>
      <c r="D1044" s="13">
        <v>540</v>
      </c>
      <c r="E1044" s="13" t="b">
        <v>0</v>
      </c>
      <c r="F1044" s="13" t="b">
        <v>0</v>
      </c>
      <c r="G1044" s="13" t="s">
        <v>172</v>
      </c>
      <c r="H1044" s="13">
        <v>8904.0000000000036</v>
      </c>
      <c r="I1044" s="14">
        <v>53</v>
      </c>
      <c r="J1044" s="14">
        <v>10.245694444476976</v>
      </c>
      <c r="K1044" s="13">
        <v>869.04797407849458</v>
      </c>
      <c r="L1044" s="14">
        <v>682.34515853326161</v>
      </c>
      <c r="M1044" s="13">
        <v>869.04797407849458</v>
      </c>
      <c r="N1044" s="13">
        <v>601.77863329934041</v>
      </c>
      <c r="O1044" s="13">
        <v>682.34515853326161</v>
      </c>
      <c r="P1044" s="13">
        <v>18</v>
      </c>
      <c r="Q1044" s="13">
        <v>1.7568355271128591</v>
      </c>
      <c r="R1044" s="13">
        <v>320.5</v>
      </c>
      <c r="S1044" s="13">
        <v>1.8</v>
      </c>
      <c r="T1044" s="13">
        <v>315</v>
      </c>
    </row>
    <row r="1045" spans="1:20" x14ac:dyDescent="0.2">
      <c r="A1045" s="10">
        <v>2024</v>
      </c>
      <c r="B1045" s="10">
        <v>8</v>
      </c>
      <c r="C1045" s="10" t="s">
        <v>27</v>
      </c>
      <c r="D1045" s="13">
        <v>540</v>
      </c>
      <c r="E1045" s="13" t="b">
        <v>0</v>
      </c>
      <c r="F1045" s="13" t="b">
        <v>0</v>
      </c>
      <c r="G1045" s="13" t="s">
        <v>172</v>
      </c>
      <c r="J1045" s="14">
        <v>2.0900694444280816</v>
      </c>
    </row>
    <row r="1046" spans="1:20" x14ac:dyDescent="0.2">
      <c r="A1046" s="10">
        <v>2024</v>
      </c>
      <c r="B1046" s="10">
        <v>9</v>
      </c>
      <c r="C1046" s="10" t="s">
        <v>39</v>
      </c>
      <c r="D1046" s="13">
        <v>540</v>
      </c>
      <c r="E1046" s="13" t="b">
        <v>0</v>
      </c>
      <c r="F1046" s="13" t="b">
        <v>0</v>
      </c>
      <c r="G1046" s="13" t="s">
        <v>172</v>
      </c>
      <c r="H1046" s="13">
        <v>16413.000000000007</v>
      </c>
      <c r="I1046" s="14">
        <v>101</v>
      </c>
      <c r="J1046" s="14">
        <v>9.5326041666849051</v>
      </c>
      <c r="K1046" s="13">
        <v>1721.7750483504924</v>
      </c>
      <c r="L1046" s="14">
        <v>828.87108935183926</v>
      </c>
      <c r="M1046" s="13">
        <v>1721.7750483504924</v>
      </c>
      <c r="N1046" s="13">
        <v>1031.3760886411703</v>
      </c>
      <c r="O1046" s="13">
        <v>828.87108935183926</v>
      </c>
      <c r="P1046" s="13">
        <v>47</v>
      </c>
      <c r="Q1046" s="13">
        <v>4.9304470403017797</v>
      </c>
      <c r="R1046" s="13">
        <v>299</v>
      </c>
      <c r="S1046" s="13">
        <v>1.4761904761904763</v>
      </c>
      <c r="T1046" s="13">
        <v>305</v>
      </c>
    </row>
    <row r="1047" spans="1:20" x14ac:dyDescent="0.2">
      <c r="A1047" s="10">
        <v>2025</v>
      </c>
      <c r="B1047" s="10">
        <v>1</v>
      </c>
      <c r="C1047" s="10" t="s">
        <v>27</v>
      </c>
      <c r="D1047" s="13">
        <v>541</v>
      </c>
      <c r="E1047" s="13" t="b">
        <v>0</v>
      </c>
      <c r="F1047" s="13" t="b">
        <v>0</v>
      </c>
      <c r="G1047" s="13" t="s">
        <v>173</v>
      </c>
      <c r="H1047" s="13">
        <v>103164.00000000019</v>
      </c>
      <c r="I1047" s="14">
        <v>496</v>
      </c>
      <c r="J1047" s="14">
        <v>12.792604166668024</v>
      </c>
      <c r="K1047" s="13">
        <v>8064.3470755392254</v>
      </c>
      <c r="L1047" s="14">
        <v>7675.7553599483836</v>
      </c>
      <c r="M1047" s="13">
        <v>8064.3470755392254</v>
      </c>
      <c r="N1047" s="13">
        <v>6901.7096792573075</v>
      </c>
      <c r="O1047" s="13">
        <v>7675.7553599483836</v>
      </c>
      <c r="P1047" s="13">
        <v>125</v>
      </c>
      <c r="Q1047" s="13">
        <v>9.7712708351983384</v>
      </c>
      <c r="R1047" s="13">
        <v>410</v>
      </c>
      <c r="S1047" s="13">
        <v>2.4666666666666668</v>
      </c>
      <c r="T1047" s="13">
        <v>299</v>
      </c>
    </row>
    <row r="1048" spans="1:20" x14ac:dyDescent="0.2">
      <c r="A1048" s="10">
        <v>2024</v>
      </c>
      <c r="B1048" s="10">
        <v>6</v>
      </c>
      <c r="C1048" s="10" t="s">
        <v>27</v>
      </c>
      <c r="D1048" s="13">
        <v>541</v>
      </c>
      <c r="E1048" s="13" t="b">
        <v>0</v>
      </c>
      <c r="F1048" s="13" t="b">
        <v>0</v>
      </c>
      <c r="G1048" s="13" t="s">
        <v>173</v>
      </c>
      <c r="H1048" s="13">
        <v>87201.000000000073</v>
      </c>
      <c r="I1048" s="14">
        <v>395</v>
      </c>
      <c r="J1048" s="14">
        <v>10.315868055593455</v>
      </c>
      <c r="K1048" s="13">
        <v>8453.0937706902987</v>
      </c>
      <c r="L1048" s="14">
        <v>6591.6508076244636</v>
      </c>
      <c r="M1048" s="13">
        <v>8453.0937706902987</v>
      </c>
      <c r="N1048" s="13">
        <v>4784.0956993667996</v>
      </c>
      <c r="O1048" s="13">
        <v>6591.6508076244636</v>
      </c>
      <c r="P1048" s="13">
        <v>132</v>
      </c>
      <c r="Q1048" s="13">
        <v>12.795820893465882</v>
      </c>
      <c r="R1048" s="13">
        <v>448</v>
      </c>
      <c r="S1048" s="13">
        <v>1.771186440677966</v>
      </c>
      <c r="T1048" s="13">
        <v>299</v>
      </c>
    </row>
    <row r="1049" spans="1:20" x14ac:dyDescent="0.2">
      <c r="A1049" s="10">
        <v>2024</v>
      </c>
      <c r="B1049" s="10">
        <v>7</v>
      </c>
      <c r="C1049" s="10" t="s">
        <v>29</v>
      </c>
      <c r="D1049" s="13">
        <v>541</v>
      </c>
      <c r="E1049" s="13" t="b">
        <v>0</v>
      </c>
      <c r="F1049" s="13" t="b">
        <v>0</v>
      </c>
      <c r="G1049" s="13" t="s">
        <v>173</v>
      </c>
      <c r="J1049" s="14">
        <v>1</v>
      </c>
    </row>
    <row r="1050" spans="1:20" x14ac:dyDescent="0.2">
      <c r="A1050" s="10">
        <v>2024</v>
      </c>
      <c r="B1050" s="10">
        <v>7</v>
      </c>
      <c r="C1050" s="10" t="s">
        <v>35</v>
      </c>
      <c r="D1050" s="13">
        <v>541</v>
      </c>
      <c r="E1050" s="13" t="b">
        <v>0</v>
      </c>
      <c r="F1050" s="13" t="b">
        <v>0</v>
      </c>
      <c r="G1050" s="13" t="s">
        <v>173</v>
      </c>
      <c r="J1050" s="14">
        <v>3.2500000000000001E-2</v>
      </c>
    </row>
    <row r="1051" spans="1:20" x14ac:dyDescent="0.2">
      <c r="A1051" s="10">
        <v>2024</v>
      </c>
      <c r="B1051" s="10">
        <v>7</v>
      </c>
      <c r="C1051" s="10" t="s">
        <v>27</v>
      </c>
      <c r="D1051" s="13">
        <v>541</v>
      </c>
      <c r="E1051" s="13" t="b">
        <v>0</v>
      </c>
      <c r="F1051" s="13" t="b">
        <v>0</v>
      </c>
      <c r="G1051" s="13" t="s">
        <v>173</v>
      </c>
      <c r="H1051" s="13">
        <v>260284.44000000021</v>
      </c>
      <c r="I1051" s="14">
        <v>1047</v>
      </c>
      <c r="J1051" s="14">
        <v>25.439895833258923</v>
      </c>
      <c r="K1051" s="13">
        <v>10231.348497100234</v>
      </c>
      <c r="L1051" s="14">
        <v>7489.4897859962084</v>
      </c>
      <c r="M1051" s="13">
        <v>8987.6327127519617</v>
      </c>
      <c r="N1051" s="13">
        <v>5776.8176789414983</v>
      </c>
      <c r="O1051" s="13">
        <v>6245.7740016479383</v>
      </c>
      <c r="P1051" s="13">
        <v>348</v>
      </c>
      <c r="Q1051" s="13">
        <v>13.679301294348901</v>
      </c>
      <c r="R1051" s="13">
        <v>396</v>
      </c>
      <c r="S1051" s="13">
        <v>2.0313479623824451</v>
      </c>
      <c r="T1051" s="13">
        <v>305</v>
      </c>
    </row>
    <row r="1052" spans="1:20" x14ac:dyDescent="0.2">
      <c r="A1052" s="10">
        <v>2024</v>
      </c>
      <c r="B1052" s="10">
        <v>8</v>
      </c>
      <c r="C1052" s="10" t="s">
        <v>27</v>
      </c>
      <c r="D1052" s="13">
        <v>541</v>
      </c>
      <c r="E1052" s="13" t="b">
        <v>0</v>
      </c>
      <c r="F1052" s="13" t="b">
        <v>0</v>
      </c>
      <c r="G1052" s="13" t="s">
        <v>173</v>
      </c>
      <c r="H1052" s="13">
        <v>219922.79999999973</v>
      </c>
      <c r="I1052" s="14">
        <v>1080</v>
      </c>
      <c r="J1052" s="14">
        <v>19.766944444418186</v>
      </c>
      <c r="K1052" s="13">
        <v>11125.78631555277</v>
      </c>
      <c r="L1052" s="14">
        <v>7624.9923413206716</v>
      </c>
      <c r="M1052" s="13">
        <v>11125.78631555277</v>
      </c>
      <c r="N1052" s="13">
        <v>7359.559309181931</v>
      </c>
      <c r="O1052" s="13">
        <v>7624.9923413206716</v>
      </c>
      <c r="P1052" s="13">
        <v>395</v>
      </c>
      <c r="Q1052" s="13">
        <v>19.982855777769974</v>
      </c>
      <c r="R1052" s="13">
        <v>366</v>
      </c>
      <c r="S1052" s="13">
        <v>1.760752688172043</v>
      </c>
      <c r="T1052" s="13">
        <v>299</v>
      </c>
    </row>
    <row r="1053" spans="1:20" x14ac:dyDescent="0.2">
      <c r="A1053" s="10">
        <v>2024</v>
      </c>
      <c r="B1053" s="10">
        <v>9</v>
      </c>
      <c r="C1053" s="10" t="s">
        <v>27</v>
      </c>
      <c r="D1053" s="13">
        <v>541</v>
      </c>
      <c r="E1053" s="13" t="b">
        <v>0</v>
      </c>
      <c r="F1053" s="13" t="b">
        <v>0</v>
      </c>
      <c r="G1053" s="13" t="s">
        <v>173</v>
      </c>
      <c r="H1053" s="13">
        <v>237654.9</v>
      </c>
      <c r="I1053" s="14">
        <v>1038</v>
      </c>
      <c r="J1053" s="14">
        <v>22.735069444409163</v>
      </c>
      <c r="K1053" s="13">
        <v>10453.229561541642</v>
      </c>
      <c r="L1053" s="14">
        <v>7264.6402248230415</v>
      </c>
      <c r="M1053" s="13">
        <v>9722.5566229513843</v>
      </c>
      <c r="N1053" s="13">
        <v>5932.8255112574379</v>
      </c>
      <c r="O1053" s="13">
        <v>6533.9672862327843</v>
      </c>
      <c r="P1053" s="13">
        <v>332</v>
      </c>
      <c r="Q1053" s="13">
        <v>14.602990363050901</v>
      </c>
      <c r="R1053" s="13">
        <v>438</v>
      </c>
      <c r="S1053" s="13">
        <v>2.0509554140127388</v>
      </c>
      <c r="T1053" s="13">
        <v>305</v>
      </c>
    </row>
    <row r="1054" spans="1:20" x14ac:dyDescent="0.2">
      <c r="A1054" s="10">
        <v>2024</v>
      </c>
      <c r="B1054" s="10">
        <v>10</v>
      </c>
      <c r="C1054" s="10" t="s">
        <v>27</v>
      </c>
      <c r="D1054" s="13">
        <v>541</v>
      </c>
      <c r="E1054" s="13" t="b">
        <v>0</v>
      </c>
      <c r="F1054" s="13" t="b">
        <v>0</v>
      </c>
      <c r="G1054" s="13" t="s">
        <v>173</v>
      </c>
      <c r="H1054" s="13">
        <v>194814.97999999989</v>
      </c>
      <c r="I1054" s="14">
        <v>887</v>
      </c>
      <c r="J1054" s="14">
        <v>21.167638888873626</v>
      </c>
      <c r="K1054" s="13">
        <v>9203.4345929059073</v>
      </c>
      <c r="L1054" s="14">
        <v>7428.4912372844801</v>
      </c>
      <c r="M1054" s="13">
        <v>9109.4231629846417</v>
      </c>
      <c r="N1054" s="13">
        <v>6631.312577511062</v>
      </c>
      <c r="O1054" s="13">
        <v>7334.4798073632137</v>
      </c>
      <c r="P1054" s="13">
        <v>286</v>
      </c>
      <c r="Q1054" s="13">
        <v>13.511190430895462</v>
      </c>
      <c r="R1054" s="13">
        <v>416</v>
      </c>
      <c r="S1054" s="13">
        <v>1.9157088122605364</v>
      </c>
      <c r="T1054" s="13">
        <v>305</v>
      </c>
    </row>
    <row r="1055" spans="1:20" x14ac:dyDescent="0.2">
      <c r="A1055" s="10">
        <v>2024</v>
      </c>
      <c r="B1055" s="10">
        <v>11</v>
      </c>
      <c r="C1055" s="10" t="s">
        <v>27</v>
      </c>
      <c r="D1055" s="13">
        <v>541</v>
      </c>
      <c r="E1055" s="13" t="b">
        <v>0</v>
      </c>
      <c r="F1055" s="13" t="b">
        <v>0</v>
      </c>
      <c r="G1055" s="13" t="s">
        <v>173</v>
      </c>
      <c r="H1055" s="13">
        <v>178497.71000000002</v>
      </c>
      <c r="I1055" s="14">
        <v>830</v>
      </c>
      <c r="J1055" s="14">
        <v>16.076388888877993</v>
      </c>
      <c r="K1055" s="13">
        <v>11103.097295903855</v>
      </c>
      <c r="L1055" s="14">
        <v>9831.9119481708203</v>
      </c>
      <c r="M1055" s="13">
        <v>11103.097295903855</v>
      </c>
      <c r="N1055" s="13">
        <v>9356.8593693368111</v>
      </c>
      <c r="O1055" s="13">
        <v>9831.9119481708203</v>
      </c>
      <c r="P1055" s="13">
        <v>238</v>
      </c>
      <c r="Q1055" s="13">
        <v>14.804319654437679</v>
      </c>
      <c r="R1055" s="13">
        <v>474</v>
      </c>
      <c r="S1055" s="13">
        <v>2.1467889908256881</v>
      </c>
      <c r="T1055" s="13">
        <v>315</v>
      </c>
    </row>
    <row r="1056" spans="1:20" x14ac:dyDescent="0.2">
      <c r="A1056" s="10">
        <v>2024</v>
      </c>
      <c r="B1056" s="10">
        <v>12</v>
      </c>
      <c r="C1056" s="10" t="s">
        <v>27</v>
      </c>
      <c r="D1056" s="13">
        <v>541</v>
      </c>
      <c r="E1056" s="13" t="b">
        <v>0</v>
      </c>
      <c r="F1056" s="13" t="b">
        <v>0</v>
      </c>
      <c r="G1056" s="13" t="s">
        <v>173</v>
      </c>
      <c r="H1056" s="13">
        <v>187333.89999999997</v>
      </c>
      <c r="I1056" s="14">
        <v>913</v>
      </c>
      <c r="J1056" s="14">
        <v>19.448472222218115</v>
      </c>
      <c r="K1056" s="13">
        <v>9632.3195909439091</v>
      </c>
      <c r="L1056" s="14">
        <v>8607.9944011615753</v>
      </c>
      <c r="M1056" s="13">
        <v>9632.3195909439091</v>
      </c>
      <c r="N1056" s="13">
        <v>8708.4753015465176</v>
      </c>
      <c r="O1056" s="13">
        <v>8607.9944011615753</v>
      </c>
      <c r="P1056" s="13">
        <v>259</v>
      </c>
      <c r="Q1056" s="13">
        <v>13.317241428564039</v>
      </c>
      <c r="R1056" s="13">
        <v>503</v>
      </c>
      <c r="S1056" s="13">
        <v>2.1700404858299596</v>
      </c>
      <c r="T1056" s="13">
        <v>299</v>
      </c>
    </row>
    <row r="1057" spans="1:20" x14ac:dyDescent="0.2">
      <c r="A1057" s="10">
        <v>2024</v>
      </c>
      <c r="B1057" s="10">
        <v>7</v>
      </c>
      <c r="C1057" s="10" t="s">
        <v>35</v>
      </c>
      <c r="D1057" s="13">
        <v>542</v>
      </c>
      <c r="E1057" s="13" t="b">
        <v>0</v>
      </c>
      <c r="F1057" s="13" t="b">
        <v>0</v>
      </c>
      <c r="G1057" s="13" t="s">
        <v>174</v>
      </c>
      <c r="H1057" s="13">
        <v>38633.000000000007</v>
      </c>
      <c r="I1057" s="14">
        <v>182</v>
      </c>
      <c r="J1057" s="14">
        <v>3.0520833333284827</v>
      </c>
      <c r="K1057" s="13">
        <v>12657.911262818754</v>
      </c>
      <c r="L1057" s="14">
        <v>8382.3399317539315</v>
      </c>
      <c r="M1057" s="13">
        <v>12657.911262818754</v>
      </c>
      <c r="N1057" s="13">
        <v>8487.5139931875456</v>
      </c>
      <c r="O1057" s="13">
        <v>8382.3399317539315</v>
      </c>
      <c r="P1057" s="13">
        <v>57</v>
      </c>
      <c r="Q1057" s="13">
        <v>18.675767918118417</v>
      </c>
      <c r="R1057" s="13">
        <v>388.5</v>
      </c>
      <c r="S1057" s="13">
        <v>1.9642857142857142</v>
      </c>
      <c r="T1057" s="13">
        <v>295</v>
      </c>
    </row>
    <row r="1058" spans="1:20" x14ac:dyDescent="0.2">
      <c r="A1058" s="10">
        <v>2024</v>
      </c>
      <c r="B1058" s="10">
        <v>7</v>
      </c>
      <c r="C1058" s="10" t="s">
        <v>33</v>
      </c>
      <c r="D1058" s="13">
        <v>542</v>
      </c>
      <c r="E1058" s="13" t="b">
        <v>0</v>
      </c>
      <c r="F1058" s="13" t="b">
        <v>0</v>
      </c>
      <c r="G1058" s="13" t="s">
        <v>174</v>
      </c>
      <c r="H1058" s="13">
        <v>70186.010000000009</v>
      </c>
      <c r="I1058" s="14">
        <v>288</v>
      </c>
      <c r="J1058" s="14">
        <v>8.9184374999674034</v>
      </c>
      <c r="K1058" s="13">
        <v>7869.7653036483734</v>
      </c>
      <c r="L1058" s="14">
        <v>6401.0775430347112</v>
      </c>
      <c r="M1058" s="13">
        <v>7869.7653036483734</v>
      </c>
      <c r="N1058" s="13">
        <v>5637.1544903671456</v>
      </c>
      <c r="O1058" s="13">
        <v>6401.0775430347112</v>
      </c>
      <c r="P1058" s="13">
        <v>100</v>
      </c>
      <c r="Q1058" s="13">
        <v>11.212726444555505</v>
      </c>
      <c r="R1058" s="13">
        <v>395</v>
      </c>
      <c r="S1058" s="13">
        <v>1.7894736842105263</v>
      </c>
      <c r="T1058" s="13">
        <v>299</v>
      </c>
    </row>
    <row r="1059" spans="1:20" x14ac:dyDescent="0.2">
      <c r="A1059" s="10">
        <v>2024</v>
      </c>
      <c r="B1059" s="10">
        <v>8</v>
      </c>
      <c r="C1059" s="10" t="s">
        <v>33</v>
      </c>
      <c r="D1059" s="13">
        <v>542</v>
      </c>
      <c r="E1059" s="13" t="b">
        <v>0</v>
      </c>
      <c r="F1059" s="13" t="b">
        <v>0</v>
      </c>
      <c r="G1059" s="13" t="s">
        <v>174</v>
      </c>
      <c r="H1059" s="13">
        <v>47856.950000000004</v>
      </c>
      <c r="I1059" s="14">
        <v>288</v>
      </c>
      <c r="J1059" s="14">
        <v>11.412569444422843</v>
      </c>
      <c r="K1059" s="13">
        <v>4193.3545493900147</v>
      </c>
      <c r="L1059" s="14">
        <v>2501.2202676190241</v>
      </c>
      <c r="M1059" s="13">
        <v>4193.3545493900147</v>
      </c>
      <c r="N1059" s="13">
        <v>2480.6815097922713</v>
      </c>
      <c r="O1059" s="13">
        <v>2501.2202676190241</v>
      </c>
      <c r="P1059" s="13">
        <v>98</v>
      </c>
      <c r="Q1059" s="13">
        <v>8.587023323471751</v>
      </c>
      <c r="R1059" s="13">
        <v>306</v>
      </c>
      <c r="S1059" s="13">
        <v>1.7816091954022988</v>
      </c>
      <c r="T1059" s="13">
        <v>249</v>
      </c>
    </row>
    <row r="1060" spans="1:20" x14ac:dyDescent="0.2">
      <c r="A1060" s="10">
        <v>2024</v>
      </c>
      <c r="B1060" s="10">
        <v>9</v>
      </c>
      <c r="C1060" s="10" t="s">
        <v>33</v>
      </c>
      <c r="D1060" s="13">
        <v>542</v>
      </c>
      <c r="E1060" s="13" t="b">
        <v>0</v>
      </c>
      <c r="F1060" s="13" t="b">
        <v>0</v>
      </c>
      <c r="G1060" s="13" t="s">
        <v>174</v>
      </c>
      <c r="H1060" s="13">
        <v>61181.969999999914</v>
      </c>
      <c r="I1060" s="14">
        <v>276</v>
      </c>
      <c r="J1060" s="14">
        <v>9.8786458333194602</v>
      </c>
      <c r="K1060" s="13">
        <v>6193.3559550885648</v>
      </c>
      <c r="L1060" s="14">
        <v>4438.832076771133</v>
      </c>
      <c r="M1060" s="13">
        <v>6193.3559550885648</v>
      </c>
      <c r="N1060" s="13">
        <v>4487.2658406769324</v>
      </c>
      <c r="O1060" s="13">
        <v>4438.832076771133</v>
      </c>
      <c r="P1060" s="13">
        <v>81</v>
      </c>
      <c r="Q1060" s="13">
        <v>8.1995044023946022</v>
      </c>
      <c r="R1060" s="13">
        <v>389</v>
      </c>
      <c r="S1060" s="13">
        <v>2.4383561643835616</v>
      </c>
      <c r="T1060" s="13">
        <v>299</v>
      </c>
    </row>
    <row r="1061" spans="1:20" x14ac:dyDescent="0.2">
      <c r="A1061" s="10">
        <v>2025</v>
      </c>
      <c r="B1061" s="10">
        <v>1</v>
      </c>
      <c r="C1061" s="10" t="s">
        <v>35</v>
      </c>
      <c r="D1061" s="13">
        <v>543</v>
      </c>
      <c r="E1061" s="13" t="b">
        <v>0</v>
      </c>
      <c r="F1061" s="13" t="b">
        <v>0</v>
      </c>
      <c r="G1061" s="13" t="s">
        <v>110</v>
      </c>
      <c r="H1061" s="13">
        <v>75895.000000000015</v>
      </c>
      <c r="I1061" s="14">
        <v>357</v>
      </c>
      <c r="J1061" s="14">
        <v>18.686736111110658</v>
      </c>
      <c r="K1061" s="13">
        <v>4061.4369223566428</v>
      </c>
      <c r="L1061" s="14">
        <v>2663.2366243139518</v>
      </c>
      <c r="M1061" s="13">
        <v>4061.4369223566428</v>
      </c>
      <c r="N1061" s="13">
        <v>2704.0704004995268</v>
      </c>
      <c r="O1061" s="13">
        <v>2663.2366243139518</v>
      </c>
      <c r="P1061" s="13">
        <v>130</v>
      </c>
      <c r="Q1061" s="13">
        <v>6.9568061124759666</v>
      </c>
      <c r="R1061" s="13">
        <v>398.5</v>
      </c>
      <c r="S1061" s="13">
        <v>1.6746031746031746</v>
      </c>
      <c r="T1061" s="13">
        <v>315</v>
      </c>
    </row>
    <row r="1062" spans="1:20" x14ac:dyDescent="0.2">
      <c r="A1062" s="10">
        <v>2025</v>
      </c>
      <c r="B1062" s="10">
        <v>1</v>
      </c>
      <c r="C1062" s="10" t="s">
        <v>37</v>
      </c>
      <c r="D1062" s="13">
        <v>543</v>
      </c>
      <c r="E1062" s="13" t="b">
        <v>0</v>
      </c>
      <c r="F1062" s="13" t="b">
        <v>0</v>
      </c>
      <c r="G1062" s="13" t="s">
        <v>110</v>
      </c>
      <c r="H1062" s="13">
        <v>60205.000000000007</v>
      </c>
      <c r="I1062" s="14">
        <v>420</v>
      </c>
      <c r="J1062" s="14">
        <v>11.11375</v>
      </c>
      <c r="K1062" s="13">
        <v>5417.1634236868749</v>
      </c>
      <c r="L1062" s="14">
        <v>5417.1634236868749</v>
      </c>
      <c r="M1062" s="13">
        <v>5417.1634236868749</v>
      </c>
      <c r="N1062" s="13">
        <v>5269.5894725002818</v>
      </c>
      <c r="O1062" s="13">
        <v>5417.1634236868749</v>
      </c>
      <c r="P1062" s="13">
        <v>155</v>
      </c>
      <c r="Q1062" s="13">
        <v>13.946687661680352</v>
      </c>
      <c r="R1062" s="13">
        <v>259</v>
      </c>
      <c r="S1062" s="13">
        <v>1.5234375</v>
      </c>
      <c r="T1062" s="13">
        <v>199</v>
      </c>
    </row>
    <row r="1063" spans="1:20" x14ac:dyDescent="0.2">
      <c r="A1063" s="10">
        <v>2026</v>
      </c>
      <c r="B1063" s="10">
        <v>1</v>
      </c>
      <c r="C1063" s="10" t="s">
        <v>35</v>
      </c>
      <c r="D1063" s="13">
        <v>543</v>
      </c>
      <c r="E1063" s="13" t="b">
        <v>0</v>
      </c>
      <c r="F1063" s="13" t="b">
        <v>0</v>
      </c>
      <c r="G1063" s="13" t="s">
        <v>110</v>
      </c>
      <c r="H1063" s="13">
        <v>5085.0199999999995</v>
      </c>
      <c r="I1063" s="14">
        <v>22</v>
      </c>
      <c r="J1063" s="14">
        <v>2.7137500000000001</v>
      </c>
      <c r="K1063" s="13">
        <v>1873.7982496545369</v>
      </c>
      <c r="L1063" s="14">
        <v>1873.7982496545369</v>
      </c>
      <c r="M1063" s="13">
        <v>1873.7982496545369</v>
      </c>
      <c r="N1063" s="13">
        <v>1134.5628742514971</v>
      </c>
      <c r="O1063" s="13">
        <v>1873.7982496545369</v>
      </c>
      <c r="P1063" s="13">
        <v>3</v>
      </c>
      <c r="Q1063" s="13">
        <v>1.1054813450023031</v>
      </c>
      <c r="R1063" s="13">
        <v>1849</v>
      </c>
      <c r="S1063" s="13">
        <v>3.6666666666666665</v>
      </c>
      <c r="T1063" s="13">
        <v>259</v>
      </c>
    </row>
    <row r="1064" spans="1:20" x14ac:dyDescent="0.2">
      <c r="A1064" s="10">
        <v>2026</v>
      </c>
      <c r="B1064" s="10">
        <v>1</v>
      </c>
      <c r="C1064" s="10" t="s">
        <v>37</v>
      </c>
      <c r="D1064" s="13">
        <v>543</v>
      </c>
      <c r="E1064" s="13" t="b">
        <v>0</v>
      </c>
      <c r="F1064" s="13" t="b">
        <v>0</v>
      </c>
      <c r="G1064" s="13" t="s">
        <v>110</v>
      </c>
      <c r="H1064" s="13">
        <v>86284.999999999854</v>
      </c>
      <c r="I1064" s="14">
        <v>496</v>
      </c>
      <c r="J1064" s="14">
        <v>13.640451388881484</v>
      </c>
      <c r="K1064" s="13">
        <v>6325.6704298167087</v>
      </c>
      <c r="L1064" s="14">
        <v>6325.6704298167087</v>
      </c>
      <c r="M1064" s="13">
        <v>6325.6704298167087</v>
      </c>
      <c r="N1064" s="13">
        <v>6084.7729766225875</v>
      </c>
      <c r="O1064" s="13">
        <v>6325.6704298167087</v>
      </c>
      <c r="P1064" s="13">
        <v>130</v>
      </c>
      <c r="Q1064" s="13">
        <v>9.5304763965483392</v>
      </c>
      <c r="R1064" s="13">
        <v>350</v>
      </c>
      <c r="S1064" s="13">
        <v>2</v>
      </c>
      <c r="T1064" s="13">
        <v>289</v>
      </c>
    </row>
    <row r="1065" spans="1:20" x14ac:dyDescent="0.2">
      <c r="A1065" s="10">
        <v>2025</v>
      </c>
      <c r="B1065" s="10">
        <v>2</v>
      </c>
      <c r="C1065" s="10" t="s">
        <v>35</v>
      </c>
      <c r="D1065" s="13">
        <v>543</v>
      </c>
      <c r="E1065" s="13" t="b">
        <v>0</v>
      </c>
      <c r="F1065" s="13" t="b">
        <v>0</v>
      </c>
      <c r="G1065" s="13" t="s">
        <v>110</v>
      </c>
      <c r="H1065" s="13">
        <v>77873.099999999962</v>
      </c>
      <c r="I1065" s="14">
        <v>292</v>
      </c>
      <c r="J1065" s="14">
        <v>18.253958333325283</v>
      </c>
      <c r="K1065" s="13">
        <v>4266.0938837485555</v>
      </c>
      <c r="L1065" s="14">
        <v>3097.2159006621791</v>
      </c>
      <c r="M1065" s="13">
        <v>4221.7802074911033</v>
      </c>
      <c r="N1065" s="13">
        <v>2425.1518049748752</v>
      </c>
      <c r="O1065" s="13">
        <v>3052.9022244047264</v>
      </c>
      <c r="P1065" s="13">
        <v>100</v>
      </c>
      <c r="Q1065" s="13">
        <v>5.4782638468849418</v>
      </c>
      <c r="R1065" s="13">
        <v>367</v>
      </c>
      <c r="S1065" s="13">
        <v>1.7741935483870968</v>
      </c>
      <c r="T1065" s="13">
        <v>329</v>
      </c>
    </row>
    <row r="1066" spans="1:20" x14ac:dyDescent="0.2">
      <c r="A1066" s="10">
        <v>2025</v>
      </c>
      <c r="B1066" s="10">
        <v>2</v>
      </c>
      <c r="C1066" s="10" t="s">
        <v>37</v>
      </c>
      <c r="D1066" s="13">
        <v>543</v>
      </c>
      <c r="E1066" s="13" t="b">
        <v>0</v>
      </c>
      <c r="F1066" s="13" t="b">
        <v>0</v>
      </c>
      <c r="G1066" s="13" t="s">
        <v>110</v>
      </c>
      <c r="H1066" s="13">
        <v>67444.139999999985</v>
      </c>
      <c r="I1066" s="14">
        <v>466</v>
      </c>
      <c r="J1066" s="14">
        <v>9.7624999999999993</v>
      </c>
      <c r="K1066" s="13">
        <v>6908.490653008962</v>
      </c>
      <c r="L1066" s="14">
        <v>6908.490653008962</v>
      </c>
      <c r="M1066" s="13">
        <v>6908.490653008962</v>
      </c>
      <c r="N1066" s="13">
        <v>7014.7032010243265</v>
      </c>
      <c r="O1066" s="13">
        <v>6908.490653008962</v>
      </c>
      <c r="P1066" s="13">
        <v>152</v>
      </c>
      <c r="Q1066" s="13">
        <v>15.569782330345712</v>
      </c>
      <c r="R1066" s="13">
        <v>258</v>
      </c>
      <c r="S1066" s="13">
        <v>1.7457627118644068</v>
      </c>
      <c r="T1066" s="13">
        <v>199</v>
      </c>
    </row>
    <row r="1067" spans="1:20" x14ac:dyDescent="0.2">
      <c r="A1067" s="10">
        <v>2025</v>
      </c>
      <c r="B1067" s="10">
        <v>3</v>
      </c>
      <c r="C1067" s="10" t="s">
        <v>35</v>
      </c>
      <c r="D1067" s="13">
        <v>543</v>
      </c>
      <c r="E1067" s="13" t="b">
        <v>0</v>
      </c>
      <c r="F1067" s="13" t="b">
        <v>0</v>
      </c>
      <c r="G1067" s="13" t="s">
        <v>110</v>
      </c>
      <c r="H1067" s="13">
        <v>57108.059999999969</v>
      </c>
      <c r="I1067" s="14">
        <v>276</v>
      </c>
      <c r="J1067" s="14">
        <v>21.441215277757145</v>
      </c>
      <c r="K1067" s="13">
        <v>2663.4712286687954</v>
      </c>
      <c r="L1067" s="14">
        <v>2102.5375388477346</v>
      </c>
      <c r="M1067" s="13">
        <v>2663.4712286687954</v>
      </c>
      <c r="N1067" s="13">
        <v>1998.4151758622761</v>
      </c>
      <c r="O1067" s="13">
        <v>2102.5375388477346</v>
      </c>
      <c r="P1067" s="13">
        <v>86</v>
      </c>
      <c r="Q1067" s="13">
        <v>4.0109666773046841</v>
      </c>
      <c r="R1067" s="13">
        <v>500</v>
      </c>
      <c r="S1067" s="13">
        <v>1.8875</v>
      </c>
      <c r="T1067" s="13">
        <v>319</v>
      </c>
    </row>
    <row r="1068" spans="1:20" x14ac:dyDescent="0.2">
      <c r="A1068" s="10">
        <v>2025</v>
      </c>
      <c r="B1068" s="10">
        <v>3</v>
      </c>
      <c r="C1068" s="10" t="s">
        <v>37</v>
      </c>
      <c r="D1068" s="13">
        <v>543</v>
      </c>
      <c r="E1068" s="13" t="b">
        <v>0</v>
      </c>
      <c r="F1068" s="13" t="b">
        <v>0</v>
      </c>
      <c r="G1068" s="13" t="s">
        <v>110</v>
      </c>
      <c r="H1068" s="13">
        <v>131159.24000000037</v>
      </c>
      <c r="I1068" s="14">
        <v>796</v>
      </c>
      <c r="J1068" s="14">
        <v>12.478298611120845</v>
      </c>
      <c r="K1068" s="13">
        <v>10510.987442078787</v>
      </c>
      <c r="L1068" s="14">
        <v>10510.987442078787</v>
      </c>
      <c r="M1068" s="13">
        <v>10510.987442078787</v>
      </c>
      <c r="N1068" s="13">
        <v>8981.275692514766</v>
      </c>
      <c r="O1068" s="13">
        <v>10510.987442078787</v>
      </c>
      <c r="P1068" s="13">
        <v>242</v>
      </c>
      <c r="Q1068" s="13">
        <v>19.393669565202263</v>
      </c>
      <c r="R1068" s="13">
        <v>323</v>
      </c>
      <c r="S1068" s="13">
        <v>1.7704081632653061</v>
      </c>
      <c r="T1068" s="13">
        <v>239</v>
      </c>
    </row>
    <row r="1069" spans="1:20" x14ac:dyDescent="0.2">
      <c r="A1069" s="10">
        <v>2025</v>
      </c>
      <c r="B1069" s="10">
        <v>4</v>
      </c>
      <c r="C1069" s="10" t="s">
        <v>35</v>
      </c>
      <c r="D1069" s="13">
        <v>543</v>
      </c>
      <c r="E1069" s="13" t="b">
        <v>0</v>
      </c>
      <c r="F1069" s="13" t="b">
        <v>0</v>
      </c>
      <c r="G1069" s="13" t="s">
        <v>110</v>
      </c>
      <c r="H1069" s="13">
        <v>87925.900000000038</v>
      </c>
      <c r="I1069" s="14">
        <v>449</v>
      </c>
      <c r="J1069" s="14">
        <v>20.692361111064383</v>
      </c>
      <c r="K1069" s="13">
        <v>4249.1960935760644</v>
      </c>
      <c r="L1069" s="14">
        <v>3407.8228009608151</v>
      </c>
      <c r="M1069" s="13">
        <v>4249.1960935760644</v>
      </c>
      <c r="N1069" s="13">
        <v>3426.0372520800952</v>
      </c>
      <c r="O1069" s="13">
        <v>3407.8228009608151</v>
      </c>
      <c r="P1069" s="13">
        <v>143</v>
      </c>
      <c r="Q1069" s="13">
        <v>6.9107628284882709</v>
      </c>
      <c r="R1069" s="13">
        <v>370</v>
      </c>
      <c r="S1069" s="13">
        <v>1.9541984732824427</v>
      </c>
      <c r="T1069" s="13">
        <v>299</v>
      </c>
    </row>
    <row r="1070" spans="1:20" x14ac:dyDescent="0.2">
      <c r="A1070" s="10">
        <v>2025</v>
      </c>
      <c r="B1070" s="10">
        <v>4</v>
      </c>
      <c r="C1070" s="10" t="s">
        <v>37</v>
      </c>
      <c r="D1070" s="13">
        <v>543</v>
      </c>
      <c r="E1070" s="13" t="b">
        <v>0</v>
      </c>
      <c r="F1070" s="13" t="b">
        <v>0</v>
      </c>
      <c r="G1070" s="13" t="s">
        <v>110</v>
      </c>
      <c r="H1070" s="13">
        <v>119338.95000000004</v>
      </c>
      <c r="I1070" s="14">
        <v>763</v>
      </c>
      <c r="J1070" s="14">
        <v>7.7287499999999998</v>
      </c>
      <c r="K1070" s="13">
        <v>15440.912178554107</v>
      </c>
      <c r="L1070" s="14">
        <v>15440.912178554107</v>
      </c>
      <c r="M1070" s="13">
        <v>15440.912178554107</v>
      </c>
      <c r="N1070" s="13">
        <v>14797.500242600685</v>
      </c>
      <c r="O1070" s="13">
        <v>15440.912178554107</v>
      </c>
      <c r="P1070" s="13">
        <v>228</v>
      </c>
      <c r="Q1070" s="13">
        <v>29.500242600679282</v>
      </c>
      <c r="R1070" s="13">
        <v>289.5</v>
      </c>
      <c r="S1070" s="13">
        <v>1.8035714285714286</v>
      </c>
      <c r="T1070" s="13">
        <v>239</v>
      </c>
    </row>
    <row r="1071" spans="1:20" x14ac:dyDescent="0.2">
      <c r="A1071" s="10">
        <v>2025</v>
      </c>
      <c r="B1071" s="10">
        <v>5</v>
      </c>
      <c r="C1071" s="10" t="s">
        <v>35</v>
      </c>
      <c r="D1071" s="13">
        <v>543</v>
      </c>
      <c r="E1071" s="13" t="b">
        <v>0</v>
      </c>
      <c r="F1071" s="13" t="b">
        <v>0</v>
      </c>
      <c r="G1071" s="13" t="s">
        <v>110</v>
      </c>
      <c r="H1071" s="13">
        <v>57859.019999999924</v>
      </c>
      <c r="I1071" s="14">
        <v>299</v>
      </c>
      <c r="J1071" s="14">
        <v>18.924270833311603</v>
      </c>
      <c r="K1071" s="13">
        <v>3057.3975879775039</v>
      </c>
      <c r="L1071" s="14">
        <v>2930.6820055848189</v>
      </c>
      <c r="M1071" s="13">
        <v>3057.3975879775039</v>
      </c>
      <c r="N1071" s="13">
        <v>2835.5232533210269</v>
      </c>
      <c r="O1071" s="13">
        <v>2930.6820055848189</v>
      </c>
      <c r="P1071" s="13">
        <v>82</v>
      </c>
      <c r="Q1071" s="13">
        <v>4.333059948373748</v>
      </c>
      <c r="R1071" s="13">
        <v>446</v>
      </c>
      <c r="S1071" s="13">
        <v>2.4</v>
      </c>
      <c r="T1071" s="13">
        <v>289</v>
      </c>
    </row>
    <row r="1072" spans="1:20" x14ac:dyDescent="0.2">
      <c r="A1072" s="10">
        <v>2025</v>
      </c>
      <c r="B1072" s="10">
        <v>5</v>
      </c>
      <c r="C1072" s="10" t="s">
        <v>37</v>
      </c>
      <c r="D1072" s="13">
        <v>543</v>
      </c>
      <c r="E1072" s="13" t="b">
        <v>0</v>
      </c>
      <c r="F1072" s="13" t="b">
        <v>0</v>
      </c>
      <c r="G1072" s="13" t="s">
        <v>110</v>
      </c>
      <c r="H1072" s="13">
        <v>115359.01000000021</v>
      </c>
      <c r="I1072" s="14">
        <v>883</v>
      </c>
      <c r="J1072" s="14">
        <v>6.6099999999999994</v>
      </c>
      <c r="K1072" s="13">
        <v>17452.19515885026</v>
      </c>
      <c r="L1072" s="14">
        <v>17452.19515885026</v>
      </c>
      <c r="M1072" s="13">
        <v>17452.19515885026</v>
      </c>
      <c r="N1072" s="13">
        <v>16976.559757942545</v>
      </c>
      <c r="O1072" s="13">
        <v>17452.19515885026</v>
      </c>
      <c r="P1072" s="13">
        <v>246</v>
      </c>
      <c r="Q1072" s="13">
        <v>37.216338880484116</v>
      </c>
      <c r="R1072" s="13">
        <v>328.5</v>
      </c>
      <c r="S1072" s="13">
        <v>1.6798029556650247</v>
      </c>
      <c r="T1072" s="13">
        <v>229</v>
      </c>
    </row>
    <row r="1073" spans="1:20" x14ac:dyDescent="0.2">
      <c r="A1073" s="10">
        <v>2025</v>
      </c>
      <c r="B1073" s="10">
        <v>6</v>
      </c>
      <c r="C1073" s="10" t="s">
        <v>39</v>
      </c>
      <c r="D1073" s="13">
        <v>543</v>
      </c>
      <c r="E1073" s="13" t="b">
        <v>0</v>
      </c>
      <c r="F1073" s="13" t="b">
        <v>0</v>
      </c>
      <c r="G1073" s="13" t="s">
        <v>110</v>
      </c>
      <c r="H1073" s="13">
        <v>5241.0000000000009</v>
      </c>
      <c r="I1073" s="14">
        <v>31</v>
      </c>
      <c r="J1073" s="14">
        <v>1.0550347222160781</v>
      </c>
      <c r="K1073" s="13">
        <v>4967.6090176363023</v>
      </c>
      <c r="L1073" s="14">
        <v>4443.2660852653044</v>
      </c>
      <c r="M1073" s="13">
        <v>4967.6090176363023</v>
      </c>
      <c r="N1073" s="13">
        <v>4785.3401349628693</v>
      </c>
      <c r="O1073" s="13">
        <v>4443.2660852653044</v>
      </c>
      <c r="P1073" s="13">
        <v>11</v>
      </c>
      <c r="Q1073" s="13">
        <v>10.426197136805824</v>
      </c>
      <c r="R1073" s="13">
        <v>384</v>
      </c>
      <c r="S1073" s="13">
        <v>1.8888888888888888</v>
      </c>
      <c r="T1073" s="13">
        <v>324</v>
      </c>
    </row>
    <row r="1074" spans="1:20" x14ac:dyDescent="0.2">
      <c r="A1074" s="10">
        <v>2025</v>
      </c>
      <c r="B1074" s="10">
        <v>6</v>
      </c>
      <c r="C1074" s="10" t="s">
        <v>35</v>
      </c>
      <c r="D1074" s="13">
        <v>543</v>
      </c>
      <c r="E1074" s="13" t="b">
        <v>0</v>
      </c>
      <c r="F1074" s="13" t="b">
        <v>0</v>
      </c>
      <c r="G1074" s="13" t="s">
        <v>110</v>
      </c>
      <c r="H1074" s="13">
        <v>51409.999999999942</v>
      </c>
      <c r="I1074" s="14">
        <v>321</v>
      </c>
      <c r="J1074" s="14">
        <v>19.133923611061473</v>
      </c>
      <c r="K1074" s="13">
        <v>2686.8509065375079</v>
      </c>
      <c r="L1074" s="14">
        <v>2209.3116320147606</v>
      </c>
      <c r="M1074" s="13">
        <v>2686.8509065375079</v>
      </c>
      <c r="N1074" s="13">
        <v>2276.7912575346181</v>
      </c>
      <c r="O1074" s="13">
        <v>2209.3116320147606</v>
      </c>
      <c r="P1074" s="13">
        <v>81</v>
      </c>
      <c r="Q1074" s="13">
        <v>4.2333188762796805</v>
      </c>
      <c r="R1074" s="13">
        <v>515</v>
      </c>
      <c r="S1074" s="13">
        <v>2.25</v>
      </c>
      <c r="T1074" s="13">
        <v>249</v>
      </c>
    </row>
    <row r="1075" spans="1:20" x14ac:dyDescent="0.2">
      <c r="A1075" s="10">
        <v>2025</v>
      </c>
      <c r="B1075" s="10">
        <v>6</v>
      </c>
      <c r="C1075" s="10" t="s">
        <v>37</v>
      </c>
      <c r="D1075" s="13">
        <v>543</v>
      </c>
      <c r="E1075" s="13" t="b">
        <v>0</v>
      </c>
      <c r="F1075" s="13" t="b">
        <v>0</v>
      </c>
      <c r="G1075" s="13" t="s">
        <v>110</v>
      </c>
      <c r="H1075" s="13">
        <v>120461.95000000019</v>
      </c>
      <c r="I1075" s="14">
        <v>748</v>
      </c>
      <c r="J1075" s="14">
        <v>5.0724999999999998</v>
      </c>
      <c r="K1075" s="13">
        <v>23748.043371118816</v>
      </c>
      <c r="L1075" s="14">
        <v>23748.043371118816</v>
      </c>
      <c r="M1075" s="13">
        <v>23748.043371118816</v>
      </c>
      <c r="N1075" s="13">
        <v>20447.053721044864</v>
      </c>
      <c r="O1075" s="13">
        <v>23748.043371118816</v>
      </c>
      <c r="P1075" s="13">
        <v>224</v>
      </c>
      <c r="Q1075" s="13">
        <v>44.159684573681616</v>
      </c>
      <c r="R1075" s="13">
        <v>289</v>
      </c>
      <c r="S1075" s="13">
        <v>1.7804878048780488</v>
      </c>
      <c r="T1075" s="13">
        <v>249</v>
      </c>
    </row>
    <row r="1076" spans="1:20" x14ac:dyDescent="0.2">
      <c r="A1076" s="10">
        <v>2024</v>
      </c>
      <c r="B1076" s="10">
        <v>7</v>
      </c>
      <c r="C1076" s="10" t="s">
        <v>35</v>
      </c>
      <c r="D1076" s="13">
        <v>543</v>
      </c>
      <c r="E1076" s="13" t="b">
        <v>0</v>
      </c>
      <c r="F1076" s="13" t="b">
        <v>0</v>
      </c>
      <c r="G1076" s="13" t="s">
        <v>110</v>
      </c>
      <c r="H1076" s="13">
        <v>194788.72000000023</v>
      </c>
      <c r="I1076" s="14">
        <v>889</v>
      </c>
      <c r="J1076" s="14">
        <v>16.468125000011639</v>
      </c>
      <c r="K1076" s="13">
        <v>11828.22695357623</v>
      </c>
      <c r="L1076" s="14">
        <v>6760.1788303113699</v>
      </c>
      <c r="M1076" s="13">
        <v>11828.22695357623</v>
      </c>
      <c r="N1076" s="13">
        <v>6578.4945159162653</v>
      </c>
      <c r="O1076" s="13">
        <v>6760.1788303113699</v>
      </c>
      <c r="P1076" s="13">
        <v>321</v>
      </c>
      <c r="Q1076" s="13">
        <v>19.492200842522941</v>
      </c>
      <c r="R1076" s="13">
        <v>379</v>
      </c>
      <c r="S1076" s="13">
        <v>1.8842443729903537</v>
      </c>
      <c r="T1076" s="13">
        <v>305</v>
      </c>
    </row>
    <row r="1077" spans="1:20" x14ac:dyDescent="0.2">
      <c r="A1077" s="10">
        <v>2025</v>
      </c>
      <c r="B1077" s="10">
        <v>7</v>
      </c>
      <c r="C1077" s="10" t="s">
        <v>29</v>
      </c>
      <c r="D1077" s="13">
        <v>543</v>
      </c>
      <c r="E1077" s="13" t="b">
        <v>0</v>
      </c>
      <c r="F1077" s="13" t="b">
        <v>0</v>
      </c>
      <c r="G1077" s="13" t="s">
        <v>110</v>
      </c>
      <c r="H1077" s="13">
        <v>2851</v>
      </c>
      <c r="I1077" s="14">
        <v>24</v>
      </c>
      <c r="J1077" s="14">
        <v>1.0381597222221899</v>
      </c>
      <c r="K1077" s="13">
        <v>2746.2055587144237</v>
      </c>
      <c r="L1077" s="14">
        <v>2746.2055587144237</v>
      </c>
      <c r="M1077" s="13">
        <v>2746.2055587144237</v>
      </c>
      <c r="N1077" s="13">
        <v>4005.1640523095666</v>
      </c>
      <c r="O1077" s="13">
        <v>2746.2055587144237</v>
      </c>
      <c r="P1077" s="13">
        <v>7</v>
      </c>
      <c r="Q1077" s="13">
        <v>6.74270042476358</v>
      </c>
      <c r="R1077" s="13">
        <v>563</v>
      </c>
      <c r="S1077" s="13">
        <v>1.8571428571428572</v>
      </c>
      <c r="T1077" s="13">
        <v>269</v>
      </c>
    </row>
    <row r="1078" spans="1:20" x14ac:dyDescent="0.2">
      <c r="A1078" s="10">
        <v>2025</v>
      </c>
      <c r="B1078" s="10">
        <v>7</v>
      </c>
      <c r="C1078" s="10" t="s">
        <v>35</v>
      </c>
      <c r="D1078" s="13">
        <v>543</v>
      </c>
      <c r="E1078" s="13" t="b">
        <v>0</v>
      </c>
      <c r="F1078" s="13" t="b">
        <v>0</v>
      </c>
      <c r="G1078" s="13" t="s">
        <v>110</v>
      </c>
      <c r="H1078" s="13">
        <v>23402.000000000004</v>
      </c>
      <c r="I1078" s="14">
        <v>119</v>
      </c>
      <c r="J1078" s="14">
        <v>7.2389583332941401</v>
      </c>
      <c r="K1078" s="13">
        <v>3232.7855642388749</v>
      </c>
      <c r="L1078" s="14">
        <v>2452.5075546223093</v>
      </c>
      <c r="M1078" s="13">
        <v>3232.7855642388749</v>
      </c>
      <c r="N1078" s="13">
        <v>2193.0669122632912</v>
      </c>
      <c r="O1078" s="13">
        <v>2452.5075546223093</v>
      </c>
      <c r="P1078" s="13">
        <v>39</v>
      </c>
      <c r="Q1078" s="13">
        <v>5.387515468990518</v>
      </c>
      <c r="R1078" s="13">
        <v>346</v>
      </c>
      <c r="S1078" s="13">
        <v>2.0555555555555554</v>
      </c>
      <c r="T1078" s="13">
        <v>262</v>
      </c>
    </row>
    <row r="1079" spans="1:20" x14ac:dyDescent="0.2">
      <c r="A1079" s="10">
        <v>2025</v>
      </c>
      <c r="B1079" s="10">
        <v>7</v>
      </c>
      <c r="C1079" s="10" t="s">
        <v>37</v>
      </c>
      <c r="D1079" s="13">
        <v>543</v>
      </c>
      <c r="E1079" s="13" t="b">
        <v>0</v>
      </c>
      <c r="F1079" s="13" t="b">
        <v>0</v>
      </c>
      <c r="G1079" s="13" t="s">
        <v>110</v>
      </c>
      <c r="H1079" s="13">
        <v>135434.92000000022</v>
      </c>
      <c r="I1079" s="14">
        <v>837</v>
      </c>
      <c r="J1079" s="14">
        <v>12.600694444535474</v>
      </c>
      <c r="K1079" s="13">
        <v>10748.210790773845</v>
      </c>
      <c r="L1079" s="14">
        <v>10748.210790773845</v>
      </c>
      <c r="M1079" s="13">
        <v>10748.210790773845</v>
      </c>
      <c r="N1079" s="13">
        <v>10288.344866280057</v>
      </c>
      <c r="O1079" s="13">
        <v>10748.210790773845</v>
      </c>
      <c r="P1079" s="13">
        <v>252</v>
      </c>
      <c r="Q1079" s="13">
        <v>19.998897767835686</v>
      </c>
      <c r="R1079" s="13">
        <v>249</v>
      </c>
      <c r="S1079" s="13">
        <v>1.949438202247191</v>
      </c>
      <c r="T1079" s="13">
        <v>199</v>
      </c>
    </row>
    <row r="1080" spans="1:20" x14ac:dyDescent="0.2">
      <c r="A1080" s="10">
        <v>2024</v>
      </c>
      <c r="B1080" s="10">
        <v>8</v>
      </c>
      <c r="C1080" s="10" t="s">
        <v>35</v>
      </c>
      <c r="D1080" s="13">
        <v>543</v>
      </c>
      <c r="E1080" s="13" t="b">
        <v>0</v>
      </c>
      <c r="F1080" s="13" t="b">
        <v>0</v>
      </c>
      <c r="G1080" s="13" t="s">
        <v>110</v>
      </c>
      <c r="H1080" s="13">
        <v>290202.02999999927</v>
      </c>
      <c r="I1080" s="14">
        <v>1458</v>
      </c>
      <c r="J1080" s="14">
        <v>24.597534722212878</v>
      </c>
      <c r="K1080" s="13">
        <v>11798.012820282003</v>
      </c>
      <c r="L1080" s="14">
        <v>7470.030312999982</v>
      </c>
      <c r="M1080" s="13">
        <v>11798.012820282003</v>
      </c>
      <c r="N1080" s="13">
        <v>7245.5488736054222</v>
      </c>
      <c r="O1080" s="13">
        <v>7470.030312999982</v>
      </c>
      <c r="P1080" s="13">
        <v>510</v>
      </c>
      <c r="Q1080" s="13">
        <v>20.733785143900739</v>
      </c>
      <c r="R1080" s="13">
        <v>367</v>
      </c>
      <c r="S1080" s="13">
        <v>1.7895833333333333</v>
      </c>
      <c r="T1080" s="13">
        <v>299</v>
      </c>
    </row>
    <row r="1081" spans="1:20" x14ac:dyDescent="0.2">
      <c r="A1081" s="10">
        <v>2025</v>
      </c>
      <c r="B1081" s="10">
        <v>8</v>
      </c>
      <c r="C1081" s="10" t="s">
        <v>29</v>
      </c>
      <c r="D1081" s="13">
        <v>543</v>
      </c>
      <c r="E1081" s="13" t="b">
        <v>0</v>
      </c>
      <c r="F1081" s="13" t="b">
        <v>0</v>
      </c>
      <c r="G1081" s="13" t="s">
        <v>110</v>
      </c>
      <c r="J1081" s="14">
        <v>0.39624999999999999</v>
      </c>
    </row>
    <row r="1082" spans="1:20" x14ac:dyDescent="0.2">
      <c r="A1082" s="10">
        <v>2025</v>
      </c>
      <c r="B1082" s="10">
        <v>8</v>
      </c>
      <c r="C1082" s="10" t="s">
        <v>35</v>
      </c>
      <c r="D1082" s="13">
        <v>543</v>
      </c>
      <c r="E1082" s="13" t="b">
        <v>0</v>
      </c>
      <c r="F1082" s="13" t="b">
        <v>0</v>
      </c>
      <c r="G1082" s="13" t="s">
        <v>110</v>
      </c>
      <c r="H1082" s="13">
        <v>67000.950000000128</v>
      </c>
      <c r="I1082" s="14">
        <v>360</v>
      </c>
      <c r="J1082" s="14">
        <v>9.0885763888756621</v>
      </c>
      <c r="K1082" s="13">
        <v>7371.9961337408904</v>
      </c>
      <c r="L1082" s="14">
        <v>6739.7739072728318</v>
      </c>
      <c r="M1082" s="13">
        <v>7371.9961337408904</v>
      </c>
      <c r="N1082" s="13">
        <v>6681.1893746444075</v>
      </c>
      <c r="O1082" s="13">
        <v>6739.7739072728318</v>
      </c>
      <c r="P1082" s="13">
        <v>102</v>
      </c>
      <c r="Q1082" s="13">
        <v>11.222879759788023</v>
      </c>
      <c r="R1082" s="13">
        <v>538.5</v>
      </c>
      <c r="S1082" s="13">
        <v>2.295918367346939</v>
      </c>
      <c r="T1082" s="13">
        <v>282</v>
      </c>
    </row>
    <row r="1083" spans="1:20" x14ac:dyDescent="0.2">
      <c r="A1083" s="10">
        <v>2025</v>
      </c>
      <c r="B1083" s="10">
        <v>8</v>
      </c>
      <c r="C1083" s="10" t="s">
        <v>37</v>
      </c>
      <c r="D1083" s="13">
        <v>543</v>
      </c>
      <c r="E1083" s="13" t="b">
        <v>0</v>
      </c>
      <c r="F1083" s="13" t="b">
        <v>0</v>
      </c>
      <c r="G1083" s="13" t="s">
        <v>110</v>
      </c>
      <c r="H1083" s="13">
        <v>129035.00000000015</v>
      </c>
      <c r="I1083" s="14">
        <v>903</v>
      </c>
      <c r="J1083" s="14">
        <v>17.283749999997962</v>
      </c>
      <c r="K1083" s="13">
        <v>7465.6830838223977</v>
      </c>
      <c r="L1083" s="14">
        <v>7465.6830838223977</v>
      </c>
      <c r="M1083" s="13">
        <v>7465.6830838223977</v>
      </c>
      <c r="N1083" s="13">
        <v>7539.8631662697908</v>
      </c>
      <c r="O1083" s="13">
        <v>7465.6830838223977</v>
      </c>
      <c r="P1083" s="13">
        <v>271</v>
      </c>
      <c r="Q1083" s="13">
        <v>15.679467708109176</v>
      </c>
      <c r="R1083" s="13">
        <v>273.5</v>
      </c>
      <c r="S1083" s="13">
        <v>1.7871287128712872</v>
      </c>
      <c r="T1083" s="13">
        <v>199</v>
      </c>
    </row>
    <row r="1084" spans="1:20" x14ac:dyDescent="0.2">
      <c r="A1084" s="10">
        <v>2024</v>
      </c>
      <c r="B1084" s="10">
        <v>9</v>
      </c>
      <c r="C1084" s="10" t="s">
        <v>35</v>
      </c>
      <c r="D1084" s="13">
        <v>543</v>
      </c>
      <c r="E1084" s="13" t="b">
        <v>0</v>
      </c>
      <c r="F1084" s="13" t="b">
        <v>0</v>
      </c>
      <c r="G1084" s="13" t="s">
        <v>110</v>
      </c>
      <c r="H1084" s="13">
        <v>223415.05999999982</v>
      </c>
      <c r="I1084" s="14">
        <v>996</v>
      </c>
      <c r="J1084" s="14">
        <v>19.978263888842775</v>
      </c>
      <c r="K1084" s="13">
        <v>11182.906645094923</v>
      </c>
      <c r="L1084" s="14">
        <v>6932.5988870008141</v>
      </c>
      <c r="M1084" s="13">
        <v>11182.906645094923</v>
      </c>
      <c r="N1084" s="13">
        <v>6627.9127524163487</v>
      </c>
      <c r="O1084" s="13">
        <v>6932.5988870008141</v>
      </c>
      <c r="P1084" s="13">
        <v>384</v>
      </c>
      <c r="Q1084" s="13">
        <v>19.220889369393692</v>
      </c>
      <c r="R1084" s="13">
        <v>355</v>
      </c>
      <c r="S1084" s="13">
        <v>1.6612021857923498</v>
      </c>
      <c r="T1084" s="13">
        <v>305</v>
      </c>
    </row>
    <row r="1085" spans="1:20" x14ac:dyDescent="0.2">
      <c r="A1085" s="10">
        <v>2025</v>
      </c>
      <c r="B1085" s="10">
        <v>9</v>
      </c>
      <c r="C1085" s="10" t="s">
        <v>35</v>
      </c>
      <c r="D1085" s="13">
        <v>543</v>
      </c>
      <c r="E1085" s="13" t="b">
        <v>0</v>
      </c>
      <c r="F1085" s="13" t="b">
        <v>0</v>
      </c>
      <c r="G1085" s="13" t="s">
        <v>110</v>
      </c>
      <c r="H1085" s="13">
        <v>7119.0000000000018</v>
      </c>
      <c r="I1085" s="14">
        <v>43</v>
      </c>
      <c r="J1085" s="14">
        <v>3.6412499999999999</v>
      </c>
      <c r="K1085" s="13">
        <v>1955.0978372811539</v>
      </c>
      <c r="L1085" s="14">
        <v>1955.0978372811539</v>
      </c>
      <c r="M1085" s="13">
        <v>1955.0978372811539</v>
      </c>
      <c r="N1085" s="13">
        <v>2284.6549948506699</v>
      </c>
      <c r="O1085" s="13">
        <v>1955.0978372811539</v>
      </c>
      <c r="P1085" s="13">
        <v>15</v>
      </c>
      <c r="Q1085" s="13">
        <v>4.1194644696189497</v>
      </c>
      <c r="R1085" s="13">
        <v>360</v>
      </c>
      <c r="S1085" s="13">
        <v>2.0714285714285716</v>
      </c>
      <c r="T1085" s="13">
        <v>239</v>
      </c>
    </row>
    <row r="1086" spans="1:20" x14ac:dyDescent="0.2">
      <c r="A1086" s="10">
        <v>2025</v>
      </c>
      <c r="B1086" s="10">
        <v>9</v>
      </c>
      <c r="C1086" s="10" t="s">
        <v>37</v>
      </c>
      <c r="D1086" s="13">
        <v>543</v>
      </c>
      <c r="E1086" s="13" t="b">
        <v>0</v>
      </c>
      <c r="F1086" s="13" t="b">
        <v>0</v>
      </c>
      <c r="G1086" s="13" t="s">
        <v>110</v>
      </c>
      <c r="H1086" s="13">
        <v>82146.000000000073</v>
      </c>
      <c r="I1086" s="14">
        <v>598</v>
      </c>
      <c r="J1086" s="14">
        <v>17.418576388874499</v>
      </c>
      <c r="K1086" s="13">
        <v>4715.999641191569</v>
      </c>
      <c r="L1086" s="14">
        <v>4715.999641191569</v>
      </c>
      <c r="M1086" s="13">
        <v>4715.999641191569</v>
      </c>
      <c r="N1086" s="13">
        <v>4746.4211858786794</v>
      </c>
      <c r="O1086" s="13">
        <v>4715.999641191569</v>
      </c>
      <c r="P1086" s="13">
        <v>176</v>
      </c>
      <c r="Q1086" s="13">
        <v>10.104155246143639</v>
      </c>
      <c r="R1086" s="13">
        <v>292.5</v>
      </c>
      <c r="S1086" s="13">
        <v>1.859375</v>
      </c>
      <c r="T1086" s="13">
        <v>199</v>
      </c>
    </row>
    <row r="1087" spans="1:20" x14ac:dyDescent="0.2">
      <c r="A1087" s="10">
        <v>2024</v>
      </c>
      <c r="B1087" s="10">
        <v>10</v>
      </c>
      <c r="C1087" s="10" t="s">
        <v>35</v>
      </c>
      <c r="D1087" s="13">
        <v>543</v>
      </c>
      <c r="E1087" s="13" t="b">
        <v>0</v>
      </c>
      <c r="F1087" s="13" t="b">
        <v>0</v>
      </c>
      <c r="G1087" s="13" t="s">
        <v>110</v>
      </c>
      <c r="H1087" s="13">
        <v>211504.97000000003</v>
      </c>
      <c r="I1087" s="14">
        <v>809</v>
      </c>
      <c r="J1087" s="14">
        <v>22.979618055490427</v>
      </c>
      <c r="K1087" s="13">
        <v>9204.0246051637932</v>
      </c>
      <c r="L1087" s="14">
        <v>5950.4957684590081</v>
      </c>
      <c r="M1087" s="13">
        <v>8569.9409591774038</v>
      </c>
      <c r="N1087" s="13">
        <v>5128.3280564292636</v>
      </c>
      <c r="O1087" s="13">
        <v>5316.4121224726205</v>
      </c>
      <c r="P1087" s="13">
        <v>279</v>
      </c>
      <c r="Q1087" s="13">
        <v>12.141193962679449</v>
      </c>
      <c r="R1087" s="13">
        <v>452.5</v>
      </c>
      <c r="S1087" s="13">
        <v>1.6977611940298507</v>
      </c>
      <c r="T1087" s="13">
        <v>332</v>
      </c>
    </row>
    <row r="1088" spans="1:20" x14ac:dyDescent="0.2">
      <c r="A1088" s="10">
        <v>2024</v>
      </c>
      <c r="B1088" s="10">
        <v>10</v>
      </c>
      <c r="C1088" s="10" t="s">
        <v>37</v>
      </c>
      <c r="D1088" s="13">
        <v>543</v>
      </c>
      <c r="E1088" s="13" t="b">
        <v>0</v>
      </c>
      <c r="F1088" s="13" t="b">
        <v>0</v>
      </c>
      <c r="G1088" s="13" t="s">
        <v>110</v>
      </c>
      <c r="H1088" s="13">
        <v>43498.51999999988</v>
      </c>
      <c r="I1088" s="14">
        <v>409</v>
      </c>
      <c r="J1088" s="14">
        <v>6</v>
      </c>
      <c r="K1088" s="13">
        <v>7249.7533333333131</v>
      </c>
      <c r="L1088" s="14">
        <v>7249.7533333333131</v>
      </c>
      <c r="M1088" s="13">
        <v>7249.7533333333131</v>
      </c>
      <c r="N1088" s="13">
        <v>7542.586666666647</v>
      </c>
      <c r="O1088" s="13">
        <v>7249.7533333333131</v>
      </c>
      <c r="P1088" s="13">
        <v>134</v>
      </c>
      <c r="Q1088" s="13">
        <v>22.333333333333332</v>
      </c>
      <c r="R1088" s="13">
        <v>188</v>
      </c>
      <c r="S1088" s="13">
        <v>1.6265060240963856</v>
      </c>
      <c r="T1088" s="13">
        <v>199</v>
      </c>
    </row>
    <row r="1089" spans="1:20" x14ac:dyDescent="0.2">
      <c r="A1089" s="10">
        <v>2025</v>
      </c>
      <c r="B1089" s="10">
        <v>10</v>
      </c>
      <c r="C1089" s="10" t="s">
        <v>35</v>
      </c>
      <c r="D1089" s="13">
        <v>543</v>
      </c>
      <c r="E1089" s="13" t="b">
        <v>0</v>
      </c>
      <c r="F1089" s="13" t="b">
        <v>0</v>
      </c>
      <c r="G1089" s="13" t="s">
        <v>110</v>
      </c>
      <c r="H1089" s="13">
        <v>14989.999999999996</v>
      </c>
      <c r="I1089" s="14">
        <v>71</v>
      </c>
      <c r="J1089" s="14">
        <v>2.1561805555326283</v>
      </c>
      <c r="K1089" s="13">
        <v>6952.1079584622757</v>
      </c>
      <c r="L1089" s="14">
        <v>4550.7320687140464</v>
      </c>
      <c r="M1089" s="13">
        <v>6952.1079584622757</v>
      </c>
      <c r="N1089" s="13">
        <v>5073.879352045964</v>
      </c>
      <c r="O1089" s="13">
        <v>4550.7320687140464</v>
      </c>
      <c r="P1089" s="13">
        <v>20</v>
      </c>
      <c r="Q1089" s="13">
        <v>9.2756610519843594</v>
      </c>
      <c r="R1089" s="13">
        <v>651</v>
      </c>
      <c r="S1089" s="13">
        <v>2.1111111111111112</v>
      </c>
      <c r="T1089" s="13">
        <v>354</v>
      </c>
    </row>
    <row r="1090" spans="1:20" x14ac:dyDescent="0.2">
      <c r="A1090" s="10">
        <v>2025</v>
      </c>
      <c r="B1090" s="10">
        <v>10</v>
      </c>
      <c r="C1090" s="10" t="s">
        <v>37</v>
      </c>
      <c r="D1090" s="13">
        <v>543</v>
      </c>
      <c r="E1090" s="13" t="b">
        <v>0</v>
      </c>
      <c r="F1090" s="13" t="b">
        <v>0</v>
      </c>
      <c r="G1090" s="13" t="s">
        <v>110</v>
      </c>
      <c r="H1090" s="13">
        <v>118430.54000000023</v>
      </c>
      <c r="I1090" s="14">
        <v>748</v>
      </c>
      <c r="J1090" s="14">
        <v>20.427604166698295</v>
      </c>
      <c r="K1090" s="13">
        <v>5797.573667159133</v>
      </c>
      <c r="L1090" s="14">
        <v>5797.573667159133</v>
      </c>
      <c r="M1090" s="13">
        <v>5797.573667159133</v>
      </c>
      <c r="N1090" s="13">
        <v>5610.0475153529933</v>
      </c>
      <c r="O1090" s="13">
        <v>5797.573667159133</v>
      </c>
      <c r="P1090" s="13">
        <v>243</v>
      </c>
      <c r="Q1090" s="13">
        <v>11.895668136949023</v>
      </c>
      <c r="R1090" s="13">
        <v>296</v>
      </c>
      <c r="S1090" s="13">
        <v>1.8622448979591837</v>
      </c>
      <c r="T1090" s="13">
        <v>229</v>
      </c>
    </row>
    <row r="1091" spans="1:20" x14ac:dyDescent="0.2">
      <c r="A1091" s="10">
        <v>2024</v>
      </c>
      <c r="B1091" s="10">
        <v>11</v>
      </c>
      <c r="C1091" s="10" t="s">
        <v>35</v>
      </c>
      <c r="D1091" s="13">
        <v>543</v>
      </c>
      <c r="E1091" s="13" t="b">
        <v>0</v>
      </c>
      <c r="F1091" s="13" t="b">
        <v>0</v>
      </c>
      <c r="G1091" s="13" t="s">
        <v>110</v>
      </c>
      <c r="H1091" s="13">
        <v>186956.66999999995</v>
      </c>
      <c r="I1091" s="14">
        <v>756</v>
      </c>
      <c r="J1091" s="14">
        <v>21.464027777803423</v>
      </c>
      <c r="K1091" s="13">
        <v>8710.2323913938144</v>
      </c>
      <c r="L1091" s="14">
        <v>5187.1988404309641</v>
      </c>
      <c r="M1091" s="13">
        <v>8131.589830520692</v>
      </c>
      <c r="N1091" s="13">
        <v>4500.9739551262674</v>
      </c>
      <c r="O1091" s="13">
        <v>4608.5562795578417</v>
      </c>
      <c r="P1091" s="13">
        <v>270</v>
      </c>
      <c r="Q1091" s="13">
        <v>12.579186105937437</v>
      </c>
      <c r="R1091" s="13">
        <v>424</v>
      </c>
      <c r="S1091" s="13">
        <v>1.8685258964143425</v>
      </c>
      <c r="T1091" s="13">
        <v>305</v>
      </c>
    </row>
    <row r="1092" spans="1:20" x14ac:dyDescent="0.2">
      <c r="A1092" s="10">
        <v>2024</v>
      </c>
      <c r="B1092" s="10">
        <v>11</v>
      </c>
      <c r="C1092" s="10" t="s">
        <v>37</v>
      </c>
      <c r="D1092" s="13">
        <v>543</v>
      </c>
      <c r="E1092" s="13" t="b">
        <v>0</v>
      </c>
      <c r="F1092" s="13" t="b">
        <v>0</v>
      </c>
      <c r="G1092" s="13" t="s">
        <v>110</v>
      </c>
      <c r="H1092" s="13">
        <v>54663.999999999956</v>
      </c>
      <c r="I1092" s="14">
        <v>433</v>
      </c>
      <c r="J1092" s="14">
        <v>6.9625000000000004</v>
      </c>
      <c r="K1092" s="13">
        <v>7851.2028725314112</v>
      </c>
      <c r="L1092" s="14">
        <v>7851.2028725314112</v>
      </c>
      <c r="M1092" s="13">
        <v>7851.2028725314112</v>
      </c>
      <c r="N1092" s="13">
        <v>8091.7773788150744</v>
      </c>
      <c r="O1092" s="13">
        <v>7851.2028725314112</v>
      </c>
      <c r="P1092" s="13">
        <v>124</v>
      </c>
      <c r="Q1092" s="13">
        <v>17.809694793536803</v>
      </c>
      <c r="R1092" s="13">
        <v>223.5</v>
      </c>
      <c r="S1092" s="13">
        <v>2.0116279069767442</v>
      </c>
      <c r="T1092" s="13">
        <v>199</v>
      </c>
    </row>
    <row r="1093" spans="1:20" x14ac:dyDescent="0.2">
      <c r="A1093" s="10">
        <v>2025</v>
      </c>
      <c r="B1093" s="10">
        <v>11</v>
      </c>
      <c r="C1093" s="10" t="s">
        <v>35</v>
      </c>
      <c r="D1093" s="13">
        <v>543</v>
      </c>
      <c r="E1093" s="13" t="b">
        <v>0</v>
      </c>
      <c r="F1093" s="13" t="b">
        <v>0</v>
      </c>
      <c r="G1093" s="13" t="s">
        <v>110</v>
      </c>
      <c r="H1093" s="13">
        <v>6684</v>
      </c>
      <c r="I1093" s="14">
        <v>31</v>
      </c>
      <c r="J1093" s="14">
        <v>1.7762500000000003</v>
      </c>
      <c r="K1093" s="13">
        <v>3762.9838142153408</v>
      </c>
      <c r="L1093" s="14">
        <v>3762.9838142153408</v>
      </c>
      <c r="M1093" s="13">
        <v>3762.9838142153408</v>
      </c>
      <c r="N1093" s="13">
        <v>3435.3835327234337</v>
      </c>
      <c r="O1093" s="13">
        <v>3762.9838142153408</v>
      </c>
      <c r="P1093" s="13">
        <v>8</v>
      </c>
      <c r="Q1093" s="13">
        <v>4.5038705137227293</v>
      </c>
      <c r="R1093" s="13">
        <v>549</v>
      </c>
      <c r="S1093" s="13">
        <v>2.375</v>
      </c>
      <c r="T1093" s="13">
        <v>319</v>
      </c>
    </row>
    <row r="1094" spans="1:20" x14ac:dyDescent="0.2">
      <c r="A1094" s="10">
        <v>2025</v>
      </c>
      <c r="B1094" s="10">
        <v>11</v>
      </c>
      <c r="C1094" s="10" t="s">
        <v>33</v>
      </c>
      <c r="D1094" s="13">
        <v>543</v>
      </c>
      <c r="E1094" s="13" t="b">
        <v>0</v>
      </c>
      <c r="F1094" s="13" t="b">
        <v>0</v>
      </c>
      <c r="G1094" s="13" t="s">
        <v>110</v>
      </c>
      <c r="H1094" s="13">
        <v>138</v>
      </c>
      <c r="I1094" s="14">
        <v>2</v>
      </c>
      <c r="J1094" s="14">
        <v>0.28249999999999997</v>
      </c>
      <c r="K1094" s="13">
        <v>488.49557522123899</v>
      </c>
      <c r="L1094" s="14">
        <v>488.49557522123899</v>
      </c>
      <c r="M1094" s="13">
        <v>488.49557522123899</v>
      </c>
      <c r="N1094" s="13">
        <v>488.49557522123899</v>
      </c>
      <c r="O1094" s="13">
        <v>488.49557522123899</v>
      </c>
      <c r="P1094" s="13">
        <v>1</v>
      </c>
      <c r="Q1094" s="13">
        <v>3.5398230088495577</v>
      </c>
      <c r="R1094" s="13">
        <v>138</v>
      </c>
    </row>
    <row r="1095" spans="1:20" x14ac:dyDescent="0.2">
      <c r="A1095" s="10">
        <v>2025</v>
      </c>
      <c r="B1095" s="10">
        <v>11</v>
      </c>
      <c r="C1095" s="10" t="s">
        <v>37</v>
      </c>
      <c r="D1095" s="13">
        <v>543</v>
      </c>
      <c r="E1095" s="13" t="b">
        <v>0</v>
      </c>
      <c r="F1095" s="13" t="b">
        <v>0</v>
      </c>
      <c r="G1095" s="13" t="s">
        <v>110</v>
      </c>
      <c r="H1095" s="13">
        <v>123604.41000000011</v>
      </c>
      <c r="I1095" s="14">
        <v>731</v>
      </c>
      <c r="J1095" s="14">
        <v>21.051909722189592</v>
      </c>
      <c r="K1095" s="13">
        <v>5871.4107950841108</v>
      </c>
      <c r="L1095" s="14">
        <v>5871.4107950841108</v>
      </c>
      <c r="M1095" s="13">
        <v>5871.4107950841108</v>
      </c>
      <c r="N1095" s="13">
        <v>5625.9086022568035</v>
      </c>
      <c r="O1095" s="13">
        <v>5871.4107950841108</v>
      </c>
      <c r="P1095" s="13">
        <v>213</v>
      </c>
      <c r="Q1095" s="13">
        <v>10.117846922718327</v>
      </c>
      <c r="R1095" s="13">
        <v>362</v>
      </c>
      <c r="S1095" s="13">
        <v>1.9162011173184357</v>
      </c>
      <c r="T1095" s="13">
        <v>239</v>
      </c>
    </row>
    <row r="1096" spans="1:20" x14ac:dyDescent="0.2">
      <c r="A1096" s="10">
        <v>2024</v>
      </c>
      <c r="B1096" s="10">
        <v>12</v>
      </c>
      <c r="C1096" s="10" t="s">
        <v>35</v>
      </c>
      <c r="D1096" s="13">
        <v>543</v>
      </c>
      <c r="E1096" s="13" t="b">
        <v>0</v>
      </c>
      <c r="F1096" s="13" t="b">
        <v>0</v>
      </c>
      <c r="G1096" s="13" t="s">
        <v>110</v>
      </c>
      <c r="H1096" s="13">
        <v>137944.84999999986</v>
      </c>
      <c r="I1096" s="14">
        <v>606</v>
      </c>
      <c r="J1096" s="14">
        <v>20.900277777773447</v>
      </c>
      <c r="K1096" s="13">
        <v>6600.1443362010396</v>
      </c>
      <c r="L1096" s="14">
        <v>3932.214723356431</v>
      </c>
      <c r="M1096" s="13">
        <v>6485.7917890525223</v>
      </c>
      <c r="N1096" s="13">
        <v>3821.7161919705941</v>
      </c>
      <c r="O1096" s="13">
        <v>3817.8621762079106</v>
      </c>
      <c r="P1096" s="13">
        <v>191</v>
      </c>
      <c r="Q1096" s="13">
        <v>9.1386345210741808</v>
      </c>
      <c r="R1096" s="13">
        <v>425</v>
      </c>
      <c r="S1096" s="13">
        <v>1.956043956043956</v>
      </c>
      <c r="T1096" s="13">
        <v>305</v>
      </c>
    </row>
    <row r="1097" spans="1:20" x14ac:dyDescent="0.2">
      <c r="A1097" s="10">
        <v>2024</v>
      </c>
      <c r="B1097" s="10">
        <v>12</v>
      </c>
      <c r="C1097" s="10" t="s">
        <v>37</v>
      </c>
      <c r="D1097" s="13">
        <v>543</v>
      </c>
      <c r="E1097" s="13" t="b">
        <v>0</v>
      </c>
      <c r="F1097" s="13" t="b">
        <v>0</v>
      </c>
      <c r="G1097" s="13" t="s">
        <v>110</v>
      </c>
      <c r="H1097" s="13">
        <v>111374.60000000011</v>
      </c>
      <c r="I1097" s="14">
        <v>869</v>
      </c>
      <c r="J1097" s="14">
        <v>8.6425000000000001</v>
      </c>
      <c r="K1097" s="13">
        <v>12886.849869829344</v>
      </c>
      <c r="L1097" s="14">
        <v>12779.242117442882</v>
      </c>
      <c r="M1097" s="13">
        <v>12886.849869829344</v>
      </c>
      <c r="N1097" s="13">
        <v>12166.192652588963</v>
      </c>
      <c r="O1097" s="13">
        <v>12779.242117442882</v>
      </c>
      <c r="P1097" s="13">
        <v>301</v>
      </c>
      <c r="Q1097" s="13">
        <v>34.827885449811973</v>
      </c>
      <c r="R1097" s="13">
        <v>230</v>
      </c>
      <c r="S1097" s="13">
        <v>1.5897435897435896</v>
      </c>
      <c r="T1097" s="13">
        <v>179</v>
      </c>
    </row>
    <row r="1098" spans="1:20" x14ac:dyDescent="0.2">
      <c r="A1098" s="10">
        <v>2025</v>
      </c>
      <c r="B1098" s="10">
        <v>12</v>
      </c>
      <c r="C1098" s="10" t="s">
        <v>35</v>
      </c>
      <c r="D1098" s="13">
        <v>543</v>
      </c>
      <c r="E1098" s="13" t="b">
        <v>0</v>
      </c>
      <c r="F1098" s="13" t="b">
        <v>0</v>
      </c>
      <c r="G1098" s="13" t="s">
        <v>110</v>
      </c>
      <c r="H1098" s="13">
        <v>3227.0000000000005</v>
      </c>
      <c r="I1098" s="14">
        <v>19</v>
      </c>
      <c r="J1098" s="14">
        <v>2.6462500000000002</v>
      </c>
      <c r="K1098" s="13">
        <v>1219.4615021256495</v>
      </c>
      <c r="L1098" s="14">
        <v>1219.4615021256495</v>
      </c>
      <c r="M1098" s="13">
        <v>1219.4615021256495</v>
      </c>
      <c r="N1098" s="13">
        <v>1331.6957959376477</v>
      </c>
      <c r="O1098" s="13">
        <v>1219.4615021256495</v>
      </c>
      <c r="P1098" s="13">
        <v>6</v>
      </c>
      <c r="Q1098" s="13">
        <v>2.2673594709494567</v>
      </c>
      <c r="R1098" s="13">
        <v>249</v>
      </c>
      <c r="S1098" s="13">
        <v>1.8333333333333333</v>
      </c>
      <c r="T1098" s="13">
        <v>299</v>
      </c>
    </row>
    <row r="1099" spans="1:20" x14ac:dyDescent="0.2">
      <c r="A1099" s="10">
        <v>2025</v>
      </c>
      <c r="B1099" s="10">
        <v>12</v>
      </c>
      <c r="C1099" s="10" t="s">
        <v>37</v>
      </c>
      <c r="D1099" s="13">
        <v>543</v>
      </c>
      <c r="E1099" s="13" t="b">
        <v>0</v>
      </c>
      <c r="F1099" s="13" t="b">
        <v>0</v>
      </c>
      <c r="G1099" s="13" t="s">
        <v>110</v>
      </c>
      <c r="H1099" s="13">
        <v>205850.95000000074</v>
      </c>
      <c r="I1099" s="14">
        <v>1121</v>
      </c>
      <c r="J1099" s="14">
        <v>23.433680555590254</v>
      </c>
      <c r="K1099" s="13">
        <v>8784.405399385445</v>
      </c>
      <c r="L1099" s="14">
        <v>8784.405399385445</v>
      </c>
      <c r="M1099" s="13">
        <v>8784.405399385445</v>
      </c>
      <c r="N1099" s="13">
        <v>8222.6839929348534</v>
      </c>
      <c r="O1099" s="13">
        <v>8784.405399385445</v>
      </c>
      <c r="P1099" s="13">
        <v>295</v>
      </c>
      <c r="Q1099" s="13">
        <v>12.588718161459527</v>
      </c>
      <c r="R1099" s="13">
        <v>322</v>
      </c>
      <c r="S1099" s="13">
        <v>2.3260869565217392</v>
      </c>
      <c r="T1099" s="13">
        <v>234</v>
      </c>
    </row>
    <row r="1100" spans="1:20" x14ac:dyDescent="0.2">
      <c r="A1100" s="10">
        <v>2025</v>
      </c>
      <c r="B1100" s="10">
        <v>1</v>
      </c>
      <c r="C1100" s="10" t="s">
        <v>35</v>
      </c>
      <c r="D1100" s="13">
        <v>544</v>
      </c>
      <c r="E1100" s="13" t="b">
        <v>0</v>
      </c>
      <c r="F1100" s="13" t="b">
        <v>0</v>
      </c>
      <c r="G1100" s="13" t="s">
        <v>99</v>
      </c>
      <c r="H1100" s="13">
        <v>57112.999999999971</v>
      </c>
      <c r="I1100" s="14">
        <v>269</v>
      </c>
      <c r="J1100" s="14">
        <v>20.294687500020665</v>
      </c>
      <c r="K1100" s="13">
        <v>2814.1847466210957</v>
      </c>
      <c r="L1100" s="14">
        <v>2198.654204453976</v>
      </c>
      <c r="M1100" s="13">
        <v>2710.5664967713328</v>
      </c>
      <c r="N1100" s="13">
        <v>2094.895523764862</v>
      </c>
      <c r="O1100" s="13">
        <v>2095.0359546042132</v>
      </c>
      <c r="P1100" s="13">
        <v>85</v>
      </c>
      <c r="Q1100" s="13">
        <v>4.1882881911787724</v>
      </c>
      <c r="R1100" s="13">
        <v>399</v>
      </c>
      <c r="S1100" s="13">
        <v>1.8461538461538463</v>
      </c>
      <c r="T1100" s="13">
        <v>299</v>
      </c>
    </row>
    <row r="1101" spans="1:20" x14ac:dyDescent="0.2">
      <c r="A1101" s="10">
        <v>2025</v>
      </c>
      <c r="B1101" s="10">
        <v>1</v>
      </c>
      <c r="C1101" s="10" t="s">
        <v>37</v>
      </c>
      <c r="D1101" s="13">
        <v>544</v>
      </c>
      <c r="E1101" s="13" t="b">
        <v>0</v>
      </c>
      <c r="F1101" s="13" t="b">
        <v>0</v>
      </c>
      <c r="G1101" s="13" t="s">
        <v>99</v>
      </c>
      <c r="H1101" s="13">
        <v>87107.970000000059</v>
      </c>
      <c r="I1101" s="14">
        <v>706</v>
      </c>
      <c r="J1101" s="14">
        <v>8.1750000000000007</v>
      </c>
      <c r="K1101" s="13">
        <v>10655.409174311933</v>
      </c>
      <c r="L1101" s="14">
        <v>10655.409174311933</v>
      </c>
      <c r="M1101" s="13">
        <v>10655.409174311933</v>
      </c>
      <c r="N1101" s="13">
        <v>10573.103363914379</v>
      </c>
      <c r="O1101" s="13">
        <v>10655.409174311933</v>
      </c>
      <c r="P1101" s="13">
        <v>227</v>
      </c>
      <c r="Q1101" s="13">
        <v>27.767584097859324</v>
      </c>
      <c r="R1101" s="13">
        <v>289</v>
      </c>
      <c r="S1101" s="13">
        <v>1.5714285714285714</v>
      </c>
      <c r="T1101" s="13">
        <v>199</v>
      </c>
    </row>
    <row r="1102" spans="1:20" x14ac:dyDescent="0.2">
      <c r="A1102" s="10">
        <v>2026</v>
      </c>
      <c r="B1102" s="10">
        <v>1</v>
      </c>
      <c r="C1102" s="10" t="s">
        <v>35</v>
      </c>
      <c r="D1102" s="13">
        <v>544</v>
      </c>
      <c r="E1102" s="13" t="b">
        <v>0</v>
      </c>
      <c r="F1102" s="13" t="b">
        <v>0</v>
      </c>
      <c r="G1102" s="13" t="s">
        <v>99</v>
      </c>
      <c r="H1102" s="13">
        <v>45741</v>
      </c>
      <c r="I1102" s="14">
        <v>254</v>
      </c>
      <c r="J1102" s="14">
        <v>8.4356944444548567</v>
      </c>
      <c r="K1102" s="13">
        <v>5422.315886520465</v>
      </c>
      <c r="L1102" s="14">
        <v>5422.315886520465</v>
      </c>
      <c r="M1102" s="13">
        <v>5422.315886520465</v>
      </c>
      <c r="N1102" s="13">
        <v>5390.3979452326566</v>
      </c>
      <c r="O1102" s="13">
        <v>5422.315886520465</v>
      </c>
      <c r="P1102" s="13">
        <v>86</v>
      </c>
      <c r="Q1102" s="13">
        <v>10.19477419034914</v>
      </c>
      <c r="R1102" s="13">
        <v>411.5</v>
      </c>
      <c r="S1102" s="13">
        <v>1.7692307692307692</v>
      </c>
      <c r="T1102" s="13">
        <v>309</v>
      </c>
    </row>
    <row r="1103" spans="1:20" x14ac:dyDescent="0.2">
      <c r="A1103" s="10">
        <v>2026</v>
      </c>
      <c r="B1103" s="10">
        <v>1</v>
      </c>
      <c r="C1103" s="10" t="s">
        <v>33</v>
      </c>
      <c r="D1103" s="13">
        <v>544</v>
      </c>
      <c r="E1103" s="13" t="b">
        <v>0</v>
      </c>
      <c r="F1103" s="13" t="b">
        <v>0</v>
      </c>
      <c r="G1103" s="13" t="s">
        <v>99</v>
      </c>
      <c r="H1103" s="13">
        <v>57930.969999999914</v>
      </c>
      <c r="I1103" s="14">
        <v>367</v>
      </c>
      <c r="J1103" s="14">
        <v>6.9384375000008731</v>
      </c>
      <c r="K1103" s="13">
        <v>8349.2818087635187</v>
      </c>
      <c r="L1103" s="14">
        <v>8349.2818087635187</v>
      </c>
      <c r="M1103" s="13">
        <v>8349.2818087635187</v>
      </c>
      <c r="N1103" s="13">
        <v>8176.2241138574464</v>
      </c>
      <c r="O1103" s="13">
        <v>8349.2818087635187</v>
      </c>
      <c r="P1103" s="13">
        <v>82</v>
      </c>
      <c r="Q1103" s="13">
        <v>11.81822276268824</v>
      </c>
      <c r="R1103" s="13">
        <v>479</v>
      </c>
      <c r="S1103" s="13">
        <v>2.2702702702702702</v>
      </c>
      <c r="T1103" s="13">
        <v>259</v>
      </c>
    </row>
    <row r="1104" spans="1:20" x14ac:dyDescent="0.2">
      <c r="A1104" s="10">
        <v>2026</v>
      </c>
      <c r="B1104" s="10">
        <v>1</v>
      </c>
      <c r="C1104" s="10" t="s">
        <v>37</v>
      </c>
      <c r="D1104" s="13">
        <v>544</v>
      </c>
      <c r="E1104" s="13" t="b">
        <v>0</v>
      </c>
      <c r="F1104" s="13" t="b">
        <v>0</v>
      </c>
      <c r="G1104" s="13" t="s">
        <v>99</v>
      </c>
      <c r="H1104" s="13">
        <v>567</v>
      </c>
      <c r="I1104" s="14">
        <v>6</v>
      </c>
      <c r="J1104" s="14">
        <v>0.13625000000000001</v>
      </c>
      <c r="K1104" s="13">
        <v>4161.4678899082564</v>
      </c>
      <c r="L1104" s="14">
        <v>4161.4678899082564</v>
      </c>
      <c r="M1104" s="13">
        <v>4161.4678899082564</v>
      </c>
      <c r="N1104" s="13">
        <v>4161.4678899082564</v>
      </c>
      <c r="O1104" s="13">
        <v>4161.4678899082564</v>
      </c>
      <c r="P1104" s="13">
        <v>2</v>
      </c>
      <c r="Q1104" s="13">
        <v>14.678899082568806</v>
      </c>
      <c r="R1104" s="13">
        <v>283.5</v>
      </c>
      <c r="S1104" s="13">
        <v>1</v>
      </c>
      <c r="T1104" s="13">
        <v>224</v>
      </c>
    </row>
    <row r="1105" spans="1:20" x14ac:dyDescent="0.2">
      <c r="A1105" s="10">
        <v>2025</v>
      </c>
      <c r="B1105" s="10">
        <v>2</v>
      </c>
      <c r="C1105" s="10" t="s">
        <v>35</v>
      </c>
      <c r="D1105" s="13">
        <v>544</v>
      </c>
      <c r="E1105" s="13" t="b">
        <v>0</v>
      </c>
      <c r="F1105" s="13" t="b">
        <v>0</v>
      </c>
      <c r="G1105" s="13" t="s">
        <v>99</v>
      </c>
      <c r="H1105" s="13">
        <v>39290.019999999997</v>
      </c>
      <c r="I1105" s="14">
        <v>184</v>
      </c>
      <c r="J1105" s="14">
        <v>15.230243055553291</v>
      </c>
      <c r="K1105" s="13">
        <v>2579.7368995811244</v>
      </c>
      <c r="L1105" s="14">
        <v>2121.6384979632953</v>
      </c>
      <c r="M1105" s="13">
        <v>2579.7368995811244</v>
      </c>
      <c r="N1105" s="13">
        <v>2081.6653998466491</v>
      </c>
      <c r="O1105" s="13">
        <v>2121.6384979632953</v>
      </c>
      <c r="P1105" s="13">
        <v>52</v>
      </c>
      <c r="Q1105" s="13">
        <v>3.4142593660735847</v>
      </c>
      <c r="R1105" s="13">
        <v>538</v>
      </c>
      <c r="S1105" s="13">
        <v>2.0612244897959182</v>
      </c>
      <c r="T1105" s="13">
        <v>317</v>
      </c>
    </row>
    <row r="1106" spans="1:20" x14ac:dyDescent="0.2">
      <c r="A1106" s="10">
        <v>2025</v>
      </c>
      <c r="B1106" s="10">
        <v>2</v>
      </c>
      <c r="C1106" s="10" t="s">
        <v>37</v>
      </c>
      <c r="D1106" s="13">
        <v>544</v>
      </c>
      <c r="E1106" s="13" t="b">
        <v>0</v>
      </c>
      <c r="F1106" s="13" t="b">
        <v>0</v>
      </c>
      <c r="G1106" s="13" t="s">
        <v>99</v>
      </c>
      <c r="H1106" s="13">
        <v>89559.180000000139</v>
      </c>
      <c r="I1106" s="14">
        <v>693</v>
      </c>
      <c r="J1106" s="14">
        <v>10.174062500011061</v>
      </c>
      <c r="K1106" s="13">
        <v>8802.6960714958041</v>
      </c>
      <c r="L1106" s="14">
        <v>8802.6960714958041</v>
      </c>
      <c r="M1106" s="13">
        <v>8802.6960714958041</v>
      </c>
      <c r="N1106" s="13">
        <v>8406.798169355372</v>
      </c>
      <c r="O1106" s="13">
        <v>8802.6960714958041</v>
      </c>
      <c r="P1106" s="13">
        <v>209</v>
      </c>
      <c r="Q1106" s="13">
        <v>20.542433270856431</v>
      </c>
      <c r="R1106" s="13">
        <v>309</v>
      </c>
      <c r="S1106" s="13">
        <v>1.572289156626506</v>
      </c>
      <c r="T1106" s="13">
        <v>199</v>
      </c>
    </row>
    <row r="1107" spans="1:20" x14ac:dyDescent="0.2">
      <c r="A1107" s="10">
        <v>2025</v>
      </c>
      <c r="B1107" s="10">
        <v>3</v>
      </c>
      <c r="C1107" s="10" t="s">
        <v>35</v>
      </c>
      <c r="D1107" s="13">
        <v>544</v>
      </c>
      <c r="E1107" s="13" t="b">
        <v>0</v>
      </c>
      <c r="F1107" s="13" t="b">
        <v>0</v>
      </c>
      <c r="G1107" s="13" t="s">
        <v>99</v>
      </c>
      <c r="H1107" s="13">
        <v>33814.999999999978</v>
      </c>
      <c r="I1107" s="14">
        <v>199</v>
      </c>
      <c r="J1107" s="14">
        <v>14.252013888885848</v>
      </c>
      <c r="K1107" s="13">
        <v>2372.6471405118359</v>
      </c>
      <c r="L1107" s="14">
        <v>1978.0116845089458</v>
      </c>
      <c r="M1107" s="13">
        <v>2372.6471405118359</v>
      </c>
      <c r="N1107" s="13">
        <v>2006.0084296083289</v>
      </c>
      <c r="O1107" s="13">
        <v>1978.0116845089458</v>
      </c>
      <c r="P1107" s="13">
        <v>54</v>
      </c>
      <c r="Q1107" s="13">
        <v>3.7889382104876304</v>
      </c>
      <c r="R1107" s="13">
        <v>419</v>
      </c>
      <c r="S1107" s="13">
        <v>2.04</v>
      </c>
      <c r="T1107" s="13">
        <v>292</v>
      </c>
    </row>
    <row r="1108" spans="1:20" x14ac:dyDescent="0.2">
      <c r="A1108" s="10">
        <v>2025</v>
      </c>
      <c r="B1108" s="10">
        <v>3</v>
      </c>
      <c r="C1108" s="10" t="s">
        <v>37</v>
      </c>
      <c r="D1108" s="13">
        <v>544</v>
      </c>
      <c r="E1108" s="13" t="b">
        <v>0</v>
      </c>
      <c r="F1108" s="13" t="b">
        <v>0</v>
      </c>
      <c r="G1108" s="13" t="s">
        <v>99</v>
      </c>
      <c r="H1108" s="13">
        <v>113481.25000000036</v>
      </c>
      <c r="I1108" s="14">
        <v>871</v>
      </c>
      <c r="J1108" s="14">
        <v>13.904583333335175</v>
      </c>
      <c r="K1108" s="13">
        <v>8161.427586825831</v>
      </c>
      <c r="L1108" s="14">
        <v>8161.427586825831</v>
      </c>
      <c r="M1108" s="13">
        <v>8161.427586825831</v>
      </c>
      <c r="N1108" s="13">
        <v>8360.1023643272256</v>
      </c>
      <c r="O1108" s="13">
        <v>8161.427586825831</v>
      </c>
      <c r="P1108" s="13">
        <v>217</v>
      </c>
      <c r="Q1108" s="13">
        <v>15.606364807765155</v>
      </c>
      <c r="R1108" s="13">
        <v>327.5</v>
      </c>
      <c r="S1108" s="13">
        <v>2.0695187165775399</v>
      </c>
      <c r="T1108" s="13">
        <v>199</v>
      </c>
    </row>
    <row r="1109" spans="1:20" x14ac:dyDescent="0.2">
      <c r="A1109" s="10">
        <v>2025</v>
      </c>
      <c r="B1109" s="10">
        <v>4</v>
      </c>
      <c r="C1109" s="10" t="s">
        <v>35</v>
      </c>
      <c r="D1109" s="13">
        <v>544</v>
      </c>
      <c r="E1109" s="13" t="b">
        <v>0</v>
      </c>
      <c r="F1109" s="13" t="b">
        <v>0</v>
      </c>
      <c r="G1109" s="13" t="s">
        <v>99</v>
      </c>
      <c r="H1109" s="13">
        <v>1502</v>
      </c>
      <c r="I1109" s="14">
        <v>5</v>
      </c>
      <c r="J1109" s="14">
        <v>10.032499999999999</v>
      </c>
      <c r="K1109" s="13">
        <v>149.71343134811863</v>
      </c>
      <c r="L1109" s="14">
        <v>149.71343134811863</v>
      </c>
      <c r="M1109" s="13">
        <v>149.71343134811863</v>
      </c>
      <c r="N1109" s="13">
        <v>149.71343134811863</v>
      </c>
      <c r="O1109" s="13">
        <v>149.71343134811863</v>
      </c>
      <c r="P1109" s="13">
        <v>3</v>
      </c>
      <c r="Q1109" s="13">
        <v>0.29902815848492403</v>
      </c>
      <c r="R1109" s="13">
        <v>665</v>
      </c>
      <c r="S1109" s="13">
        <v>2</v>
      </c>
      <c r="T1109" s="13">
        <v>384</v>
      </c>
    </row>
    <row r="1110" spans="1:20" x14ac:dyDescent="0.2">
      <c r="A1110" s="10">
        <v>2025</v>
      </c>
      <c r="B1110" s="10">
        <v>4</v>
      </c>
      <c r="C1110" s="10" t="s">
        <v>37</v>
      </c>
      <c r="D1110" s="13">
        <v>544</v>
      </c>
      <c r="E1110" s="13" t="b">
        <v>0</v>
      </c>
      <c r="F1110" s="13" t="b">
        <v>0</v>
      </c>
      <c r="G1110" s="13" t="s">
        <v>99</v>
      </c>
      <c r="H1110" s="13">
        <v>131526.00000000009</v>
      </c>
      <c r="I1110" s="14">
        <v>990</v>
      </c>
      <c r="J1110" s="14">
        <v>13.051736111137725</v>
      </c>
      <c r="K1110" s="13">
        <v>10077.280055314795</v>
      </c>
      <c r="L1110" s="14">
        <v>10077.280055314795</v>
      </c>
      <c r="M1110" s="13">
        <v>10077.280055314795</v>
      </c>
      <c r="N1110" s="13">
        <v>9964.1878208847411</v>
      </c>
      <c r="O1110" s="13">
        <v>10077.280055314795</v>
      </c>
      <c r="P1110" s="13">
        <v>293</v>
      </c>
      <c r="Q1110" s="13">
        <v>22.449120753366127</v>
      </c>
      <c r="R1110" s="13">
        <v>328</v>
      </c>
      <c r="S1110" s="13">
        <v>1.7938596491228069</v>
      </c>
      <c r="T1110" s="13">
        <v>199</v>
      </c>
    </row>
    <row r="1111" spans="1:20" x14ac:dyDescent="0.2">
      <c r="A1111" s="10">
        <v>2025</v>
      </c>
      <c r="B1111" s="10">
        <v>5</v>
      </c>
      <c r="C1111" s="10" t="s">
        <v>35</v>
      </c>
      <c r="D1111" s="13">
        <v>544</v>
      </c>
      <c r="E1111" s="13" t="b">
        <v>0</v>
      </c>
      <c r="F1111" s="13" t="b">
        <v>0</v>
      </c>
      <c r="G1111" s="13" t="s">
        <v>99</v>
      </c>
      <c r="H1111" s="13">
        <v>3372</v>
      </c>
      <c r="I1111" s="14">
        <v>27</v>
      </c>
      <c r="J1111" s="14">
        <v>17</v>
      </c>
      <c r="K1111" s="13">
        <v>198.35294117647058</v>
      </c>
      <c r="L1111" s="14">
        <v>198.35294117647058</v>
      </c>
      <c r="M1111" s="13">
        <v>198.35294117647058</v>
      </c>
      <c r="N1111" s="13">
        <v>175.53647058823529</v>
      </c>
      <c r="O1111" s="13">
        <v>198.35294117647058</v>
      </c>
      <c r="P1111" s="13">
        <v>3</v>
      </c>
      <c r="Q1111" s="13">
        <v>0.17647058823529413</v>
      </c>
      <c r="R1111" s="13">
        <v>300</v>
      </c>
      <c r="S1111" s="13">
        <v>3.3333333333333335</v>
      </c>
      <c r="T1111" s="13">
        <v>199</v>
      </c>
    </row>
    <row r="1112" spans="1:20" x14ac:dyDescent="0.2">
      <c r="A1112" s="10">
        <v>2025</v>
      </c>
      <c r="B1112" s="10">
        <v>5</v>
      </c>
      <c r="C1112" s="10" t="s">
        <v>37</v>
      </c>
      <c r="D1112" s="13">
        <v>544</v>
      </c>
      <c r="E1112" s="13" t="b">
        <v>0</v>
      </c>
      <c r="F1112" s="13" t="b">
        <v>0</v>
      </c>
      <c r="G1112" s="13" t="s">
        <v>99</v>
      </c>
      <c r="H1112" s="13">
        <v>99874.050000000236</v>
      </c>
      <c r="I1112" s="14">
        <v>837</v>
      </c>
      <c r="J1112" s="14">
        <v>11.456805555579482</v>
      </c>
      <c r="K1112" s="13">
        <v>8717.4430529949441</v>
      </c>
      <c r="L1112" s="14">
        <v>8717.4430529949441</v>
      </c>
      <c r="M1112" s="13">
        <v>8717.4430529949441</v>
      </c>
      <c r="N1112" s="13">
        <v>8649.9984240142494</v>
      </c>
      <c r="O1112" s="13">
        <v>8717.4430529949441</v>
      </c>
      <c r="P1112" s="13">
        <v>233</v>
      </c>
      <c r="Q1112" s="13">
        <v>20.337257088781492</v>
      </c>
      <c r="R1112" s="13">
        <v>327.5</v>
      </c>
      <c r="S1112" s="13">
        <v>1.9371428571428571</v>
      </c>
      <c r="T1112" s="13">
        <v>199</v>
      </c>
    </row>
    <row r="1113" spans="1:20" x14ac:dyDescent="0.2">
      <c r="A1113" s="10">
        <v>2025</v>
      </c>
      <c r="B1113" s="10">
        <v>6</v>
      </c>
      <c r="C1113" s="10" t="s">
        <v>35</v>
      </c>
      <c r="D1113" s="13">
        <v>544</v>
      </c>
      <c r="E1113" s="13" t="b">
        <v>0</v>
      </c>
      <c r="F1113" s="13" t="b">
        <v>0</v>
      </c>
      <c r="G1113" s="13" t="s">
        <v>99</v>
      </c>
      <c r="H1113" s="13">
        <v>4443</v>
      </c>
      <c r="I1113" s="14">
        <v>24</v>
      </c>
      <c r="J1113" s="14">
        <v>17.800902777795564</v>
      </c>
      <c r="K1113" s="13">
        <v>249.59408269686725</v>
      </c>
      <c r="L1113" s="14">
        <v>203.36047251016419</v>
      </c>
      <c r="M1113" s="13">
        <v>249.59408269686725</v>
      </c>
      <c r="N1113" s="13">
        <v>203.36047251016419</v>
      </c>
      <c r="O1113" s="13">
        <v>203.36047251016419</v>
      </c>
      <c r="P1113" s="13">
        <v>6</v>
      </c>
      <c r="Q1113" s="13">
        <v>0.33706155664668097</v>
      </c>
      <c r="R1113" s="13">
        <v>611.5</v>
      </c>
      <c r="S1113" s="13">
        <v>1.8333333333333333</v>
      </c>
      <c r="T1113" s="13">
        <v>304</v>
      </c>
    </row>
    <row r="1114" spans="1:20" x14ac:dyDescent="0.2">
      <c r="A1114" s="10">
        <v>2025</v>
      </c>
      <c r="B1114" s="10">
        <v>6</v>
      </c>
      <c r="C1114" s="10" t="s">
        <v>27</v>
      </c>
      <c r="D1114" s="13">
        <v>544</v>
      </c>
      <c r="E1114" s="13" t="b">
        <v>0</v>
      </c>
      <c r="F1114" s="13" t="b">
        <v>0</v>
      </c>
      <c r="G1114" s="13" t="s">
        <v>99</v>
      </c>
      <c r="H1114" s="13">
        <v>746</v>
      </c>
      <c r="I1114" s="14">
        <v>4</v>
      </c>
      <c r="J1114" s="14">
        <v>0.35875000000000001</v>
      </c>
      <c r="K1114" s="13">
        <v>2079.4425087108011</v>
      </c>
      <c r="L1114" s="14">
        <v>2079.4425087108011</v>
      </c>
      <c r="M1114" s="13">
        <v>2079.4425087108011</v>
      </c>
      <c r="N1114" s="13">
        <v>2079.4425087108011</v>
      </c>
      <c r="O1114" s="13">
        <v>2079.4425087108011</v>
      </c>
      <c r="P1114" s="13">
        <v>2</v>
      </c>
      <c r="Q1114" s="13">
        <v>5.5749128919860622</v>
      </c>
      <c r="R1114" s="13">
        <v>373</v>
      </c>
      <c r="S1114" s="13">
        <v>1</v>
      </c>
      <c r="T1114" s="13">
        <v>334</v>
      </c>
    </row>
    <row r="1115" spans="1:20" x14ac:dyDescent="0.2">
      <c r="A1115" s="10">
        <v>2025</v>
      </c>
      <c r="B1115" s="10">
        <v>6</v>
      </c>
      <c r="C1115" s="10" t="s">
        <v>37</v>
      </c>
      <c r="D1115" s="13">
        <v>544</v>
      </c>
      <c r="E1115" s="13" t="b">
        <v>0</v>
      </c>
      <c r="F1115" s="13" t="b">
        <v>0</v>
      </c>
      <c r="G1115" s="13" t="s">
        <v>99</v>
      </c>
      <c r="H1115" s="13">
        <v>122993.85000000019</v>
      </c>
      <c r="I1115" s="14">
        <v>1018</v>
      </c>
      <c r="J1115" s="14">
        <v>10.672708333352929</v>
      </c>
      <c r="K1115" s="13">
        <v>11524.146089108062</v>
      </c>
      <c r="L1115" s="14">
        <v>11524.146089108062</v>
      </c>
      <c r="M1115" s="13">
        <v>11524.146089108062</v>
      </c>
      <c r="N1115" s="13">
        <v>11929.488375702802</v>
      </c>
      <c r="O1115" s="13">
        <v>11524.146089108062</v>
      </c>
      <c r="P1115" s="13">
        <v>271</v>
      </c>
      <c r="Q1115" s="13">
        <v>25.391867887282821</v>
      </c>
      <c r="R1115" s="13">
        <v>329</v>
      </c>
      <c r="S1115" s="13">
        <v>1.7908163265306123</v>
      </c>
      <c r="T1115" s="13">
        <v>199</v>
      </c>
    </row>
    <row r="1116" spans="1:20" x14ac:dyDescent="0.2">
      <c r="A1116" s="10">
        <v>2024</v>
      </c>
      <c r="B1116" s="10">
        <v>7</v>
      </c>
      <c r="C1116" s="10" t="s">
        <v>29</v>
      </c>
      <c r="D1116" s="13">
        <v>544</v>
      </c>
      <c r="E1116" s="13" t="b">
        <v>0</v>
      </c>
      <c r="F1116" s="13" t="b">
        <v>0</v>
      </c>
      <c r="G1116" s="13" t="s">
        <v>99</v>
      </c>
      <c r="H1116" s="13">
        <v>35809.999999999993</v>
      </c>
      <c r="I1116" s="14">
        <v>182</v>
      </c>
      <c r="J1116" s="14">
        <v>10.153194444500841</v>
      </c>
      <c r="K1116" s="13">
        <v>3526.9687974305816</v>
      </c>
      <c r="L1116" s="14">
        <v>1063.9016182587311</v>
      </c>
      <c r="M1116" s="13">
        <v>3526.9687974305816</v>
      </c>
      <c r="N1116" s="13">
        <v>1151.4602683820426</v>
      </c>
      <c r="O1116" s="13">
        <v>1063.9016182587311</v>
      </c>
      <c r="P1116" s="13">
        <v>77</v>
      </c>
      <c r="Q1116" s="13">
        <v>7.583820089420688</v>
      </c>
      <c r="R1116" s="13">
        <v>350</v>
      </c>
      <c r="S1116" s="13">
        <v>1.452054794520548</v>
      </c>
      <c r="T1116" s="13">
        <v>299</v>
      </c>
    </row>
    <row r="1117" spans="1:20" x14ac:dyDescent="0.2">
      <c r="A1117" s="10">
        <v>2025</v>
      </c>
      <c r="B1117" s="10">
        <v>7</v>
      </c>
      <c r="C1117" s="10" t="s">
        <v>29</v>
      </c>
      <c r="D1117" s="13">
        <v>544</v>
      </c>
      <c r="E1117" s="13" t="b">
        <v>0</v>
      </c>
      <c r="F1117" s="13" t="b">
        <v>0</v>
      </c>
      <c r="G1117" s="13" t="s">
        <v>99</v>
      </c>
      <c r="H1117" s="13">
        <v>2873</v>
      </c>
      <c r="I1117" s="14">
        <v>24</v>
      </c>
      <c r="J1117" s="14">
        <v>0.79430555556609761</v>
      </c>
      <c r="K1117" s="13">
        <v>3616.9959782698829</v>
      </c>
      <c r="L1117" s="14">
        <v>3616.9959782698829</v>
      </c>
      <c r="M1117" s="13">
        <v>3616.9959782698829</v>
      </c>
      <c r="N1117" s="13">
        <v>3616.9959782698829</v>
      </c>
      <c r="O1117" s="13">
        <v>3616.9959782698829</v>
      </c>
      <c r="P1117" s="13">
        <v>6</v>
      </c>
      <c r="Q1117" s="13">
        <v>7.5537681411831876</v>
      </c>
      <c r="R1117" s="13">
        <v>415.5</v>
      </c>
      <c r="S1117" s="13">
        <v>2.6</v>
      </c>
      <c r="T1117" s="13">
        <v>199</v>
      </c>
    </row>
    <row r="1118" spans="1:20" x14ac:dyDescent="0.2">
      <c r="A1118" s="10">
        <v>2025</v>
      </c>
      <c r="B1118" s="10">
        <v>7</v>
      </c>
      <c r="C1118" s="10" t="s">
        <v>35</v>
      </c>
      <c r="D1118" s="13">
        <v>544</v>
      </c>
      <c r="E1118" s="13" t="b">
        <v>0</v>
      </c>
      <c r="F1118" s="13" t="b">
        <v>0</v>
      </c>
      <c r="G1118" s="13" t="s">
        <v>99</v>
      </c>
      <c r="H1118" s="13">
        <v>7161.0000000000036</v>
      </c>
      <c r="I1118" s="14">
        <v>46</v>
      </c>
      <c r="J1118" s="14">
        <v>6.7592013888742075</v>
      </c>
      <c r="K1118" s="13">
        <v>1059.4446870287318</v>
      </c>
      <c r="L1118" s="14">
        <v>1059.4446870287318</v>
      </c>
      <c r="M1118" s="13">
        <v>1059.4446870287318</v>
      </c>
      <c r="N1118" s="13">
        <v>1059.4446870287318</v>
      </c>
      <c r="O1118" s="13">
        <v>1059.4446870287318</v>
      </c>
      <c r="P1118" s="13">
        <v>3</v>
      </c>
      <c r="Q1118" s="13">
        <v>0.4438394164343239</v>
      </c>
      <c r="R1118" s="13">
        <v>1896</v>
      </c>
      <c r="S1118" s="13">
        <v>8.6666666666666661</v>
      </c>
      <c r="T1118" s="13">
        <v>144</v>
      </c>
    </row>
    <row r="1119" spans="1:20" x14ac:dyDescent="0.2">
      <c r="A1119" s="10">
        <v>2025</v>
      </c>
      <c r="B1119" s="10">
        <v>7</v>
      </c>
      <c r="C1119" s="10" t="s">
        <v>27</v>
      </c>
      <c r="D1119" s="13">
        <v>544</v>
      </c>
      <c r="E1119" s="13" t="b">
        <v>0</v>
      </c>
      <c r="F1119" s="13" t="b">
        <v>0</v>
      </c>
      <c r="G1119" s="13" t="s">
        <v>99</v>
      </c>
      <c r="H1119" s="13">
        <v>11653.000000000002</v>
      </c>
      <c r="I1119" s="14">
        <v>47</v>
      </c>
      <c r="J1119" s="14">
        <v>1.05461805556115</v>
      </c>
      <c r="K1119" s="13">
        <v>11049.497909268752</v>
      </c>
      <c r="L1119" s="14">
        <v>8618.2385671027387</v>
      </c>
      <c r="M1119" s="13">
        <v>11049.497909268752</v>
      </c>
      <c r="N1119" s="13">
        <v>5900.6670397737898</v>
      </c>
      <c r="O1119" s="13">
        <v>8618.2385671027387</v>
      </c>
      <c r="P1119" s="13">
        <v>16</v>
      </c>
      <c r="Q1119" s="13">
        <v>15.171369308186732</v>
      </c>
      <c r="R1119" s="13">
        <v>389.5</v>
      </c>
      <c r="S1119" s="13">
        <v>2.3076923076923075</v>
      </c>
      <c r="T1119" s="13">
        <v>289</v>
      </c>
    </row>
    <row r="1120" spans="1:20" x14ac:dyDescent="0.2">
      <c r="A1120" s="10">
        <v>2025</v>
      </c>
      <c r="B1120" s="10">
        <v>7</v>
      </c>
      <c r="C1120" s="10" t="s">
        <v>37</v>
      </c>
      <c r="D1120" s="13">
        <v>544</v>
      </c>
      <c r="E1120" s="13" t="b">
        <v>0</v>
      </c>
      <c r="F1120" s="13" t="b">
        <v>0</v>
      </c>
      <c r="G1120" s="13" t="s">
        <v>99</v>
      </c>
      <c r="H1120" s="13">
        <v>104649.00000000017</v>
      </c>
      <c r="I1120" s="14">
        <v>714</v>
      </c>
      <c r="J1120" s="14">
        <v>13.882222222164273</v>
      </c>
      <c r="K1120" s="13">
        <v>7538.3464063064921</v>
      </c>
      <c r="L1120" s="14">
        <v>7508.4563790933053</v>
      </c>
      <c r="M1120" s="13">
        <v>7538.3464063064921</v>
      </c>
      <c r="N1120" s="13">
        <v>7345.7180246825083</v>
      </c>
      <c r="O1120" s="13">
        <v>7508.4563790933053</v>
      </c>
      <c r="P1120" s="13">
        <v>219</v>
      </c>
      <c r="Q1120" s="13">
        <v>15.775572274757705</v>
      </c>
      <c r="R1120" s="13">
        <v>307</v>
      </c>
      <c r="S1120" s="13">
        <v>1.8502994011976048</v>
      </c>
      <c r="T1120" s="13">
        <v>189</v>
      </c>
    </row>
    <row r="1121" spans="1:20" x14ac:dyDescent="0.2">
      <c r="A1121" s="10">
        <v>2024</v>
      </c>
      <c r="B1121" s="10">
        <v>8</v>
      </c>
      <c r="C1121" s="10" t="s">
        <v>29</v>
      </c>
      <c r="D1121" s="13">
        <v>544</v>
      </c>
      <c r="E1121" s="13" t="b">
        <v>0</v>
      </c>
      <c r="F1121" s="13" t="b">
        <v>0</v>
      </c>
      <c r="G1121" s="13" t="s">
        <v>99</v>
      </c>
      <c r="H1121" s="13">
        <v>136315.0000000002</v>
      </c>
      <c r="I1121" s="14">
        <v>770</v>
      </c>
      <c r="J1121" s="14">
        <v>23.852083333353221</v>
      </c>
      <c r="K1121" s="13">
        <v>5715.0144117342597</v>
      </c>
      <c r="L1121" s="14">
        <v>2619.9598218163133</v>
      </c>
      <c r="M1121" s="13">
        <v>5715.0144117342597</v>
      </c>
      <c r="N1121" s="13">
        <v>2564.0527556970478</v>
      </c>
      <c r="O1121" s="13">
        <v>2619.9598218163133</v>
      </c>
      <c r="P1121" s="13">
        <v>260</v>
      </c>
      <c r="Q1121" s="13">
        <v>10.900515328840592</v>
      </c>
      <c r="R1121" s="13">
        <v>365</v>
      </c>
      <c r="S1121" s="13">
        <v>1.696</v>
      </c>
      <c r="T1121" s="13">
        <v>295</v>
      </c>
    </row>
    <row r="1122" spans="1:20" x14ac:dyDescent="0.2">
      <c r="A1122" s="10">
        <v>2024</v>
      </c>
      <c r="B1122" s="10">
        <v>8</v>
      </c>
      <c r="C1122" s="10" t="s">
        <v>27</v>
      </c>
      <c r="D1122" s="13">
        <v>544</v>
      </c>
      <c r="E1122" s="13" t="b">
        <v>0</v>
      </c>
      <c r="F1122" s="13" t="b">
        <v>0</v>
      </c>
      <c r="G1122" s="13" t="s">
        <v>99</v>
      </c>
      <c r="H1122" s="13">
        <v>5261</v>
      </c>
      <c r="I1122" s="14">
        <v>21</v>
      </c>
      <c r="J1122" s="14">
        <v>1.0454513888689689</v>
      </c>
      <c r="K1122" s="13">
        <v>5032.2760637313422</v>
      </c>
      <c r="L1122" s="14">
        <v>3806.5854064294335</v>
      </c>
      <c r="M1122" s="13">
        <v>5032.2760637313422</v>
      </c>
      <c r="N1122" s="13">
        <v>2152.7543259900699</v>
      </c>
      <c r="O1122" s="13">
        <v>3806.5854064294335</v>
      </c>
      <c r="P1122" s="13">
        <v>8</v>
      </c>
      <c r="Q1122" s="13">
        <v>7.6521970176488763</v>
      </c>
      <c r="R1122" s="13">
        <v>339</v>
      </c>
      <c r="S1122" s="13">
        <v>1.625</v>
      </c>
      <c r="T1122" s="13">
        <v>265</v>
      </c>
    </row>
    <row r="1123" spans="1:20" x14ac:dyDescent="0.2">
      <c r="A1123" s="10">
        <v>2025</v>
      </c>
      <c r="B1123" s="10">
        <v>8</v>
      </c>
      <c r="C1123" s="10" t="s">
        <v>35</v>
      </c>
      <c r="D1123" s="13">
        <v>544</v>
      </c>
      <c r="E1123" s="13" t="b">
        <v>0</v>
      </c>
      <c r="F1123" s="13" t="b">
        <v>0</v>
      </c>
      <c r="G1123" s="13" t="s">
        <v>99</v>
      </c>
      <c r="H1123" s="13">
        <v>14339</v>
      </c>
      <c r="I1123" s="14">
        <v>76</v>
      </c>
      <c r="J1123" s="14">
        <v>4.4037500000000005</v>
      </c>
      <c r="K1123" s="13">
        <v>3256.0885608856083</v>
      </c>
      <c r="L1123" s="14">
        <v>2965.4271927334653</v>
      </c>
      <c r="M1123" s="13">
        <v>3256.0885608856083</v>
      </c>
      <c r="N1123" s="13">
        <v>3352.4155549247798</v>
      </c>
      <c r="O1123" s="13">
        <v>2965.4271927334653</v>
      </c>
      <c r="P1123" s="13">
        <v>14</v>
      </c>
      <c r="Q1123" s="13">
        <v>3.1791087141640642</v>
      </c>
      <c r="R1123" s="13">
        <v>520</v>
      </c>
      <c r="S1123" s="13">
        <v>3.0714285714285716</v>
      </c>
      <c r="T1123" s="13">
        <v>315</v>
      </c>
    </row>
    <row r="1124" spans="1:20" x14ac:dyDescent="0.2">
      <c r="A1124" s="10">
        <v>2025</v>
      </c>
      <c r="B1124" s="10">
        <v>8</v>
      </c>
      <c r="C1124" s="10" t="s">
        <v>37</v>
      </c>
      <c r="D1124" s="13">
        <v>544</v>
      </c>
      <c r="E1124" s="13" t="b">
        <v>0</v>
      </c>
      <c r="F1124" s="13" t="b">
        <v>0</v>
      </c>
      <c r="G1124" s="13" t="s">
        <v>99</v>
      </c>
      <c r="H1124" s="13">
        <v>160885.00000000038</v>
      </c>
      <c r="I1124" s="14">
        <v>1129</v>
      </c>
      <c r="J1124" s="14">
        <v>19.105590277745797</v>
      </c>
      <c r="K1124" s="13">
        <v>8420.8337801213765</v>
      </c>
      <c r="L1124" s="14">
        <v>8420.8337801213765</v>
      </c>
      <c r="M1124" s="13">
        <v>8420.8337801213765</v>
      </c>
      <c r="N1124" s="13">
        <v>7946.9881742860498</v>
      </c>
      <c r="O1124" s="13">
        <v>8420.8337801213765</v>
      </c>
      <c r="P1124" s="13">
        <v>298</v>
      </c>
      <c r="Q1124" s="13">
        <v>15.597529082737138</v>
      </c>
      <c r="R1124" s="13">
        <v>318</v>
      </c>
      <c r="S1124" s="13">
        <v>2.0368663594470044</v>
      </c>
      <c r="T1124" s="13">
        <v>199</v>
      </c>
    </row>
    <row r="1125" spans="1:20" x14ac:dyDescent="0.2">
      <c r="A1125" s="10">
        <v>2024</v>
      </c>
      <c r="B1125" s="10">
        <v>9</v>
      </c>
      <c r="C1125" s="10" t="s">
        <v>35</v>
      </c>
      <c r="D1125" s="13">
        <v>544</v>
      </c>
      <c r="E1125" s="13" t="b">
        <v>0</v>
      </c>
      <c r="F1125" s="13" t="b">
        <v>0</v>
      </c>
      <c r="G1125" s="13" t="s">
        <v>99</v>
      </c>
      <c r="H1125" s="13">
        <v>239234.75000000003</v>
      </c>
      <c r="I1125" s="14">
        <v>1030</v>
      </c>
      <c r="J1125" s="14">
        <v>23.466944444481634</v>
      </c>
      <c r="K1125" s="13">
        <v>10194.541968000323</v>
      </c>
      <c r="L1125" s="14">
        <v>6516.8339389818739</v>
      </c>
      <c r="M1125" s="13">
        <v>10194.541968000323</v>
      </c>
      <c r="N1125" s="13">
        <v>6006.364839421838</v>
      </c>
      <c r="O1125" s="13">
        <v>6516.8339389818739</v>
      </c>
      <c r="P1125" s="13">
        <v>357</v>
      </c>
      <c r="Q1125" s="13">
        <v>15.212888104993588</v>
      </c>
      <c r="R1125" s="13">
        <v>419</v>
      </c>
      <c r="S1125" s="13">
        <v>1.846820809248555</v>
      </c>
      <c r="T1125" s="13">
        <v>305</v>
      </c>
    </row>
    <row r="1126" spans="1:20" x14ac:dyDescent="0.2">
      <c r="A1126" s="10">
        <v>2025</v>
      </c>
      <c r="B1126" s="10">
        <v>9</v>
      </c>
      <c r="C1126" s="10" t="s">
        <v>35</v>
      </c>
      <c r="D1126" s="13">
        <v>544</v>
      </c>
      <c r="E1126" s="13" t="b">
        <v>0</v>
      </c>
      <c r="F1126" s="13" t="b">
        <v>0</v>
      </c>
      <c r="G1126" s="13" t="s">
        <v>99</v>
      </c>
      <c r="H1126" s="13">
        <v>109798.02000000014</v>
      </c>
      <c r="I1126" s="14">
        <v>645</v>
      </c>
      <c r="J1126" s="14">
        <v>15.205347222234414</v>
      </c>
      <c r="K1126" s="13">
        <v>7221.0136602106086</v>
      </c>
      <c r="L1126" s="14">
        <v>6837.1750069593654</v>
      </c>
      <c r="M1126" s="13">
        <v>7221.0136602106086</v>
      </c>
      <c r="N1126" s="13">
        <v>6682.4070844906955</v>
      </c>
      <c r="O1126" s="13">
        <v>6837.1750069593654</v>
      </c>
      <c r="P1126" s="13">
        <v>168</v>
      </c>
      <c r="Q1126" s="13">
        <v>11.048744730691689</v>
      </c>
      <c r="R1126" s="13">
        <v>517</v>
      </c>
      <c r="S1126" s="13">
        <v>2.2802547770700636</v>
      </c>
      <c r="T1126" s="13">
        <v>259</v>
      </c>
    </row>
    <row r="1127" spans="1:20" x14ac:dyDescent="0.2">
      <c r="A1127" s="10">
        <v>2025</v>
      </c>
      <c r="B1127" s="10">
        <v>9</v>
      </c>
      <c r="C1127" s="10" t="s">
        <v>33</v>
      </c>
      <c r="D1127" s="13">
        <v>544</v>
      </c>
      <c r="E1127" s="13" t="b">
        <v>0</v>
      </c>
      <c r="F1127" s="13" t="b">
        <v>0</v>
      </c>
      <c r="G1127" s="13" t="s">
        <v>99</v>
      </c>
      <c r="H1127" s="13">
        <v>9207.0399999999991</v>
      </c>
      <c r="I1127" s="14">
        <v>36</v>
      </c>
      <c r="J1127" s="14">
        <v>0.78350694444088731</v>
      </c>
      <c r="K1127" s="13">
        <v>11751.063682747787</v>
      </c>
      <c r="L1127" s="14">
        <v>9513.8148460436369</v>
      </c>
      <c r="M1127" s="13">
        <v>11751.063682747787</v>
      </c>
      <c r="N1127" s="13">
        <v>9513.8148460436369</v>
      </c>
      <c r="O1127" s="13">
        <v>9513.8148460436369</v>
      </c>
      <c r="P1127" s="13">
        <v>11</v>
      </c>
      <c r="Q1127" s="13">
        <v>14.039441613181399</v>
      </c>
      <c r="R1127" s="13">
        <v>689</v>
      </c>
      <c r="S1127" s="13">
        <v>2.4</v>
      </c>
      <c r="T1127" s="13">
        <v>358.5</v>
      </c>
    </row>
    <row r="1128" spans="1:20" x14ac:dyDescent="0.2">
      <c r="A1128" s="10">
        <v>2025</v>
      </c>
      <c r="B1128" s="10">
        <v>9</v>
      </c>
      <c r="C1128" s="10" t="s">
        <v>37</v>
      </c>
      <c r="D1128" s="13">
        <v>544</v>
      </c>
      <c r="E1128" s="13" t="b">
        <v>0</v>
      </c>
      <c r="F1128" s="13" t="b">
        <v>0</v>
      </c>
      <c r="G1128" s="13" t="s">
        <v>99</v>
      </c>
      <c r="H1128" s="13">
        <v>20111</v>
      </c>
      <c r="I1128" s="14">
        <v>112</v>
      </c>
      <c r="J1128" s="14">
        <v>3.7745138888515068</v>
      </c>
      <c r="K1128" s="13">
        <v>5328.1033246162697</v>
      </c>
      <c r="L1128" s="14">
        <v>5328.1033246162697</v>
      </c>
      <c r="M1128" s="13">
        <v>5328.1033246162697</v>
      </c>
      <c r="N1128" s="13">
        <v>5387.1440399407566</v>
      </c>
      <c r="O1128" s="13">
        <v>5328.1033246162697</v>
      </c>
      <c r="P1128" s="13">
        <v>32</v>
      </c>
      <c r="Q1128" s="13">
        <v>8.4779129027756266</v>
      </c>
      <c r="R1128" s="13">
        <v>309</v>
      </c>
      <c r="S1128" s="13">
        <v>2.1538461538461537</v>
      </c>
      <c r="T1128" s="13">
        <v>299</v>
      </c>
    </row>
    <row r="1129" spans="1:20" x14ac:dyDescent="0.2">
      <c r="A1129" s="10">
        <v>2024</v>
      </c>
      <c r="B1129" s="10">
        <v>10</v>
      </c>
      <c r="C1129" s="10" t="s">
        <v>35</v>
      </c>
      <c r="D1129" s="13">
        <v>544</v>
      </c>
      <c r="E1129" s="13" t="b">
        <v>0</v>
      </c>
      <c r="F1129" s="13" t="b">
        <v>0</v>
      </c>
      <c r="G1129" s="13" t="s">
        <v>99</v>
      </c>
      <c r="H1129" s="13">
        <v>235753.96</v>
      </c>
      <c r="I1129" s="14">
        <v>1077</v>
      </c>
      <c r="J1129" s="14">
        <v>19.724861111158681</v>
      </c>
      <c r="K1129" s="13">
        <v>11952.122687780553</v>
      </c>
      <c r="L1129" s="14">
        <v>7720.3382645797892</v>
      </c>
      <c r="M1129" s="13">
        <v>11952.122687780553</v>
      </c>
      <c r="N1129" s="13">
        <v>7939.3547623718114</v>
      </c>
      <c r="O1129" s="13">
        <v>7720.3382645797892</v>
      </c>
      <c r="P1129" s="13">
        <v>318</v>
      </c>
      <c r="Q1129" s="13">
        <v>16.121786521482889</v>
      </c>
      <c r="R1129" s="13">
        <v>418.5</v>
      </c>
      <c r="S1129" s="13">
        <v>2.0199335548172757</v>
      </c>
      <c r="T1129" s="13">
        <v>305</v>
      </c>
    </row>
    <row r="1130" spans="1:20" x14ac:dyDescent="0.2">
      <c r="A1130" s="10">
        <v>2025</v>
      </c>
      <c r="B1130" s="10">
        <v>10</v>
      </c>
      <c r="C1130" s="10" t="s">
        <v>35</v>
      </c>
      <c r="D1130" s="13">
        <v>544</v>
      </c>
      <c r="E1130" s="13" t="b">
        <v>0</v>
      </c>
      <c r="F1130" s="13" t="b">
        <v>0</v>
      </c>
      <c r="G1130" s="13" t="s">
        <v>99</v>
      </c>
      <c r="H1130" s="13">
        <v>146162.02000000011</v>
      </c>
      <c r="I1130" s="14">
        <v>761</v>
      </c>
      <c r="J1130" s="14">
        <v>19.078263888943184</v>
      </c>
      <c r="K1130" s="13">
        <v>7661.1803280857421</v>
      </c>
      <c r="L1130" s="14">
        <v>7538.8945680406632</v>
      </c>
      <c r="M1130" s="13">
        <v>7661.1803280857421</v>
      </c>
      <c r="N1130" s="13">
        <v>6661.7298481576045</v>
      </c>
      <c r="O1130" s="13">
        <v>7538.8945680406632</v>
      </c>
      <c r="P1130" s="13">
        <v>199</v>
      </c>
      <c r="Q1130" s="13">
        <v>10.430718495058166</v>
      </c>
      <c r="R1130" s="13">
        <v>485.5</v>
      </c>
      <c r="S1130" s="13">
        <v>2.3036649214659688</v>
      </c>
      <c r="T1130" s="13">
        <v>259</v>
      </c>
    </row>
    <row r="1131" spans="1:20" x14ac:dyDescent="0.2">
      <c r="A1131" s="10">
        <v>2025</v>
      </c>
      <c r="B1131" s="10">
        <v>10</v>
      </c>
      <c r="C1131" s="10" t="s">
        <v>33</v>
      </c>
      <c r="D1131" s="13">
        <v>544</v>
      </c>
      <c r="E1131" s="13" t="b">
        <v>0</v>
      </c>
      <c r="F1131" s="13" t="b">
        <v>0</v>
      </c>
      <c r="G1131" s="13" t="s">
        <v>99</v>
      </c>
      <c r="H1131" s="13">
        <v>6229.0200000000032</v>
      </c>
      <c r="I1131" s="14">
        <v>57</v>
      </c>
      <c r="J1131" s="14">
        <v>1.0201388888672227</v>
      </c>
      <c r="K1131" s="13">
        <v>6106.0509191221981</v>
      </c>
      <c r="L1131" s="14">
        <v>6106.0509191221981</v>
      </c>
      <c r="M1131" s="13">
        <v>6106.0509191221981</v>
      </c>
      <c r="N1131" s="13">
        <v>7106.7479919821162</v>
      </c>
      <c r="O1131" s="13">
        <v>6106.0509191221981</v>
      </c>
      <c r="P1131" s="13">
        <v>14</v>
      </c>
      <c r="Q1131" s="13">
        <v>13.7236215115236</v>
      </c>
      <c r="R1131" s="13">
        <v>507.5</v>
      </c>
      <c r="S1131" s="13">
        <v>2.4285714285714284</v>
      </c>
      <c r="T1131" s="13">
        <v>168</v>
      </c>
    </row>
    <row r="1132" spans="1:20" x14ac:dyDescent="0.2">
      <c r="A1132" s="10">
        <v>2025</v>
      </c>
      <c r="B1132" s="10">
        <v>10</v>
      </c>
      <c r="C1132" s="10" t="s">
        <v>37</v>
      </c>
      <c r="D1132" s="13">
        <v>544</v>
      </c>
      <c r="E1132" s="13" t="b">
        <v>0</v>
      </c>
      <c r="F1132" s="13" t="b">
        <v>0</v>
      </c>
      <c r="G1132" s="13" t="s">
        <v>99</v>
      </c>
      <c r="H1132" s="13">
        <v>29158.079999999994</v>
      </c>
      <c r="I1132" s="14">
        <v>191</v>
      </c>
      <c r="J1132" s="14">
        <v>5.0676736111272476</v>
      </c>
      <c r="K1132" s="13">
        <v>5753.7407176296238</v>
      </c>
      <c r="L1132" s="14">
        <v>5753.7407176296238</v>
      </c>
      <c r="M1132" s="13">
        <v>5753.7407176296238</v>
      </c>
      <c r="N1132" s="13">
        <v>5294.555659836923</v>
      </c>
      <c r="O1132" s="13">
        <v>5753.7407176296238</v>
      </c>
      <c r="P1132" s="13">
        <v>56</v>
      </c>
      <c r="Q1132" s="13">
        <v>11.050435426038305</v>
      </c>
      <c r="R1132" s="13">
        <v>316.5</v>
      </c>
      <c r="S1132" s="13">
        <v>2.1304347826086958</v>
      </c>
      <c r="T1132" s="13">
        <v>189</v>
      </c>
    </row>
    <row r="1133" spans="1:20" x14ac:dyDescent="0.2">
      <c r="A1133" s="10">
        <v>2024</v>
      </c>
      <c r="B1133" s="10">
        <v>11</v>
      </c>
      <c r="C1133" s="10" t="s">
        <v>35</v>
      </c>
      <c r="D1133" s="13">
        <v>544</v>
      </c>
      <c r="E1133" s="13" t="b">
        <v>0</v>
      </c>
      <c r="F1133" s="13" t="b">
        <v>0</v>
      </c>
      <c r="G1133" s="13" t="s">
        <v>99</v>
      </c>
      <c r="H1133" s="13">
        <v>94498.699999999953</v>
      </c>
      <c r="I1133" s="14">
        <v>415</v>
      </c>
      <c r="J1133" s="14">
        <v>20.256215277802838</v>
      </c>
      <c r="K1133" s="13">
        <v>4665.1706009243244</v>
      </c>
      <c r="L1133" s="14">
        <v>2934.6671717663526</v>
      </c>
      <c r="M1133" s="13">
        <v>4665.1706009243244</v>
      </c>
      <c r="N1133" s="13">
        <v>2584.4630540320027</v>
      </c>
      <c r="O1133" s="13">
        <v>2934.6671717663526</v>
      </c>
      <c r="P1133" s="13">
        <v>128</v>
      </c>
      <c r="Q1133" s="13">
        <v>6.3190481659357625</v>
      </c>
      <c r="R1133" s="13">
        <v>480</v>
      </c>
      <c r="S1133" s="13">
        <v>2.0161290322580645</v>
      </c>
      <c r="T1133" s="13">
        <v>299</v>
      </c>
    </row>
    <row r="1134" spans="1:20" x14ac:dyDescent="0.2">
      <c r="A1134" s="10">
        <v>2024</v>
      </c>
      <c r="B1134" s="10">
        <v>11</v>
      </c>
      <c r="C1134" s="10" t="s">
        <v>37</v>
      </c>
      <c r="D1134" s="13">
        <v>544</v>
      </c>
      <c r="E1134" s="13" t="b">
        <v>0</v>
      </c>
      <c r="F1134" s="13" t="b">
        <v>0</v>
      </c>
      <c r="G1134" s="13" t="s">
        <v>99</v>
      </c>
      <c r="H1134" s="13">
        <v>81332.499999999971</v>
      </c>
      <c r="I1134" s="14">
        <v>691</v>
      </c>
      <c r="J1134" s="14">
        <v>6.5625</v>
      </c>
      <c r="K1134" s="13">
        <v>12393.523809523806</v>
      </c>
      <c r="L1134" s="14">
        <v>12393.523809523806</v>
      </c>
      <c r="M1134" s="13">
        <v>12393.523809523806</v>
      </c>
      <c r="N1134" s="13">
        <v>11635.459047619044</v>
      </c>
      <c r="O1134" s="13">
        <v>12393.523809523806</v>
      </c>
      <c r="P1134" s="13">
        <v>217</v>
      </c>
      <c r="Q1134" s="13">
        <v>33.06666666666667</v>
      </c>
      <c r="R1134" s="13">
        <v>295</v>
      </c>
      <c r="S1134" s="13">
        <v>1.54375</v>
      </c>
      <c r="T1134" s="13">
        <v>199</v>
      </c>
    </row>
    <row r="1135" spans="1:20" x14ac:dyDescent="0.2">
      <c r="A1135" s="10">
        <v>2025</v>
      </c>
      <c r="B1135" s="10">
        <v>11</v>
      </c>
      <c r="C1135" s="10" t="s">
        <v>35</v>
      </c>
      <c r="D1135" s="13">
        <v>544</v>
      </c>
      <c r="E1135" s="13" t="b">
        <v>0</v>
      </c>
      <c r="F1135" s="13" t="b">
        <v>0</v>
      </c>
      <c r="G1135" s="13" t="s">
        <v>99</v>
      </c>
      <c r="H1135" s="13">
        <v>81750.669999999969</v>
      </c>
      <c r="I1135" s="14">
        <v>473</v>
      </c>
      <c r="J1135" s="14">
        <v>14.042326388924266</v>
      </c>
      <c r="K1135" s="13">
        <v>5821.732648550309</v>
      </c>
      <c r="L1135" s="14">
        <v>5781.4971502182352</v>
      </c>
      <c r="M1135" s="13">
        <v>5821.732648550309</v>
      </c>
      <c r="N1135" s="13">
        <v>5412.9043788607478</v>
      </c>
      <c r="O1135" s="13">
        <v>5781.4971502182352</v>
      </c>
      <c r="P1135" s="13">
        <v>137</v>
      </c>
      <c r="Q1135" s="13">
        <v>9.7562181796356242</v>
      </c>
      <c r="R1135" s="13">
        <v>399</v>
      </c>
      <c r="S1135" s="13">
        <v>2.0697674418604652</v>
      </c>
      <c r="T1135" s="13">
        <v>259</v>
      </c>
    </row>
    <row r="1136" spans="1:20" x14ac:dyDescent="0.2">
      <c r="A1136" s="10">
        <v>2025</v>
      </c>
      <c r="B1136" s="10">
        <v>11</v>
      </c>
      <c r="C1136" s="10" t="s">
        <v>33</v>
      </c>
      <c r="D1136" s="13">
        <v>544</v>
      </c>
      <c r="E1136" s="13" t="b">
        <v>0</v>
      </c>
      <c r="F1136" s="13" t="b">
        <v>0</v>
      </c>
      <c r="G1136" s="13" t="s">
        <v>99</v>
      </c>
      <c r="H1136" s="13">
        <v>10106.000000000004</v>
      </c>
      <c r="I1136" s="14">
        <v>70</v>
      </c>
      <c r="J1136" s="14">
        <v>1.698750000023574</v>
      </c>
      <c r="K1136" s="13">
        <v>5949.0802059512935</v>
      </c>
      <c r="L1136" s="14">
        <v>5413.3922000720459</v>
      </c>
      <c r="M1136" s="13">
        <v>5949.0802059512935</v>
      </c>
      <c r="N1136" s="13">
        <v>6470.7167033686319</v>
      </c>
      <c r="O1136" s="13">
        <v>5413.3922000720459</v>
      </c>
      <c r="P1136" s="13">
        <v>24</v>
      </c>
      <c r="Q1136" s="13">
        <v>14.128035319892241</v>
      </c>
      <c r="R1136" s="13">
        <v>329.5</v>
      </c>
      <c r="S1136" s="13">
        <v>1.9523809523809523</v>
      </c>
      <c r="T1136" s="13">
        <v>219</v>
      </c>
    </row>
    <row r="1137" spans="1:20" x14ac:dyDescent="0.2">
      <c r="A1137" s="10">
        <v>2025</v>
      </c>
      <c r="B1137" s="10">
        <v>11</v>
      </c>
      <c r="C1137" s="10" t="s">
        <v>37</v>
      </c>
      <c r="D1137" s="13">
        <v>544</v>
      </c>
      <c r="E1137" s="13" t="b">
        <v>0</v>
      </c>
      <c r="F1137" s="13" t="b">
        <v>0</v>
      </c>
      <c r="G1137" s="13" t="s">
        <v>99</v>
      </c>
      <c r="H1137" s="13">
        <v>34330.869999999995</v>
      </c>
      <c r="I1137" s="14">
        <v>211</v>
      </c>
      <c r="J1137" s="14">
        <v>4.5382638889059308</v>
      </c>
      <c r="K1137" s="13">
        <v>7564.7584275396475</v>
      </c>
      <c r="L1137" s="14">
        <v>7564.7584275396475</v>
      </c>
      <c r="M1137" s="13">
        <v>7564.7584275396475</v>
      </c>
      <c r="N1137" s="13">
        <v>7401.9428623614531</v>
      </c>
      <c r="O1137" s="13">
        <v>7564.7584275396475</v>
      </c>
      <c r="P1137" s="13">
        <v>52</v>
      </c>
      <c r="Q1137" s="13">
        <v>11.458126118914601</v>
      </c>
      <c r="R1137" s="13">
        <v>318</v>
      </c>
      <c r="S1137" s="13">
        <v>2.1818181818181817</v>
      </c>
      <c r="T1137" s="13">
        <v>204</v>
      </c>
    </row>
    <row r="1138" spans="1:20" x14ac:dyDescent="0.2">
      <c r="A1138" s="10">
        <v>2024</v>
      </c>
      <c r="B1138" s="10">
        <v>12</v>
      </c>
      <c r="C1138" s="10" t="s">
        <v>35</v>
      </c>
      <c r="D1138" s="13">
        <v>544</v>
      </c>
      <c r="E1138" s="13" t="b">
        <v>0</v>
      </c>
      <c r="F1138" s="13" t="b">
        <v>0</v>
      </c>
      <c r="G1138" s="13" t="s">
        <v>99</v>
      </c>
      <c r="H1138" s="13">
        <v>82445.000000000058</v>
      </c>
      <c r="I1138" s="14">
        <v>424</v>
      </c>
      <c r="J1138" s="14">
        <v>20.878298611083885</v>
      </c>
      <c r="K1138" s="13">
        <v>3948.8370932788366</v>
      </c>
      <c r="L1138" s="14">
        <v>2940.2755053714168</v>
      </c>
      <c r="M1138" s="13">
        <v>3948.8370932788366</v>
      </c>
      <c r="N1138" s="13">
        <v>3022.9259182304372</v>
      </c>
      <c r="O1138" s="13">
        <v>2940.2755053714168</v>
      </c>
      <c r="P1138" s="13">
        <v>130</v>
      </c>
      <c r="Q1138" s="13">
        <v>6.2265610058372056</v>
      </c>
      <c r="R1138" s="13">
        <v>433.5</v>
      </c>
      <c r="S1138" s="13">
        <v>1.9765625</v>
      </c>
      <c r="T1138" s="13">
        <v>279</v>
      </c>
    </row>
    <row r="1139" spans="1:20" x14ac:dyDescent="0.2">
      <c r="A1139" s="10">
        <v>2024</v>
      </c>
      <c r="B1139" s="10">
        <v>12</v>
      </c>
      <c r="C1139" s="10" t="s">
        <v>37</v>
      </c>
      <c r="D1139" s="13">
        <v>544</v>
      </c>
      <c r="E1139" s="13" t="b">
        <v>0</v>
      </c>
      <c r="F1139" s="13" t="b">
        <v>0</v>
      </c>
      <c r="G1139" s="13" t="s">
        <v>99</v>
      </c>
      <c r="H1139" s="13">
        <v>136002.54999999993</v>
      </c>
      <c r="I1139" s="14">
        <v>1192</v>
      </c>
      <c r="J1139" s="14">
        <v>7.0562499999999995</v>
      </c>
      <c r="K1139" s="13">
        <v>19274.054915854729</v>
      </c>
      <c r="L1139" s="14">
        <v>19274.054915854729</v>
      </c>
      <c r="M1139" s="13">
        <v>19274.054915854729</v>
      </c>
      <c r="N1139" s="13">
        <v>18878.533215234711</v>
      </c>
      <c r="O1139" s="13">
        <v>19274.054915854729</v>
      </c>
      <c r="P1139" s="13">
        <v>371</v>
      </c>
      <c r="Q1139" s="13">
        <v>52.577502214348982</v>
      </c>
      <c r="R1139" s="13">
        <v>289.5</v>
      </c>
      <c r="S1139" s="13">
        <v>1.6898954703832754</v>
      </c>
      <c r="T1139" s="13">
        <v>189</v>
      </c>
    </row>
    <row r="1140" spans="1:20" x14ac:dyDescent="0.2">
      <c r="A1140" s="10">
        <v>2025</v>
      </c>
      <c r="B1140" s="10">
        <v>12</v>
      </c>
      <c r="C1140" s="10" t="s">
        <v>35</v>
      </c>
      <c r="D1140" s="13">
        <v>544</v>
      </c>
      <c r="E1140" s="13" t="b">
        <v>0</v>
      </c>
      <c r="F1140" s="13" t="b">
        <v>0</v>
      </c>
      <c r="G1140" s="13" t="s">
        <v>99</v>
      </c>
      <c r="H1140" s="13">
        <v>177742.7999999999</v>
      </c>
      <c r="I1140" s="14">
        <v>943</v>
      </c>
      <c r="J1140" s="14">
        <v>20.844270833288903</v>
      </c>
      <c r="K1140" s="13">
        <v>8527.1776317615058</v>
      </c>
      <c r="L1140" s="14">
        <v>8490.4768996457879</v>
      </c>
      <c r="M1140" s="13">
        <v>8527.1776317615058</v>
      </c>
      <c r="N1140" s="13">
        <v>7778.7369631109568</v>
      </c>
      <c r="O1140" s="13">
        <v>8490.4768996457879</v>
      </c>
      <c r="P1140" s="13">
        <v>250</v>
      </c>
      <c r="Q1140" s="13">
        <v>11.993703305790039</v>
      </c>
      <c r="R1140" s="13">
        <v>509</v>
      </c>
      <c r="S1140" s="13">
        <v>2.1724137931034484</v>
      </c>
      <c r="T1140" s="13">
        <v>289</v>
      </c>
    </row>
    <row r="1141" spans="1:20" x14ac:dyDescent="0.2">
      <c r="A1141" s="10">
        <v>2025</v>
      </c>
      <c r="B1141" s="10">
        <v>12</v>
      </c>
      <c r="C1141" s="10" t="s">
        <v>33</v>
      </c>
      <c r="D1141" s="13">
        <v>544</v>
      </c>
      <c r="E1141" s="13" t="b">
        <v>0</v>
      </c>
      <c r="F1141" s="13" t="b">
        <v>0</v>
      </c>
      <c r="G1141" s="13" t="s">
        <v>99</v>
      </c>
      <c r="H1141" s="13">
        <v>190</v>
      </c>
      <c r="I1141" s="14">
        <v>2</v>
      </c>
      <c r="J1141" s="14">
        <v>0.52625</v>
      </c>
      <c r="K1141" s="13">
        <v>361.04513064133016</v>
      </c>
      <c r="L1141" s="14">
        <v>361.04513064133016</v>
      </c>
      <c r="M1141" s="13">
        <v>361.04513064133016</v>
      </c>
      <c r="N1141" s="13">
        <v>361.04513064133016</v>
      </c>
      <c r="O1141" s="13">
        <v>361.04513064133016</v>
      </c>
      <c r="P1141" s="13">
        <v>1</v>
      </c>
      <c r="Q1141" s="13">
        <v>1.9002375296912115</v>
      </c>
      <c r="R1141" s="13">
        <v>190</v>
      </c>
      <c r="S1141" s="13">
        <v>1</v>
      </c>
      <c r="T1141" s="13">
        <v>189</v>
      </c>
    </row>
    <row r="1142" spans="1:20" x14ac:dyDescent="0.2">
      <c r="A1142" s="10">
        <v>2025</v>
      </c>
      <c r="B1142" s="10">
        <v>12</v>
      </c>
      <c r="C1142" s="10" t="s">
        <v>37</v>
      </c>
      <c r="D1142" s="13">
        <v>544</v>
      </c>
      <c r="E1142" s="13" t="b">
        <v>0</v>
      </c>
      <c r="F1142" s="13" t="b">
        <v>0</v>
      </c>
      <c r="G1142" s="13" t="s">
        <v>99</v>
      </c>
      <c r="H1142" s="13">
        <v>12469</v>
      </c>
      <c r="I1142" s="14">
        <v>68</v>
      </c>
      <c r="J1142" s="14">
        <v>2.3034722222419806</v>
      </c>
      <c r="K1142" s="13">
        <v>5413.1323484612558</v>
      </c>
      <c r="L1142" s="14">
        <v>5413.1323484612558</v>
      </c>
      <c r="M1142" s="13">
        <v>5413.1323484612558</v>
      </c>
      <c r="N1142" s="13">
        <v>5545.5411515954829</v>
      </c>
      <c r="O1142" s="13">
        <v>5413.1323484612558</v>
      </c>
      <c r="P1142" s="13">
        <v>27</v>
      </c>
      <c r="Q1142" s="13">
        <v>11.721435031554568</v>
      </c>
      <c r="R1142" s="13">
        <v>274</v>
      </c>
      <c r="S1142" s="13">
        <v>1.625</v>
      </c>
      <c r="T1142" s="13">
        <v>189</v>
      </c>
    </row>
    <row r="1143" spans="1:20" x14ac:dyDescent="0.2">
      <c r="A1143" s="10">
        <v>2024</v>
      </c>
      <c r="B1143" s="10">
        <v>9</v>
      </c>
      <c r="C1143" s="10" t="s">
        <v>27</v>
      </c>
      <c r="D1143" s="13">
        <v>545</v>
      </c>
      <c r="E1143" s="13" t="b">
        <v>0</v>
      </c>
      <c r="F1143" s="13" t="b">
        <v>0</v>
      </c>
      <c r="G1143" s="13" t="s">
        <v>175</v>
      </c>
      <c r="H1143" s="13">
        <v>7295</v>
      </c>
      <c r="I1143" s="14">
        <v>53</v>
      </c>
      <c r="J1143" s="14">
        <v>9.7142361110888302</v>
      </c>
      <c r="K1143" s="13">
        <v>750.95971691204159</v>
      </c>
      <c r="L1143" s="14">
        <v>477.64949780286128</v>
      </c>
      <c r="M1143" s="13">
        <v>750.95971691204159</v>
      </c>
      <c r="N1143" s="13">
        <v>565.35582800286943</v>
      </c>
      <c r="O1143" s="13">
        <v>477.64949780286128</v>
      </c>
      <c r="P1143" s="13">
        <v>19</v>
      </c>
      <c r="Q1143" s="13">
        <v>1.9558923401410269</v>
      </c>
      <c r="R1143" s="13">
        <v>310</v>
      </c>
      <c r="S1143" s="13">
        <v>1.7777777777777777</v>
      </c>
      <c r="T1143" s="13">
        <v>244</v>
      </c>
    </row>
    <row r="1144" spans="1:20" x14ac:dyDescent="0.2">
      <c r="A1144" s="10">
        <v>2025</v>
      </c>
      <c r="B1144" s="10">
        <v>1</v>
      </c>
      <c r="C1144" s="10" t="s">
        <v>29</v>
      </c>
      <c r="D1144" s="13">
        <v>546</v>
      </c>
      <c r="E1144" s="13" t="b">
        <v>0</v>
      </c>
      <c r="F1144" s="13" t="b">
        <v>0</v>
      </c>
      <c r="G1144" s="13" t="s">
        <v>176</v>
      </c>
      <c r="H1144" s="13">
        <v>26777</v>
      </c>
      <c r="I1144" s="14">
        <v>130</v>
      </c>
      <c r="J1144" s="14">
        <v>9.9413888888811925</v>
      </c>
      <c r="K1144" s="13">
        <v>2693.4868255630117</v>
      </c>
      <c r="L1144" s="14">
        <v>1668.6501439002552</v>
      </c>
      <c r="M1144" s="13">
        <v>2693.4868255630117</v>
      </c>
      <c r="N1144" s="13">
        <v>1755.4488809424306</v>
      </c>
      <c r="O1144" s="13">
        <v>1668.6501439002552</v>
      </c>
      <c r="P1144" s="13">
        <v>51</v>
      </c>
      <c r="Q1144" s="13">
        <v>5.1300678979614442</v>
      </c>
      <c r="R1144" s="13">
        <v>368</v>
      </c>
      <c r="S1144" s="13">
        <v>1.653061224489796</v>
      </c>
      <c r="T1144" s="13">
        <v>299</v>
      </c>
    </row>
    <row r="1145" spans="1:20" x14ac:dyDescent="0.2">
      <c r="A1145" s="10">
        <v>2025</v>
      </c>
      <c r="B1145" s="10">
        <v>1</v>
      </c>
      <c r="C1145" s="10" t="s">
        <v>39</v>
      </c>
      <c r="D1145" s="13">
        <v>546</v>
      </c>
      <c r="E1145" s="13" t="b">
        <v>0</v>
      </c>
      <c r="F1145" s="13" t="b">
        <v>0</v>
      </c>
      <c r="G1145" s="13" t="s">
        <v>176</v>
      </c>
      <c r="H1145" s="13">
        <v>248</v>
      </c>
      <c r="I1145" s="14">
        <v>2</v>
      </c>
      <c r="J1145" s="14">
        <v>0.29499999999999998</v>
      </c>
      <c r="K1145" s="13">
        <v>840.67796610169501</v>
      </c>
      <c r="L1145" s="14">
        <v>840.67796610169501</v>
      </c>
      <c r="M1145" s="13">
        <v>840.67796610169501</v>
      </c>
      <c r="N1145" s="13">
        <v>840.67796610169501</v>
      </c>
      <c r="O1145" s="13">
        <v>840.67796610169501</v>
      </c>
      <c r="P1145" s="13">
        <v>1</v>
      </c>
      <c r="Q1145" s="13">
        <v>3.3898305084745766</v>
      </c>
      <c r="R1145" s="13">
        <v>248</v>
      </c>
      <c r="S1145" s="13">
        <v>1</v>
      </c>
      <c r="T1145" s="13">
        <v>189</v>
      </c>
    </row>
    <row r="1146" spans="1:20" x14ac:dyDescent="0.2">
      <c r="A1146" s="10">
        <v>2024</v>
      </c>
      <c r="B1146" s="10">
        <v>9</v>
      </c>
      <c r="C1146" s="10" t="s">
        <v>29</v>
      </c>
      <c r="D1146" s="13">
        <v>546</v>
      </c>
      <c r="E1146" s="13" t="b">
        <v>0</v>
      </c>
      <c r="F1146" s="13" t="b">
        <v>0</v>
      </c>
      <c r="G1146" s="13" t="s">
        <v>176</v>
      </c>
      <c r="H1146" s="13">
        <v>42168.999999999993</v>
      </c>
      <c r="I1146" s="14">
        <v>275</v>
      </c>
      <c r="J1146" s="14">
        <v>11.161388888924847</v>
      </c>
      <c r="K1146" s="13">
        <v>3778.1140339839949</v>
      </c>
      <c r="L1146" s="14">
        <v>2639.6894054318764</v>
      </c>
      <c r="M1146" s="13">
        <v>3646.8579676844251</v>
      </c>
      <c r="N1146" s="13">
        <v>2892.1669445664752</v>
      </c>
      <c r="O1146" s="13">
        <v>2508.4333391323066</v>
      </c>
      <c r="P1146" s="13">
        <v>100</v>
      </c>
      <c r="Q1146" s="13">
        <v>8.9594584504825718</v>
      </c>
      <c r="R1146" s="13">
        <v>345.5</v>
      </c>
      <c r="S1146" s="13">
        <v>1.5777777777777777</v>
      </c>
      <c r="T1146" s="13">
        <v>295</v>
      </c>
    </row>
    <row r="1147" spans="1:20" x14ac:dyDescent="0.2">
      <c r="A1147" s="10">
        <v>2024</v>
      </c>
      <c r="B1147" s="10">
        <v>10</v>
      </c>
      <c r="C1147" s="10" t="s">
        <v>29</v>
      </c>
      <c r="D1147" s="13">
        <v>546</v>
      </c>
      <c r="E1147" s="13" t="b">
        <v>0</v>
      </c>
      <c r="F1147" s="13" t="b">
        <v>0</v>
      </c>
      <c r="G1147" s="13" t="s">
        <v>176</v>
      </c>
      <c r="H1147" s="13">
        <v>121473.00000000013</v>
      </c>
      <c r="I1147" s="14">
        <v>727</v>
      </c>
      <c r="J1147" s="14">
        <v>20.883819444559631</v>
      </c>
      <c r="K1147" s="13">
        <v>5816.60841889938</v>
      </c>
      <c r="L1147" s="14">
        <v>3613.8600125496118</v>
      </c>
      <c r="M1147" s="13">
        <v>5816.60841889938</v>
      </c>
      <c r="N1147" s="13">
        <v>4093.772225284762</v>
      </c>
      <c r="O1147" s="13">
        <v>3613.8600125496118</v>
      </c>
      <c r="P1147" s="13">
        <v>247</v>
      </c>
      <c r="Q1147" s="13">
        <v>11.827338416505276</v>
      </c>
      <c r="R1147" s="13">
        <v>357.5</v>
      </c>
      <c r="S1147" s="13">
        <v>1.7094017094017093</v>
      </c>
      <c r="T1147" s="13">
        <v>296.5</v>
      </c>
    </row>
    <row r="1148" spans="1:20" x14ac:dyDescent="0.2">
      <c r="A1148" s="10">
        <v>2024</v>
      </c>
      <c r="B1148" s="10">
        <v>10</v>
      </c>
      <c r="C1148" s="10" t="s">
        <v>27</v>
      </c>
      <c r="D1148" s="13">
        <v>546</v>
      </c>
      <c r="E1148" s="13" t="b">
        <v>0</v>
      </c>
      <c r="F1148" s="13" t="b">
        <v>0</v>
      </c>
      <c r="G1148" s="13" t="s">
        <v>176</v>
      </c>
      <c r="J1148" s="14">
        <v>1</v>
      </c>
    </row>
    <row r="1149" spans="1:20" x14ac:dyDescent="0.2">
      <c r="A1149" s="10">
        <v>2024</v>
      </c>
      <c r="B1149" s="10">
        <v>11</v>
      </c>
      <c r="C1149" s="10" t="s">
        <v>29</v>
      </c>
      <c r="D1149" s="13">
        <v>546</v>
      </c>
      <c r="E1149" s="13" t="b">
        <v>0</v>
      </c>
      <c r="F1149" s="13" t="b">
        <v>0</v>
      </c>
      <c r="G1149" s="13" t="s">
        <v>176</v>
      </c>
      <c r="H1149" s="13">
        <v>103787.00000000004</v>
      </c>
      <c r="I1149" s="14">
        <v>594</v>
      </c>
      <c r="J1149" s="14">
        <v>17.260000000021538</v>
      </c>
      <c r="K1149" s="13">
        <v>6013.1517960527535</v>
      </c>
      <c r="L1149" s="14">
        <v>3775.5057937380443</v>
      </c>
      <c r="M1149" s="13">
        <v>6013.1517960527535</v>
      </c>
      <c r="N1149" s="13">
        <v>4119.9669756611393</v>
      </c>
      <c r="O1149" s="13">
        <v>3775.5057937380443</v>
      </c>
      <c r="P1149" s="13">
        <v>222</v>
      </c>
      <c r="Q1149" s="13">
        <v>12.862108922347797</v>
      </c>
      <c r="R1149" s="13">
        <v>366</v>
      </c>
      <c r="S1149" s="13">
        <v>1.5990566037735849</v>
      </c>
      <c r="T1149" s="13">
        <v>269</v>
      </c>
    </row>
    <row r="1150" spans="1:20" x14ac:dyDescent="0.2">
      <c r="A1150" s="10">
        <v>2024</v>
      </c>
      <c r="B1150" s="10">
        <v>12</v>
      </c>
      <c r="C1150" s="10" t="s">
        <v>29</v>
      </c>
      <c r="D1150" s="13">
        <v>546</v>
      </c>
      <c r="E1150" s="13" t="b">
        <v>0</v>
      </c>
      <c r="F1150" s="13" t="b">
        <v>0</v>
      </c>
      <c r="G1150" s="13" t="s">
        <v>176</v>
      </c>
      <c r="H1150" s="13">
        <v>31970</v>
      </c>
      <c r="I1150" s="14">
        <v>213</v>
      </c>
      <c r="J1150" s="14">
        <v>9.7814930555332111</v>
      </c>
      <c r="K1150" s="13">
        <v>3268.41718523893</v>
      </c>
      <c r="L1150" s="14">
        <v>2445.4446641424374</v>
      </c>
      <c r="M1150" s="13">
        <v>3268.41718523893</v>
      </c>
      <c r="N1150" s="13">
        <v>2777.8070122566623</v>
      </c>
      <c r="O1150" s="13">
        <v>2445.4446641424374</v>
      </c>
      <c r="P1150" s="13">
        <v>72</v>
      </c>
      <c r="Q1150" s="13">
        <v>7.3608394537755073</v>
      </c>
      <c r="R1150" s="13">
        <v>395</v>
      </c>
      <c r="S1150" s="13">
        <v>1.6666666666666667</v>
      </c>
      <c r="T1150" s="13">
        <v>269</v>
      </c>
    </row>
    <row r="1151" spans="1:20" x14ac:dyDescent="0.2">
      <c r="A1151" s="10">
        <v>2025</v>
      </c>
      <c r="B1151" s="10">
        <v>1</v>
      </c>
      <c r="C1151" s="10" t="s">
        <v>39</v>
      </c>
      <c r="D1151" s="13">
        <v>547</v>
      </c>
      <c r="E1151" s="13" t="b">
        <v>0</v>
      </c>
      <c r="F1151" s="13" t="b">
        <v>0</v>
      </c>
      <c r="G1151" s="13" t="s">
        <v>94</v>
      </c>
      <c r="H1151" s="13">
        <v>241821.82000000004</v>
      </c>
      <c r="I1151" s="14">
        <v>846</v>
      </c>
      <c r="J1151" s="14">
        <v>23.604826388932999</v>
      </c>
      <c r="K1151" s="13">
        <v>10244.592187018878</v>
      </c>
      <c r="L1151" s="14">
        <v>8159.3216076479739</v>
      </c>
      <c r="M1151" s="13">
        <v>8298.1309318943131</v>
      </c>
      <c r="N1151" s="13">
        <v>4976.1840254445397</v>
      </c>
      <c r="O1151" s="13">
        <v>6212.8603525234075</v>
      </c>
      <c r="P1151" s="13">
        <v>279</v>
      </c>
      <c r="Q1151" s="13">
        <v>11.819616692068013</v>
      </c>
      <c r="R1151" s="13">
        <v>396</v>
      </c>
      <c r="S1151" s="13">
        <v>1.8280000000000001</v>
      </c>
      <c r="T1151" s="13">
        <v>362</v>
      </c>
    </row>
    <row r="1152" spans="1:20" x14ac:dyDescent="0.2">
      <c r="A1152" s="10">
        <v>2026</v>
      </c>
      <c r="B1152" s="10">
        <v>1</v>
      </c>
      <c r="C1152" s="10" t="s">
        <v>39</v>
      </c>
      <c r="D1152" s="13">
        <v>547</v>
      </c>
      <c r="E1152" s="13" t="b">
        <v>0</v>
      </c>
      <c r="F1152" s="13" t="b">
        <v>0</v>
      </c>
      <c r="G1152" s="13" t="s">
        <v>94</v>
      </c>
      <c r="H1152" s="13">
        <v>79154.969999999928</v>
      </c>
      <c r="I1152" s="14">
        <v>447</v>
      </c>
      <c r="J1152" s="14">
        <v>13.818923611033824</v>
      </c>
      <c r="K1152" s="13">
        <v>5728.0127040284124</v>
      </c>
      <c r="L1152" s="14">
        <v>5661.7304069565434</v>
      </c>
      <c r="M1152" s="13">
        <v>5591.9673756861312</v>
      </c>
      <c r="N1152" s="13">
        <v>5412.9483674310504</v>
      </c>
      <c r="O1152" s="13">
        <v>5525.6850786142622</v>
      </c>
      <c r="P1152" s="13">
        <v>156</v>
      </c>
      <c r="Q1152" s="13">
        <v>11.288867670955256</v>
      </c>
      <c r="R1152" s="13">
        <v>312</v>
      </c>
      <c r="S1152" s="13">
        <v>1.5555555555555556</v>
      </c>
      <c r="T1152" s="13">
        <v>289</v>
      </c>
    </row>
    <row r="1153" spans="1:20" x14ac:dyDescent="0.2">
      <c r="A1153" s="10">
        <v>2025</v>
      </c>
      <c r="B1153" s="10">
        <v>2</v>
      </c>
      <c r="C1153" s="10" t="s">
        <v>39</v>
      </c>
      <c r="D1153" s="13">
        <v>547</v>
      </c>
      <c r="E1153" s="13" t="b">
        <v>0</v>
      </c>
      <c r="F1153" s="13" t="b">
        <v>0</v>
      </c>
      <c r="G1153" s="13" t="s">
        <v>94</v>
      </c>
      <c r="H1153" s="13">
        <v>183771.24999999997</v>
      </c>
      <c r="I1153" s="14">
        <v>615</v>
      </c>
      <c r="J1153" s="14">
        <v>21.546250000021246</v>
      </c>
      <c r="K1153" s="13">
        <v>8529.152404702385</v>
      </c>
      <c r="L1153" s="14">
        <v>7186.6148401623168</v>
      </c>
      <c r="M1153" s="13">
        <v>7244.7061553563199</v>
      </c>
      <c r="N1153" s="13">
        <v>5035.1569298552204</v>
      </c>
      <c r="O1153" s="13">
        <v>5902.1685908162544</v>
      </c>
      <c r="P1153" s="13">
        <v>221</v>
      </c>
      <c r="Q1153" s="13">
        <v>10.257005279330839</v>
      </c>
      <c r="R1153" s="13">
        <v>410</v>
      </c>
      <c r="S1153" s="13">
        <v>1.739795918367347</v>
      </c>
      <c r="T1153" s="13">
        <v>367</v>
      </c>
    </row>
    <row r="1154" spans="1:20" x14ac:dyDescent="0.2">
      <c r="A1154" s="10">
        <v>2025</v>
      </c>
      <c r="B1154" s="10">
        <v>3</v>
      </c>
      <c r="C1154" s="10" t="s">
        <v>39</v>
      </c>
      <c r="D1154" s="13">
        <v>547</v>
      </c>
      <c r="E1154" s="13" t="b">
        <v>0</v>
      </c>
      <c r="F1154" s="13" t="b">
        <v>0</v>
      </c>
      <c r="G1154" s="13" t="s">
        <v>94</v>
      </c>
      <c r="H1154" s="13">
        <v>200699.02000000016</v>
      </c>
      <c r="I1154" s="14">
        <v>918</v>
      </c>
      <c r="J1154" s="14">
        <v>24.366180555523897</v>
      </c>
      <c r="K1154" s="13">
        <v>8236.7862104059222</v>
      </c>
      <c r="L1154" s="14">
        <v>7199.7759189315921</v>
      </c>
      <c r="M1154" s="13">
        <v>8104.5537502278521</v>
      </c>
      <c r="N1154" s="13">
        <v>6034.1759212101078</v>
      </c>
      <c r="O1154" s="13">
        <v>7067.543458753521</v>
      </c>
      <c r="P1154" s="13">
        <v>283</v>
      </c>
      <c r="Q1154" s="13">
        <v>11.614458792797665</v>
      </c>
      <c r="R1154" s="13">
        <v>435</v>
      </c>
      <c r="S1154" s="13">
        <v>1.9885057471264367</v>
      </c>
      <c r="T1154" s="13">
        <v>319</v>
      </c>
    </row>
    <row r="1155" spans="1:20" x14ac:dyDescent="0.2">
      <c r="A1155" s="10">
        <v>2025</v>
      </c>
      <c r="B1155" s="10">
        <v>4</v>
      </c>
      <c r="C1155" s="10" t="s">
        <v>39</v>
      </c>
      <c r="D1155" s="13">
        <v>547</v>
      </c>
      <c r="E1155" s="13" t="b">
        <v>0</v>
      </c>
      <c r="F1155" s="13" t="b">
        <v>0</v>
      </c>
      <c r="G1155" s="13" t="s">
        <v>94</v>
      </c>
      <c r="H1155" s="13">
        <v>244787.5400000005</v>
      </c>
      <c r="I1155" s="14">
        <v>898</v>
      </c>
      <c r="J1155" s="14">
        <v>23.89458333337825</v>
      </c>
      <c r="K1155" s="13">
        <v>10244.478281320677</v>
      </c>
      <c r="L1155" s="14">
        <v>8889.0003661750925</v>
      </c>
      <c r="M1155" s="13">
        <v>7608.315971178632</v>
      </c>
      <c r="N1155" s="13">
        <v>5933.0350323357998</v>
      </c>
      <c r="O1155" s="13">
        <v>6252.8380560330406</v>
      </c>
      <c r="P1155" s="13">
        <v>279</v>
      </c>
      <c r="Q1155" s="13">
        <v>11.67628646657613</v>
      </c>
      <c r="R1155" s="13">
        <v>392</v>
      </c>
      <c r="S1155" s="13">
        <v>2.0198412698412698</v>
      </c>
      <c r="T1155" s="13">
        <v>305</v>
      </c>
    </row>
    <row r="1156" spans="1:20" x14ac:dyDescent="0.2">
      <c r="A1156" s="10">
        <v>2025</v>
      </c>
      <c r="B1156" s="10">
        <v>5</v>
      </c>
      <c r="C1156" s="10" t="s">
        <v>39</v>
      </c>
      <c r="D1156" s="13">
        <v>547</v>
      </c>
      <c r="E1156" s="13" t="b">
        <v>0</v>
      </c>
      <c r="F1156" s="13" t="b">
        <v>0</v>
      </c>
      <c r="G1156" s="13" t="s">
        <v>94</v>
      </c>
      <c r="H1156" s="13">
        <v>242076.28000000029</v>
      </c>
      <c r="I1156" s="14">
        <v>994</v>
      </c>
      <c r="J1156" s="14">
        <v>25.137847222278651</v>
      </c>
      <c r="K1156" s="13">
        <v>9629.9527107260765</v>
      </c>
      <c r="L1156" s="14">
        <v>8987.6045471295783</v>
      </c>
      <c r="M1156" s="13">
        <v>9629.9527107260765</v>
      </c>
      <c r="N1156" s="13">
        <v>6852.2426951239258</v>
      </c>
      <c r="O1156" s="13">
        <v>8987.6045471295783</v>
      </c>
      <c r="P1156" s="13">
        <v>321</v>
      </c>
      <c r="Q1156" s="13">
        <v>12.769589900105318</v>
      </c>
      <c r="R1156" s="13">
        <v>396</v>
      </c>
      <c r="S1156" s="13">
        <v>1.8378378378378379</v>
      </c>
      <c r="T1156" s="13">
        <v>319</v>
      </c>
    </row>
    <row r="1157" spans="1:20" x14ac:dyDescent="0.2">
      <c r="A1157" s="10">
        <v>2025</v>
      </c>
      <c r="B1157" s="10">
        <v>5</v>
      </c>
      <c r="C1157" s="10" t="s">
        <v>27</v>
      </c>
      <c r="D1157" s="13">
        <v>547</v>
      </c>
      <c r="E1157" s="13" t="b">
        <v>0</v>
      </c>
      <c r="F1157" s="13" t="b">
        <v>0</v>
      </c>
      <c r="G1157" s="13" t="s">
        <v>94</v>
      </c>
      <c r="H1157" s="13">
        <v>560</v>
      </c>
      <c r="I1157" s="14">
        <v>3</v>
      </c>
      <c r="J1157" s="14">
        <v>1</v>
      </c>
      <c r="K1157" s="13">
        <v>560</v>
      </c>
      <c r="L1157" s="14">
        <v>560</v>
      </c>
      <c r="M1157" s="13">
        <v>560</v>
      </c>
      <c r="N1157" s="13">
        <v>560</v>
      </c>
      <c r="O1157" s="13">
        <v>560</v>
      </c>
      <c r="P1157" s="13">
        <v>1</v>
      </c>
      <c r="Q1157" s="13">
        <v>1</v>
      </c>
      <c r="R1157" s="13">
        <v>560</v>
      </c>
      <c r="S1157" s="13">
        <v>1</v>
      </c>
      <c r="T1157" s="13">
        <v>699</v>
      </c>
    </row>
    <row r="1158" spans="1:20" x14ac:dyDescent="0.2">
      <c r="A1158" s="10">
        <v>2025</v>
      </c>
      <c r="B1158" s="10">
        <v>6</v>
      </c>
      <c r="C1158" s="10" t="s">
        <v>39</v>
      </c>
      <c r="D1158" s="13">
        <v>547</v>
      </c>
      <c r="E1158" s="13" t="b">
        <v>0</v>
      </c>
      <c r="F1158" s="13" t="b">
        <v>0</v>
      </c>
      <c r="G1158" s="13" t="s">
        <v>94</v>
      </c>
      <c r="H1158" s="13">
        <v>184953.91000000032</v>
      </c>
      <c r="I1158" s="14">
        <v>1152</v>
      </c>
      <c r="J1158" s="14">
        <v>25.080868055520114</v>
      </c>
      <c r="K1158" s="13">
        <v>7374.3025795828999</v>
      </c>
      <c r="L1158" s="14">
        <v>6412.9004484196967</v>
      </c>
      <c r="M1158" s="13">
        <v>7374.3025795828999</v>
      </c>
      <c r="N1158" s="13">
        <v>6728.5549936481475</v>
      </c>
      <c r="O1158" s="13">
        <v>6412.9004484196967</v>
      </c>
      <c r="P1158" s="13">
        <v>388</v>
      </c>
      <c r="Q1158" s="13">
        <v>15.469958979932677</v>
      </c>
      <c r="R1158" s="13">
        <v>349</v>
      </c>
      <c r="S1158" s="13">
        <v>1.7043478260869565</v>
      </c>
      <c r="T1158" s="13">
        <v>279</v>
      </c>
    </row>
    <row r="1159" spans="1:20" x14ac:dyDescent="0.2">
      <c r="A1159" s="10">
        <v>2025</v>
      </c>
      <c r="B1159" s="10">
        <v>7</v>
      </c>
      <c r="C1159" s="10" t="s">
        <v>39</v>
      </c>
      <c r="D1159" s="13">
        <v>547</v>
      </c>
      <c r="E1159" s="13" t="b">
        <v>0</v>
      </c>
      <c r="F1159" s="13" t="b">
        <v>0</v>
      </c>
      <c r="G1159" s="13" t="s">
        <v>94</v>
      </c>
      <c r="H1159" s="13">
        <v>160029.97000000012</v>
      </c>
      <c r="I1159" s="14">
        <v>819</v>
      </c>
      <c r="J1159" s="14">
        <v>29.398819444390249</v>
      </c>
      <c r="K1159" s="13">
        <v>5443.4148385688432</v>
      </c>
      <c r="L1159" s="14">
        <v>4630.7053335088021</v>
      </c>
      <c r="M1159" s="13">
        <v>5130.3070276442622</v>
      </c>
      <c r="N1159" s="13">
        <v>4020.4641626367743</v>
      </c>
      <c r="O1159" s="13">
        <v>4317.597522584224</v>
      </c>
      <c r="P1159" s="13">
        <v>283</v>
      </c>
      <c r="Q1159" s="13">
        <v>9.6262368812228214</v>
      </c>
      <c r="R1159" s="13">
        <v>400</v>
      </c>
      <c r="S1159" s="13">
        <v>1.8798449612403101</v>
      </c>
      <c r="T1159" s="13">
        <v>296.5</v>
      </c>
    </row>
    <row r="1160" spans="1:20" x14ac:dyDescent="0.2">
      <c r="A1160" s="10">
        <v>2025</v>
      </c>
      <c r="B1160" s="10">
        <v>8</v>
      </c>
      <c r="C1160" s="10" t="s">
        <v>29</v>
      </c>
      <c r="D1160" s="13">
        <v>547</v>
      </c>
      <c r="E1160" s="13" t="b">
        <v>0</v>
      </c>
      <c r="F1160" s="13" t="b">
        <v>0</v>
      </c>
      <c r="G1160" s="13" t="s">
        <v>94</v>
      </c>
      <c r="H1160" s="13">
        <v>1078</v>
      </c>
      <c r="I1160" s="14">
        <v>3</v>
      </c>
      <c r="J1160" s="14">
        <v>0.39</v>
      </c>
      <c r="K1160" s="13">
        <v>2764.102564102564</v>
      </c>
      <c r="L1160" s="14">
        <v>2764.102564102564</v>
      </c>
      <c r="M1160" s="13">
        <v>2764.102564102564</v>
      </c>
      <c r="N1160" s="13">
        <v>2764.102564102564</v>
      </c>
      <c r="O1160" s="13">
        <v>2764.102564102564</v>
      </c>
      <c r="P1160" s="13">
        <v>1</v>
      </c>
      <c r="Q1160" s="13">
        <v>2.5641025641025639</v>
      </c>
      <c r="R1160" s="13">
        <v>1078</v>
      </c>
      <c r="S1160" s="13">
        <v>1</v>
      </c>
      <c r="T1160" s="13">
        <v>999</v>
      </c>
    </row>
    <row r="1161" spans="1:20" x14ac:dyDescent="0.2">
      <c r="A1161" s="10">
        <v>2025</v>
      </c>
      <c r="B1161" s="10">
        <v>8</v>
      </c>
      <c r="C1161" s="10" t="s">
        <v>39</v>
      </c>
      <c r="D1161" s="13">
        <v>547</v>
      </c>
      <c r="E1161" s="13" t="b">
        <v>0</v>
      </c>
      <c r="F1161" s="13" t="b">
        <v>0</v>
      </c>
      <c r="G1161" s="13" t="s">
        <v>94</v>
      </c>
      <c r="H1161" s="13">
        <v>188579.84999999966</v>
      </c>
      <c r="I1161" s="14">
        <v>938</v>
      </c>
      <c r="J1161" s="14">
        <v>20.508680555605679</v>
      </c>
      <c r="K1161" s="13">
        <v>9195.1234741161716</v>
      </c>
      <c r="L1161" s="14">
        <v>8343.4280199575987</v>
      </c>
      <c r="M1161" s="13">
        <v>9143.3405231300967</v>
      </c>
      <c r="N1161" s="13">
        <v>6958.3511046981403</v>
      </c>
      <c r="O1161" s="13">
        <v>8291.6450689715239</v>
      </c>
      <c r="P1161" s="13">
        <v>290</v>
      </c>
      <c r="Q1161" s="13">
        <v>14.140353847421633</v>
      </c>
      <c r="R1161" s="13">
        <v>397.5</v>
      </c>
      <c r="S1161" s="13">
        <v>2.1155378486055776</v>
      </c>
      <c r="T1161" s="13">
        <v>292</v>
      </c>
    </row>
    <row r="1162" spans="1:20" x14ac:dyDescent="0.2">
      <c r="A1162" s="10">
        <v>2024</v>
      </c>
      <c r="B1162" s="10">
        <v>9</v>
      </c>
      <c r="C1162" s="10" t="s">
        <v>39</v>
      </c>
      <c r="D1162" s="13">
        <v>547</v>
      </c>
      <c r="E1162" s="13" t="b">
        <v>0</v>
      </c>
      <c r="F1162" s="13" t="b">
        <v>0</v>
      </c>
      <c r="G1162" s="13" t="s">
        <v>94</v>
      </c>
      <c r="H1162" s="13">
        <v>22637.000000000011</v>
      </c>
      <c r="I1162" s="14">
        <v>144</v>
      </c>
      <c r="J1162" s="14">
        <v>1.6071527777894516</v>
      </c>
      <c r="K1162" s="13">
        <v>14085.15749892548</v>
      </c>
      <c r="L1162" s="14">
        <v>8591.4669661908902</v>
      </c>
      <c r="M1162" s="13">
        <v>14085.15749892548</v>
      </c>
      <c r="N1162" s="13">
        <v>9662.9270188988321</v>
      </c>
      <c r="O1162" s="13">
        <v>8591.4669661908902</v>
      </c>
      <c r="P1162" s="13">
        <v>56</v>
      </c>
      <c r="Q1162" s="13">
        <v>34.844229356355811</v>
      </c>
      <c r="R1162" s="13">
        <v>328</v>
      </c>
      <c r="S1162" s="13">
        <v>1.6470588235294117</v>
      </c>
      <c r="T1162" s="13">
        <v>295</v>
      </c>
    </row>
    <row r="1163" spans="1:20" x14ac:dyDescent="0.2">
      <c r="A1163" s="10">
        <v>2025</v>
      </c>
      <c r="B1163" s="10">
        <v>9</v>
      </c>
      <c r="C1163" s="10" t="s">
        <v>39</v>
      </c>
      <c r="D1163" s="13">
        <v>547</v>
      </c>
      <c r="E1163" s="13" t="b">
        <v>0</v>
      </c>
      <c r="F1163" s="13" t="b">
        <v>0</v>
      </c>
      <c r="G1163" s="13" t="s">
        <v>94</v>
      </c>
      <c r="H1163" s="13">
        <v>173499.08000000007</v>
      </c>
      <c r="I1163" s="14">
        <v>771</v>
      </c>
      <c r="J1163" s="14">
        <v>23.417743055542815</v>
      </c>
      <c r="K1163" s="13">
        <v>7408.872818720849</v>
      </c>
      <c r="L1163" s="14">
        <v>6813.6707120557994</v>
      </c>
      <c r="M1163" s="13">
        <v>7199.2027412776779</v>
      </c>
      <c r="N1163" s="13">
        <v>6055.1855771787323</v>
      </c>
      <c r="O1163" s="13">
        <v>6604.0006346126265</v>
      </c>
      <c r="P1163" s="13">
        <v>251</v>
      </c>
      <c r="Q1163" s="13">
        <v>10.718368521025774</v>
      </c>
      <c r="R1163" s="13">
        <v>438</v>
      </c>
      <c r="S1163" s="13">
        <v>2</v>
      </c>
      <c r="T1163" s="13">
        <v>302</v>
      </c>
    </row>
    <row r="1164" spans="1:20" x14ac:dyDescent="0.2">
      <c r="A1164" s="10">
        <v>2024</v>
      </c>
      <c r="B1164" s="10">
        <v>10</v>
      </c>
      <c r="C1164" s="10" t="s">
        <v>39</v>
      </c>
      <c r="D1164" s="13">
        <v>547</v>
      </c>
      <c r="E1164" s="13" t="b">
        <v>0</v>
      </c>
      <c r="F1164" s="13" t="b">
        <v>0</v>
      </c>
      <c r="G1164" s="13" t="s">
        <v>94</v>
      </c>
      <c r="H1164" s="13">
        <v>201013.84000000043</v>
      </c>
      <c r="I1164" s="14">
        <v>952</v>
      </c>
      <c r="J1164" s="14">
        <v>24.177500000086731</v>
      </c>
      <c r="K1164" s="13">
        <v>8314.0870643895905</v>
      </c>
      <c r="L1164" s="14">
        <v>5235.7249508653158</v>
      </c>
      <c r="M1164" s="13">
        <v>7711.435839078963</v>
      </c>
      <c r="N1164" s="13">
        <v>4032.3470168400518</v>
      </c>
      <c r="O1164" s="13">
        <v>4633.0737255546874</v>
      </c>
      <c r="P1164" s="13">
        <v>315</v>
      </c>
      <c r="Q1164" s="13">
        <v>13.028642332700652</v>
      </c>
      <c r="R1164" s="13">
        <v>345</v>
      </c>
      <c r="S1164" s="13">
        <v>1.6714285714285715</v>
      </c>
      <c r="T1164" s="13">
        <v>315</v>
      </c>
    </row>
    <row r="1165" spans="1:20" x14ac:dyDescent="0.2">
      <c r="A1165" s="10">
        <v>2025</v>
      </c>
      <c r="B1165" s="10">
        <v>10</v>
      </c>
      <c r="C1165" s="10" t="s">
        <v>39</v>
      </c>
      <c r="D1165" s="13">
        <v>547</v>
      </c>
      <c r="E1165" s="13" t="b">
        <v>0</v>
      </c>
      <c r="F1165" s="13" t="b">
        <v>0</v>
      </c>
      <c r="G1165" s="13" t="s">
        <v>94</v>
      </c>
      <c r="H1165" s="13">
        <v>140091.26000000024</v>
      </c>
      <c r="I1165" s="14">
        <v>820</v>
      </c>
      <c r="J1165" s="14">
        <v>23.937604166530946</v>
      </c>
      <c r="K1165" s="13">
        <v>5852.3509297506425</v>
      </c>
      <c r="L1165" s="14">
        <v>5594.3510080778187</v>
      </c>
      <c r="M1165" s="13">
        <v>5852.3509297506425</v>
      </c>
      <c r="N1165" s="13">
        <v>5276.4353158031345</v>
      </c>
      <c r="O1165" s="13">
        <v>5594.3510080778187</v>
      </c>
      <c r="P1165" s="13">
        <v>255</v>
      </c>
      <c r="Q1165" s="13">
        <v>10.652695158044915</v>
      </c>
      <c r="R1165" s="13">
        <v>426</v>
      </c>
      <c r="S1165" s="13">
        <v>2.0319634703196345</v>
      </c>
      <c r="T1165" s="13">
        <v>249</v>
      </c>
    </row>
    <row r="1166" spans="1:20" x14ac:dyDescent="0.2">
      <c r="A1166" s="10">
        <v>2024</v>
      </c>
      <c r="B1166" s="10">
        <v>11</v>
      </c>
      <c r="C1166" s="10" t="s">
        <v>39</v>
      </c>
      <c r="D1166" s="13">
        <v>547</v>
      </c>
      <c r="E1166" s="13" t="b">
        <v>0</v>
      </c>
      <c r="F1166" s="13" t="b">
        <v>0</v>
      </c>
      <c r="G1166" s="13" t="s">
        <v>94</v>
      </c>
      <c r="H1166" s="13">
        <v>303751.70000000048</v>
      </c>
      <c r="I1166" s="14">
        <v>1220</v>
      </c>
      <c r="J1166" s="14">
        <v>25.130104166662786</v>
      </c>
      <c r="K1166" s="13">
        <v>12087.164382030413</v>
      </c>
      <c r="L1166" s="14">
        <v>6663.8605590085244</v>
      </c>
      <c r="M1166" s="13">
        <v>11572.53062189039</v>
      </c>
      <c r="N1166" s="13">
        <v>5467.1225828923825</v>
      </c>
      <c r="O1166" s="13">
        <v>6149.2267988685071</v>
      </c>
      <c r="P1166" s="13">
        <v>417</v>
      </c>
      <c r="Q1166" s="13">
        <v>16.593643911479916</v>
      </c>
      <c r="R1166" s="13">
        <v>436</v>
      </c>
      <c r="S1166" s="13">
        <v>1.8948717948717948</v>
      </c>
      <c r="T1166" s="13">
        <v>305</v>
      </c>
    </row>
    <row r="1167" spans="1:20" x14ac:dyDescent="0.2">
      <c r="A1167" s="10">
        <v>2024</v>
      </c>
      <c r="B1167" s="10">
        <v>11</v>
      </c>
      <c r="C1167" s="10" t="s">
        <v>27</v>
      </c>
      <c r="D1167" s="13">
        <v>547</v>
      </c>
      <c r="E1167" s="13" t="b">
        <v>0</v>
      </c>
      <c r="F1167" s="13" t="b">
        <v>0</v>
      </c>
      <c r="G1167" s="13" t="s">
        <v>94</v>
      </c>
      <c r="H1167" s="13">
        <v>0</v>
      </c>
      <c r="I1167" s="14">
        <v>3</v>
      </c>
      <c r="J1167" s="14">
        <v>1</v>
      </c>
      <c r="K1167" s="13">
        <v>0</v>
      </c>
      <c r="L1167" s="14">
        <v>0</v>
      </c>
      <c r="M1167" s="13">
        <v>0</v>
      </c>
      <c r="N1167" s="13">
        <v>370</v>
      </c>
      <c r="O1167" s="13">
        <v>0</v>
      </c>
      <c r="P1167" s="13">
        <v>1</v>
      </c>
      <c r="Q1167" s="13">
        <v>1</v>
      </c>
      <c r="S1167" s="13">
        <v>1</v>
      </c>
      <c r="T1167" s="13">
        <v>389</v>
      </c>
    </row>
    <row r="1168" spans="1:20" x14ac:dyDescent="0.2">
      <c r="A1168" s="10">
        <v>2025</v>
      </c>
      <c r="B1168" s="10">
        <v>11</v>
      </c>
      <c r="C1168" s="10" t="s">
        <v>39</v>
      </c>
      <c r="D1168" s="13">
        <v>547</v>
      </c>
      <c r="E1168" s="13" t="b">
        <v>0</v>
      </c>
      <c r="F1168" s="13" t="b">
        <v>0</v>
      </c>
      <c r="G1168" s="13" t="s">
        <v>94</v>
      </c>
      <c r="H1168" s="13">
        <v>207639.73999999979</v>
      </c>
      <c r="I1168" s="14">
        <v>966</v>
      </c>
      <c r="J1168" s="14">
        <v>25.570798611137434</v>
      </c>
      <c r="K1168" s="13">
        <v>8120.1898758672996</v>
      </c>
      <c r="L1168" s="14">
        <v>8032.0444082862332</v>
      </c>
      <c r="M1168" s="13">
        <v>8120.1898758672996</v>
      </c>
      <c r="N1168" s="13">
        <v>7081.2540020213901</v>
      </c>
      <c r="O1168" s="13">
        <v>8032.0444082862332</v>
      </c>
      <c r="P1168" s="13">
        <v>281</v>
      </c>
      <c r="Q1168" s="13">
        <v>10.989097535561898</v>
      </c>
      <c r="R1168" s="13">
        <v>469</v>
      </c>
      <c r="S1168" s="13">
        <v>2.245136186770428</v>
      </c>
      <c r="T1168" s="13">
        <v>279</v>
      </c>
    </row>
    <row r="1169" spans="1:20" x14ac:dyDescent="0.2">
      <c r="A1169" s="10">
        <v>2024</v>
      </c>
      <c r="B1169" s="10">
        <v>12</v>
      </c>
      <c r="C1169" s="10" t="s">
        <v>39</v>
      </c>
      <c r="D1169" s="13">
        <v>547</v>
      </c>
      <c r="E1169" s="13" t="b">
        <v>0</v>
      </c>
      <c r="F1169" s="13" t="b">
        <v>0</v>
      </c>
      <c r="G1169" s="13" t="s">
        <v>94</v>
      </c>
      <c r="H1169" s="13">
        <v>339075.29999999824</v>
      </c>
      <c r="I1169" s="14">
        <v>1728</v>
      </c>
      <c r="J1169" s="14">
        <v>29.256805555516912</v>
      </c>
      <c r="K1169" s="13">
        <v>11589.621408139663</v>
      </c>
      <c r="L1169" s="14">
        <v>7985.3085654440392</v>
      </c>
      <c r="M1169" s="13">
        <v>11083.414400272837</v>
      </c>
      <c r="N1169" s="13">
        <v>6287.3942150295052</v>
      </c>
      <c r="O1169" s="13">
        <v>7479.1015575772044</v>
      </c>
      <c r="P1169" s="13">
        <v>578</v>
      </c>
      <c r="Q1169" s="13">
        <v>19.756087140245132</v>
      </c>
      <c r="R1169" s="13">
        <v>365</v>
      </c>
      <c r="S1169" s="13">
        <v>1.7891682785299807</v>
      </c>
      <c r="T1169" s="13">
        <v>289</v>
      </c>
    </row>
    <row r="1170" spans="1:20" x14ac:dyDescent="0.2">
      <c r="A1170" s="10">
        <v>2024</v>
      </c>
      <c r="B1170" s="10">
        <v>12</v>
      </c>
      <c r="C1170" s="10" t="s">
        <v>27</v>
      </c>
      <c r="D1170" s="13">
        <v>547</v>
      </c>
      <c r="E1170" s="13" t="b">
        <v>0</v>
      </c>
      <c r="F1170" s="13" t="b">
        <v>0</v>
      </c>
      <c r="G1170" s="13" t="s">
        <v>94</v>
      </c>
      <c r="J1170" s="14">
        <v>1</v>
      </c>
    </row>
    <row r="1171" spans="1:20" x14ac:dyDescent="0.2">
      <c r="A1171" s="10">
        <v>2025</v>
      </c>
      <c r="B1171" s="10">
        <v>12</v>
      </c>
      <c r="C1171" s="10" t="s">
        <v>39</v>
      </c>
      <c r="D1171" s="13">
        <v>547</v>
      </c>
      <c r="E1171" s="13" t="b">
        <v>0</v>
      </c>
      <c r="F1171" s="13" t="b">
        <v>0</v>
      </c>
      <c r="G1171" s="13" t="s">
        <v>94</v>
      </c>
      <c r="H1171" s="13">
        <v>243019.64999999985</v>
      </c>
      <c r="I1171" s="14">
        <v>1363</v>
      </c>
      <c r="J1171" s="14">
        <v>26.722118055385071</v>
      </c>
      <c r="K1171" s="13">
        <v>9094.3258875030024</v>
      </c>
      <c r="L1171" s="14">
        <v>8987.934620384598</v>
      </c>
      <c r="M1171" s="13">
        <v>9094.3258875030024</v>
      </c>
      <c r="N1171" s="13">
        <v>8525.4559360832445</v>
      </c>
      <c r="O1171" s="13">
        <v>8987.934620384598</v>
      </c>
      <c r="P1171" s="13">
        <v>411</v>
      </c>
      <c r="Q1171" s="13">
        <v>15.380517335794602</v>
      </c>
      <c r="R1171" s="13">
        <v>389</v>
      </c>
      <c r="S1171" s="13">
        <v>2.1604584527220632</v>
      </c>
      <c r="T1171" s="13">
        <v>269</v>
      </c>
    </row>
    <row r="1172" spans="1:20" x14ac:dyDescent="0.2">
      <c r="A1172" s="10">
        <v>2025</v>
      </c>
      <c r="B1172" s="10">
        <v>1</v>
      </c>
      <c r="C1172" s="10" t="s">
        <v>27</v>
      </c>
      <c r="D1172" s="13">
        <v>548</v>
      </c>
      <c r="E1172" s="13" t="b">
        <v>0</v>
      </c>
      <c r="F1172" s="13" t="b">
        <v>0</v>
      </c>
      <c r="G1172" s="13" t="s">
        <v>91</v>
      </c>
      <c r="H1172" s="13">
        <v>270441.94</v>
      </c>
      <c r="I1172" s="14">
        <v>1258</v>
      </c>
      <c r="J1172" s="14">
        <v>22.454131944400142</v>
      </c>
      <c r="K1172" s="13">
        <v>12044.194835483087</v>
      </c>
      <c r="L1172" s="14">
        <v>10408.010453429421</v>
      </c>
      <c r="M1172" s="13">
        <v>11673.839837098314</v>
      </c>
      <c r="N1172" s="13">
        <v>9174.7821964401337</v>
      </c>
      <c r="O1172" s="13">
        <v>10037.655455044634</v>
      </c>
      <c r="P1172" s="13">
        <v>363</v>
      </c>
      <c r="Q1172" s="13">
        <v>16.166289612034141</v>
      </c>
      <c r="R1172" s="13">
        <v>449</v>
      </c>
      <c r="S1172" s="13">
        <v>2.0565476190476191</v>
      </c>
      <c r="T1172" s="13">
        <v>299</v>
      </c>
    </row>
    <row r="1173" spans="1:20" x14ac:dyDescent="0.2">
      <c r="A1173" s="10">
        <v>2026</v>
      </c>
      <c r="B1173" s="10">
        <v>1</v>
      </c>
      <c r="C1173" s="10" t="s">
        <v>27</v>
      </c>
      <c r="D1173" s="13">
        <v>548</v>
      </c>
      <c r="E1173" s="13" t="b">
        <v>0</v>
      </c>
      <c r="F1173" s="13" t="b">
        <v>0</v>
      </c>
      <c r="G1173" s="13" t="s">
        <v>91</v>
      </c>
      <c r="H1173" s="13">
        <v>180656.02000000022</v>
      </c>
      <c r="I1173" s="14">
        <v>664</v>
      </c>
      <c r="J1173" s="14">
        <v>14.412152777746087</v>
      </c>
      <c r="K1173" s="13">
        <v>12534.978138654798</v>
      </c>
      <c r="L1173" s="14">
        <v>12534.978138654798</v>
      </c>
      <c r="M1173" s="13">
        <v>9745.0965283178848</v>
      </c>
      <c r="N1173" s="13">
        <v>9684.263145996696</v>
      </c>
      <c r="O1173" s="13">
        <v>9745.0965283178848</v>
      </c>
      <c r="P1173" s="13">
        <v>192</v>
      </c>
      <c r="Q1173" s="13">
        <v>13.322090249866671</v>
      </c>
      <c r="R1173" s="13">
        <v>449.5</v>
      </c>
      <c r="S1173" s="13">
        <v>2.3220338983050848</v>
      </c>
      <c r="T1173" s="13">
        <v>314</v>
      </c>
    </row>
    <row r="1174" spans="1:20" x14ac:dyDescent="0.2">
      <c r="A1174" s="10">
        <v>2025</v>
      </c>
      <c r="B1174" s="10">
        <v>2</v>
      </c>
      <c r="C1174" s="10" t="s">
        <v>27</v>
      </c>
      <c r="D1174" s="13">
        <v>548</v>
      </c>
      <c r="E1174" s="13" t="b">
        <v>0</v>
      </c>
      <c r="F1174" s="13" t="b">
        <v>0</v>
      </c>
      <c r="G1174" s="13" t="s">
        <v>91</v>
      </c>
      <c r="H1174" s="13">
        <v>281117.33999999979</v>
      </c>
      <c r="I1174" s="14">
        <v>1216</v>
      </c>
      <c r="J1174" s="14">
        <v>18.365937500039582</v>
      </c>
      <c r="K1174" s="13">
        <v>15306.451957565136</v>
      </c>
      <c r="L1174" s="14">
        <v>12932.735396681401</v>
      </c>
      <c r="M1174" s="13">
        <v>15159.930714095033</v>
      </c>
      <c r="N1174" s="13">
        <v>10343.821544617076</v>
      </c>
      <c r="O1174" s="13">
        <v>12786.214153211298</v>
      </c>
      <c r="P1174" s="13">
        <v>405</v>
      </c>
      <c r="Q1174" s="13">
        <v>22.051692161052337</v>
      </c>
      <c r="R1174" s="13">
        <v>399</v>
      </c>
      <c r="S1174" s="13">
        <v>1.8521505376344085</v>
      </c>
      <c r="T1174" s="13">
        <v>299</v>
      </c>
    </row>
    <row r="1175" spans="1:20" x14ac:dyDescent="0.2">
      <c r="A1175" s="10">
        <v>2025</v>
      </c>
      <c r="B1175" s="10">
        <v>3</v>
      </c>
      <c r="C1175" s="10" t="s">
        <v>27</v>
      </c>
      <c r="D1175" s="13">
        <v>548</v>
      </c>
      <c r="E1175" s="13" t="b">
        <v>0</v>
      </c>
      <c r="F1175" s="13" t="b">
        <v>0</v>
      </c>
      <c r="G1175" s="13" t="s">
        <v>91</v>
      </c>
      <c r="H1175" s="13">
        <v>241321.25000000032</v>
      </c>
      <c r="I1175" s="14">
        <v>1210</v>
      </c>
      <c r="J1175" s="14">
        <v>17.347604166628152</v>
      </c>
      <c r="K1175" s="13">
        <v>13910.92670100426</v>
      </c>
      <c r="L1175" s="14">
        <v>11937.089295498399</v>
      </c>
      <c r="M1175" s="13">
        <v>13910.92670100426</v>
      </c>
      <c r="N1175" s="13">
        <v>10516.74272986719</v>
      </c>
      <c r="O1175" s="13">
        <v>11937.089295498399</v>
      </c>
      <c r="P1175" s="13">
        <v>401</v>
      </c>
      <c r="Q1175" s="13">
        <v>23.115583924344421</v>
      </c>
      <c r="R1175" s="13">
        <v>359</v>
      </c>
      <c r="S1175" s="13">
        <v>1.8642659279778393</v>
      </c>
      <c r="T1175" s="13">
        <v>289</v>
      </c>
    </row>
    <row r="1176" spans="1:20" x14ac:dyDescent="0.2">
      <c r="A1176" s="10">
        <v>2025</v>
      </c>
      <c r="B1176" s="10">
        <v>4</v>
      </c>
      <c r="C1176" s="10" t="s">
        <v>27</v>
      </c>
      <c r="D1176" s="13">
        <v>548</v>
      </c>
      <c r="E1176" s="13" t="b">
        <v>0</v>
      </c>
      <c r="F1176" s="13" t="b">
        <v>0</v>
      </c>
      <c r="G1176" s="13" t="s">
        <v>91</v>
      </c>
      <c r="H1176" s="13">
        <v>207168.85000000018</v>
      </c>
      <c r="I1176" s="14">
        <v>1152</v>
      </c>
      <c r="J1176" s="14">
        <v>19.266666666689851</v>
      </c>
      <c r="K1176" s="13">
        <v>10752.70847749572</v>
      </c>
      <c r="L1176" s="14">
        <v>9446.2032871858682</v>
      </c>
      <c r="M1176" s="13">
        <v>10752.70847749572</v>
      </c>
      <c r="N1176" s="13">
        <v>8726.6221453182316</v>
      </c>
      <c r="O1176" s="13">
        <v>9446.2032871858682</v>
      </c>
      <c r="P1176" s="13">
        <v>353</v>
      </c>
      <c r="Q1176" s="13">
        <v>18.321799307936431</v>
      </c>
      <c r="R1176" s="13">
        <v>360</v>
      </c>
      <c r="S1176" s="13">
        <v>1.8980891719745223</v>
      </c>
      <c r="T1176" s="13">
        <v>259</v>
      </c>
    </row>
    <row r="1177" spans="1:20" x14ac:dyDescent="0.2">
      <c r="A1177" s="10">
        <v>2025</v>
      </c>
      <c r="B1177" s="10">
        <v>5</v>
      </c>
      <c r="C1177" s="10" t="s">
        <v>39</v>
      </c>
      <c r="D1177" s="13">
        <v>548</v>
      </c>
      <c r="E1177" s="13" t="b">
        <v>0</v>
      </c>
      <c r="F1177" s="13" t="b">
        <v>0</v>
      </c>
      <c r="G1177" s="13" t="s">
        <v>91</v>
      </c>
      <c r="H1177" s="13">
        <v>11009.000000000002</v>
      </c>
      <c r="I1177" s="14">
        <v>65</v>
      </c>
      <c r="J1177" s="14">
        <v>1.7246527777664595</v>
      </c>
      <c r="K1177" s="13">
        <v>6383.3138715941368</v>
      </c>
      <c r="L1177" s="14">
        <v>5891.6206966362097</v>
      </c>
      <c r="M1177" s="13">
        <v>6383.3138715941368</v>
      </c>
      <c r="N1177" s="13">
        <v>5434.7925106054281</v>
      </c>
      <c r="O1177" s="13">
        <v>5891.6206966362097</v>
      </c>
      <c r="P1177" s="13">
        <v>20</v>
      </c>
      <c r="Q1177" s="13">
        <v>11.596537145234146</v>
      </c>
      <c r="R1177" s="13">
        <v>538.5</v>
      </c>
      <c r="S1177" s="13">
        <v>1.8421052631578947</v>
      </c>
      <c r="T1177" s="13">
        <v>259</v>
      </c>
    </row>
    <row r="1178" spans="1:20" x14ac:dyDescent="0.2">
      <c r="A1178" s="10">
        <v>2025</v>
      </c>
      <c r="B1178" s="10">
        <v>5</v>
      </c>
      <c r="C1178" s="10" t="s">
        <v>27</v>
      </c>
      <c r="D1178" s="13">
        <v>548</v>
      </c>
      <c r="E1178" s="13" t="b">
        <v>0</v>
      </c>
      <c r="F1178" s="13" t="b">
        <v>0</v>
      </c>
      <c r="G1178" s="13" t="s">
        <v>91</v>
      </c>
      <c r="H1178" s="13">
        <v>241162.14000000025</v>
      </c>
      <c r="I1178" s="14">
        <v>1142</v>
      </c>
      <c r="J1178" s="14">
        <v>21.956076388967631</v>
      </c>
      <c r="K1178" s="13">
        <v>10983.845006167772</v>
      </c>
      <c r="L1178" s="14">
        <v>10421.60657242818</v>
      </c>
      <c r="M1178" s="13">
        <v>10154.23411953629</v>
      </c>
      <c r="N1178" s="13">
        <v>8730.9424782436636</v>
      </c>
      <c r="O1178" s="13">
        <v>9591.9956857966972</v>
      </c>
      <c r="P1178" s="13">
        <v>350</v>
      </c>
      <c r="Q1178" s="13">
        <v>15.940917393413065</v>
      </c>
      <c r="R1178" s="13">
        <v>380</v>
      </c>
      <c r="S1178" s="13">
        <v>1.8709677419354838</v>
      </c>
      <c r="T1178" s="13">
        <v>299</v>
      </c>
    </row>
    <row r="1179" spans="1:20" x14ac:dyDescent="0.2">
      <c r="A1179" s="10">
        <v>2025</v>
      </c>
      <c r="B1179" s="10">
        <v>6</v>
      </c>
      <c r="C1179" s="10" t="s">
        <v>29</v>
      </c>
      <c r="D1179" s="13">
        <v>548</v>
      </c>
      <c r="E1179" s="13" t="b">
        <v>0</v>
      </c>
      <c r="F1179" s="13" t="b">
        <v>0</v>
      </c>
      <c r="G1179" s="13" t="s">
        <v>91</v>
      </c>
      <c r="J1179" s="14">
        <v>0.29749999999999999</v>
      </c>
    </row>
    <row r="1180" spans="1:20" x14ac:dyDescent="0.2">
      <c r="A1180" s="10">
        <v>2025</v>
      </c>
      <c r="B1180" s="10">
        <v>6</v>
      </c>
      <c r="C1180" s="10" t="s">
        <v>39</v>
      </c>
      <c r="D1180" s="13">
        <v>548</v>
      </c>
      <c r="E1180" s="13" t="b">
        <v>0</v>
      </c>
      <c r="F1180" s="13" t="b">
        <v>0</v>
      </c>
      <c r="G1180" s="13" t="s">
        <v>91</v>
      </c>
      <c r="H1180" s="13">
        <v>15251.999999999996</v>
      </c>
      <c r="I1180" s="14">
        <v>97</v>
      </c>
      <c r="J1180" s="14">
        <v>1.071180555569299</v>
      </c>
      <c r="K1180" s="13">
        <v>14238.495947953455</v>
      </c>
      <c r="L1180" s="14">
        <v>13352.417503880548</v>
      </c>
      <c r="M1180" s="13">
        <v>14238.495947953455</v>
      </c>
      <c r="N1180" s="13">
        <v>17035.129983573985</v>
      </c>
      <c r="O1180" s="13">
        <v>13352.417503880548</v>
      </c>
      <c r="P1180" s="13">
        <v>21</v>
      </c>
      <c r="Q1180" s="13">
        <v>19.604538087268729</v>
      </c>
      <c r="R1180" s="13">
        <v>591</v>
      </c>
      <c r="S1180" s="13">
        <v>3.05</v>
      </c>
      <c r="T1180" s="13">
        <v>299</v>
      </c>
    </row>
    <row r="1181" spans="1:20" x14ac:dyDescent="0.2">
      <c r="A1181" s="10">
        <v>2025</v>
      </c>
      <c r="B1181" s="10">
        <v>6</v>
      </c>
      <c r="C1181" s="10" t="s">
        <v>27</v>
      </c>
      <c r="D1181" s="13">
        <v>548</v>
      </c>
      <c r="E1181" s="13" t="b">
        <v>0</v>
      </c>
      <c r="F1181" s="13" t="b">
        <v>0</v>
      </c>
      <c r="G1181" s="13" t="s">
        <v>91</v>
      </c>
      <c r="H1181" s="13">
        <v>203881.08000000045</v>
      </c>
      <c r="I1181" s="14">
        <v>1020</v>
      </c>
      <c r="J1181" s="14">
        <v>15.873020833277259</v>
      </c>
      <c r="K1181" s="13">
        <v>12844.504026137896</v>
      </c>
      <c r="L1181" s="14">
        <v>11732.746523558193</v>
      </c>
      <c r="M1181" s="13">
        <v>12844.504026137896</v>
      </c>
      <c r="N1181" s="13">
        <v>10075.555351424558</v>
      </c>
      <c r="O1181" s="13">
        <v>11732.746523558193</v>
      </c>
      <c r="P1181" s="13">
        <v>286</v>
      </c>
      <c r="Q1181" s="13">
        <v>18.017994369440412</v>
      </c>
      <c r="R1181" s="13">
        <v>429</v>
      </c>
      <c r="S1181" s="13">
        <v>2.1634241245136185</v>
      </c>
      <c r="T1181" s="13">
        <v>289</v>
      </c>
    </row>
    <row r="1182" spans="1:20" x14ac:dyDescent="0.2">
      <c r="A1182" s="10">
        <v>2025</v>
      </c>
      <c r="B1182" s="10">
        <v>7</v>
      </c>
      <c r="C1182" s="10" t="s">
        <v>39</v>
      </c>
      <c r="D1182" s="13">
        <v>548</v>
      </c>
      <c r="E1182" s="13" t="b">
        <v>0</v>
      </c>
      <c r="F1182" s="13" t="b">
        <v>0</v>
      </c>
      <c r="G1182" s="13" t="s">
        <v>91</v>
      </c>
      <c r="H1182" s="13">
        <v>16820.999999999996</v>
      </c>
      <c r="I1182" s="14">
        <v>113</v>
      </c>
      <c r="J1182" s="14">
        <v>4.2007638888861401</v>
      </c>
      <c r="K1182" s="13">
        <v>4004.2717098437529</v>
      </c>
      <c r="L1182" s="14">
        <v>3485.0804251894988</v>
      </c>
      <c r="M1182" s="13">
        <v>4004.2717098437529</v>
      </c>
      <c r="N1182" s="13">
        <v>3737.1821923947023</v>
      </c>
      <c r="O1182" s="13">
        <v>3485.0804251894988</v>
      </c>
      <c r="P1182" s="13">
        <v>37</v>
      </c>
      <c r="Q1182" s="13">
        <v>8.8079218396182686</v>
      </c>
      <c r="R1182" s="13">
        <v>350</v>
      </c>
      <c r="S1182" s="13">
        <v>1.8571428571428572</v>
      </c>
      <c r="T1182" s="13">
        <v>299</v>
      </c>
    </row>
    <row r="1183" spans="1:20" x14ac:dyDescent="0.2">
      <c r="A1183" s="10">
        <v>2025</v>
      </c>
      <c r="B1183" s="10">
        <v>7</v>
      </c>
      <c r="C1183" s="10" t="s">
        <v>27</v>
      </c>
      <c r="D1183" s="13">
        <v>548</v>
      </c>
      <c r="E1183" s="13" t="b">
        <v>0</v>
      </c>
      <c r="F1183" s="13" t="b">
        <v>0</v>
      </c>
      <c r="G1183" s="13" t="s">
        <v>91</v>
      </c>
      <c r="H1183" s="13">
        <v>90092.920000000158</v>
      </c>
      <c r="I1183" s="14">
        <v>418</v>
      </c>
      <c r="J1183" s="14">
        <v>8.5883333333482739</v>
      </c>
      <c r="K1183" s="13">
        <v>10490.151756240261</v>
      </c>
      <c r="L1183" s="14">
        <v>9725.9639045047297</v>
      </c>
      <c r="M1183" s="13">
        <v>10211.867261771502</v>
      </c>
      <c r="N1183" s="13">
        <v>8397.2544148893303</v>
      </c>
      <c r="O1183" s="13">
        <v>9447.6794100359712</v>
      </c>
      <c r="P1183" s="13">
        <v>127</v>
      </c>
      <c r="Q1183" s="13">
        <v>14.78750242574567</v>
      </c>
      <c r="R1183" s="13">
        <v>395</v>
      </c>
      <c r="S1183" s="13">
        <v>2.0256410256410255</v>
      </c>
      <c r="T1183" s="13">
        <v>299</v>
      </c>
    </row>
    <row r="1184" spans="1:20" x14ac:dyDescent="0.2">
      <c r="A1184" s="10">
        <v>2025</v>
      </c>
      <c r="B1184" s="10">
        <v>7</v>
      </c>
      <c r="C1184" s="10" t="s">
        <v>40</v>
      </c>
      <c r="D1184" s="13">
        <v>548</v>
      </c>
      <c r="E1184" s="13" t="b">
        <v>0</v>
      </c>
      <c r="F1184" s="13" t="b">
        <v>0</v>
      </c>
      <c r="G1184" s="13" t="s">
        <v>91</v>
      </c>
      <c r="H1184" s="13">
        <v>34271</v>
      </c>
      <c r="I1184" s="14">
        <v>30</v>
      </c>
      <c r="J1184" s="14">
        <v>1.0198958333203336</v>
      </c>
      <c r="K1184" s="13">
        <v>33602.451231150393</v>
      </c>
      <c r="L1184" s="14">
        <v>33602.451231150393</v>
      </c>
      <c r="M1184" s="13">
        <v>12830.722091880427</v>
      </c>
      <c r="N1184" s="13">
        <v>12780.716985149118</v>
      </c>
      <c r="O1184" s="13">
        <v>12830.722091880427</v>
      </c>
      <c r="P1184" s="13">
        <v>8</v>
      </c>
      <c r="Q1184" s="13">
        <v>7.8439383107934741</v>
      </c>
      <c r="R1184" s="13">
        <v>1218.5</v>
      </c>
      <c r="S1184" s="13">
        <v>3</v>
      </c>
      <c r="T1184" s="13">
        <v>579</v>
      </c>
    </row>
    <row r="1185" spans="1:20" x14ac:dyDescent="0.2">
      <c r="A1185" s="10">
        <v>2025</v>
      </c>
      <c r="B1185" s="10">
        <v>8</v>
      </c>
      <c r="C1185" s="10" t="s">
        <v>27</v>
      </c>
      <c r="D1185" s="13">
        <v>548</v>
      </c>
      <c r="E1185" s="13" t="b">
        <v>0</v>
      </c>
      <c r="F1185" s="13" t="b">
        <v>0</v>
      </c>
      <c r="G1185" s="13" t="s">
        <v>91</v>
      </c>
      <c r="H1185" s="13">
        <v>180307.9499999996</v>
      </c>
      <c r="I1185" s="14">
        <v>890</v>
      </c>
      <c r="J1185" s="14">
        <v>18.736840277794109</v>
      </c>
      <c r="K1185" s="13">
        <v>9623.1780453234078</v>
      </c>
      <c r="L1185" s="14">
        <v>9014.6282668683252</v>
      </c>
      <c r="M1185" s="13">
        <v>8878.0150512967684</v>
      </c>
      <c r="N1185" s="13">
        <v>7384.6149056403019</v>
      </c>
      <c r="O1185" s="13">
        <v>8269.4652728416895</v>
      </c>
      <c r="P1185" s="13">
        <v>267</v>
      </c>
      <c r="Q1185" s="13">
        <v>14.250001389851947</v>
      </c>
      <c r="R1185" s="13">
        <v>468</v>
      </c>
      <c r="S1185" s="13">
        <v>2.1422764227642275</v>
      </c>
      <c r="T1185" s="13">
        <v>289</v>
      </c>
    </row>
    <row r="1186" spans="1:20" x14ac:dyDescent="0.2">
      <c r="A1186" s="10">
        <v>2025</v>
      </c>
      <c r="B1186" s="10">
        <v>9</v>
      </c>
      <c r="C1186" s="10" t="s">
        <v>27</v>
      </c>
      <c r="D1186" s="13">
        <v>548</v>
      </c>
      <c r="E1186" s="13" t="b">
        <v>0</v>
      </c>
      <c r="F1186" s="13" t="b">
        <v>0</v>
      </c>
      <c r="G1186" s="13" t="s">
        <v>91</v>
      </c>
      <c r="H1186" s="13">
        <v>267667.98999999982</v>
      </c>
      <c r="I1186" s="14">
        <v>1186</v>
      </c>
      <c r="J1186" s="14">
        <v>20.495972222246927</v>
      </c>
      <c r="K1186" s="13">
        <v>13059.541020916547</v>
      </c>
      <c r="L1186" s="14">
        <v>12281.544747937021</v>
      </c>
      <c r="M1186" s="13">
        <v>11679.030758061688</v>
      </c>
      <c r="N1186" s="13">
        <v>9186.2478129061037</v>
      </c>
      <c r="O1186" s="13">
        <v>10901.034485082162</v>
      </c>
      <c r="P1186" s="13">
        <v>333</v>
      </c>
      <c r="Q1186" s="13">
        <v>16.247094618841846</v>
      </c>
      <c r="R1186" s="13">
        <v>422</v>
      </c>
      <c r="S1186" s="13">
        <v>2.203883495145631</v>
      </c>
      <c r="T1186" s="13">
        <v>269</v>
      </c>
    </row>
    <row r="1187" spans="1:20" x14ac:dyDescent="0.2">
      <c r="A1187" s="10">
        <v>2024</v>
      </c>
      <c r="B1187" s="10">
        <v>10</v>
      </c>
      <c r="C1187" s="10" t="s">
        <v>27</v>
      </c>
      <c r="D1187" s="13">
        <v>548</v>
      </c>
      <c r="E1187" s="13" t="b">
        <v>0</v>
      </c>
      <c r="F1187" s="13" t="b">
        <v>0</v>
      </c>
      <c r="G1187" s="13" t="s">
        <v>91</v>
      </c>
      <c r="H1187" s="13">
        <v>31994.019999999993</v>
      </c>
      <c r="I1187" s="14">
        <v>182</v>
      </c>
      <c r="J1187" s="14">
        <v>5.0643055555771568</v>
      </c>
      <c r="K1187" s="13">
        <v>6317.5532457290237</v>
      </c>
      <c r="L1187" s="14">
        <v>4894.6138276948868</v>
      </c>
      <c r="M1187" s="13">
        <v>6317.5532457290237</v>
      </c>
      <c r="N1187" s="13">
        <v>5376.6384553976277</v>
      </c>
      <c r="O1187" s="13">
        <v>4894.6138276948868</v>
      </c>
      <c r="P1187" s="13">
        <v>55</v>
      </c>
      <c r="Q1187" s="13">
        <v>10.860324164174942</v>
      </c>
      <c r="R1187" s="13">
        <v>370</v>
      </c>
      <c r="S1187" s="13">
        <v>1.78</v>
      </c>
      <c r="T1187" s="13">
        <v>299</v>
      </c>
    </row>
    <row r="1188" spans="1:20" x14ac:dyDescent="0.2">
      <c r="A1188" s="10">
        <v>2025</v>
      </c>
      <c r="B1188" s="10">
        <v>10</v>
      </c>
      <c r="C1188" s="10" t="s">
        <v>27</v>
      </c>
      <c r="D1188" s="13">
        <v>548</v>
      </c>
      <c r="E1188" s="13" t="b">
        <v>0</v>
      </c>
      <c r="F1188" s="13" t="b">
        <v>0</v>
      </c>
      <c r="G1188" s="13" t="s">
        <v>91</v>
      </c>
      <c r="H1188" s="13">
        <v>255785.09000000023</v>
      </c>
      <c r="I1188" s="14">
        <v>1126</v>
      </c>
      <c r="J1188" s="14">
        <v>22.354618055517204</v>
      </c>
      <c r="K1188" s="13">
        <v>11442.158813215397</v>
      </c>
      <c r="L1188" s="14">
        <v>11313.764760904958</v>
      </c>
      <c r="M1188" s="13">
        <v>10707.008699749513</v>
      </c>
      <c r="N1188" s="13">
        <v>9575.1360845627278</v>
      </c>
      <c r="O1188" s="13">
        <v>10578.614647439073</v>
      </c>
      <c r="P1188" s="13">
        <v>297</v>
      </c>
      <c r="Q1188" s="13">
        <v>13.285845424082265</v>
      </c>
      <c r="R1188" s="13">
        <v>448</v>
      </c>
      <c r="S1188" s="13">
        <v>2.3125</v>
      </c>
      <c r="T1188" s="13">
        <v>299</v>
      </c>
    </row>
    <row r="1189" spans="1:20" x14ac:dyDescent="0.2">
      <c r="A1189" s="10">
        <v>2024</v>
      </c>
      <c r="B1189" s="10">
        <v>11</v>
      </c>
      <c r="C1189" s="10" t="s">
        <v>27</v>
      </c>
      <c r="D1189" s="13">
        <v>548</v>
      </c>
      <c r="E1189" s="13" t="b">
        <v>0</v>
      </c>
      <c r="F1189" s="13" t="b">
        <v>0</v>
      </c>
      <c r="G1189" s="13" t="s">
        <v>91</v>
      </c>
      <c r="H1189" s="13">
        <v>161438.04000000018</v>
      </c>
      <c r="I1189" s="14">
        <v>657</v>
      </c>
      <c r="J1189" s="14">
        <v>12.19555555547413</v>
      </c>
      <c r="K1189" s="13">
        <v>13237.448615248748</v>
      </c>
      <c r="L1189" s="14">
        <v>11879.315324423353</v>
      </c>
      <c r="M1189" s="13">
        <v>13157.034074431886</v>
      </c>
      <c r="N1189" s="13">
        <v>10573.762664064785</v>
      </c>
      <c r="O1189" s="13">
        <v>11798.90078360649</v>
      </c>
      <c r="P1189" s="13">
        <v>180</v>
      </c>
      <c r="Q1189" s="13">
        <v>14.759475218757437</v>
      </c>
      <c r="R1189" s="13">
        <v>438</v>
      </c>
      <c r="S1189" s="13">
        <v>2.3392857142857144</v>
      </c>
      <c r="T1189" s="13">
        <v>319</v>
      </c>
    </row>
    <row r="1190" spans="1:20" x14ac:dyDescent="0.2">
      <c r="A1190" s="10">
        <v>2025</v>
      </c>
      <c r="B1190" s="10">
        <v>11</v>
      </c>
      <c r="C1190" s="10" t="s">
        <v>29</v>
      </c>
      <c r="D1190" s="13">
        <v>548</v>
      </c>
      <c r="E1190" s="13" t="b">
        <v>0</v>
      </c>
      <c r="F1190" s="13" t="b">
        <v>0</v>
      </c>
      <c r="G1190" s="13" t="s">
        <v>91</v>
      </c>
      <c r="J1190" s="14">
        <v>0.37</v>
      </c>
    </row>
    <row r="1191" spans="1:20" x14ac:dyDescent="0.2">
      <c r="A1191" s="10">
        <v>2025</v>
      </c>
      <c r="B1191" s="10">
        <v>11</v>
      </c>
      <c r="C1191" s="10" t="s">
        <v>27</v>
      </c>
      <c r="D1191" s="13">
        <v>548</v>
      </c>
      <c r="E1191" s="13" t="b">
        <v>0</v>
      </c>
      <c r="F1191" s="13" t="b">
        <v>0</v>
      </c>
      <c r="G1191" s="13" t="s">
        <v>91</v>
      </c>
      <c r="H1191" s="13">
        <v>240337.23999999955</v>
      </c>
      <c r="I1191" s="14">
        <v>1005</v>
      </c>
      <c r="J1191" s="14">
        <v>15.164027777761802</v>
      </c>
      <c r="K1191" s="13">
        <v>15849.169067894778</v>
      </c>
      <c r="L1191" s="14">
        <v>15849.169067894778</v>
      </c>
      <c r="M1191" s="13">
        <v>14184.273674005808</v>
      </c>
      <c r="N1191" s="13">
        <v>13117.843287765341</v>
      </c>
      <c r="O1191" s="13">
        <v>14184.273674005808</v>
      </c>
      <c r="P1191" s="13">
        <v>247</v>
      </c>
      <c r="Q1191" s="13">
        <v>16.288548373818461</v>
      </c>
      <c r="R1191" s="13">
        <v>588</v>
      </c>
      <c r="S1191" s="13">
        <v>2.5511111111111111</v>
      </c>
      <c r="T1191" s="13">
        <v>299</v>
      </c>
    </row>
    <row r="1192" spans="1:20" x14ac:dyDescent="0.2">
      <c r="A1192" s="10">
        <v>2024</v>
      </c>
      <c r="B1192" s="10">
        <v>12</v>
      </c>
      <c r="C1192" s="10" t="s">
        <v>27</v>
      </c>
      <c r="D1192" s="13">
        <v>548</v>
      </c>
      <c r="E1192" s="13" t="b">
        <v>0</v>
      </c>
      <c r="F1192" s="13" t="b">
        <v>0</v>
      </c>
      <c r="G1192" s="13" t="s">
        <v>91</v>
      </c>
      <c r="H1192" s="13">
        <v>328753.69999999949</v>
      </c>
      <c r="I1192" s="14">
        <v>1494</v>
      </c>
      <c r="J1192" s="14">
        <v>23.441736111155187</v>
      </c>
      <c r="K1192" s="13">
        <v>14024.289772785041</v>
      </c>
      <c r="L1192" s="14">
        <v>13063.520489605411</v>
      </c>
      <c r="M1192" s="13">
        <v>13104.392035785144</v>
      </c>
      <c r="N1192" s="13">
        <v>10883.054855250144</v>
      </c>
      <c r="O1192" s="13">
        <v>12143.62275260553</v>
      </c>
      <c r="P1192" s="13">
        <v>433</v>
      </c>
      <c r="Q1192" s="13">
        <v>18.471328145100518</v>
      </c>
      <c r="R1192" s="13">
        <v>449</v>
      </c>
      <c r="S1192" s="13">
        <v>2.1645244215938302</v>
      </c>
      <c r="T1192" s="13">
        <v>269</v>
      </c>
    </row>
    <row r="1193" spans="1:20" x14ac:dyDescent="0.2">
      <c r="A1193" s="10">
        <v>2025</v>
      </c>
      <c r="B1193" s="10">
        <v>12</v>
      </c>
      <c r="C1193" s="10" t="s">
        <v>27</v>
      </c>
      <c r="D1193" s="13">
        <v>548</v>
      </c>
      <c r="E1193" s="13" t="b">
        <v>0</v>
      </c>
      <c r="F1193" s="13" t="b">
        <v>0</v>
      </c>
      <c r="G1193" s="13" t="s">
        <v>91</v>
      </c>
      <c r="H1193" s="13">
        <v>312549.64999999962</v>
      </c>
      <c r="I1193" s="14">
        <v>1315</v>
      </c>
      <c r="J1193" s="14">
        <v>22.527604166592937</v>
      </c>
      <c r="K1193" s="13">
        <v>13874.074122071608</v>
      </c>
      <c r="L1193" s="14">
        <v>13874.074122071608</v>
      </c>
      <c r="M1193" s="13">
        <v>12157.957320919242</v>
      </c>
      <c r="N1193" s="13">
        <v>11341.776431729721</v>
      </c>
      <c r="O1193" s="13">
        <v>12157.957320919242</v>
      </c>
      <c r="P1193" s="13">
        <v>325</v>
      </c>
      <c r="Q1193" s="13">
        <v>14.426744965714338</v>
      </c>
      <c r="R1193" s="13">
        <v>527.5</v>
      </c>
      <c r="S1193" s="13">
        <v>2.6182432432432434</v>
      </c>
      <c r="T1193" s="13">
        <v>289</v>
      </c>
    </row>
    <row r="1194" spans="1:20" x14ac:dyDescent="0.2">
      <c r="A1194" s="10">
        <v>2024</v>
      </c>
      <c r="B1194" s="10">
        <v>11</v>
      </c>
      <c r="C1194" s="10" t="s">
        <v>35</v>
      </c>
      <c r="D1194" s="13">
        <v>549</v>
      </c>
      <c r="E1194" s="13" t="b">
        <v>0</v>
      </c>
      <c r="F1194" s="13" t="b">
        <v>0</v>
      </c>
      <c r="G1194" s="13" t="s">
        <v>177</v>
      </c>
      <c r="H1194" s="13">
        <v>8709</v>
      </c>
      <c r="I1194" s="14">
        <v>43</v>
      </c>
      <c r="J1194" s="14">
        <v>21.743055555697936</v>
      </c>
      <c r="K1194" s="13">
        <v>400.54167997182617</v>
      </c>
      <c r="L1194" s="14">
        <v>135.12360268196409</v>
      </c>
      <c r="M1194" s="13">
        <v>400.54167997182617</v>
      </c>
      <c r="N1194" s="13">
        <v>135.12360268196409</v>
      </c>
      <c r="O1194" s="13">
        <v>135.12360268196409</v>
      </c>
      <c r="P1194" s="13">
        <v>28</v>
      </c>
      <c r="Q1194" s="13">
        <v>1.2877674864176292</v>
      </c>
      <c r="R1194" s="13">
        <v>289</v>
      </c>
      <c r="S1194" s="13">
        <v>1.2083333333333333</v>
      </c>
      <c r="T1194" s="13">
        <v>295</v>
      </c>
    </row>
    <row r="1195" spans="1:20" x14ac:dyDescent="0.2">
      <c r="A1195" s="10">
        <v>2025</v>
      </c>
      <c r="B1195" s="10">
        <v>1</v>
      </c>
      <c r="C1195" s="10" t="s">
        <v>27</v>
      </c>
      <c r="D1195" s="13">
        <v>550</v>
      </c>
      <c r="E1195" s="13" t="b">
        <v>0</v>
      </c>
      <c r="F1195" s="13" t="b">
        <v>0</v>
      </c>
      <c r="G1195" s="13" t="s">
        <v>178</v>
      </c>
      <c r="H1195" s="13">
        <v>11732.970000000008</v>
      </c>
      <c r="I1195" s="14">
        <v>175</v>
      </c>
      <c r="J1195" s="14">
        <v>21.655069444506662</v>
      </c>
      <c r="K1195" s="13">
        <v>541.81170049197715</v>
      </c>
      <c r="L1195" s="14">
        <v>439.24911090104808</v>
      </c>
      <c r="M1195" s="13">
        <v>541.81170049197715</v>
      </c>
      <c r="N1195" s="13">
        <v>658.40056696824968</v>
      </c>
      <c r="O1195" s="13">
        <v>439.24911090104808</v>
      </c>
      <c r="P1195" s="13">
        <v>74</v>
      </c>
      <c r="Q1195" s="13">
        <v>3.4172137009134325</v>
      </c>
      <c r="R1195" s="13">
        <v>200</v>
      </c>
      <c r="S1195" s="13">
        <v>1.1228070175438596</v>
      </c>
      <c r="T1195" s="13">
        <v>262</v>
      </c>
    </row>
    <row r="1196" spans="1:20" x14ac:dyDescent="0.2">
      <c r="A1196" s="10">
        <v>2026</v>
      </c>
      <c r="B1196" s="10">
        <v>1</v>
      </c>
      <c r="C1196" s="10" t="s">
        <v>39</v>
      </c>
      <c r="D1196" s="13">
        <v>550</v>
      </c>
      <c r="E1196" s="13" t="b">
        <v>0</v>
      </c>
      <c r="F1196" s="13" t="b">
        <v>0</v>
      </c>
      <c r="G1196" s="13" t="s">
        <v>178</v>
      </c>
      <c r="J1196" s="14">
        <v>0.37868055554281455</v>
      </c>
    </row>
    <row r="1197" spans="1:20" x14ac:dyDescent="0.2">
      <c r="A1197" s="10">
        <v>2026</v>
      </c>
      <c r="B1197" s="10">
        <v>1</v>
      </c>
      <c r="C1197" s="10" t="s">
        <v>27</v>
      </c>
      <c r="D1197" s="13">
        <v>550</v>
      </c>
      <c r="E1197" s="13" t="b">
        <v>0</v>
      </c>
      <c r="F1197" s="13" t="b">
        <v>0</v>
      </c>
      <c r="G1197" s="13" t="s">
        <v>178</v>
      </c>
      <c r="H1197" s="13">
        <v>4867</v>
      </c>
      <c r="I1197" s="14">
        <v>32</v>
      </c>
      <c r="J1197" s="14">
        <v>3.3874652777571463</v>
      </c>
      <c r="K1197" s="13">
        <v>1436.767494550515</v>
      </c>
      <c r="L1197" s="14">
        <v>1436.767494550515</v>
      </c>
      <c r="M1197" s="13">
        <v>1436.767494550515</v>
      </c>
      <c r="N1197" s="13">
        <v>1458.8931825958327</v>
      </c>
      <c r="O1197" s="13">
        <v>1436.767494550515</v>
      </c>
      <c r="P1197" s="13">
        <v>8</v>
      </c>
      <c r="Q1197" s="13">
        <v>2.3616478233828069</v>
      </c>
      <c r="R1197" s="13">
        <v>340</v>
      </c>
      <c r="S1197" s="13">
        <v>2.3333333333333335</v>
      </c>
      <c r="T1197" s="13">
        <v>339</v>
      </c>
    </row>
    <row r="1198" spans="1:20" x14ac:dyDescent="0.2">
      <c r="A1198" s="10">
        <v>2026</v>
      </c>
      <c r="B1198" s="10">
        <v>1</v>
      </c>
      <c r="C1198" s="10" t="s">
        <v>40</v>
      </c>
      <c r="D1198" s="13">
        <v>550</v>
      </c>
      <c r="E1198" s="13" t="b">
        <v>0</v>
      </c>
      <c r="F1198" s="13" t="b">
        <v>0</v>
      </c>
      <c r="G1198" s="13" t="s">
        <v>178</v>
      </c>
      <c r="J1198" s="14">
        <v>0.16250000000000001</v>
      </c>
    </row>
    <row r="1199" spans="1:20" x14ac:dyDescent="0.2">
      <c r="A1199" s="10">
        <v>2025</v>
      </c>
      <c r="B1199" s="10">
        <v>2</v>
      </c>
      <c r="C1199" s="10" t="s">
        <v>27</v>
      </c>
      <c r="D1199" s="13">
        <v>550</v>
      </c>
      <c r="E1199" s="13" t="b">
        <v>0</v>
      </c>
      <c r="F1199" s="13" t="b">
        <v>0</v>
      </c>
      <c r="G1199" s="13" t="s">
        <v>178</v>
      </c>
      <c r="H1199" s="13">
        <v>10380.009999999998</v>
      </c>
      <c r="I1199" s="14">
        <v>216</v>
      </c>
      <c r="J1199" s="14">
        <v>17.392534722189886</v>
      </c>
      <c r="K1199" s="13">
        <v>596.80835288239439</v>
      </c>
      <c r="L1199" s="14">
        <v>159.39079865473229</v>
      </c>
      <c r="M1199" s="13">
        <v>596.80835288239439</v>
      </c>
      <c r="N1199" s="13">
        <v>1430.4338267762002</v>
      </c>
      <c r="O1199" s="13">
        <v>159.39079865473229</v>
      </c>
      <c r="P1199" s="13">
        <v>85</v>
      </c>
      <c r="Q1199" s="13">
        <v>4.8871542508151276</v>
      </c>
      <c r="R1199" s="13">
        <v>87</v>
      </c>
      <c r="S1199" s="13">
        <v>1.4745762711864407</v>
      </c>
      <c r="T1199" s="13">
        <v>299</v>
      </c>
    </row>
    <row r="1200" spans="1:20" x14ac:dyDescent="0.2">
      <c r="A1200" s="10">
        <v>2025</v>
      </c>
      <c r="B1200" s="10">
        <v>3</v>
      </c>
      <c r="C1200" s="10" t="s">
        <v>29</v>
      </c>
      <c r="D1200" s="13">
        <v>550</v>
      </c>
      <c r="E1200" s="13" t="b">
        <v>0</v>
      </c>
      <c r="F1200" s="13" t="b">
        <v>0</v>
      </c>
      <c r="G1200" s="13" t="s">
        <v>178</v>
      </c>
      <c r="H1200" s="13">
        <v>2377</v>
      </c>
      <c r="I1200" s="14">
        <v>11</v>
      </c>
      <c r="J1200" s="14">
        <v>1.0337499999999999</v>
      </c>
      <c r="K1200" s="13">
        <v>2299.3954050785974</v>
      </c>
      <c r="L1200" s="14">
        <v>2299.3954050785974</v>
      </c>
      <c r="M1200" s="13">
        <v>2299.3954050785974</v>
      </c>
      <c r="N1200" s="13">
        <v>2299.3954050785974</v>
      </c>
      <c r="O1200" s="13">
        <v>2299.3954050785974</v>
      </c>
      <c r="P1200" s="13">
        <v>4</v>
      </c>
      <c r="Q1200" s="13">
        <v>3.8694074969770256</v>
      </c>
      <c r="R1200" s="13">
        <v>584</v>
      </c>
      <c r="S1200" s="13">
        <v>2</v>
      </c>
      <c r="T1200" s="13">
        <v>359</v>
      </c>
    </row>
    <row r="1201" spans="1:20" x14ac:dyDescent="0.2">
      <c r="A1201" s="10">
        <v>2025</v>
      </c>
      <c r="B1201" s="10">
        <v>3</v>
      </c>
      <c r="C1201" s="10" t="s">
        <v>39</v>
      </c>
      <c r="D1201" s="13">
        <v>550</v>
      </c>
      <c r="E1201" s="13" t="b">
        <v>0</v>
      </c>
      <c r="F1201" s="13" t="b">
        <v>0</v>
      </c>
      <c r="G1201" s="13" t="s">
        <v>178</v>
      </c>
      <c r="J1201" s="14">
        <v>2.4162499999999998</v>
      </c>
    </row>
    <row r="1202" spans="1:20" x14ac:dyDescent="0.2">
      <c r="A1202" s="10">
        <v>2025</v>
      </c>
      <c r="B1202" s="10">
        <v>3</v>
      </c>
      <c r="C1202" s="10" t="s">
        <v>35</v>
      </c>
      <c r="D1202" s="13">
        <v>550</v>
      </c>
      <c r="E1202" s="13" t="b">
        <v>0</v>
      </c>
      <c r="F1202" s="13" t="b">
        <v>0</v>
      </c>
      <c r="G1202" s="13" t="s">
        <v>178</v>
      </c>
      <c r="J1202" s="14">
        <v>2</v>
      </c>
    </row>
    <row r="1203" spans="1:20" x14ac:dyDescent="0.2">
      <c r="A1203" s="10">
        <v>2025</v>
      </c>
      <c r="B1203" s="10">
        <v>3</v>
      </c>
      <c r="C1203" s="10" t="s">
        <v>27</v>
      </c>
      <c r="D1203" s="13">
        <v>550</v>
      </c>
      <c r="E1203" s="13" t="b">
        <v>0</v>
      </c>
      <c r="F1203" s="13" t="b">
        <v>0</v>
      </c>
      <c r="G1203" s="13" t="s">
        <v>178</v>
      </c>
      <c r="H1203" s="13">
        <v>11266.04</v>
      </c>
      <c r="I1203" s="14">
        <v>103</v>
      </c>
      <c r="J1203" s="14">
        <v>12.937361111142382</v>
      </c>
      <c r="K1203" s="13">
        <v>870.81437266963621</v>
      </c>
      <c r="L1203" s="14">
        <v>745.20915951681968</v>
      </c>
      <c r="M1203" s="13">
        <v>870.81437266963621</v>
      </c>
      <c r="N1203" s="13">
        <v>932.40498555851491</v>
      </c>
      <c r="O1203" s="13">
        <v>745.20915951681968</v>
      </c>
      <c r="P1203" s="13">
        <v>44</v>
      </c>
      <c r="Q1203" s="13">
        <v>3.4010026945993439</v>
      </c>
      <c r="R1203" s="13">
        <v>285</v>
      </c>
      <c r="S1203" s="13">
        <v>1.2285714285714286</v>
      </c>
      <c r="T1203" s="13">
        <v>259</v>
      </c>
    </row>
    <row r="1204" spans="1:20" x14ac:dyDescent="0.2">
      <c r="A1204" s="10">
        <v>2025</v>
      </c>
      <c r="B1204" s="10">
        <v>3</v>
      </c>
      <c r="C1204" s="10" t="s">
        <v>33</v>
      </c>
      <c r="D1204" s="13">
        <v>550</v>
      </c>
      <c r="E1204" s="13" t="b">
        <v>0</v>
      </c>
      <c r="F1204" s="13" t="b">
        <v>0</v>
      </c>
      <c r="G1204" s="13" t="s">
        <v>178</v>
      </c>
      <c r="J1204" s="14">
        <v>1.095</v>
      </c>
    </row>
    <row r="1205" spans="1:20" x14ac:dyDescent="0.2">
      <c r="A1205" s="10">
        <v>2025</v>
      </c>
      <c r="B1205" s="10">
        <v>4</v>
      </c>
      <c r="C1205" s="10" t="s">
        <v>29</v>
      </c>
      <c r="D1205" s="13">
        <v>550</v>
      </c>
      <c r="E1205" s="13" t="b">
        <v>0</v>
      </c>
      <c r="F1205" s="13" t="b">
        <v>0</v>
      </c>
      <c r="G1205" s="13" t="s">
        <v>178</v>
      </c>
      <c r="J1205" s="14">
        <v>2</v>
      </c>
    </row>
    <row r="1206" spans="1:20" x14ac:dyDescent="0.2">
      <c r="A1206" s="10">
        <v>2025</v>
      </c>
      <c r="B1206" s="10">
        <v>4</v>
      </c>
      <c r="C1206" s="10" t="s">
        <v>39</v>
      </c>
      <c r="D1206" s="13">
        <v>550</v>
      </c>
      <c r="E1206" s="13" t="b">
        <v>0</v>
      </c>
      <c r="F1206" s="13" t="b">
        <v>0</v>
      </c>
      <c r="G1206" s="13" t="s">
        <v>178</v>
      </c>
      <c r="J1206" s="14">
        <v>2.4362500000000002</v>
      </c>
    </row>
    <row r="1207" spans="1:20" x14ac:dyDescent="0.2">
      <c r="A1207" s="10">
        <v>2025</v>
      </c>
      <c r="B1207" s="10">
        <v>4</v>
      </c>
      <c r="C1207" s="10" t="s">
        <v>27</v>
      </c>
      <c r="D1207" s="13">
        <v>550</v>
      </c>
      <c r="E1207" s="13" t="b">
        <v>0</v>
      </c>
      <c r="F1207" s="13" t="b">
        <v>0</v>
      </c>
      <c r="G1207" s="13" t="s">
        <v>178</v>
      </c>
      <c r="H1207" s="13">
        <v>2892.0000000000027</v>
      </c>
      <c r="I1207" s="14">
        <v>71</v>
      </c>
      <c r="J1207" s="14">
        <v>15.074583333311892</v>
      </c>
      <c r="K1207" s="13">
        <v>191.8460985657392</v>
      </c>
      <c r="L1207" s="14">
        <v>156.68758119373308</v>
      </c>
      <c r="M1207" s="13">
        <v>191.8460985657392</v>
      </c>
      <c r="N1207" s="13">
        <v>632.17667707876205</v>
      </c>
      <c r="O1207" s="13">
        <v>156.68758119373308</v>
      </c>
      <c r="P1207" s="13">
        <v>34</v>
      </c>
      <c r="Q1207" s="13">
        <v>2.2554520578268074</v>
      </c>
      <c r="R1207" s="13">
        <v>150</v>
      </c>
      <c r="S1207" s="13">
        <v>1.3461538461538463</v>
      </c>
      <c r="T1207" s="13">
        <v>265</v>
      </c>
    </row>
    <row r="1208" spans="1:20" x14ac:dyDescent="0.2">
      <c r="A1208" s="10">
        <v>2025</v>
      </c>
      <c r="B1208" s="10">
        <v>4</v>
      </c>
      <c r="C1208" s="10" t="s">
        <v>33</v>
      </c>
      <c r="D1208" s="13">
        <v>550</v>
      </c>
      <c r="E1208" s="13" t="b">
        <v>0</v>
      </c>
      <c r="F1208" s="13" t="b">
        <v>0</v>
      </c>
      <c r="G1208" s="13" t="s">
        <v>178</v>
      </c>
      <c r="J1208" s="14">
        <v>1</v>
      </c>
    </row>
    <row r="1209" spans="1:20" x14ac:dyDescent="0.2">
      <c r="A1209" s="10">
        <v>2025</v>
      </c>
      <c r="B1209" s="10">
        <v>5</v>
      </c>
      <c r="C1209" s="10" t="s">
        <v>29</v>
      </c>
      <c r="D1209" s="13">
        <v>550</v>
      </c>
      <c r="E1209" s="13" t="b">
        <v>0</v>
      </c>
      <c r="F1209" s="13" t="b">
        <v>0</v>
      </c>
      <c r="G1209" s="13" t="s">
        <v>178</v>
      </c>
      <c r="J1209" s="14">
        <v>1.50875</v>
      </c>
    </row>
    <row r="1210" spans="1:20" x14ac:dyDescent="0.2">
      <c r="A1210" s="10">
        <v>2025</v>
      </c>
      <c r="B1210" s="10">
        <v>5</v>
      </c>
      <c r="C1210" s="10" t="s">
        <v>39</v>
      </c>
      <c r="D1210" s="13">
        <v>550</v>
      </c>
      <c r="E1210" s="13" t="b">
        <v>0</v>
      </c>
      <c r="F1210" s="13" t="b">
        <v>0</v>
      </c>
      <c r="G1210" s="13" t="s">
        <v>178</v>
      </c>
      <c r="J1210" s="14">
        <v>2.0625</v>
      </c>
    </row>
    <row r="1211" spans="1:20" x14ac:dyDescent="0.2">
      <c r="A1211" s="10">
        <v>2025</v>
      </c>
      <c r="B1211" s="10">
        <v>5</v>
      </c>
      <c r="C1211" s="10" t="s">
        <v>27</v>
      </c>
      <c r="D1211" s="13">
        <v>550</v>
      </c>
      <c r="E1211" s="13" t="b">
        <v>0</v>
      </c>
      <c r="F1211" s="13" t="b">
        <v>0</v>
      </c>
      <c r="G1211" s="13" t="s">
        <v>178</v>
      </c>
      <c r="H1211" s="13">
        <v>10269.989999999996</v>
      </c>
      <c r="I1211" s="14">
        <v>102</v>
      </c>
      <c r="J1211" s="14">
        <v>15.491111111076025</v>
      </c>
      <c r="K1211" s="13">
        <v>662.96019222643315</v>
      </c>
      <c r="L1211" s="14">
        <v>604.86235834307104</v>
      </c>
      <c r="M1211" s="13">
        <v>662.96019222643315</v>
      </c>
      <c r="N1211" s="13">
        <v>843.64832879261496</v>
      </c>
      <c r="O1211" s="13">
        <v>604.86235834307104</v>
      </c>
      <c r="P1211" s="13">
        <v>47</v>
      </c>
      <c r="Q1211" s="13">
        <v>3.0339979916866882</v>
      </c>
      <c r="R1211" s="13">
        <v>228.5</v>
      </c>
      <c r="S1211" s="13">
        <v>1.3142857142857143</v>
      </c>
      <c r="T1211" s="13">
        <v>249</v>
      </c>
    </row>
    <row r="1212" spans="1:20" x14ac:dyDescent="0.2">
      <c r="A1212" s="10">
        <v>2025</v>
      </c>
      <c r="B1212" s="10">
        <v>6</v>
      </c>
      <c r="C1212" s="10" t="s">
        <v>29</v>
      </c>
      <c r="D1212" s="13">
        <v>550</v>
      </c>
      <c r="E1212" s="13" t="b">
        <v>0</v>
      </c>
      <c r="F1212" s="13" t="b">
        <v>0</v>
      </c>
      <c r="G1212" s="13" t="s">
        <v>178</v>
      </c>
      <c r="J1212" s="14">
        <v>2</v>
      </c>
    </row>
    <row r="1213" spans="1:20" x14ac:dyDescent="0.2">
      <c r="A1213" s="10">
        <v>2025</v>
      </c>
      <c r="B1213" s="10">
        <v>6</v>
      </c>
      <c r="C1213" s="10" t="s">
        <v>39</v>
      </c>
      <c r="D1213" s="13">
        <v>550</v>
      </c>
      <c r="E1213" s="13" t="b">
        <v>0</v>
      </c>
      <c r="F1213" s="13" t="b">
        <v>0</v>
      </c>
      <c r="G1213" s="13" t="s">
        <v>178</v>
      </c>
      <c r="J1213" s="14">
        <v>0.52875000000000005</v>
      </c>
    </row>
    <row r="1214" spans="1:20" x14ac:dyDescent="0.2">
      <c r="A1214" s="10">
        <v>2025</v>
      </c>
      <c r="B1214" s="10">
        <v>6</v>
      </c>
      <c r="C1214" s="10" t="s">
        <v>27</v>
      </c>
      <c r="D1214" s="13">
        <v>550</v>
      </c>
      <c r="E1214" s="13" t="b">
        <v>0</v>
      </c>
      <c r="F1214" s="13" t="b">
        <v>0</v>
      </c>
      <c r="G1214" s="13" t="s">
        <v>178</v>
      </c>
      <c r="H1214" s="13">
        <v>2963.9999999999991</v>
      </c>
      <c r="I1214" s="14">
        <v>48</v>
      </c>
      <c r="J1214" s="14">
        <v>11.138645833301997</v>
      </c>
      <c r="K1214" s="13">
        <v>266.10056952689155</v>
      </c>
      <c r="L1214" s="14">
        <v>177.13553600034871</v>
      </c>
      <c r="M1214" s="13">
        <v>266.10056952689155</v>
      </c>
      <c r="N1214" s="13">
        <v>366.03641600761335</v>
      </c>
      <c r="O1214" s="13">
        <v>177.13553600034871</v>
      </c>
      <c r="P1214" s="13">
        <v>23</v>
      </c>
      <c r="Q1214" s="13">
        <v>2.064882961915826</v>
      </c>
      <c r="R1214" s="13">
        <v>84</v>
      </c>
      <c r="S1214" s="13">
        <v>1.1428571428571428</v>
      </c>
      <c r="T1214" s="13">
        <v>284</v>
      </c>
    </row>
    <row r="1215" spans="1:20" x14ac:dyDescent="0.2">
      <c r="A1215" s="10">
        <v>2025</v>
      </c>
      <c r="B1215" s="10">
        <v>7</v>
      </c>
      <c r="C1215" s="10" t="s">
        <v>39</v>
      </c>
      <c r="D1215" s="13">
        <v>550</v>
      </c>
      <c r="E1215" s="13" t="b">
        <v>0</v>
      </c>
      <c r="F1215" s="13" t="b">
        <v>0</v>
      </c>
      <c r="G1215" s="13" t="s">
        <v>178</v>
      </c>
      <c r="H1215" s="13">
        <v>2960</v>
      </c>
      <c r="I1215" s="14">
        <v>23</v>
      </c>
      <c r="J1215" s="14">
        <v>6.9898611111092031</v>
      </c>
      <c r="K1215" s="13">
        <v>423.47050291107792</v>
      </c>
      <c r="L1215" s="14">
        <v>423.47050291107792</v>
      </c>
      <c r="M1215" s="13">
        <v>423.47050291107792</v>
      </c>
      <c r="N1215" s="13">
        <v>483.8436624477248</v>
      </c>
      <c r="O1215" s="13">
        <v>423.47050291107792</v>
      </c>
      <c r="P1215" s="13">
        <v>7</v>
      </c>
      <c r="Q1215" s="13">
        <v>1.0014505136410625</v>
      </c>
      <c r="R1215" s="13">
        <v>314.5</v>
      </c>
      <c r="S1215" s="13">
        <v>1.8333333333333333</v>
      </c>
      <c r="T1215" s="13">
        <v>299</v>
      </c>
    </row>
    <row r="1216" spans="1:20" x14ac:dyDescent="0.2">
      <c r="A1216" s="10">
        <v>2025</v>
      </c>
      <c r="B1216" s="10">
        <v>7</v>
      </c>
      <c r="C1216" s="10" t="s">
        <v>27</v>
      </c>
      <c r="D1216" s="13">
        <v>550</v>
      </c>
      <c r="E1216" s="13" t="b">
        <v>0</v>
      </c>
      <c r="F1216" s="13" t="b">
        <v>0</v>
      </c>
      <c r="G1216" s="13" t="s">
        <v>178</v>
      </c>
      <c r="H1216" s="13">
        <v>7717</v>
      </c>
      <c r="I1216" s="14">
        <v>56</v>
      </c>
      <c r="J1216" s="14">
        <v>9.3461805555841408</v>
      </c>
      <c r="K1216" s="13">
        <v>825.68488315681634</v>
      </c>
      <c r="L1216" s="14">
        <v>778.6068283960285</v>
      </c>
      <c r="M1216" s="13">
        <v>825.68488315681634</v>
      </c>
      <c r="N1216" s="13">
        <v>796.7928669589628</v>
      </c>
      <c r="O1216" s="13">
        <v>778.6068283960285</v>
      </c>
      <c r="P1216" s="13">
        <v>26</v>
      </c>
      <c r="Q1216" s="13">
        <v>2.7818850540465498</v>
      </c>
      <c r="R1216" s="13">
        <v>324.5</v>
      </c>
      <c r="S1216" s="13">
        <v>1.3809523809523809</v>
      </c>
      <c r="T1216" s="13">
        <v>259</v>
      </c>
    </row>
    <row r="1217" spans="1:20" x14ac:dyDescent="0.2">
      <c r="A1217" s="10">
        <v>2025</v>
      </c>
      <c r="B1217" s="10">
        <v>8</v>
      </c>
      <c r="C1217" s="10" t="s">
        <v>39</v>
      </c>
      <c r="D1217" s="13">
        <v>550</v>
      </c>
      <c r="E1217" s="13" t="b">
        <v>0</v>
      </c>
      <c r="F1217" s="13" t="b">
        <v>0</v>
      </c>
      <c r="G1217" s="13" t="s">
        <v>178</v>
      </c>
      <c r="H1217" s="13">
        <v>19575.95</v>
      </c>
      <c r="I1217" s="14">
        <v>130</v>
      </c>
      <c r="J1217" s="14">
        <v>13.968958333366899</v>
      </c>
      <c r="K1217" s="13">
        <v>1401.3893901623273</v>
      </c>
      <c r="L1217" s="14">
        <v>1216.47939627752</v>
      </c>
      <c r="M1217" s="13">
        <v>1401.3893901623273</v>
      </c>
      <c r="N1217" s="13">
        <v>1455.9926026422488</v>
      </c>
      <c r="O1217" s="13">
        <v>1216.47939627752</v>
      </c>
      <c r="P1217" s="13">
        <v>54</v>
      </c>
      <c r="Q1217" s="13">
        <v>3.8657141578705341</v>
      </c>
      <c r="R1217" s="13">
        <v>361.5</v>
      </c>
      <c r="S1217" s="13">
        <v>1.7173913043478262</v>
      </c>
      <c r="T1217" s="13">
        <v>289</v>
      </c>
    </row>
    <row r="1218" spans="1:20" x14ac:dyDescent="0.2">
      <c r="A1218" s="10">
        <v>2025</v>
      </c>
      <c r="B1218" s="10">
        <v>8</v>
      </c>
      <c r="C1218" s="10" t="s">
        <v>27</v>
      </c>
      <c r="D1218" s="13">
        <v>550</v>
      </c>
      <c r="E1218" s="13" t="b">
        <v>0</v>
      </c>
      <c r="F1218" s="13" t="b">
        <v>0</v>
      </c>
      <c r="G1218" s="13" t="s">
        <v>178</v>
      </c>
      <c r="H1218" s="13">
        <v>13885.950000000003</v>
      </c>
      <c r="I1218" s="14">
        <v>110</v>
      </c>
      <c r="J1218" s="14">
        <v>9.7065972222082202</v>
      </c>
      <c r="K1218" s="13">
        <v>1430.5682704366909</v>
      </c>
      <c r="L1218" s="14">
        <v>1361.5430513344627</v>
      </c>
      <c r="M1218" s="13">
        <v>1430.5682704366909</v>
      </c>
      <c r="N1218" s="13">
        <v>1605.5008406390536</v>
      </c>
      <c r="O1218" s="13">
        <v>1361.5430513344627</v>
      </c>
      <c r="P1218" s="13">
        <v>53</v>
      </c>
      <c r="Q1218" s="13">
        <v>5.4602038991314679</v>
      </c>
      <c r="R1218" s="13">
        <v>249</v>
      </c>
      <c r="S1218" s="13">
        <v>1.441860465116279</v>
      </c>
      <c r="T1218" s="13">
        <v>249</v>
      </c>
    </row>
    <row r="1219" spans="1:20" x14ac:dyDescent="0.2">
      <c r="A1219" s="10">
        <v>2025</v>
      </c>
      <c r="B1219" s="10">
        <v>8</v>
      </c>
      <c r="C1219" s="10" t="s">
        <v>40</v>
      </c>
      <c r="D1219" s="13">
        <v>550</v>
      </c>
      <c r="E1219" s="13" t="b">
        <v>0</v>
      </c>
      <c r="F1219" s="13" t="b">
        <v>0</v>
      </c>
      <c r="G1219" s="13" t="s">
        <v>178</v>
      </c>
      <c r="H1219" s="13">
        <v>2062</v>
      </c>
      <c r="I1219" s="14">
        <v>3</v>
      </c>
      <c r="J1219" s="14">
        <v>2</v>
      </c>
      <c r="K1219" s="13">
        <v>1031</v>
      </c>
      <c r="L1219" s="14">
        <v>1031</v>
      </c>
      <c r="M1219" s="13">
        <v>1031</v>
      </c>
      <c r="N1219" s="13">
        <v>1031</v>
      </c>
      <c r="O1219" s="13">
        <v>1031</v>
      </c>
      <c r="P1219" s="13">
        <v>2</v>
      </c>
      <c r="Q1219" s="13">
        <v>1</v>
      </c>
      <c r="R1219" s="13">
        <v>1031</v>
      </c>
      <c r="S1219" s="13">
        <v>1.5</v>
      </c>
      <c r="T1219" s="13">
        <v>428</v>
      </c>
    </row>
    <row r="1220" spans="1:20" x14ac:dyDescent="0.2">
      <c r="A1220" s="10">
        <v>2025</v>
      </c>
      <c r="B1220" s="10">
        <v>9</v>
      </c>
      <c r="C1220" s="10" t="s">
        <v>39</v>
      </c>
      <c r="D1220" s="13">
        <v>550</v>
      </c>
      <c r="E1220" s="13" t="b">
        <v>0</v>
      </c>
      <c r="F1220" s="13" t="b">
        <v>0</v>
      </c>
      <c r="G1220" s="13" t="s">
        <v>178</v>
      </c>
      <c r="H1220" s="13">
        <v>8774</v>
      </c>
      <c r="I1220" s="14">
        <v>54</v>
      </c>
      <c r="J1220" s="14">
        <v>8.1530902777492891</v>
      </c>
      <c r="K1220" s="13">
        <v>1076.1563653900955</v>
      </c>
      <c r="L1220" s="14">
        <v>1076.1563653900955</v>
      </c>
      <c r="M1220" s="13">
        <v>1076.1563653900955</v>
      </c>
      <c r="N1220" s="13">
        <v>1302.5674484413662</v>
      </c>
      <c r="O1220" s="13">
        <v>1076.1563653900955</v>
      </c>
      <c r="P1220" s="13">
        <v>21</v>
      </c>
      <c r="Q1220" s="13">
        <v>2.5757104710727159</v>
      </c>
      <c r="R1220" s="13">
        <v>400</v>
      </c>
      <c r="S1220" s="13">
        <v>1.6666666666666667</v>
      </c>
      <c r="T1220" s="13">
        <v>259</v>
      </c>
    </row>
    <row r="1221" spans="1:20" x14ac:dyDescent="0.2">
      <c r="A1221" s="10">
        <v>2025</v>
      </c>
      <c r="B1221" s="10">
        <v>9</v>
      </c>
      <c r="C1221" s="10" t="s">
        <v>35</v>
      </c>
      <c r="D1221" s="13">
        <v>550</v>
      </c>
      <c r="E1221" s="13" t="b">
        <v>0</v>
      </c>
      <c r="F1221" s="13" t="b">
        <v>0</v>
      </c>
      <c r="G1221" s="13" t="s">
        <v>178</v>
      </c>
      <c r="J1221" s="14">
        <v>1</v>
      </c>
    </row>
    <row r="1222" spans="1:20" x14ac:dyDescent="0.2">
      <c r="A1222" s="10">
        <v>2025</v>
      </c>
      <c r="B1222" s="10">
        <v>9</v>
      </c>
      <c r="C1222" s="10" t="s">
        <v>27</v>
      </c>
      <c r="D1222" s="13">
        <v>550</v>
      </c>
      <c r="E1222" s="13" t="b">
        <v>0</v>
      </c>
      <c r="F1222" s="13" t="b">
        <v>0</v>
      </c>
      <c r="G1222" s="13" t="s">
        <v>178</v>
      </c>
      <c r="H1222" s="13">
        <v>10462.1</v>
      </c>
      <c r="I1222" s="14">
        <v>82</v>
      </c>
      <c r="J1222" s="14">
        <v>11.194270833317423</v>
      </c>
      <c r="K1222" s="13">
        <v>934.59414693288738</v>
      </c>
      <c r="L1222" s="14">
        <v>764.86446750213395</v>
      </c>
      <c r="M1222" s="13">
        <v>934.59414693288738</v>
      </c>
      <c r="N1222" s="13">
        <v>866.60758386574594</v>
      </c>
      <c r="O1222" s="13">
        <v>764.86446750213395</v>
      </c>
      <c r="P1222" s="13">
        <v>42</v>
      </c>
      <c r="Q1222" s="13">
        <v>3.7519192295219193</v>
      </c>
      <c r="R1222" s="13">
        <v>284</v>
      </c>
      <c r="S1222" s="13">
        <v>1.2051282051282051</v>
      </c>
      <c r="T1222" s="13">
        <v>234</v>
      </c>
    </row>
    <row r="1223" spans="1:20" x14ac:dyDescent="0.2">
      <c r="A1223" s="10">
        <v>2025</v>
      </c>
      <c r="B1223" s="10">
        <v>9</v>
      </c>
      <c r="C1223" s="10" t="s">
        <v>40</v>
      </c>
      <c r="D1223" s="13">
        <v>550</v>
      </c>
      <c r="E1223" s="13" t="b">
        <v>0</v>
      </c>
      <c r="F1223" s="13" t="b">
        <v>0</v>
      </c>
      <c r="G1223" s="13" t="s">
        <v>178</v>
      </c>
      <c r="H1223" s="13">
        <v>457</v>
      </c>
      <c r="I1223" s="14">
        <v>2</v>
      </c>
      <c r="J1223" s="14">
        <v>2</v>
      </c>
      <c r="K1223" s="13">
        <v>228.5</v>
      </c>
      <c r="L1223" s="14">
        <v>228.5</v>
      </c>
      <c r="M1223" s="13">
        <v>228.5</v>
      </c>
      <c r="N1223" s="13">
        <v>228.5</v>
      </c>
      <c r="O1223" s="13">
        <v>228.5</v>
      </c>
      <c r="P1223" s="13">
        <v>1</v>
      </c>
      <c r="Q1223" s="13">
        <v>0.5</v>
      </c>
      <c r="R1223" s="13">
        <v>457</v>
      </c>
      <c r="S1223" s="13">
        <v>2</v>
      </c>
      <c r="T1223" s="13">
        <v>254</v>
      </c>
    </row>
    <row r="1224" spans="1:20" x14ac:dyDescent="0.2">
      <c r="A1224" s="10">
        <v>2025</v>
      </c>
      <c r="B1224" s="10">
        <v>10</v>
      </c>
      <c r="C1224" s="10" t="s">
        <v>39</v>
      </c>
      <c r="D1224" s="13">
        <v>550</v>
      </c>
      <c r="E1224" s="13" t="b">
        <v>0</v>
      </c>
      <c r="F1224" s="13" t="b">
        <v>0</v>
      </c>
      <c r="G1224" s="13" t="s">
        <v>178</v>
      </c>
      <c r="H1224" s="13">
        <v>2747.02</v>
      </c>
      <c r="I1224" s="14">
        <v>15</v>
      </c>
      <c r="J1224" s="14">
        <v>3.8825000000000003</v>
      </c>
      <c r="K1224" s="13">
        <v>707.53895685769476</v>
      </c>
      <c r="L1224" s="14">
        <v>707.53895685769476</v>
      </c>
      <c r="M1224" s="13">
        <v>707.53895685769476</v>
      </c>
      <c r="N1224" s="13">
        <v>773.46297488731489</v>
      </c>
      <c r="O1224" s="13">
        <v>707.53895685769476</v>
      </c>
      <c r="P1224" s="13">
        <v>8</v>
      </c>
      <c r="Q1224" s="13">
        <v>2.0605280103026398</v>
      </c>
      <c r="R1224" s="13">
        <v>385</v>
      </c>
      <c r="S1224" s="13">
        <v>1.1428571428571428</v>
      </c>
      <c r="T1224" s="13">
        <v>348.5</v>
      </c>
    </row>
    <row r="1225" spans="1:20" x14ac:dyDescent="0.2">
      <c r="A1225" s="10">
        <v>2025</v>
      </c>
      <c r="B1225" s="10">
        <v>10</v>
      </c>
      <c r="C1225" s="10" t="s">
        <v>27</v>
      </c>
      <c r="D1225" s="13">
        <v>550</v>
      </c>
      <c r="E1225" s="13" t="b">
        <v>0</v>
      </c>
      <c r="F1225" s="13" t="b">
        <v>0</v>
      </c>
      <c r="G1225" s="13" t="s">
        <v>178</v>
      </c>
      <c r="H1225" s="13">
        <v>17655.999999999993</v>
      </c>
      <c r="I1225" s="14">
        <v>151</v>
      </c>
      <c r="J1225" s="14">
        <v>13.03086805559753</v>
      </c>
      <c r="K1225" s="13">
        <v>1354.936595526013</v>
      </c>
      <c r="L1225" s="14">
        <v>1297.3809517423413</v>
      </c>
      <c r="M1225" s="13">
        <v>1354.936595526013</v>
      </c>
      <c r="N1225" s="13">
        <v>1476.1211546254101</v>
      </c>
      <c r="O1225" s="13">
        <v>1297.3809517423413</v>
      </c>
      <c r="P1225" s="13">
        <v>66</v>
      </c>
      <c r="Q1225" s="13">
        <v>5.0648966529631227</v>
      </c>
      <c r="R1225" s="13">
        <v>244.5</v>
      </c>
      <c r="S1225" s="13">
        <v>1.44</v>
      </c>
      <c r="T1225" s="13">
        <v>229</v>
      </c>
    </row>
    <row r="1226" spans="1:20" x14ac:dyDescent="0.2">
      <c r="A1226" s="10">
        <v>2025</v>
      </c>
      <c r="B1226" s="10">
        <v>10</v>
      </c>
      <c r="C1226" s="10" t="s">
        <v>40</v>
      </c>
      <c r="D1226" s="13">
        <v>550</v>
      </c>
      <c r="E1226" s="13" t="b">
        <v>0</v>
      </c>
      <c r="F1226" s="13" t="b">
        <v>0</v>
      </c>
      <c r="G1226" s="13" t="s">
        <v>178</v>
      </c>
      <c r="H1226" s="13">
        <v>0</v>
      </c>
      <c r="I1226" s="14">
        <v>3</v>
      </c>
      <c r="J1226" s="14">
        <v>1.9839583332874464</v>
      </c>
      <c r="K1226" s="13">
        <v>0</v>
      </c>
      <c r="L1226" s="14">
        <v>-198.56767825724413</v>
      </c>
      <c r="M1226" s="13">
        <v>0</v>
      </c>
      <c r="N1226" s="13">
        <v>0.50404284365336749</v>
      </c>
      <c r="O1226" s="13">
        <v>-198.56767825724413</v>
      </c>
      <c r="P1226" s="13">
        <v>1</v>
      </c>
      <c r="Q1226" s="13">
        <v>0.50404284365336749</v>
      </c>
      <c r="S1226" s="13">
        <v>1</v>
      </c>
      <c r="T1226" s="13">
        <v>415</v>
      </c>
    </row>
    <row r="1227" spans="1:20" x14ac:dyDescent="0.2">
      <c r="A1227" s="10">
        <v>2025</v>
      </c>
      <c r="B1227" s="10">
        <v>10</v>
      </c>
      <c r="C1227" s="10" t="s">
        <v>31</v>
      </c>
      <c r="D1227" s="13">
        <v>550</v>
      </c>
      <c r="E1227" s="13" t="b">
        <v>0</v>
      </c>
      <c r="F1227" s="13" t="b">
        <v>0</v>
      </c>
      <c r="G1227" s="13" t="s">
        <v>178</v>
      </c>
      <c r="J1227" s="14">
        <v>1</v>
      </c>
    </row>
    <row r="1228" spans="1:20" x14ac:dyDescent="0.2">
      <c r="A1228" s="10">
        <v>2024</v>
      </c>
      <c r="B1228" s="10">
        <v>11</v>
      </c>
      <c r="C1228" s="10" t="s">
        <v>27</v>
      </c>
      <c r="D1228" s="13">
        <v>550</v>
      </c>
      <c r="E1228" s="13" t="b">
        <v>0</v>
      </c>
      <c r="F1228" s="13" t="b">
        <v>0</v>
      </c>
      <c r="G1228" s="13" t="s">
        <v>178</v>
      </c>
      <c r="H1228" s="13">
        <v>35478.870000000024</v>
      </c>
      <c r="I1228" s="14">
        <v>261</v>
      </c>
      <c r="J1228" s="14">
        <v>20.690902777684386</v>
      </c>
      <c r="K1228" s="13">
        <v>1714.7086514883633</v>
      </c>
      <c r="L1228" s="14">
        <v>1277.1540364348182</v>
      </c>
      <c r="M1228" s="13">
        <v>1714.7086514883633</v>
      </c>
      <c r="N1228" s="13">
        <v>1487.7296718633081</v>
      </c>
      <c r="O1228" s="13">
        <v>1277.1540364348182</v>
      </c>
      <c r="P1228" s="13">
        <v>142</v>
      </c>
      <c r="Q1228" s="13">
        <v>6.8629194929643313</v>
      </c>
      <c r="R1228" s="13">
        <v>297.5</v>
      </c>
      <c r="S1228" s="13">
        <v>1.0512820512820513</v>
      </c>
      <c r="T1228" s="13">
        <v>265</v>
      </c>
    </row>
    <row r="1229" spans="1:20" x14ac:dyDescent="0.2">
      <c r="A1229" s="10">
        <v>2025</v>
      </c>
      <c r="B1229" s="10">
        <v>11</v>
      </c>
      <c r="C1229" s="10" t="s">
        <v>39</v>
      </c>
      <c r="D1229" s="13">
        <v>550</v>
      </c>
      <c r="E1229" s="13" t="b">
        <v>0</v>
      </c>
      <c r="F1229" s="13" t="b">
        <v>0</v>
      </c>
      <c r="G1229" s="13" t="s">
        <v>178</v>
      </c>
      <c r="H1229" s="13">
        <v>656.95</v>
      </c>
      <c r="I1229" s="14">
        <v>6</v>
      </c>
      <c r="J1229" s="14">
        <v>3.67</v>
      </c>
      <c r="K1229" s="13">
        <v>179.00544959128067</v>
      </c>
      <c r="L1229" s="14">
        <v>179.00544959128067</v>
      </c>
      <c r="M1229" s="13">
        <v>179.00544959128067</v>
      </c>
      <c r="N1229" s="13">
        <v>179.00544959128067</v>
      </c>
      <c r="O1229" s="13">
        <v>179.00544959128067</v>
      </c>
      <c r="P1229" s="13">
        <v>3</v>
      </c>
      <c r="Q1229" s="13">
        <v>0.81743869209809261</v>
      </c>
      <c r="R1229" s="13">
        <v>101</v>
      </c>
      <c r="S1229" s="13">
        <v>1.5</v>
      </c>
      <c r="T1229" s="13">
        <v>249</v>
      </c>
    </row>
    <row r="1230" spans="1:20" x14ac:dyDescent="0.2">
      <c r="A1230" s="10">
        <v>2025</v>
      </c>
      <c r="B1230" s="10">
        <v>11</v>
      </c>
      <c r="C1230" s="10" t="s">
        <v>27</v>
      </c>
      <c r="D1230" s="13">
        <v>550</v>
      </c>
      <c r="E1230" s="13" t="b">
        <v>0</v>
      </c>
      <c r="F1230" s="13" t="b">
        <v>0</v>
      </c>
      <c r="G1230" s="13" t="s">
        <v>178</v>
      </c>
      <c r="H1230" s="13">
        <v>31975</v>
      </c>
      <c r="I1230" s="14">
        <v>200</v>
      </c>
      <c r="J1230" s="14">
        <v>12.07732638885529</v>
      </c>
      <c r="K1230" s="13">
        <v>2647.5230502593586</v>
      </c>
      <c r="L1230" s="14">
        <v>2539.8833328133169</v>
      </c>
      <c r="M1230" s="13">
        <v>2647.5230502593586</v>
      </c>
      <c r="N1230" s="13">
        <v>2877.4373467349697</v>
      </c>
      <c r="O1230" s="13">
        <v>2539.8833328133169</v>
      </c>
      <c r="P1230" s="13">
        <v>85</v>
      </c>
      <c r="Q1230" s="13">
        <v>7.0379815253180755</v>
      </c>
      <c r="R1230" s="13">
        <v>319</v>
      </c>
      <c r="S1230" s="13">
        <v>1.5945945945945945</v>
      </c>
      <c r="T1230" s="13">
        <v>269</v>
      </c>
    </row>
    <row r="1231" spans="1:20" x14ac:dyDescent="0.2">
      <c r="A1231" s="10">
        <v>2025</v>
      </c>
      <c r="B1231" s="10">
        <v>11</v>
      </c>
      <c r="C1231" s="10" t="s">
        <v>40</v>
      </c>
      <c r="D1231" s="13">
        <v>550</v>
      </c>
      <c r="E1231" s="13" t="b">
        <v>0</v>
      </c>
      <c r="F1231" s="13" t="b">
        <v>0</v>
      </c>
      <c r="G1231" s="13" t="s">
        <v>178</v>
      </c>
      <c r="H1231" s="13">
        <v>2404</v>
      </c>
      <c r="I1231" s="14">
        <v>4</v>
      </c>
      <c r="J1231" s="14">
        <v>3.8237152778243764</v>
      </c>
      <c r="K1231" s="13">
        <v>628.70789934124798</v>
      </c>
      <c r="L1231" s="14">
        <v>628.70789934124798</v>
      </c>
      <c r="M1231" s="13">
        <v>628.70789934124798</v>
      </c>
      <c r="N1231" s="13">
        <v>628.70789934124798</v>
      </c>
      <c r="O1231" s="13">
        <v>628.70789934124798</v>
      </c>
      <c r="P1231" s="13">
        <v>2</v>
      </c>
      <c r="Q1231" s="13">
        <v>0.52305149695611308</v>
      </c>
      <c r="R1231" s="13">
        <v>1202</v>
      </c>
      <c r="S1231" s="13">
        <v>1</v>
      </c>
      <c r="T1231" s="13">
        <v>1424.5</v>
      </c>
    </row>
    <row r="1232" spans="1:20" x14ac:dyDescent="0.2">
      <c r="A1232" s="10">
        <v>2024</v>
      </c>
      <c r="B1232" s="10">
        <v>12</v>
      </c>
      <c r="C1232" s="10" t="s">
        <v>27</v>
      </c>
      <c r="D1232" s="13">
        <v>550</v>
      </c>
      <c r="E1232" s="13" t="b">
        <v>0</v>
      </c>
      <c r="F1232" s="13" t="b">
        <v>0</v>
      </c>
      <c r="G1232" s="13" t="s">
        <v>178</v>
      </c>
      <c r="H1232" s="13">
        <v>29023.550000000021</v>
      </c>
      <c r="I1232" s="14">
        <v>294</v>
      </c>
      <c r="J1232" s="14">
        <v>26.161215277799055</v>
      </c>
      <c r="K1232" s="13">
        <v>1109.4113821474496</v>
      </c>
      <c r="L1232" s="14">
        <v>753.53341924941662</v>
      </c>
      <c r="M1232" s="13">
        <v>1109.4113821474496</v>
      </c>
      <c r="N1232" s="13">
        <v>1110.3536166628658</v>
      </c>
      <c r="O1232" s="13">
        <v>753.53341924941662</v>
      </c>
      <c r="P1232" s="13">
        <v>135</v>
      </c>
      <c r="Q1232" s="13">
        <v>5.1603107335217633</v>
      </c>
      <c r="R1232" s="13">
        <v>215</v>
      </c>
      <c r="S1232" s="13">
        <v>1.3061224489795917</v>
      </c>
      <c r="T1232" s="13">
        <v>293.5</v>
      </c>
    </row>
    <row r="1233" spans="1:20" x14ac:dyDescent="0.2">
      <c r="A1233" s="10">
        <v>2025</v>
      </c>
      <c r="B1233" s="10">
        <v>12</v>
      </c>
      <c r="C1233" s="10" t="s">
        <v>29</v>
      </c>
      <c r="D1233" s="13">
        <v>550</v>
      </c>
      <c r="E1233" s="13" t="b">
        <v>0</v>
      </c>
      <c r="F1233" s="13" t="b">
        <v>0</v>
      </c>
      <c r="G1233" s="13" t="s">
        <v>178</v>
      </c>
      <c r="J1233" s="14">
        <v>1</v>
      </c>
    </row>
    <row r="1234" spans="1:20" x14ac:dyDescent="0.2">
      <c r="A1234" s="10">
        <v>2025</v>
      </c>
      <c r="B1234" s="10">
        <v>12</v>
      </c>
      <c r="C1234" s="10" t="s">
        <v>39</v>
      </c>
      <c r="D1234" s="13">
        <v>550</v>
      </c>
      <c r="E1234" s="13" t="b">
        <v>0</v>
      </c>
      <c r="F1234" s="13" t="b">
        <v>0</v>
      </c>
      <c r="G1234" s="13" t="s">
        <v>178</v>
      </c>
      <c r="H1234" s="13">
        <v>479</v>
      </c>
      <c r="I1234" s="14">
        <v>1</v>
      </c>
      <c r="J1234" s="14">
        <v>2.54</v>
      </c>
      <c r="K1234" s="13">
        <v>188.58267716535434</v>
      </c>
      <c r="L1234" s="14">
        <v>188.58267716535434</v>
      </c>
      <c r="M1234" s="13">
        <v>188.58267716535434</v>
      </c>
      <c r="N1234" s="13">
        <v>188.58267716535434</v>
      </c>
      <c r="O1234" s="13">
        <v>188.58267716535434</v>
      </c>
      <c r="P1234" s="13">
        <v>1</v>
      </c>
      <c r="Q1234" s="13">
        <v>0.39370078740157477</v>
      </c>
      <c r="R1234" s="13">
        <v>479</v>
      </c>
      <c r="S1234" s="13">
        <v>1</v>
      </c>
      <c r="T1234" s="13">
        <v>479</v>
      </c>
    </row>
    <row r="1235" spans="1:20" x14ac:dyDescent="0.2">
      <c r="A1235" s="10">
        <v>2025</v>
      </c>
      <c r="B1235" s="10">
        <v>12</v>
      </c>
      <c r="C1235" s="10" t="s">
        <v>27</v>
      </c>
      <c r="D1235" s="13">
        <v>550</v>
      </c>
      <c r="E1235" s="13" t="b">
        <v>0</v>
      </c>
      <c r="F1235" s="13" t="b">
        <v>0</v>
      </c>
      <c r="G1235" s="13" t="s">
        <v>178</v>
      </c>
      <c r="H1235" s="13">
        <v>6316.0000000000018</v>
      </c>
      <c r="I1235" s="14">
        <v>58</v>
      </c>
      <c r="J1235" s="14">
        <v>9.483020833307819</v>
      </c>
      <c r="K1235" s="13">
        <v>666.03249228514949</v>
      </c>
      <c r="L1235" s="14">
        <v>666.03249228514949</v>
      </c>
      <c r="M1235" s="13">
        <v>666.03249228514949</v>
      </c>
      <c r="N1235" s="13">
        <v>810.07941826068998</v>
      </c>
      <c r="O1235" s="13">
        <v>666.03249228514949</v>
      </c>
      <c r="P1235" s="13">
        <v>22</v>
      </c>
      <c r="Q1235" s="13">
        <v>2.3199358502649279</v>
      </c>
      <c r="R1235" s="13">
        <v>239.5</v>
      </c>
      <c r="S1235" s="13">
        <v>1.5625</v>
      </c>
      <c r="T1235" s="13">
        <v>289</v>
      </c>
    </row>
    <row r="1236" spans="1:20" x14ac:dyDescent="0.2">
      <c r="A1236" s="10">
        <v>2025</v>
      </c>
      <c r="B1236" s="10">
        <v>12</v>
      </c>
      <c r="C1236" s="10" t="s">
        <v>40</v>
      </c>
      <c r="D1236" s="13">
        <v>550</v>
      </c>
      <c r="E1236" s="13" t="b">
        <v>0</v>
      </c>
      <c r="F1236" s="13" t="b">
        <v>0</v>
      </c>
      <c r="G1236" s="13" t="s">
        <v>178</v>
      </c>
      <c r="H1236" s="13">
        <v>858.00000000000011</v>
      </c>
      <c r="I1236" s="14">
        <v>5</v>
      </c>
      <c r="J1236" s="14">
        <v>5.3421874999982535</v>
      </c>
      <c r="K1236" s="13">
        <v>160.60836501906394</v>
      </c>
      <c r="L1236" s="14">
        <v>160.60836501906394</v>
      </c>
      <c r="M1236" s="13">
        <v>160.60836501906394</v>
      </c>
      <c r="N1236" s="13">
        <v>160.60836501906394</v>
      </c>
      <c r="O1236" s="13">
        <v>160.60836501906394</v>
      </c>
      <c r="P1236" s="13">
        <v>3</v>
      </c>
      <c r="Q1236" s="13">
        <v>0.56156770985686688</v>
      </c>
      <c r="R1236" s="13">
        <v>340</v>
      </c>
      <c r="S1236" s="13">
        <v>1.6666666666666667</v>
      </c>
      <c r="T1236" s="13">
        <v>169</v>
      </c>
    </row>
    <row r="1237" spans="1:20" x14ac:dyDescent="0.2">
      <c r="A1237" s="10">
        <v>2025</v>
      </c>
      <c r="B1237" s="10">
        <v>1</v>
      </c>
      <c r="C1237" s="10" t="s">
        <v>29</v>
      </c>
      <c r="D1237" s="13">
        <v>551</v>
      </c>
      <c r="E1237" s="13" t="b">
        <v>0</v>
      </c>
      <c r="F1237" s="13" t="b">
        <v>0</v>
      </c>
      <c r="G1237" s="13" t="s">
        <v>179</v>
      </c>
      <c r="J1237" s="14">
        <v>4.0592013888672227</v>
      </c>
    </row>
    <row r="1238" spans="1:20" x14ac:dyDescent="0.2">
      <c r="A1238" s="10">
        <v>2025</v>
      </c>
      <c r="B1238" s="10">
        <v>2</v>
      </c>
      <c r="C1238" s="10" t="s">
        <v>29</v>
      </c>
      <c r="D1238" s="13">
        <v>551</v>
      </c>
      <c r="E1238" s="13" t="b">
        <v>0</v>
      </c>
      <c r="F1238" s="13" t="b">
        <v>0</v>
      </c>
      <c r="G1238" s="13" t="s">
        <v>179</v>
      </c>
      <c r="J1238" s="14">
        <v>4.0569444444263354</v>
      </c>
    </row>
    <row r="1239" spans="1:20" x14ac:dyDescent="0.2">
      <c r="A1239" s="10">
        <v>2025</v>
      </c>
      <c r="B1239" s="10">
        <v>3</v>
      </c>
      <c r="C1239" s="10" t="s">
        <v>29</v>
      </c>
      <c r="D1239" s="13">
        <v>551</v>
      </c>
      <c r="E1239" s="13" t="b">
        <v>0</v>
      </c>
      <c r="F1239" s="13" t="b">
        <v>0</v>
      </c>
      <c r="G1239" s="13" t="s">
        <v>179</v>
      </c>
      <c r="J1239" s="14">
        <v>4.0802777777571464</v>
      </c>
    </row>
    <row r="1240" spans="1:20" x14ac:dyDescent="0.2">
      <c r="A1240" s="10">
        <v>2025</v>
      </c>
      <c r="B1240" s="10">
        <v>4</v>
      </c>
      <c r="C1240" s="10" t="s">
        <v>29</v>
      </c>
      <c r="D1240" s="13">
        <v>551</v>
      </c>
      <c r="E1240" s="13" t="b">
        <v>0</v>
      </c>
      <c r="F1240" s="13" t="b">
        <v>0</v>
      </c>
      <c r="G1240" s="13" t="s">
        <v>179</v>
      </c>
      <c r="J1240" s="14">
        <v>4.1085416666610399</v>
      </c>
    </row>
    <row r="1241" spans="1:20" x14ac:dyDescent="0.2">
      <c r="A1241" s="10">
        <v>2025</v>
      </c>
      <c r="B1241" s="10">
        <v>5</v>
      </c>
      <c r="C1241" s="10" t="s">
        <v>29</v>
      </c>
      <c r="D1241" s="13">
        <v>551</v>
      </c>
      <c r="E1241" s="13" t="b">
        <v>0</v>
      </c>
      <c r="F1241" s="13" t="b">
        <v>0</v>
      </c>
      <c r="G1241" s="13" t="s">
        <v>179</v>
      </c>
      <c r="J1241" s="14">
        <v>3.0438194444504916</v>
      </c>
    </row>
    <row r="1242" spans="1:20" x14ac:dyDescent="0.2">
      <c r="A1242" s="10">
        <v>2025</v>
      </c>
      <c r="B1242" s="10">
        <v>5</v>
      </c>
      <c r="C1242" s="10" t="s">
        <v>39</v>
      </c>
      <c r="D1242" s="13">
        <v>551</v>
      </c>
      <c r="E1242" s="13" t="b">
        <v>0</v>
      </c>
      <c r="F1242" s="13" t="b">
        <v>0</v>
      </c>
      <c r="G1242" s="13" t="s">
        <v>179</v>
      </c>
      <c r="J1242" s="14">
        <v>0.72499999999999998</v>
      </c>
    </row>
    <row r="1243" spans="1:20" x14ac:dyDescent="0.2">
      <c r="A1243" s="10">
        <v>2025</v>
      </c>
      <c r="B1243" s="10">
        <v>6</v>
      </c>
      <c r="C1243" s="10" t="s">
        <v>29</v>
      </c>
      <c r="D1243" s="13">
        <v>551</v>
      </c>
      <c r="E1243" s="13" t="b">
        <v>0</v>
      </c>
      <c r="F1243" s="13" t="b">
        <v>0</v>
      </c>
      <c r="G1243" s="13" t="s">
        <v>179</v>
      </c>
      <c r="J1243" s="14">
        <v>1.0131249999976717</v>
      </c>
    </row>
    <row r="1244" spans="1:20" x14ac:dyDescent="0.2">
      <c r="A1244" s="10">
        <v>2025</v>
      </c>
      <c r="B1244" s="10">
        <v>1</v>
      </c>
      <c r="C1244" s="10" t="s">
        <v>35</v>
      </c>
      <c r="D1244" s="13">
        <v>552</v>
      </c>
      <c r="E1244" s="13" t="b">
        <v>0</v>
      </c>
      <c r="F1244" s="13" t="b">
        <v>0</v>
      </c>
      <c r="G1244" s="13" t="s">
        <v>180</v>
      </c>
      <c r="H1244" s="13">
        <v>204988.02000000016</v>
      </c>
      <c r="I1244" s="14">
        <v>806</v>
      </c>
      <c r="J1244" s="14">
        <v>21.457708333301127</v>
      </c>
      <c r="K1244" s="13">
        <v>9553.1180131603596</v>
      </c>
      <c r="L1244" s="14">
        <v>7115.5254619173447</v>
      </c>
      <c r="M1244" s="13">
        <v>7243.7474489657043</v>
      </c>
      <c r="N1244" s="13">
        <v>4863.1195083424982</v>
      </c>
      <c r="O1244" s="13">
        <v>4806.1548977226857</v>
      </c>
      <c r="P1244" s="13">
        <v>264</v>
      </c>
      <c r="Q1244" s="13">
        <v>12.303270969075816</v>
      </c>
      <c r="R1244" s="13">
        <v>359</v>
      </c>
      <c r="S1244" s="13">
        <v>1.8091286307053942</v>
      </c>
      <c r="T1244" s="13">
        <v>305</v>
      </c>
    </row>
    <row r="1245" spans="1:20" x14ac:dyDescent="0.2">
      <c r="A1245" s="10">
        <v>2025</v>
      </c>
      <c r="B1245" s="10">
        <v>2</v>
      </c>
      <c r="C1245" s="10" t="s">
        <v>35</v>
      </c>
      <c r="D1245" s="13">
        <v>552</v>
      </c>
      <c r="E1245" s="13" t="b">
        <v>0</v>
      </c>
      <c r="F1245" s="13" t="b">
        <v>0</v>
      </c>
      <c r="G1245" s="13" t="s">
        <v>180</v>
      </c>
      <c r="H1245" s="13">
        <v>179214.09000000005</v>
      </c>
      <c r="I1245" s="14">
        <v>693</v>
      </c>
      <c r="J1245" s="14">
        <v>19.957604166724195</v>
      </c>
      <c r="K1245" s="13">
        <v>8979.7396773109722</v>
      </c>
      <c r="L1245" s="14">
        <v>6966.7550693196172</v>
      </c>
      <c r="M1245" s="13">
        <v>8286.5703026489718</v>
      </c>
      <c r="N1245" s="13">
        <v>6312.9200753499053</v>
      </c>
      <c r="O1245" s="13">
        <v>6273.5856946576141</v>
      </c>
      <c r="P1245" s="13">
        <v>233</v>
      </c>
      <c r="Q1245" s="13">
        <v>11.674748033558389</v>
      </c>
      <c r="R1245" s="13">
        <v>435</v>
      </c>
      <c r="S1245" s="13">
        <v>1.8288288288288288</v>
      </c>
      <c r="T1245" s="13">
        <v>339</v>
      </c>
    </row>
    <row r="1246" spans="1:20" x14ac:dyDescent="0.2">
      <c r="A1246" s="10">
        <v>2025</v>
      </c>
      <c r="B1246" s="10">
        <v>3</v>
      </c>
      <c r="C1246" s="10" t="s">
        <v>35</v>
      </c>
      <c r="D1246" s="13">
        <v>552</v>
      </c>
      <c r="E1246" s="13" t="b">
        <v>0</v>
      </c>
      <c r="F1246" s="13" t="b">
        <v>0</v>
      </c>
      <c r="G1246" s="13" t="s">
        <v>180</v>
      </c>
      <c r="H1246" s="13">
        <v>186912.38000000021</v>
      </c>
      <c r="I1246" s="14">
        <v>821</v>
      </c>
      <c r="J1246" s="14">
        <v>21.135868055581231</v>
      </c>
      <c r="K1246" s="13">
        <v>8843.3737146955409</v>
      </c>
      <c r="L1246" s="14">
        <v>7493.753726295432</v>
      </c>
      <c r="M1246" s="13">
        <v>8843.3737146955409</v>
      </c>
      <c r="N1246" s="13">
        <v>7006.0600118526017</v>
      </c>
      <c r="O1246" s="13">
        <v>7493.753726295432</v>
      </c>
      <c r="P1246" s="13">
        <v>253</v>
      </c>
      <c r="Q1246" s="13">
        <v>11.970173135765375</v>
      </c>
      <c r="R1246" s="13">
        <v>438</v>
      </c>
      <c r="S1246" s="13">
        <v>1.9747899159663866</v>
      </c>
      <c r="T1246" s="13">
        <v>317</v>
      </c>
    </row>
    <row r="1247" spans="1:20" x14ac:dyDescent="0.2">
      <c r="A1247" s="10">
        <v>2025</v>
      </c>
      <c r="B1247" s="10">
        <v>3</v>
      </c>
      <c r="C1247" s="10" t="s">
        <v>37</v>
      </c>
      <c r="D1247" s="13">
        <v>552</v>
      </c>
      <c r="E1247" s="13" t="b">
        <v>0</v>
      </c>
      <c r="F1247" s="13" t="b">
        <v>0</v>
      </c>
      <c r="G1247" s="13" t="s">
        <v>180</v>
      </c>
      <c r="H1247" s="13">
        <v>15031.000000000002</v>
      </c>
      <c r="I1247" s="14">
        <v>115</v>
      </c>
      <c r="J1247" s="14">
        <v>3.0987499999999999</v>
      </c>
      <c r="K1247" s="13">
        <v>4850.6655909640995</v>
      </c>
      <c r="L1247" s="14">
        <v>4850.6655909640995</v>
      </c>
      <c r="M1247" s="13">
        <v>4850.6655909640995</v>
      </c>
      <c r="N1247" s="13">
        <v>5274.0427591770886</v>
      </c>
      <c r="O1247" s="13">
        <v>4850.6655909640995</v>
      </c>
      <c r="P1247" s="13">
        <v>33</v>
      </c>
      <c r="Q1247" s="13">
        <v>10.649455425574828</v>
      </c>
      <c r="R1247" s="13">
        <v>317</v>
      </c>
      <c r="S1247" s="13">
        <v>1.7826086956521738</v>
      </c>
      <c r="T1247" s="13">
        <v>229</v>
      </c>
    </row>
    <row r="1248" spans="1:20" x14ac:dyDescent="0.2">
      <c r="A1248" s="10">
        <v>2025</v>
      </c>
      <c r="B1248" s="10">
        <v>4</v>
      </c>
      <c r="C1248" s="10" t="s">
        <v>35</v>
      </c>
      <c r="D1248" s="13">
        <v>552</v>
      </c>
      <c r="E1248" s="13" t="b">
        <v>0</v>
      </c>
      <c r="F1248" s="13" t="b">
        <v>0</v>
      </c>
      <c r="G1248" s="13" t="s">
        <v>180</v>
      </c>
      <c r="H1248" s="13">
        <v>177155.72000000006</v>
      </c>
      <c r="I1248" s="14">
        <v>815</v>
      </c>
      <c r="J1248" s="14">
        <v>21.964444444412948</v>
      </c>
      <c r="K1248" s="13">
        <v>8065.5679886801236</v>
      </c>
      <c r="L1248" s="14">
        <v>7218.5809389014939</v>
      </c>
      <c r="M1248" s="13">
        <v>8065.5679886801236</v>
      </c>
      <c r="N1248" s="13">
        <v>6955.5795224705189</v>
      </c>
      <c r="O1248" s="13">
        <v>7218.5809389014939</v>
      </c>
      <c r="P1248" s="13">
        <v>234</v>
      </c>
      <c r="Q1248" s="13">
        <v>10.653581545948098</v>
      </c>
      <c r="R1248" s="13">
        <v>472.5</v>
      </c>
      <c r="S1248" s="13">
        <v>2.073394495412844</v>
      </c>
      <c r="T1248" s="13">
        <v>319</v>
      </c>
    </row>
    <row r="1249" spans="1:20" x14ac:dyDescent="0.2">
      <c r="A1249" s="10">
        <v>2025</v>
      </c>
      <c r="B1249" s="10">
        <v>5</v>
      </c>
      <c r="C1249" s="10" t="s">
        <v>39</v>
      </c>
      <c r="D1249" s="13">
        <v>552</v>
      </c>
      <c r="E1249" s="13" t="b">
        <v>0</v>
      </c>
      <c r="F1249" s="13" t="b">
        <v>0</v>
      </c>
      <c r="G1249" s="13" t="s">
        <v>180</v>
      </c>
      <c r="J1249" s="14">
        <v>1.0358680555655155</v>
      </c>
    </row>
    <row r="1250" spans="1:20" x14ac:dyDescent="0.2">
      <c r="A1250" s="10">
        <v>2025</v>
      </c>
      <c r="B1250" s="10">
        <v>5</v>
      </c>
      <c r="C1250" s="10" t="s">
        <v>35</v>
      </c>
      <c r="D1250" s="13">
        <v>552</v>
      </c>
      <c r="E1250" s="13" t="b">
        <v>0</v>
      </c>
      <c r="F1250" s="13" t="b">
        <v>0</v>
      </c>
      <c r="G1250" s="13" t="s">
        <v>180</v>
      </c>
      <c r="H1250" s="13">
        <v>134019.05000000019</v>
      </c>
      <c r="I1250" s="14">
        <v>584</v>
      </c>
      <c r="J1250" s="14">
        <v>20.712743055640892</v>
      </c>
      <c r="K1250" s="13">
        <v>6470.367041196967</v>
      </c>
      <c r="L1250" s="14">
        <v>6145.9257066065747</v>
      </c>
      <c r="M1250" s="13">
        <v>6470.367041196967</v>
      </c>
      <c r="N1250" s="13">
        <v>5202.3384691509673</v>
      </c>
      <c r="O1250" s="13">
        <v>6145.9257066065747</v>
      </c>
      <c r="P1250" s="13">
        <v>170</v>
      </c>
      <c r="Q1250" s="13">
        <v>8.2075077908960168</v>
      </c>
      <c r="R1250" s="13">
        <v>365</v>
      </c>
      <c r="S1250" s="13">
        <v>2.051948051948052</v>
      </c>
      <c r="T1250" s="13">
        <v>299</v>
      </c>
    </row>
    <row r="1251" spans="1:20" x14ac:dyDescent="0.2">
      <c r="A1251" s="10">
        <v>2025</v>
      </c>
      <c r="B1251" s="10">
        <v>5</v>
      </c>
      <c r="C1251" s="10" t="s">
        <v>37</v>
      </c>
      <c r="D1251" s="13">
        <v>552</v>
      </c>
      <c r="E1251" s="13" t="b">
        <v>0</v>
      </c>
      <c r="F1251" s="13" t="b">
        <v>0</v>
      </c>
      <c r="G1251" s="13" t="s">
        <v>180</v>
      </c>
      <c r="H1251" s="13">
        <v>21250.94999999999</v>
      </c>
      <c r="I1251" s="14">
        <v>196</v>
      </c>
      <c r="J1251" s="14">
        <v>1.1225000000000001</v>
      </c>
      <c r="K1251" s="13">
        <v>18931.804008908675</v>
      </c>
      <c r="L1251" s="14">
        <v>18931.804008908675</v>
      </c>
      <c r="M1251" s="13">
        <v>18931.804008908675</v>
      </c>
      <c r="N1251" s="13">
        <v>18480.222717149216</v>
      </c>
      <c r="O1251" s="13">
        <v>18931.804008908675</v>
      </c>
      <c r="P1251" s="13">
        <v>58</v>
      </c>
      <c r="Q1251" s="13">
        <v>51.670378619153674</v>
      </c>
      <c r="R1251" s="13">
        <v>286.5</v>
      </c>
      <c r="S1251" s="13">
        <v>1.6744186046511629</v>
      </c>
      <c r="T1251" s="13">
        <v>199</v>
      </c>
    </row>
    <row r="1252" spans="1:20" x14ac:dyDescent="0.2">
      <c r="A1252" s="10">
        <v>2025</v>
      </c>
      <c r="B1252" s="10">
        <v>6</v>
      </c>
      <c r="C1252" s="10" t="s">
        <v>39</v>
      </c>
      <c r="D1252" s="13">
        <v>552</v>
      </c>
      <c r="E1252" s="13" t="b">
        <v>0</v>
      </c>
      <c r="F1252" s="13" t="b">
        <v>0</v>
      </c>
      <c r="G1252" s="13" t="s">
        <v>180</v>
      </c>
      <c r="H1252" s="13">
        <v>26625.969999999998</v>
      </c>
      <c r="I1252" s="14">
        <v>139</v>
      </c>
      <c r="J1252" s="14">
        <v>3.7638888888686779</v>
      </c>
      <c r="K1252" s="13">
        <v>7074.0584502224865</v>
      </c>
      <c r="L1252" s="14">
        <v>6466.8407380421049</v>
      </c>
      <c r="M1252" s="13">
        <v>7074.0584502224865</v>
      </c>
      <c r="N1252" s="13">
        <v>6107.1090775235671</v>
      </c>
      <c r="O1252" s="13">
        <v>6466.8407380421049</v>
      </c>
      <c r="P1252" s="13">
        <v>48</v>
      </c>
      <c r="Q1252" s="13">
        <v>12.752767527743755</v>
      </c>
      <c r="R1252" s="13">
        <v>315</v>
      </c>
      <c r="S1252" s="13">
        <v>1.9767441860465116</v>
      </c>
      <c r="T1252" s="13">
        <v>289</v>
      </c>
    </row>
    <row r="1253" spans="1:20" x14ac:dyDescent="0.2">
      <c r="A1253" s="10">
        <v>2025</v>
      </c>
      <c r="B1253" s="10">
        <v>6</v>
      </c>
      <c r="C1253" s="10" t="s">
        <v>27</v>
      </c>
      <c r="D1253" s="13">
        <v>552</v>
      </c>
      <c r="E1253" s="13" t="b">
        <v>0</v>
      </c>
      <c r="F1253" s="13" t="b">
        <v>0</v>
      </c>
      <c r="G1253" s="13" t="s">
        <v>180</v>
      </c>
      <c r="H1253" s="13">
        <v>160444.0300000002</v>
      </c>
      <c r="I1253" s="14">
        <v>918</v>
      </c>
      <c r="J1253" s="14">
        <v>16.811562499972354</v>
      </c>
      <c r="K1253" s="13">
        <v>9543.6715058617574</v>
      </c>
      <c r="L1253" s="14">
        <v>8366.9635109902138</v>
      </c>
      <c r="M1253" s="13">
        <v>9543.6715058617574</v>
      </c>
      <c r="N1253" s="13">
        <v>7326.7056527436262</v>
      </c>
      <c r="O1253" s="13">
        <v>8366.9635109902138</v>
      </c>
      <c r="P1253" s="13">
        <v>289</v>
      </c>
      <c r="Q1253" s="13">
        <v>17.190549658931182</v>
      </c>
      <c r="R1253" s="13">
        <v>352.5</v>
      </c>
      <c r="S1253" s="13">
        <v>1.8210116731517509</v>
      </c>
      <c r="T1253" s="13">
        <v>269</v>
      </c>
    </row>
    <row r="1254" spans="1:20" x14ac:dyDescent="0.2">
      <c r="A1254" s="10">
        <v>2025</v>
      </c>
      <c r="B1254" s="10">
        <v>7</v>
      </c>
      <c r="C1254" s="10" t="s">
        <v>39</v>
      </c>
      <c r="D1254" s="13">
        <v>552</v>
      </c>
      <c r="E1254" s="13" t="b">
        <v>0</v>
      </c>
      <c r="F1254" s="13" t="b">
        <v>0</v>
      </c>
      <c r="G1254" s="13" t="s">
        <v>180</v>
      </c>
      <c r="H1254" s="13">
        <v>16369</v>
      </c>
      <c r="I1254" s="14">
        <v>96</v>
      </c>
      <c r="J1254" s="14">
        <v>5.0882986111173523</v>
      </c>
      <c r="K1254" s="13">
        <v>3216.9888701570308</v>
      </c>
      <c r="L1254" s="14">
        <v>2969.3618937749752</v>
      </c>
      <c r="M1254" s="13">
        <v>3216.9888701570308</v>
      </c>
      <c r="N1254" s="13">
        <v>3254.1427430816561</v>
      </c>
      <c r="O1254" s="13">
        <v>2969.3618937749752</v>
      </c>
      <c r="P1254" s="13">
        <v>32</v>
      </c>
      <c r="Q1254" s="13">
        <v>6.2889390827188576</v>
      </c>
      <c r="R1254" s="13">
        <v>377.5</v>
      </c>
      <c r="S1254" s="13">
        <v>1.6774193548387097</v>
      </c>
      <c r="T1254" s="13">
        <v>299</v>
      </c>
    </row>
    <row r="1255" spans="1:20" x14ac:dyDescent="0.2">
      <c r="A1255" s="10">
        <v>2025</v>
      </c>
      <c r="B1255" s="10">
        <v>7</v>
      </c>
      <c r="C1255" s="10" t="s">
        <v>27</v>
      </c>
      <c r="D1255" s="13">
        <v>552</v>
      </c>
      <c r="E1255" s="13" t="b">
        <v>0</v>
      </c>
      <c r="F1255" s="13" t="b">
        <v>0</v>
      </c>
      <c r="G1255" s="13" t="s">
        <v>180</v>
      </c>
      <c r="H1255" s="13">
        <v>70981.949999999968</v>
      </c>
      <c r="I1255" s="14">
        <v>396</v>
      </c>
      <c r="J1255" s="14">
        <v>7.5832291666467793</v>
      </c>
      <c r="K1255" s="13">
        <v>9360.3857196086046</v>
      </c>
      <c r="L1255" s="14">
        <v>8423.054162853985</v>
      </c>
      <c r="M1255" s="13">
        <v>9360.3857196086046</v>
      </c>
      <c r="N1255" s="13">
        <v>6985.9315650123381</v>
      </c>
      <c r="O1255" s="13">
        <v>8423.054162853985</v>
      </c>
      <c r="P1255" s="13">
        <v>113</v>
      </c>
      <c r="Q1255" s="13">
        <v>14.901303589374098</v>
      </c>
      <c r="R1255" s="13">
        <v>395</v>
      </c>
      <c r="S1255" s="13">
        <v>2.1941747572815533</v>
      </c>
      <c r="T1255" s="13">
        <v>269</v>
      </c>
    </row>
    <row r="1256" spans="1:20" x14ac:dyDescent="0.2">
      <c r="A1256" s="10">
        <v>2024</v>
      </c>
      <c r="B1256" s="10">
        <v>11</v>
      </c>
      <c r="C1256" s="10" t="s">
        <v>35</v>
      </c>
      <c r="D1256" s="13">
        <v>552</v>
      </c>
      <c r="E1256" s="13" t="b">
        <v>0</v>
      </c>
      <c r="F1256" s="13" t="b">
        <v>0</v>
      </c>
      <c r="G1256" s="13" t="s">
        <v>180</v>
      </c>
      <c r="H1256" s="13">
        <v>181575.81999999992</v>
      </c>
      <c r="I1256" s="14">
        <v>785</v>
      </c>
      <c r="J1256" s="14">
        <v>9.629479166654054</v>
      </c>
      <c r="K1256" s="13">
        <v>18856.245167316967</v>
      </c>
      <c r="L1256" s="14">
        <v>10506.748937196668</v>
      </c>
      <c r="M1256" s="13">
        <v>18856.245167316967</v>
      </c>
      <c r="N1256" s="13">
        <v>9593.1709702320441</v>
      </c>
      <c r="O1256" s="13">
        <v>10506.748937196668</v>
      </c>
      <c r="P1256" s="13">
        <v>284</v>
      </c>
      <c r="Q1256" s="13">
        <v>29.492768516854397</v>
      </c>
      <c r="R1256" s="13">
        <v>424</v>
      </c>
      <c r="S1256" s="13">
        <v>1.7536764705882353</v>
      </c>
      <c r="T1256" s="13">
        <v>305</v>
      </c>
    </row>
    <row r="1257" spans="1:20" x14ac:dyDescent="0.2">
      <c r="A1257" s="10">
        <v>2024</v>
      </c>
      <c r="B1257" s="10">
        <v>12</v>
      </c>
      <c r="C1257" s="10" t="s">
        <v>35</v>
      </c>
      <c r="D1257" s="13">
        <v>552</v>
      </c>
      <c r="E1257" s="13" t="b">
        <v>0</v>
      </c>
      <c r="F1257" s="13" t="b">
        <v>0</v>
      </c>
      <c r="G1257" s="13" t="s">
        <v>180</v>
      </c>
      <c r="H1257" s="13">
        <v>288814.7</v>
      </c>
      <c r="I1257" s="14">
        <v>1269</v>
      </c>
      <c r="J1257" s="14">
        <v>22.961666666744279</v>
      </c>
      <c r="K1257" s="13">
        <v>12578.124410206452</v>
      </c>
      <c r="L1257" s="14">
        <v>8347.8452493003824</v>
      </c>
      <c r="M1257" s="13">
        <v>12474.03788919352</v>
      </c>
      <c r="N1257" s="13">
        <v>6810.167235224143</v>
      </c>
      <c r="O1257" s="13">
        <v>8243.7587282874501</v>
      </c>
      <c r="P1257" s="13">
        <v>404</v>
      </c>
      <c r="Q1257" s="13">
        <v>17.594541627290461</v>
      </c>
      <c r="R1257" s="13">
        <v>450</v>
      </c>
      <c r="S1257" s="13">
        <v>2.0127551020408165</v>
      </c>
      <c r="T1257" s="13">
        <v>299</v>
      </c>
    </row>
    <row r="1258" spans="1:20" x14ac:dyDescent="0.2">
      <c r="A1258" s="10">
        <v>2025</v>
      </c>
      <c r="B1258" s="10">
        <v>2</v>
      </c>
      <c r="C1258" s="10" t="s">
        <v>39</v>
      </c>
      <c r="D1258" s="13">
        <v>556</v>
      </c>
      <c r="E1258" s="13" t="b">
        <v>0</v>
      </c>
      <c r="F1258" s="13" t="b">
        <v>0</v>
      </c>
      <c r="G1258" s="13" t="s">
        <v>181</v>
      </c>
      <c r="H1258" s="13">
        <v>7755.04</v>
      </c>
      <c r="I1258" s="14">
        <v>35</v>
      </c>
      <c r="J1258" s="14">
        <v>1.9248958333628252</v>
      </c>
      <c r="K1258" s="13">
        <v>4028.8102169413578</v>
      </c>
      <c r="L1258" s="14">
        <v>3409.4520265725801</v>
      </c>
      <c r="M1258" s="13">
        <v>4028.8102169413578</v>
      </c>
      <c r="N1258" s="13">
        <v>2559.0787379877415</v>
      </c>
      <c r="O1258" s="13">
        <v>3409.4520265725801</v>
      </c>
      <c r="P1258" s="13">
        <v>13</v>
      </c>
      <c r="Q1258" s="13">
        <v>6.7536122083493639</v>
      </c>
      <c r="R1258" s="13">
        <v>346</v>
      </c>
      <c r="S1258" s="13">
        <v>1.4615384615384615</v>
      </c>
      <c r="T1258" s="13">
        <v>259</v>
      </c>
    </row>
    <row r="1259" spans="1:20" x14ac:dyDescent="0.2">
      <c r="A1259" s="10">
        <v>2025</v>
      </c>
      <c r="B1259" s="10">
        <v>2</v>
      </c>
      <c r="C1259" s="10" t="s">
        <v>27</v>
      </c>
      <c r="D1259" s="13">
        <v>556</v>
      </c>
      <c r="E1259" s="13" t="b">
        <v>0</v>
      </c>
      <c r="F1259" s="13" t="b">
        <v>0</v>
      </c>
      <c r="G1259" s="13" t="s">
        <v>181</v>
      </c>
      <c r="H1259" s="13">
        <v>50774.199999999983</v>
      </c>
      <c r="I1259" s="14">
        <v>321</v>
      </c>
      <c r="J1259" s="14">
        <v>18.127812499984866</v>
      </c>
      <c r="K1259" s="13">
        <v>2800.9005499170057</v>
      </c>
      <c r="L1259" s="14">
        <v>2686.2424796174737</v>
      </c>
      <c r="M1259" s="13">
        <v>2800.9005499170057</v>
      </c>
      <c r="N1259" s="13">
        <v>2968.6201796297755</v>
      </c>
      <c r="O1259" s="13">
        <v>2686.2424796174737</v>
      </c>
      <c r="P1259" s="13">
        <v>107</v>
      </c>
      <c r="Q1259" s="13">
        <v>5.9025323656723243</v>
      </c>
      <c r="R1259" s="13">
        <v>325</v>
      </c>
      <c r="S1259" s="13">
        <v>1.8709677419354838</v>
      </c>
      <c r="T1259" s="13">
        <v>269</v>
      </c>
    </row>
    <row r="1260" spans="1:20" x14ac:dyDescent="0.2">
      <c r="A1260" s="10">
        <v>2025</v>
      </c>
      <c r="B1260" s="10">
        <v>3</v>
      </c>
      <c r="C1260" s="10" t="s">
        <v>39</v>
      </c>
      <c r="D1260" s="13">
        <v>556</v>
      </c>
      <c r="E1260" s="13" t="b">
        <v>0</v>
      </c>
      <c r="F1260" s="13" t="b">
        <v>0</v>
      </c>
      <c r="G1260" s="13" t="s">
        <v>181</v>
      </c>
      <c r="H1260" s="13">
        <v>36529.060000000012</v>
      </c>
      <c r="I1260" s="14">
        <v>181</v>
      </c>
      <c r="J1260" s="14">
        <v>6.9523958333552578</v>
      </c>
      <c r="K1260" s="13">
        <v>5254.1686169170434</v>
      </c>
      <c r="L1260" s="14">
        <v>4421.7721109190379</v>
      </c>
      <c r="M1260" s="13">
        <v>5254.1686169170434</v>
      </c>
      <c r="N1260" s="13">
        <v>4198.3786164708854</v>
      </c>
      <c r="O1260" s="13">
        <v>4421.7721109190379</v>
      </c>
      <c r="P1260" s="13">
        <v>63</v>
      </c>
      <c r="Q1260" s="13">
        <v>9.0616244399876056</v>
      </c>
      <c r="R1260" s="13">
        <v>399</v>
      </c>
      <c r="S1260" s="13">
        <v>1.6379310344827587</v>
      </c>
      <c r="T1260" s="13">
        <v>299</v>
      </c>
    </row>
    <row r="1261" spans="1:20" x14ac:dyDescent="0.2">
      <c r="A1261" s="10">
        <v>2025</v>
      </c>
      <c r="B1261" s="10">
        <v>3</v>
      </c>
      <c r="C1261" s="10" t="s">
        <v>27</v>
      </c>
      <c r="D1261" s="13">
        <v>556</v>
      </c>
      <c r="E1261" s="13" t="b">
        <v>0</v>
      </c>
      <c r="F1261" s="13" t="b">
        <v>0</v>
      </c>
      <c r="G1261" s="13" t="s">
        <v>181</v>
      </c>
      <c r="H1261" s="13">
        <v>67571.149999999965</v>
      </c>
      <c r="I1261" s="14">
        <v>435</v>
      </c>
      <c r="J1261" s="14">
        <v>16.863645833340122</v>
      </c>
      <c r="K1261" s="13">
        <v>4006.9123051913853</v>
      </c>
      <c r="L1261" s="14">
        <v>3707.1876756568167</v>
      </c>
      <c r="M1261" s="13">
        <v>4006.9123051913853</v>
      </c>
      <c r="N1261" s="13">
        <v>3830.7451803976105</v>
      </c>
      <c r="O1261" s="13">
        <v>3707.1876756568167</v>
      </c>
      <c r="P1261" s="13">
        <v>159</v>
      </c>
      <c r="Q1261" s="13">
        <v>9.4285661339999471</v>
      </c>
      <c r="R1261" s="13">
        <v>315</v>
      </c>
      <c r="S1261" s="13">
        <v>1.7101449275362319</v>
      </c>
      <c r="T1261" s="13">
        <v>269</v>
      </c>
    </row>
    <row r="1262" spans="1:20" x14ac:dyDescent="0.2">
      <c r="A1262" s="10">
        <v>2025</v>
      </c>
      <c r="B1262" s="10">
        <v>4</v>
      </c>
      <c r="C1262" s="10" t="s">
        <v>29</v>
      </c>
      <c r="D1262" s="13">
        <v>556</v>
      </c>
      <c r="E1262" s="13" t="b">
        <v>0</v>
      </c>
      <c r="F1262" s="13" t="b">
        <v>0</v>
      </c>
      <c r="G1262" s="13" t="s">
        <v>181</v>
      </c>
      <c r="J1262" s="14">
        <v>2</v>
      </c>
    </row>
    <row r="1263" spans="1:20" x14ac:dyDescent="0.2">
      <c r="A1263" s="10">
        <v>2025</v>
      </c>
      <c r="B1263" s="10">
        <v>4</v>
      </c>
      <c r="C1263" s="10" t="s">
        <v>39</v>
      </c>
      <c r="D1263" s="13">
        <v>556</v>
      </c>
      <c r="E1263" s="13" t="b">
        <v>0</v>
      </c>
      <c r="F1263" s="13" t="b">
        <v>0</v>
      </c>
      <c r="G1263" s="13" t="s">
        <v>181</v>
      </c>
      <c r="H1263" s="13">
        <v>7212</v>
      </c>
      <c r="I1263" s="14">
        <v>46</v>
      </c>
      <c r="J1263" s="14">
        <v>2.0659375000177533</v>
      </c>
      <c r="K1263" s="13">
        <v>3490.9090908790922</v>
      </c>
      <c r="L1263" s="14">
        <v>2102.2175162427125</v>
      </c>
      <c r="M1263" s="13">
        <v>3490.9090908790922</v>
      </c>
      <c r="N1263" s="13">
        <v>3109.9682347335229</v>
      </c>
      <c r="O1263" s="13">
        <v>2102.2175162427125</v>
      </c>
      <c r="P1263" s="13">
        <v>18</v>
      </c>
      <c r="Q1263" s="13">
        <v>8.7127514747398305</v>
      </c>
      <c r="R1263" s="13">
        <v>420</v>
      </c>
      <c r="S1263" s="13">
        <v>1.6470588235294117</v>
      </c>
      <c r="T1263" s="13">
        <v>289</v>
      </c>
    </row>
    <row r="1264" spans="1:20" x14ac:dyDescent="0.2">
      <c r="A1264" s="10">
        <v>2025</v>
      </c>
      <c r="B1264" s="10">
        <v>4</v>
      </c>
      <c r="C1264" s="10" t="s">
        <v>27</v>
      </c>
      <c r="D1264" s="13">
        <v>556</v>
      </c>
      <c r="E1264" s="13" t="b">
        <v>0</v>
      </c>
      <c r="F1264" s="13" t="b">
        <v>0</v>
      </c>
      <c r="G1264" s="13" t="s">
        <v>181</v>
      </c>
      <c r="H1264" s="13">
        <v>18129</v>
      </c>
      <c r="I1264" s="14">
        <v>111</v>
      </c>
      <c r="J1264" s="14">
        <v>6.0709722222236451</v>
      </c>
      <c r="K1264" s="13">
        <v>2986.1773924176846</v>
      </c>
      <c r="L1264" s="14">
        <v>2888.9936171666263</v>
      </c>
      <c r="M1264" s="13">
        <v>2879.2752396415203</v>
      </c>
      <c r="N1264" s="13">
        <v>2469.2667749530942</v>
      </c>
      <c r="O1264" s="13">
        <v>2782.0914643904625</v>
      </c>
      <c r="P1264" s="13">
        <v>36</v>
      </c>
      <c r="Q1264" s="13">
        <v>5.9298574729459235</v>
      </c>
      <c r="R1264" s="13">
        <v>363</v>
      </c>
      <c r="S1264" s="13">
        <v>1.7419354838709677</v>
      </c>
      <c r="T1264" s="13">
        <v>274</v>
      </c>
    </row>
    <row r="1265" spans="1:20" x14ac:dyDescent="0.2">
      <c r="A1265" s="10">
        <v>2025</v>
      </c>
      <c r="B1265" s="10">
        <v>1</v>
      </c>
      <c r="C1265" s="10" t="s">
        <v>29</v>
      </c>
      <c r="D1265" s="13">
        <v>557</v>
      </c>
      <c r="E1265" s="13" t="b">
        <v>0</v>
      </c>
      <c r="F1265" s="13" t="b">
        <v>0</v>
      </c>
      <c r="G1265" s="13" t="s">
        <v>182</v>
      </c>
      <c r="J1265" s="14">
        <v>2.3374999999999999</v>
      </c>
    </row>
    <row r="1266" spans="1:20" x14ac:dyDescent="0.2">
      <c r="A1266" s="10">
        <v>2026</v>
      </c>
      <c r="B1266" s="10">
        <v>1</v>
      </c>
      <c r="C1266" s="10" t="s">
        <v>39</v>
      </c>
      <c r="D1266" s="13">
        <v>557</v>
      </c>
      <c r="E1266" s="13" t="b">
        <v>0</v>
      </c>
      <c r="F1266" s="13" t="b">
        <v>0</v>
      </c>
      <c r="G1266" s="13" t="s">
        <v>182</v>
      </c>
      <c r="H1266" s="13">
        <v>4120</v>
      </c>
      <c r="I1266" s="14">
        <v>21</v>
      </c>
      <c r="J1266" s="14">
        <v>6.7675000000000001</v>
      </c>
      <c r="K1266" s="13">
        <v>608.79202068710754</v>
      </c>
      <c r="L1266" s="14">
        <v>608.79202068710754</v>
      </c>
      <c r="M1266" s="13">
        <v>608.79202068710754</v>
      </c>
      <c r="N1266" s="13">
        <v>500.03694126339121</v>
      </c>
      <c r="O1266" s="13">
        <v>608.79202068710754</v>
      </c>
      <c r="P1266" s="13">
        <v>6</v>
      </c>
      <c r="Q1266" s="13">
        <v>0.88659032138899152</v>
      </c>
      <c r="R1266" s="13">
        <v>413</v>
      </c>
      <c r="S1266" s="13">
        <v>2</v>
      </c>
      <c r="T1266" s="13">
        <v>479</v>
      </c>
    </row>
    <row r="1267" spans="1:20" x14ac:dyDescent="0.2">
      <c r="A1267" s="10">
        <v>2026</v>
      </c>
      <c r="B1267" s="10">
        <v>1</v>
      </c>
      <c r="C1267" s="10" t="s">
        <v>35</v>
      </c>
      <c r="D1267" s="13">
        <v>557</v>
      </c>
      <c r="E1267" s="13" t="b">
        <v>0</v>
      </c>
      <c r="F1267" s="13" t="b">
        <v>0</v>
      </c>
      <c r="G1267" s="13" t="s">
        <v>182</v>
      </c>
      <c r="J1267" s="14">
        <v>0.76624999999999999</v>
      </c>
    </row>
    <row r="1268" spans="1:20" x14ac:dyDescent="0.2">
      <c r="A1268" s="10">
        <v>2026</v>
      </c>
      <c r="B1268" s="10">
        <v>1</v>
      </c>
      <c r="C1268" s="10" t="s">
        <v>41</v>
      </c>
      <c r="D1268" s="13">
        <v>557</v>
      </c>
      <c r="E1268" s="13" t="b">
        <v>0</v>
      </c>
      <c r="F1268" s="13" t="b">
        <v>0</v>
      </c>
      <c r="G1268" s="13" t="s">
        <v>182</v>
      </c>
      <c r="J1268" s="14">
        <v>0.34375</v>
      </c>
    </row>
    <row r="1269" spans="1:20" x14ac:dyDescent="0.2">
      <c r="A1269" s="10">
        <v>2026</v>
      </c>
      <c r="B1269" s="10">
        <v>1</v>
      </c>
      <c r="C1269" s="10" t="s">
        <v>27</v>
      </c>
      <c r="D1269" s="13">
        <v>557</v>
      </c>
      <c r="E1269" s="13" t="b">
        <v>0</v>
      </c>
      <c r="F1269" s="13" t="b">
        <v>0</v>
      </c>
      <c r="G1269" s="13" t="s">
        <v>182</v>
      </c>
      <c r="J1269" s="14">
        <v>0.75899305556027685</v>
      </c>
    </row>
    <row r="1270" spans="1:20" x14ac:dyDescent="0.2">
      <c r="A1270" s="10">
        <v>2026</v>
      </c>
      <c r="B1270" s="10">
        <v>1</v>
      </c>
      <c r="C1270" s="10" t="s">
        <v>33</v>
      </c>
      <c r="D1270" s="13">
        <v>557</v>
      </c>
      <c r="E1270" s="13" t="b">
        <v>0</v>
      </c>
      <c r="F1270" s="13" t="b">
        <v>0</v>
      </c>
      <c r="G1270" s="13" t="s">
        <v>182</v>
      </c>
      <c r="J1270" s="14">
        <v>0.375</v>
      </c>
    </row>
    <row r="1271" spans="1:20" x14ac:dyDescent="0.2">
      <c r="A1271" s="10">
        <v>2026</v>
      </c>
      <c r="B1271" s="10">
        <v>1</v>
      </c>
      <c r="C1271" s="10" t="s">
        <v>40</v>
      </c>
      <c r="D1271" s="13">
        <v>557</v>
      </c>
      <c r="E1271" s="13" t="b">
        <v>0</v>
      </c>
      <c r="F1271" s="13" t="b">
        <v>0</v>
      </c>
      <c r="G1271" s="13" t="s">
        <v>182</v>
      </c>
      <c r="H1271" s="13">
        <v>3000</v>
      </c>
      <c r="I1271" s="14">
        <v>6</v>
      </c>
      <c r="J1271" s="14">
        <v>2</v>
      </c>
      <c r="K1271" s="13">
        <v>1500</v>
      </c>
      <c r="L1271" s="14">
        <v>1500</v>
      </c>
      <c r="M1271" s="13">
        <v>1500</v>
      </c>
      <c r="N1271" s="13">
        <v>1287</v>
      </c>
      <c r="O1271" s="13">
        <v>1500</v>
      </c>
      <c r="P1271" s="13">
        <v>1</v>
      </c>
      <c r="Q1271" s="13">
        <v>0.5</v>
      </c>
      <c r="R1271" s="13">
        <v>3000</v>
      </c>
      <c r="S1271" s="13">
        <v>5</v>
      </c>
      <c r="T1271" s="13">
        <v>659</v>
      </c>
    </row>
    <row r="1272" spans="1:20" x14ac:dyDescent="0.2">
      <c r="A1272" s="10">
        <v>2026</v>
      </c>
      <c r="B1272" s="10">
        <v>1</v>
      </c>
      <c r="C1272" s="10" t="s">
        <v>31</v>
      </c>
      <c r="D1272" s="13">
        <v>557</v>
      </c>
      <c r="E1272" s="13" t="b">
        <v>0</v>
      </c>
      <c r="F1272" s="13" t="b">
        <v>0</v>
      </c>
      <c r="G1272" s="13" t="s">
        <v>182</v>
      </c>
      <c r="H1272" s="13">
        <v>5631.9999999999991</v>
      </c>
      <c r="I1272" s="14">
        <v>19</v>
      </c>
      <c r="J1272" s="14">
        <v>2.7725000000000004</v>
      </c>
      <c r="K1272" s="13">
        <v>2031.3796212804323</v>
      </c>
      <c r="L1272" s="14">
        <v>2031.3796212804323</v>
      </c>
      <c r="M1272" s="13">
        <v>2031.3796212804323</v>
      </c>
      <c r="N1272" s="13">
        <v>1375.6537421100088</v>
      </c>
      <c r="O1272" s="13">
        <v>2031.3796212804323</v>
      </c>
      <c r="P1272" s="13">
        <v>4</v>
      </c>
      <c r="Q1272" s="13">
        <v>1.4427412082957618</v>
      </c>
      <c r="R1272" s="13">
        <v>1327</v>
      </c>
      <c r="S1272" s="13">
        <v>3.25</v>
      </c>
      <c r="T1272" s="13">
        <v>288</v>
      </c>
    </row>
    <row r="1273" spans="1:20" x14ac:dyDescent="0.2">
      <c r="A1273" s="10">
        <v>2025</v>
      </c>
      <c r="B1273" s="10">
        <v>2</v>
      </c>
      <c r="C1273" s="10" t="s">
        <v>29</v>
      </c>
      <c r="D1273" s="13">
        <v>557</v>
      </c>
      <c r="E1273" s="13" t="b">
        <v>0</v>
      </c>
      <c r="F1273" s="13" t="b">
        <v>0</v>
      </c>
      <c r="G1273" s="13" t="s">
        <v>182</v>
      </c>
      <c r="H1273" s="13">
        <v>9073</v>
      </c>
      <c r="I1273" s="14">
        <v>45</v>
      </c>
      <c r="J1273" s="14">
        <v>12.6875</v>
      </c>
      <c r="K1273" s="13">
        <v>715.11330049261085</v>
      </c>
      <c r="L1273" s="14">
        <v>473.93103448275861</v>
      </c>
      <c r="M1273" s="13">
        <v>715.11330049261085</v>
      </c>
      <c r="N1273" s="13">
        <v>419.86206896551727</v>
      </c>
      <c r="O1273" s="13">
        <v>473.93103448275861</v>
      </c>
      <c r="P1273" s="13">
        <v>19</v>
      </c>
      <c r="Q1273" s="13">
        <v>1.4975369458128078</v>
      </c>
      <c r="R1273" s="13">
        <v>368</v>
      </c>
      <c r="S1273" s="13">
        <v>1.8666666666666667</v>
      </c>
      <c r="T1273" s="13">
        <v>299</v>
      </c>
    </row>
    <row r="1274" spans="1:20" x14ac:dyDescent="0.2">
      <c r="A1274" s="10">
        <v>2025</v>
      </c>
      <c r="B1274" s="10">
        <v>2</v>
      </c>
      <c r="C1274" s="10" t="s">
        <v>35</v>
      </c>
      <c r="D1274" s="13">
        <v>557</v>
      </c>
      <c r="E1274" s="13" t="b">
        <v>0</v>
      </c>
      <c r="F1274" s="13" t="b">
        <v>0</v>
      </c>
      <c r="G1274" s="13" t="s">
        <v>182</v>
      </c>
      <c r="H1274" s="13">
        <v>788</v>
      </c>
      <c r="I1274" s="14">
        <v>6</v>
      </c>
      <c r="J1274" s="14">
        <v>0.84340277778392192</v>
      </c>
      <c r="K1274" s="13">
        <v>934.31041580216845</v>
      </c>
      <c r="L1274" s="14">
        <v>934.31041580216845</v>
      </c>
      <c r="M1274" s="13">
        <v>934.31041580216845</v>
      </c>
      <c r="N1274" s="13">
        <v>934.31041580216845</v>
      </c>
      <c r="O1274" s="13">
        <v>934.31041580216845</v>
      </c>
      <c r="P1274" s="13">
        <v>2</v>
      </c>
      <c r="Q1274" s="13">
        <v>2.3713462330004278</v>
      </c>
      <c r="R1274" s="13">
        <v>394</v>
      </c>
      <c r="S1274" s="13">
        <v>1</v>
      </c>
      <c r="T1274" s="13">
        <v>329</v>
      </c>
    </row>
    <row r="1275" spans="1:20" x14ac:dyDescent="0.2">
      <c r="A1275" s="10">
        <v>2025</v>
      </c>
      <c r="B1275" s="10">
        <v>2</v>
      </c>
      <c r="C1275" s="10" t="s">
        <v>41</v>
      </c>
      <c r="D1275" s="13">
        <v>557</v>
      </c>
      <c r="E1275" s="13" t="b">
        <v>0</v>
      </c>
      <c r="F1275" s="13" t="b">
        <v>0</v>
      </c>
      <c r="G1275" s="13" t="s">
        <v>182</v>
      </c>
      <c r="H1275" s="13">
        <v>9427</v>
      </c>
      <c r="I1275" s="14">
        <v>56</v>
      </c>
      <c r="J1275" s="14">
        <v>4.5349999999999993</v>
      </c>
      <c r="K1275" s="13">
        <v>2078.7210584343993</v>
      </c>
      <c r="L1275" s="14">
        <v>1803.0871003307611</v>
      </c>
      <c r="M1275" s="13">
        <v>2078.7210584343993</v>
      </c>
      <c r="N1275" s="13">
        <v>1803.0871003307611</v>
      </c>
      <c r="O1275" s="13">
        <v>1803.0871003307611</v>
      </c>
      <c r="P1275" s="13">
        <v>25</v>
      </c>
      <c r="Q1275" s="13">
        <v>5.512679162072768</v>
      </c>
      <c r="R1275" s="13">
        <v>300</v>
      </c>
      <c r="S1275" s="13">
        <v>1.2608695652173914</v>
      </c>
      <c r="T1275" s="13">
        <v>279</v>
      </c>
    </row>
    <row r="1276" spans="1:20" x14ac:dyDescent="0.2">
      <c r="A1276" s="10">
        <v>2025</v>
      </c>
      <c r="B1276" s="10">
        <v>2</v>
      </c>
      <c r="C1276" s="10" t="s">
        <v>33</v>
      </c>
      <c r="D1276" s="13">
        <v>557</v>
      </c>
      <c r="E1276" s="13" t="b">
        <v>0</v>
      </c>
      <c r="F1276" s="13" t="b">
        <v>0</v>
      </c>
      <c r="G1276" s="13" t="s">
        <v>182</v>
      </c>
      <c r="J1276" s="14">
        <v>0.23375000000000001</v>
      </c>
    </row>
    <row r="1277" spans="1:20" x14ac:dyDescent="0.2">
      <c r="A1277" s="10">
        <v>2025</v>
      </c>
      <c r="B1277" s="10">
        <v>3</v>
      </c>
      <c r="C1277" s="10" t="s">
        <v>29</v>
      </c>
      <c r="D1277" s="13">
        <v>557</v>
      </c>
      <c r="E1277" s="13" t="b">
        <v>0</v>
      </c>
      <c r="F1277" s="13" t="b">
        <v>0</v>
      </c>
      <c r="G1277" s="13" t="s">
        <v>182</v>
      </c>
      <c r="H1277" s="13">
        <v>79731.000000000058</v>
      </c>
      <c r="I1277" s="14">
        <v>472</v>
      </c>
      <c r="J1277" s="14">
        <v>19.697500000000002</v>
      </c>
      <c r="K1277" s="13">
        <v>4047.7725599695418</v>
      </c>
      <c r="L1277" s="14">
        <v>3388.2320091382153</v>
      </c>
      <c r="M1277" s="13">
        <v>4047.7725599695418</v>
      </c>
      <c r="N1277" s="13">
        <v>3542.2464779794386</v>
      </c>
      <c r="O1277" s="13">
        <v>3388.2320091382153</v>
      </c>
      <c r="P1277" s="13">
        <v>153</v>
      </c>
      <c r="Q1277" s="13">
        <v>7.7674831831450684</v>
      </c>
      <c r="R1277" s="13">
        <v>433</v>
      </c>
      <c r="S1277" s="13">
        <v>1.7482014388489209</v>
      </c>
      <c r="T1277" s="13">
        <v>288</v>
      </c>
    </row>
    <row r="1278" spans="1:20" x14ac:dyDescent="0.2">
      <c r="A1278" s="10">
        <v>2025</v>
      </c>
      <c r="B1278" s="10">
        <v>3</v>
      </c>
      <c r="C1278" s="10" t="s">
        <v>39</v>
      </c>
      <c r="D1278" s="13">
        <v>557</v>
      </c>
      <c r="E1278" s="13" t="b">
        <v>0</v>
      </c>
      <c r="F1278" s="13" t="b">
        <v>0</v>
      </c>
      <c r="G1278" s="13" t="s">
        <v>182</v>
      </c>
      <c r="J1278" s="14">
        <v>0.45250000000000001</v>
      </c>
    </row>
    <row r="1279" spans="1:20" x14ac:dyDescent="0.2">
      <c r="A1279" s="10">
        <v>2025</v>
      </c>
      <c r="B1279" s="10">
        <v>3</v>
      </c>
      <c r="C1279" s="10" t="s">
        <v>35</v>
      </c>
      <c r="D1279" s="13">
        <v>557</v>
      </c>
      <c r="E1279" s="13" t="b">
        <v>0</v>
      </c>
      <c r="F1279" s="13" t="b">
        <v>0</v>
      </c>
      <c r="G1279" s="13" t="s">
        <v>182</v>
      </c>
      <c r="J1279" s="14">
        <v>1</v>
      </c>
    </row>
    <row r="1280" spans="1:20" x14ac:dyDescent="0.2">
      <c r="A1280" s="10">
        <v>2025</v>
      </c>
      <c r="B1280" s="10">
        <v>3</v>
      </c>
      <c r="C1280" s="10" t="s">
        <v>41</v>
      </c>
      <c r="D1280" s="13">
        <v>557</v>
      </c>
      <c r="E1280" s="13" t="b">
        <v>0</v>
      </c>
      <c r="F1280" s="13" t="b">
        <v>0</v>
      </c>
      <c r="G1280" s="13" t="s">
        <v>182</v>
      </c>
      <c r="H1280" s="13">
        <v>6262</v>
      </c>
      <c r="I1280" s="14">
        <v>31</v>
      </c>
      <c r="J1280" s="14">
        <v>2.1350000000000002</v>
      </c>
      <c r="K1280" s="13">
        <v>2933.0210772833721</v>
      </c>
      <c r="L1280" s="14">
        <v>2284.3091334894611</v>
      </c>
      <c r="M1280" s="13">
        <v>2933.0210772833721</v>
      </c>
      <c r="N1280" s="13">
        <v>2284.3091334894611</v>
      </c>
      <c r="O1280" s="13">
        <v>2284.3091334894611</v>
      </c>
      <c r="P1280" s="13">
        <v>12</v>
      </c>
      <c r="Q1280" s="13">
        <v>5.620608899297423</v>
      </c>
      <c r="R1280" s="13">
        <v>257</v>
      </c>
      <c r="S1280" s="13">
        <v>1.6</v>
      </c>
      <c r="T1280" s="13">
        <v>290</v>
      </c>
    </row>
    <row r="1281" spans="1:20" x14ac:dyDescent="0.2">
      <c r="A1281" s="10">
        <v>2025</v>
      </c>
      <c r="B1281" s="10">
        <v>3</v>
      </c>
      <c r="C1281" s="10" t="s">
        <v>27</v>
      </c>
      <c r="D1281" s="13">
        <v>557</v>
      </c>
      <c r="E1281" s="13" t="b">
        <v>0</v>
      </c>
      <c r="F1281" s="13" t="b">
        <v>0</v>
      </c>
      <c r="G1281" s="13" t="s">
        <v>182</v>
      </c>
      <c r="J1281" s="14">
        <v>0.49249999999999999</v>
      </c>
    </row>
    <row r="1282" spans="1:20" x14ac:dyDescent="0.2">
      <c r="A1282" s="10">
        <v>2025</v>
      </c>
      <c r="B1282" s="10">
        <v>4</v>
      </c>
      <c r="C1282" s="10" t="s">
        <v>29</v>
      </c>
      <c r="D1282" s="13">
        <v>557</v>
      </c>
      <c r="E1282" s="13" t="b">
        <v>0</v>
      </c>
      <c r="F1282" s="13" t="b">
        <v>0</v>
      </c>
      <c r="G1282" s="13" t="s">
        <v>182</v>
      </c>
      <c r="H1282" s="13">
        <v>55283.999999999964</v>
      </c>
      <c r="I1282" s="14">
        <v>305</v>
      </c>
      <c r="J1282" s="14">
        <v>14.208750000014554</v>
      </c>
      <c r="K1282" s="13">
        <v>3890.8419107904169</v>
      </c>
      <c r="L1282" s="14">
        <v>3500.343098439273</v>
      </c>
      <c r="M1282" s="13">
        <v>3890.8419107904169</v>
      </c>
      <c r="N1282" s="13">
        <v>3172.7984516550569</v>
      </c>
      <c r="O1282" s="13">
        <v>3500.343098439273</v>
      </c>
      <c r="P1282" s="13">
        <v>74</v>
      </c>
      <c r="Q1282" s="13">
        <v>5.2080584147039115</v>
      </c>
      <c r="R1282" s="13">
        <v>518</v>
      </c>
      <c r="S1282" s="13">
        <v>2.283582089552239</v>
      </c>
      <c r="T1282" s="13">
        <v>299</v>
      </c>
    </row>
    <row r="1283" spans="1:20" x14ac:dyDescent="0.2">
      <c r="A1283" s="10">
        <v>2025</v>
      </c>
      <c r="B1283" s="10">
        <v>4</v>
      </c>
      <c r="C1283" s="10" t="s">
        <v>41</v>
      </c>
      <c r="D1283" s="13">
        <v>557</v>
      </c>
      <c r="E1283" s="13" t="b">
        <v>0</v>
      </c>
      <c r="F1283" s="13" t="b">
        <v>0</v>
      </c>
      <c r="G1283" s="13" t="s">
        <v>182</v>
      </c>
      <c r="H1283" s="13">
        <v>13058.000000000004</v>
      </c>
      <c r="I1283" s="14">
        <v>62</v>
      </c>
      <c r="J1283" s="14">
        <v>3.085</v>
      </c>
      <c r="K1283" s="13">
        <v>4232.7390599675864</v>
      </c>
      <c r="L1283" s="14">
        <v>4232.7390599675864</v>
      </c>
      <c r="M1283" s="13">
        <v>4232.7390599675864</v>
      </c>
      <c r="N1283" s="13">
        <v>4325.7698541329028</v>
      </c>
      <c r="O1283" s="13">
        <v>4232.7390599675864</v>
      </c>
      <c r="P1283" s="13">
        <v>17</v>
      </c>
      <c r="Q1283" s="13">
        <v>5.5105348460291737</v>
      </c>
      <c r="R1283" s="13">
        <v>569</v>
      </c>
      <c r="S1283" s="13">
        <v>2.2352941176470589</v>
      </c>
      <c r="T1283" s="13">
        <v>299</v>
      </c>
    </row>
    <row r="1284" spans="1:20" x14ac:dyDescent="0.2">
      <c r="A1284" s="10">
        <v>2025</v>
      </c>
      <c r="B1284" s="10">
        <v>4</v>
      </c>
      <c r="C1284" s="10" t="s">
        <v>27</v>
      </c>
      <c r="D1284" s="13">
        <v>557</v>
      </c>
      <c r="E1284" s="13" t="b">
        <v>0</v>
      </c>
      <c r="F1284" s="13" t="b">
        <v>0</v>
      </c>
      <c r="G1284" s="13" t="s">
        <v>182</v>
      </c>
      <c r="J1284" s="14">
        <v>1.0562499999999999</v>
      </c>
    </row>
    <row r="1285" spans="1:20" x14ac:dyDescent="0.2">
      <c r="A1285" s="10">
        <v>2025</v>
      </c>
      <c r="B1285" s="10">
        <v>5</v>
      </c>
      <c r="C1285" s="10" t="s">
        <v>29</v>
      </c>
      <c r="D1285" s="13">
        <v>557</v>
      </c>
      <c r="E1285" s="13" t="b">
        <v>0</v>
      </c>
      <c r="F1285" s="13" t="b">
        <v>0</v>
      </c>
      <c r="G1285" s="13" t="s">
        <v>182</v>
      </c>
      <c r="H1285" s="13">
        <v>36941.000000000007</v>
      </c>
      <c r="I1285" s="14">
        <v>207</v>
      </c>
      <c r="J1285" s="14">
        <v>16.452500000000001</v>
      </c>
      <c r="K1285" s="13">
        <v>2245.3122625740771</v>
      </c>
      <c r="L1285" s="14">
        <v>1906.5856252849105</v>
      </c>
      <c r="M1285" s="13">
        <v>2245.3122625740771</v>
      </c>
      <c r="N1285" s="13">
        <v>1933.6939674821449</v>
      </c>
      <c r="O1285" s="13">
        <v>1906.5856252849105</v>
      </c>
      <c r="P1285" s="13">
        <v>56</v>
      </c>
      <c r="Q1285" s="13">
        <v>3.4037380337334748</v>
      </c>
      <c r="R1285" s="13">
        <v>570</v>
      </c>
      <c r="S1285" s="13">
        <v>1.9622641509433962</v>
      </c>
      <c r="T1285" s="13">
        <v>299</v>
      </c>
    </row>
    <row r="1286" spans="1:20" x14ac:dyDescent="0.2">
      <c r="A1286" s="10">
        <v>2025</v>
      </c>
      <c r="B1286" s="10">
        <v>5</v>
      </c>
      <c r="C1286" s="10" t="s">
        <v>35</v>
      </c>
      <c r="D1286" s="13">
        <v>557</v>
      </c>
      <c r="E1286" s="13" t="b">
        <v>0</v>
      </c>
      <c r="F1286" s="13" t="b">
        <v>0</v>
      </c>
      <c r="G1286" s="13" t="s">
        <v>182</v>
      </c>
      <c r="J1286" s="14">
        <v>0.44124999999999998</v>
      </c>
    </row>
    <row r="1287" spans="1:20" x14ac:dyDescent="0.2">
      <c r="A1287" s="10">
        <v>2025</v>
      </c>
      <c r="B1287" s="10">
        <v>5</v>
      </c>
      <c r="C1287" s="10" t="s">
        <v>41</v>
      </c>
      <c r="D1287" s="13">
        <v>557</v>
      </c>
      <c r="E1287" s="13" t="b">
        <v>0</v>
      </c>
      <c r="F1287" s="13" t="b">
        <v>0</v>
      </c>
      <c r="G1287" s="13" t="s">
        <v>182</v>
      </c>
      <c r="H1287" s="13">
        <v>27931.999999999982</v>
      </c>
      <c r="I1287" s="14">
        <v>161</v>
      </c>
      <c r="J1287" s="14">
        <v>5.9884027777978917</v>
      </c>
      <c r="K1287" s="13">
        <v>4664.3489151328231</v>
      </c>
      <c r="L1287" s="14">
        <v>4664.3489151328231</v>
      </c>
      <c r="M1287" s="13">
        <v>4664.3489151328231</v>
      </c>
      <c r="N1287" s="13">
        <v>4468.3033177403731</v>
      </c>
      <c r="O1287" s="13">
        <v>4664.3489151328231</v>
      </c>
      <c r="P1287" s="13">
        <v>40</v>
      </c>
      <c r="Q1287" s="13">
        <v>6.6795774239335906</v>
      </c>
      <c r="R1287" s="13">
        <v>385.5</v>
      </c>
      <c r="S1287" s="13">
        <v>2.2941176470588234</v>
      </c>
      <c r="T1287" s="13">
        <v>249</v>
      </c>
    </row>
    <row r="1288" spans="1:20" x14ac:dyDescent="0.2">
      <c r="A1288" s="10">
        <v>2025</v>
      </c>
      <c r="B1288" s="10">
        <v>5</v>
      </c>
      <c r="C1288" s="10" t="s">
        <v>27</v>
      </c>
      <c r="D1288" s="13">
        <v>557</v>
      </c>
      <c r="E1288" s="13" t="b">
        <v>0</v>
      </c>
      <c r="F1288" s="13" t="b">
        <v>0</v>
      </c>
      <c r="G1288" s="13" t="s">
        <v>182</v>
      </c>
      <c r="J1288" s="14">
        <v>0.52249999999999996</v>
      </c>
    </row>
    <row r="1289" spans="1:20" x14ac:dyDescent="0.2">
      <c r="A1289" s="10">
        <v>2025</v>
      </c>
      <c r="B1289" s="10">
        <v>5</v>
      </c>
      <c r="C1289" s="10" t="s">
        <v>33</v>
      </c>
      <c r="D1289" s="13">
        <v>557</v>
      </c>
      <c r="E1289" s="13" t="b">
        <v>0</v>
      </c>
      <c r="F1289" s="13" t="b">
        <v>0</v>
      </c>
      <c r="G1289" s="13" t="s">
        <v>182</v>
      </c>
      <c r="J1289" s="14">
        <v>0.42249999999999999</v>
      </c>
    </row>
    <row r="1290" spans="1:20" x14ac:dyDescent="0.2">
      <c r="A1290" s="10">
        <v>2025</v>
      </c>
      <c r="B1290" s="10">
        <v>6</v>
      </c>
      <c r="C1290" s="10" t="s">
        <v>29</v>
      </c>
      <c r="D1290" s="13">
        <v>557</v>
      </c>
      <c r="E1290" s="13" t="b">
        <v>0</v>
      </c>
      <c r="F1290" s="13" t="b">
        <v>0</v>
      </c>
      <c r="G1290" s="13" t="s">
        <v>182</v>
      </c>
      <c r="H1290" s="13">
        <v>42540.999999999993</v>
      </c>
      <c r="I1290" s="14">
        <v>274</v>
      </c>
      <c r="J1290" s="14">
        <v>17.499340277755397</v>
      </c>
      <c r="K1290" s="13">
        <v>2431.0059307822453</v>
      </c>
      <c r="L1290" s="14">
        <v>2130.3031661935133</v>
      </c>
      <c r="M1290" s="13">
        <v>2431.0059307822453</v>
      </c>
      <c r="N1290" s="13">
        <v>2267.1654685423882</v>
      </c>
      <c r="O1290" s="13">
        <v>2130.3031661935133</v>
      </c>
      <c r="P1290" s="13">
        <v>72</v>
      </c>
      <c r="Q1290" s="13">
        <v>4.1144408221791142</v>
      </c>
      <c r="R1290" s="13">
        <v>502</v>
      </c>
      <c r="S1290" s="13">
        <v>2.2307692307692308</v>
      </c>
      <c r="T1290" s="13">
        <v>274</v>
      </c>
    </row>
    <row r="1291" spans="1:20" x14ac:dyDescent="0.2">
      <c r="A1291" s="10">
        <v>2025</v>
      </c>
      <c r="B1291" s="10">
        <v>6</v>
      </c>
      <c r="C1291" s="10" t="s">
        <v>39</v>
      </c>
      <c r="D1291" s="13">
        <v>557</v>
      </c>
      <c r="E1291" s="13" t="b">
        <v>0</v>
      </c>
      <c r="F1291" s="13" t="b">
        <v>0</v>
      </c>
      <c r="G1291" s="13" t="s">
        <v>182</v>
      </c>
      <c r="J1291" s="14">
        <v>7.0000000000000007E-2</v>
      </c>
    </row>
    <row r="1292" spans="1:20" x14ac:dyDescent="0.2">
      <c r="A1292" s="10">
        <v>2025</v>
      </c>
      <c r="B1292" s="10">
        <v>6</v>
      </c>
      <c r="C1292" s="10" t="s">
        <v>41</v>
      </c>
      <c r="D1292" s="13">
        <v>557</v>
      </c>
      <c r="E1292" s="13" t="b">
        <v>0</v>
      </c>
      <c r="F1292" s="13" t="b">
        <v>0</v>
      </c>
      <c r="G1292" s="13" t="s">
        <v>182</v>
      </c>
      <c r="H1292" s="13">
        <v>6256</v>
      </c>
      <c r="I1292" s="14">
        <v>30</v>
      </c>
      <c r="J1292" s="14">
        <v>1.6587499999999999</v>
      </c>
      <c r="K1292" s="13">
        <v>3771.5146948003016</v>
      </c>
      <c r="L1292" s="14">
        <v>3771.5146948003016</v>
      </c>
      <c r="M1292" s="13">
        <v>3771.5146948003016</v>
      </c>
      <c r="N1292" s="13">
        <v>3771.5146948003016</v>
      </c>
      <c r="O1292" s="13">
        <v>3771.5146948003016</v>
      </c>
      <c r="P1292" s="13">
        <v>7</v>
      </c>
      <c r="Q1292" s="13">
        <v>4.2200452147701588</v>
      </c>
      <c r="R1292" s="13">
        <v>820</v>
      </c>
      <c r="S1292" s="13">
        <v>2.8571428571428572</v>
      </c>
      <c r="T1292" s="13">
        <v>199</v>
      </c>
    </row>
    <row r="1293" spans="1:20" x14ac:dyDescent="0.2">
      <c r="A1293" s="10">
        <v>2025</v>
      </c>
      <c r="B1293" s="10">
        <v>7</v>
      </c>
      <c r="C1293" s="10" t="s">
        <v>29</v>
      </c>
      <c r="D1293" s="13">
        <v>557</v>
      </c>
      <c r="E1293" s="13" t="b">
        <v>0</v>
      </c>
      <c r="F1293" s="13" t="b">
        <v>0</v>
      </c>
      <c r="G1293" s="13" t="s">
        <v>182</v>
      </c>
      <c r="H1293" s="13">
        <v>47168.999999999985</v>
      </c>
      <c r="I1293" s="14">
        <v>225</v>
      </c>
      <c r="J1293" s="14">
        <v>16.844999999999999</v>
      </c>
      <c r="K1293" s="13">
        <v>2800.1780943900262</v>
      </c>
      <c r="L1293" s="14">
        <v>2432.6921935292362</v>
      </c>
      <c r="M1293" s="13">
        <v>2800.1780943900262</v>
      </c>
      <c r="N1293" s="13">
        <v>2298.7592757494799</v>
      </c>
      <c r="O1293" s="13">
        <v>2432.6921935292362</v>
      </c>
      <c r="P1293" s="13">
        <v>47</v>
      </c>
      <c r="Q1293" s="13">
        <v>2.7901454437518551</v>
      </c>
      <c r="R1293" s="13">
        <v>590</v>
      </c>
      <c r="S1293" s="13">
        <v>2.8863636363636362</v>
      </c>
      <c r="T1293" s="13">
        <v>339</v>
      </c>
    </row>
    <row r="1294" spans="1:20" x14ac:dyDescent="0.2">
      <c r="A1294" s="10">
        <v>2025</v>
      </c>
      <c r="B1294" s="10">
        <v>7</v>
      </c>
      <c r="C1294" s="10" t="s">
        <v>39</v>
      </c>
      <c r="D1294" s="13">
        <v>557</v>
      </c>
      <c r="E1294" s="13" t="b">
        <v>0</v>
      </c>
      <c r="F1294" s="13" t="b">
        <v>0</v>
      </c>
      <c r="G1294" s="13" t="s">
        <v>182</v>
      </c>
      <c r="J1294" s="14">
        <v>0.34125</v>
      </c>
    </row>
    <row r="1295" spans="1:20" x14ac:dyDescent="0.2">
      <c r="A1295" s="10">
        <v>2025</v>
      </c>
      <c r="B1295" s="10">
        <v>7</v>
      </c>
      <c r="C1295" s="10" t="s">
        <v>41</v>
      </c>
      <c r="D1295" s="13">
        <v>557</v>
      </c>
      <c r="E1295" s="13" t="b">
        <v>0</v>
      </c>
      <c r="F1295" s="13" t="b">
        <v>0</v>
      </c>
      <c r="G1295" s="13" t="s">
        <v>182</v>
      </c>
      <c r="H1295" s="13">
        <v>9055</v>
      </c>
      <c r="I1295" s="14">
        <v>36</v>
      </c>
      <c r="J1295" s="14">
        <v>1.9962499999999999</v>
      </c>
      <c r="K1295" s="13">
        <v>4536.0050093926111</v>
      </c>
      <c r="L1295" s="14">
        <v>4100.6887914840327</v>
      </c>
      <c r="M1295" s="13">
        <v>4536.0050093926111</v>
      </c>
      <c r="N1295" s="13">
        <v>3482.0288040075143</v>
      </c>
      <c r="O1295" s="13">
        <v>4100.6887914840327</v>
      </c>
      <c r="P1295" s="13">
        <v>16</v>
      </c>
      <c r="Q1295" s="13">
        <v>8.0150281778334378</v>
      </c>
      <c r="R1295" s="13">
        <v>376</v>
      </c>
      <c r="S1295" s="13">
        <v>1.6</v>
      </c>
      <c r="T1295" s="13">
        <v>278.5</v>
      </c>
    </row>
    <row r="1296" spans="1:20" x14ac:dyDescent="0.2">
      <c r="A1296" s="10">
        <v>2025</v>
      </c>
      <c r="B1296" s="10">
        <v>7</v>
      </c>
      <c r="C1296" s="10" t="s">
        <v>27</v>
      </c>
      <c r="D1296" s="13">
        <v>557</v>
      </c>
      <c r="E1296" s="13" t="b">
        <v>0</v>
      </c>
      <c r="F1296" s="13" t="b">
        <v>0</v>
      </c>
      <c r="G1296" s="13" t="s">
        <v>182</v>
      </c>
      <c r="H1296" s="13">
        <v>7729.0000000000018</v>
      </c>
      <c r="I1296" s="14">
        <v>34</v>
      </c>
      <c r="J1296" s="14">
        <v>1.12375</v>
      </c>
      <c r="K1296" s="13">
        <v>6877.8642936596234</v>
      </c>
      <c r="L1296" s="14">
        <v>5827.8086763070096</v>
      </c>
      <c r="M1296" s="13">
        <v>6877.8642936596234</v>
      </c>
      <c r="N1296" s="13">
        <v>5274.4115684093431</v>
      </c>
      <c r="O1296" s="13">
        <v>5827.8086763070096</v>
      </c>
      <c r="P1296" s="13">
        <v>9</v>
      </c>
      <c r="Q1296" s="13">
        <v>8.008898776418242</v>
      </c>
      <c r="R1296" s="13">
        <v>787</v>
      </c>
      <c r="S1296" s="13">
        <v>2.625</v>
      </c>
      <c r="T1296" s="13">
        <v>339</v>
      </c>
    </row>
    <row r="1297" spans="1:20" x14ac:dyDescent="0.2">
      <c r="A1297" s="10">
        <v>2025</v>
      </c>
      <c r="B1297" s="10">
        <v>8</v>
      </c>
      <c r="C1297" s="10" t="s">
        <v>29</v>
      </c>
      <c r="D1297" s="13">
        <v>557</v>
      </c>
      <c r="E1297" s="13" t="b">
        <v>0</v>
      </c>
      <c r="F1297" s="13" t="b">
        <v>0</v>
      </c>
      <c r="G1297" s="13" t="s">
        <v>182</v>
      </c>
      <c r="H1297" s="13">
        <v>11798</v>
      </c>
      <c r="I1297" s="14">
        <v>55</v>
      </c>
      <c r="J1297" s="14">
        <v>5.5037500000000001</v>
      </c>
      <c r="K1297" s="13">
        <v>2143.6293436293436</v>
      </c>
      <c r="L1297" s="14">
        <v>1886.8952986600045</v>
      </c>
      <c r="M1297" s="13">
        <v>2143.6293436293436</v>
      </c>
      <c r="N1297" s="13">
        <v>2206.1321826027706</v>
      </c>
      <c r="O1297" s="13">
        <v>1886.8952986600045</v>
      </c>
      <c r="P1297" s="13">
        <v>21</v>
      </c>
      <c r="Q1297" s="13">
        <v>3.8155802861685215</v>
      </c>
      <c r="R1297" s="13">
        <v>622</v>
      </c>
      <c r="S1297" s="13">
        <v>1.8421052631578947</v>
      </c>
      <c r="T1297" s="13">
        <v>319</v>
      </c>
    </row>
    <row r="1298" spans="1:20" x14ac:dyDescent="0.2">
      <c r="A1298" s="10">
        <v>2025</v>
      </c>
      <c r="B1298" s="10">
        <v>8</v>
      </c>
      <c r="C1298" s="10" t="s">
        <v>39</v>
      </c>
      <c r="D1298" s="13">
        <v>557</v>
      </c>
      <c r="E1298" s="13" t="b">
        <v>0</v>
      </c>
      <c r="F1298" s="13" t="b">
        <v>0</v>
      </c>
      <c r="G1298" s="13" t="s">
        <v>182</v>
      </c>
      <c r="H1298" s="13">
        <v>9557.9499999999971</v>
      </c>
      <c r="I1298" s="14">
        <v>57</v>
      </c>
      <c r="J1298" s="14">
        <v>5.8062500000000004</v>
      </c>
      <c r="K1298" s="13">
        <v>1646.1485468245419</v>
      </c>
      <c r="L1298" s="14">
        <v>1035.8837459634015</v>
      </c>
      <c r="M1298" s="13">
        <v>1646.1485468245419</v>
      </c>
      <c r="N1298" s="13">
        <v>1198.6307857911734</v>
      </c>
      <c r="O1298" s="13">
        <v>1035.8837459634015</v>
      </c>
      <c r="P1298" s="13">
        <v>22</v>
      </c>
      <c r="Q1298" s="13">
        <v>3.7890204520990309</v>
      </c>
      <c r="R1298" s="13">
        <v>316</v>
      </c>
      <c r="S1298" s="13">
        <v>1.6</v>
      </c>
      <c r="T1298" s="13">
        <v>299</v>
      </c>
    </row>
    <row r="1299" spans="1:20" x14ac:dyDescent="0.2">
      <c r="A1299" s="10">
        <v>2025</v>
      </c>
      <c r="B1299" s="10">
        <v>8</v>
      </c>
      <c r="C1299" s="10" t="s">
        <v>41</v>
      </c>
      <c r="D1299" s="13">
        <v>557</v>
      </c>
      <c r="E1299" s="13" t="b">
        <v>0</v>
      </c>
      <c r="F1299" s="13" t="b">
        <v>0</v>
      </c>
      <c r="G1299" s="13" t="s">
        <v>182</v>
      </c>
      <c r="H1299" s="13">
        <v>11821</v>
      </c>
      <c r="I1299" s="14">
        <v>37</v>
      </c>
      <c r="J1299" s="14">
        <v>1.5024999999999999</v>
      </c>
      <c r="K1299" s="13">
        <v>7867.5540765391015</v>
      </c>
      <c r="L1299" s="14">
        <v>7867.5540765391015</v>
      </c>
      <c r="M1299" s="13">
        <v>7867.5540765391015</v>
      </c>
      <c r="N1299" s="13">
        <v>6230.9484193011649</v>
      </c>
      <c r="O1299" s="13">
        <v>7867.5540765391015</v>
      </c>
      <c r="P1299" s="13">
        <v>11</v>
      </c>
      <c r="Q1299" s="13">
        <v>7.321131447587355</v>
      </c>
      <c r="R1299" s="13">
        <v>468</v>
      </c>
      <c r="S1299" s="13">
        <v>1.5454545454545454</v>
      </c>
      <c r="T1299" s="13">
        <v>469</v>
      </c>
    </row>
    <row r="1300" spans="1:20" x14ac:dyDescent="0.2">
      <c r="A1300" s="10">
        <v>2025</v>
      </c>
      <c r="B1300" s="10">
        <v>8</v>
      </c>
      <c r="C1300" s="10" t="s">
        <v>27</v>
      </c>
      <c r="D1300" s="13">
        <v>557</v>
      </c>
      <c r="E1300" s="13" t="b">
        <v>0</v>
      </c>
      <c r="F1300" s="13" t="b">
        <v>0</v>
      </c>
      <c r="G1300" s="13" t="s">
        <v>182</v>
      </c>
      <c r="H1300" s="13">
        <v>14192</v>
      </c>
      <c r="I1300" s="14">
        <v>60</v>
      </c>
      <c r="J1300" s="14">
        <v>2.5237499999999997</v>
      </c>
      <c r="K1300" s="13">
        <v>5623.3779098563655</v>
      </c>
      <c r="L1300" s="14">
        <v>5623.3779098563655</v>
      </c>
      <c r="M1300" s="13">
        <v>5623.3779098563655</v>
      </c>
      <c r="N1300" s="13">
        <v>5951.8573551263007</v>
      </c>
      <c r="O1300" s="13">
        <v>5623.3779098563655</v>
      </c>
      <c r="P1300" s="13">
        <v>14</v>
      </c>
      <c r="Q1300" s="13">
        <v>5.5473006438831112</v>
      </c>
      <c r="R1300" s="13">
        <v>764</v>
      </c>
      <c r="S1300" s="13">
        <v>2.8571428571428572</v>
      </c>
      <c r="T1300" s="13">
        <v>319</v>
      </c>
    </row>
    <row r="1301" spans="1:20" x14ac:dyDescent="0.2">
      <c r="A1301" s="10">
        <v>2025</v>
      </c>
      <c r="B1301" s="10">
        <v>9</v>
      </c>
      <c r="C1301" s="10" t="s">
        <v>29</v>
      </c>
      <c r="D1301" s="13">
        <v>557</v>
      </c>
      <c r="E1301" s="13" t="b">
        <v>0</v>
      </c>
      <c r="F1301" s="13" t="b">
        <v>0</v>
      </c>
      <c r="G1301" s="13" t="s">
        <v>182</v>
      </c>
      <c r="H1301" s="13">
        <v>18665.999999999996</v>
      </c>
      <c r="I1301" s="14">
        <v>64</v>
      </c>
      <c r="J1301" s="14">
        <v>7.9349999999999996</v>
      </c>
      <c r="K1301" s="13">
        <v>2352.3629489603022</v>
      </c>
      <c r="L1301" s="14">
        <v>1974.9212350346568</v>
      </c>
      <c r="M1301" s="13">
        <v>2352.3629489603022</v>
      </c>
      <c r="N1301" s="13">
        <v>1282.1676118462508</v>
      </c>
      <c r="O1301" s="13">
        <v>1974.9212350346568</v>
      </c>
      <c r="P1301" s="13">
        <v>20</v>
      </c>
      <c r="Q1301" s="13">
        <v>2.5204788909892879</v>
      </c>
      <c r="R1301" s="13">
        <v>521</v>
      </c>
      <c r="S1301" s="13">
        <v>1.7222222222222223</v>
      </c>
      <c r="T1301" s="13">
        <v>389</v>
      </c>
    </row>
    <row r="1302" spans="1:20" x14ac:dyDescent="0.2">
      <c r="A1302" s="10">
        <v>2025</v>
      </c>
      <c r="B1302" s="10">
        <v>9</v>
      </c>
      <c r="C1302" s="10" t="s">
        <v>39</v>
      </c>
      <c r="D1302" s="13">
        <v>557</v>
      </c>
      <c r="E1302" s="13" t="b">
        <v>0</v>
      </c>
      <c r="F1302" s="13" t="b">
        <v>0</v>
      </c>
      <c r="G1302" s="13" t="s">
        <v>182</v>
      </c>
      <c r="H1302" s="13">
        <v>7226</v>
      </c>
      <c r="I1302" s="14">
        <v>22</v>
      </c>
      <c r="J1302" s="14">
        <v>4.0962499999999995</v>
      </c>
      <c r="K1302" s="13">
        <v>1764.0524870308211</v>
      </c>
      <c r="L1302" s="14">
        <v>1402.7464144034179</v>
      </c>
      <c r="M1302" s="13">
        <v>1764.0524870308211</v>
      </c>
      <c r="N1302" s="13">
        <v>1008.9716203844981</v>
      </c>
      <c r="O1302" s="13">
        <v>1402.7464144034179</v>
      </c>
      <c r="P1302" s="13">
        <v>6</v>
      </c>
      <c r="Q1302" s="13">
        <v>1.4647543484894723</v>
      </c>
      <c r="R1302" s="13">
        <v>920</v>
      </c>
      <c r="S1302" s="13">
        <v>1.8333333333333333</v>
      </c>
      <c r="T1302" s="13">
        <v>628</v>
      </c>
    </row>
    <row r="1303" spans="1:20" x14ac:dyDescent="0.2">
      <c r="A1303" s="10">
        <v>2025</v>
      </c>
      <c r="B1303" s="10">
        <v>9</v>
      </c>
      <c r="C1303" s="10" t="s">
        <v>35</v>
      </c>
      <c r="D1303" s="13">
        <v>557</v>
      </c>
      <c r="E1303" s="13" t="b">
        <v>0</v>
      </c>
      <c r="F1303" s="13" t="b">
        <v>0</v>
      </c>
      <c r="G1303" s="13" t="s">
        <v>182</v>
      </c>
      <c r="J1303" s="14">
        <v>0.84875</v>
      </c>
    </row>
    <row r="1304" spans="1:20" x14ac:dyDescent="0.2">
      <c r="A1304" s="10">
        <v>2025</v>
      </c>
      <c r="B1304" s="10">
        <v>9</v>
      </c>
      <c r="C1304" s="10" t="s">
        <v>41</v>
      </c>
      <c r="D1304" s="13">
        <v>557</v>
      </c>
      <c r="E1304" s="13" t="b">
        <v>0</v>
      </c>
      <c r="F1304" s="13" t="b">
        <v>0</v>
      </c>
      <c r="G1304" s="13" t="s">
        <v>182</v>
      </c>
      <c r="H1304" s="13">
        <v>7875</v>
      </c>
      <c r="I1304" s="14">
        <v>40</v>
      </c>
      <c r="J1304" s="14">
        <v>2.1062500000000002</v>
      </c>
      <c r="K1304" s="13">
        <v>3738.8724035608307</v>
      </c>
      <c r="L1304" s="14">
        <v>3470.6231454005933</v>
      </c>
      <c r="M1304" s="13">
        <v>3738.8724035608307</v>
      </c>
      <c r="N1304" s="13">
        <v>2533.8872403560827</v>
      </c>
      <c r="O1304" s="13">
        <v>3470.6231454005933</v>
      </c>
      <c r="P1304" s="13">
        <v>15</v>
      </c>
      <c r="Q1304" s="13">
        <v>7.1216617210682482</v>
      </c>
      <c r="R1304" s="13">
        <v>401.5</v>
      </c>
      <c r="S1304" s="13">
        <v>1.6153846153846154</v>
      </c>
      <c r="T1304" s="13">
        <v>254</v>
      </c>
    </row>
    <row r="1305" spans="1:20" x14ac:dyDescent="0.2">
      <c r="A1305" s="10">
        <v>2025</v>
      </c>
      <c r="B1305" s="10">
        <v>9</v>
      </c>
      <c r="C1305" s="10" t="s">
        <v>27</v>
      </c>
      <c r="D1305" s="13">
        <v>557</v>
      </c>
      <c r="E1305" s="13" t="b">
        <v>0</v>
      </c>
      <c r="F1305" s="13" t="b">
        <v>0</v>
      </c>
      <c r="G1305" s="13" t="s">
        <v>182</v>
      </c>
      <c r="H1305" s="13">
        <v>13084.04</v>
      </c>
      <c r="I1305" s="14">
        <v>49</v>
      </c>
      <c r="J1305" s="14">
        <v>1.0249999999999999</v>
      </c>
      <c r="K1305" s="13">
        <v>12764.917073170735</v>
      </c>
      <c r="L1305" s="14">
        <v>11213.697560975612</v>
      </c>
      <c r="M1305" s="13">
        <v>12764.917073170735</v>
      </c>
      <c r="N1305" s="13">
        <v>7064.4195121951234</v>
      </c>
      <c r="O1305" s="13">
        <v>11213.697560975612</v>
      </c>
      <c r="P1305" s="13">
        <v>13</v>
      </c>
      <c r="Q1305" s="13">
        <v>12.682926829268293</v>
      </c>
      <c r="R1305" s="13">
        <v>595</v>
      </c>
      <c r="S1305" s="13">
        <v>2.1538461538461537</v>
      </c>
      <c r="T1305" s="13">
        <v>279</v>
      </c>
    </row>
    <row r="1306" spans="1:20" x14ac:dyDescent="0.2">
      <c r="A1306" s="10">
        <v>2025</v>
      </c>
      <c r="B1306" s="10">
        <v>9</v>
      </c>
      <c r="C1306" s="10" t="s">
        <v>33</v>
      </c>
      <c r="D1306" s="13">
        <v>557</v>
      </c>
      <c r="E1306" s="13" t="b">
        <v>0</v>
      </c>
      <c r="F1306" s="13" t="b">
        <v>0</v>
      </c>
      <c r="G1306" s="13" t="s">
        <v>182</v>
      </c>
      <c r="H1306" s="13">
        <v>23961.999999999993</v>
      </c>
      <c r="I1306" s="14">
        <v>68</v>
      </c>
      <c r="J1306" s="14">
        <v>2.13625</v>
      </c>
      <c r="K1306" s="13">
        <v>11216.851960210646</v>
      </c>
      <c r="L1306" s="14">
        <v>10672.674078408425</v>
      </c>
      <c r="M1306" s="13">
        <v>11216.851960210646</v>
      </c>
      <c r="N1306" s="13">
        <v>7457.694558221182</v>
      </c>
      <c r="O1306" s="13">
        <v>10672.674078408425</v>
      </c>
      <c r="P1306" s="13">
        <v>16</v>
      </c>
      <c r="Q1306" s="13">
        <v>7.4897600936220012</v>
      </c>
      <c r="R1306" s="13">
        <v>954.5</v>
      </c>
      <c r="S1306" s="13">
        <v>2.8125</v>
      </c>
      <c r="T1306" s="13">
        <v>394.5</v>
      </c>
    </row>
    <row r="1307" spans="1:20" x14ac:dyDescent="0.2">
      <c r="A1307" s="10">
        <v>2025</v>
      </c>
      <c r="B1307" s="10">
        <v>9</v>
      </c>
      <c r="C1307" s="10" t="s">
        <v>40</v>
      </c>
      <c r="D1307" s="13">
        <v>557</v>
      </c>
      <c r="E1307" s="13" t="b">
        <v>0</v>
      </c>
      <c r="F1307" s="13" t="b">
        <v>0</v>
      </c>
      <c r="G1307" s="13" t="s">
        <v>182</v>
      </c>
      <c r="J1307" s="14">
        <v>1</v>
      </c>
    </row>
    <row r="1308" spans="1:20" x14ac:dyDescent="0.2">
      <c r="A1308" s="10">
        <v>2025</v>
      </c>
      <c r="B1308" s="10">
        <v>10</v>
      </c>
      <c r="C1308" s="10" t="s">
        <v>29</v>
      </c>
      <c r="D1308" s="13">
        <v>557</v>
      </c>
      <c r="E1308" s="13" t="b">
        <v>0</v>
      </c>
      <c r="F1308" s="13" t="b">
        <v>0</v>
      </c>
      <c r="G1308" s="13" t="s">
        <v>182</v>
      </c>
      <c r="H1308" s="13">
        <v>29333.000000000004</v>
      </c>
      <c r="I1308" s="14">
        <v>151</v>
      </c>
      <c r="J1308" s="14">
        <v>12.782708333357297</v>
      </c>
      <c r="K1308" s="13">
        <v>2294.7406163882861</v>
      </c>
      <c r="L1308" s="14">
        <v>2192.2584220178278</v>
      </c>
      <c r="M1308" s="13">
        <v>2294.7406163882861</v>
      </c>
      <c r="N1308" s="13">
        <v>2045.583714975711</v>
      </c>
      <c r="O1308" s="13">
        <v>2192.2584220178278</v>
      </c>
      <c r="P1308" s="13">
        <v>47</v>
      </c>
      <c r="Q1308" s="13">
        <v>3.6768420881004134</v>
      </c>
      <c r="R1308" s="13">
        <v>548</v>
      </c>
      <c r="S1308" s="13">
        <v>2.0697674418604652</v>
      </c>
      <c r="T1308" s="13">
        <v>279</v>
      </c>
    </row>
    <row r="1309" spans="1:20" x14ac:dyDescent="0.2">
      <c r="A1309" s="10">
        <v>2025</v>
      </c>
      <c r="B1309" s="10">
        <v>10</v>
      </c>
      <c r="C1309" s="10" t="s">
        <v>41</v>
      </c>
      <c r="D1309" s="13">
        <v>557</v>
      </c>
      <c r="E1309" s="13" t="b">
        <v>0</v>
      </c>
      <c r="F1309" s="13" t="b">
        <v>0</v>
      </c>
      <c r="G1309" s="13" t="s">
        <v>182</v>
      </c>
      <c r="H1309" s="13">
        <v>8582.0000000000036</v>
      </c>
      <c r="I1309" s="14">
        <v>50</v>
      </c>
      <c r="J1309" s="14">
        <v>2.5024999999999999</v>
      </c>
      <c r="K1309" s="13">
        <v>3429.3706293706309</v>
      </c>
      <c r="L1309" s="14">
        <v>2973.1068931068944</v>
      </c>
      <c r="M1309" s="13">
        <v>3429.3706293706309</v>
      </c>
      <c r="N1309" s="13">
        <v>3832.2477522477534</v>
      </c>
      <c r="O1309" s="13">
        <v>2973.1068931068944</v>
      </c>
      <c r="P1309" s="13">
        <v>20</v>
      </c>
      <c r="Q1309" s="13">
        <v>7.9920079920079923</v>
      </c>
      <c r="R1309" s="13">
        <v>395</v>
      </c>
      <c r="S1309" s="13">
        <v>1.631578947368421</v>
      </c>
      <c r="T1309" s="13">
        <v>368</v>
      </c>
    </row>
    <row r="1310" spans="1:20" x14ac:dyDescent="0.2">
      <c r="A1310" s="10">
        <v>2025</v>
      </c>
      <c r="B1310" s="10">
        <v>10</v>
      </c>
      <c r="C1310" s="10" t="s">
        <v>27</v>
      </c>
      <c r="D1310" s="13">
        <v>557</v>
      </c>
      <c r="E1310" s="13" t="b">
        <v>0</v>
      </c>
      <c r="F1310" s="13" t="b">
        <v>0</v>
      </c>
      <c r="G1310" s="13" t="s">
        <v>182</v>
      </c>
      <c r="J1310" s="14">
        <v>0.19375000000000001</v>
      </c>
    </row>
    <row r="1311" spans="1:20" x14ac:dyDescent="0.2">
      <c r="A1311" s="10">
        <v>2025</v>
      </c>
      <c r="B1311" s="10">
        <v>10</v>
      </c>
      <c r="C1311" s="10" t="s">
        <v>31</v>
      </c>
      <c r="D1311" s="13">
        <v>557</v>
      </c>
      <c r="E1311" s="13" t="b">
        <v>0</v>
      </c>
      <c r="F1311" s="13" t="b">
        <v>0</v>
      </c>
      <c r="G1311" s="13" t="s">
        <v>182</v>
      </c>
      <c r="H1311" s="13">
        <v>3377.0400000000004</v>
      </c>
      <c r="I1311" s="14">
        <v>19</v>
      </c>
      <c r="J1311" s="14">
        <v>3.2087500000000002</v>
      </c>
      <c r="K1311" s="13">
        <v>1052.4472146474484</v>
      </c>
      <c r="L1311" s="14">
        <v>1052.4472146474484</v>
      </c>
      <c r="M1311" s="13">
        <v>1052.4472146474484</v>
      </c>
      <c r="N1311" s="13">
        <v>1181.4694195559018</v>
      </c>
      <c r="O1311" s="13">
        <v>1052.4472146474484</v>
      </c>
      <c r="P1311" s="13">
        <v>7</v>
      </c>
      <c r="Q1311" s="13">
        <v>2.1815348656018698</v>
      </c>
      <c r="R1311" s="13">
        <v>250.5</v>
      </c>
      <c r="S1311" s="13">
        <v>1.1666666666666667</v>
      </c>
      <c r="T1311" s="13">
        <v>399</v>
      </c>
    </row>
    <row r="1312" spans="1:20" x14ac:dyDescent="0.2">
      <c r="A1312" s="10">
        <v>2025</v>
      </c>
      <c r="B1312" s="10">
        <v>11</v>
      </c>
      <c r="C1312" s="10" t="s">
        <v>29</v>
      </c>
      <c r="D1312" s="13">
        <v>557</v>
      </c>
      <c r="E1312" s="13" t="b">
        <v>0</v>
      </c>
      <c r="F1312" s="13" t="b">
        <v>0</v>
      </c>
      <c r="G1312" s="13" t="s">
        <v>182</v>
      </c>
      <c r="H1312" s="13">
        <v>30978.999999999993</v>
      </c>
      <c r="I1312" s="14">
        <v>128</v>
      </c>
      <c r="J1312" s="14">
        <v>7.3312499999999998</v>
      </c>
      <c r="K1312" s="13">
        <v>4225.6095481670918</v>
      </c>
      <c r="L1312" s="14">
        <v>4097.664109121908</v>
      </c>
      <c r="M1312" s="13">
        <v>4225.6095481670918</v>
      </c>
      <c r="N1312" s="13">
        <v>3608.0204603580542</v>
      </c>
      <c r="O1312" s="13">
        <v>4097.664109121908</v>
      </c>
      <c r="P1312" s="13">
        <v>42</v>
      </c>
      <c r="Q1312" s="13">
        <v>5.7289002557544757</v>
      </c>
      <c r="R1312" s="13">
        <v>369</v>
      </c>
      <c r="S1312" s="13">
        <v>2.0256410256410255</v>
      </c>
      <c r="T1312" s="13">
        <v>368.5</v>
      </c>
    </row>
    <row r="1313" spans="1:20" x14ac:dyDescent="0.2">
      <c r="A1313" s="10">
        <v>2025</v>
      </c>
      <c r="B1313" s="10">
        <v>11</v>
      </c>
      <c r="C1313" s="10" t="s">
        <v>27</v>
      </c>
      <c r="D1313" s="13">
        <v>557</v>
      </c>
      <c r="E1313" s="13" t="b">
        <v>0</v>
      </c>
      <c r="F1313" s="13" t="b">
        <v>0</v>
      </c>
      <c r="G1313" s="13" t="s">
        <v>182</v>
      </c>
      <c r="J1313" s="14">
        <v>0.14000000000000001</v>
      </c>
    </row>
    <row r="1314" spans="1:20" x14ac:dyDescent="0.2">
      <c r="A1314" s="10">
        <v>2025</v>
      </c>
      <c r="B1314" s="10">
        <v>11</v>
      </c>
      <c r="C1314" s="10" t="s">
        <v>31</v>
      </c>
      <c r="D1314" s="13">
        <v>557</v>
      </c>
      <c r="E1314" s="13" t="b">
        <v>0</v>
      </c>
      <c r="F1314" s="13" t="b">
        <v>0</v>
      </c>
      <c r="G1314" s="13" t="s">
        <v>182</v>
      </c>
      <c r="H1314" s="13">
        <v>68692.000000000058</v>
      </c>
      <c r="I1314" s="14">
        <v>289</v>
      </c>
      <c r="J1314" s="14">
        <v>14.158368055562022</v>
      </c>
      <c r="K1314" s="13">
        <v>4851.6891021924566</v>
      </c>
      <c r="L1314" s="14">
        <v>4772.9370881450477</v>
      </c>
      <c r="M1314" s="13">
        <v>4851.6891021924566</v>
      </c>
      <c r="N1314" s="13">
        <v>4259.6752509416228</v>
      </c>
      <c r="O1314" s="13">
        <v>4772.9370881450477</v>
      </c>
      <c r="P1314" s="13">
        <v>72</v>
      </c>
      <c r="Q1314" s="13">
        <v>5.0853318488012658</v>
      </c>
      <c r="R1314" s="13">
        <v>647</v>
      </c>
      <c r="S1314" s="13">
        <v>2.7101449275362319</v>
      </c>
      <c r="T1314" s="13">
        <v>299</v>
      </c>
    </row>
    <row r="1315" spans="1:20" x14ac:dyDescent="0.2">
      <c r="A1315" s="10">
        <v>2025</v>
      </c>
      <c r="B1315" s="10">
        <v>12</v>
      </c>
      <c r="C1315" s="10" t="s">
        <v>29</v>
      </c>
      <c r="D1315" s="13">
        <v>557</v>
      </c>
      <c r="E1315" s="13" t="b">
        <v>0</v>
      </c>
      <c r="F1315" s="13" t="b">
        <v>0</v>
      </c>
      <c r="G1315" s="13" t="s">
        <v>182</v>
      </c>
      <c r="H1315" s="13">
        <v>14800</v>
      </c>
      <c r="I1315" s="14">
        <v>77</v>
      </c>
      <c r="J1315" s="14">
        <v>5.6452430555509636</v>
      </c>
      <c r="K1315" s="13">
        <v>2621.6763130237891</v>
      </c>
      <c r="L1315" s="14">
        <v>2621.6763130237891</v>
      </c>
      <c r="M1315" s="13">
        <v>2621.6763130237891</v>
      </c>
      <c r="N1315" s="13">
        <v>2546.0551226163666</v>
      </c>
      <c r="O1315" s="13">
        <v>2621.6763130237891</v>
      </c>
      <c r="P1315" s="13">
        <v>28</v>
      </c>
      <c r="Q1315" s="13">
        <v>4.9599281597747362</v>
      </c>
      <c r="R1315" s="13">
        <v>369</v>
      </c>
      <c r="S1315" s="13">
        <v>1.8333333333333333</v>
      </c>
      <c r="T1315" s="13">
        <v>274</v>
      </c>
    </row>
    <row r="1316" spans="1:20" x14ac:dyDescent="0.2">
      <c r="A1316" s="10">
        <v>2025</v>
      </c>
      <c r="B1316" s="10">
        <v>12</v>
      </c>
      <c r="C1316" s="10" t="s">
        <v>39</v>
      </c>
      <c r="D1316" s="13">
        <v>557</v>
      </c>
      <c r="E1316" s="13" t="b">
        <v>0</v>
      </c>
      <c r="F1316" s="13" t="b">
        <v>0</v>
      </c>
      <c r="G1316" s="13" t="s">
        <v>182</v>
      </c>
      <c r="J1316" s="14">
        <v>1</v>
      </c>
    </row>
    <row r="1317" spans="1:20" x14ac:dyDescent="0.2">
      <c r="A1317" s="10">
        <v>2025</v>
      </c>
      <c r="B1317" s="10">
        <v>12</v>
      </c>
      <c r="C1317" s="10" t="s">
        <v>27</v>
      </c>
      <c r="D1317" s="13">
        <v>557</v>
      </c>
      <c r="E1317" s="13" t="b">
        <v>0</v>
      </c>
      <c r="F1317" s="13" t="b">
        <v>0</v>
      </c>
      <c r="G1317" s="13" t="s">
        <v>182</v>
      </c>
      <c r="H1317" s="13">
        <v>597</v>
      </c>
      <c r="I1317" s="14">
        <v>4</v>
      </c>
      <c r="J1317" s="14">
        <v>0.39250000000000002</v>
      </c>
      <c r="K1317" s="13">
        <v>1521.0191082802546</v>
      </c>
      <c r="L1317" s="14">
        <v>1521.0191082802546</v>
      </c>
      <c r="M1317" s="13">
        <v>1521.0191082802546</v>
      </c>
      <c r="N1317" s="13">
        <v>1521.0191082802546</v>
      </c>
      <c r="O1317" s="13">
        <v>1521.0191082802546</v>
      </c>
      <c r="P1317" s="13">
        <v>2</v>
      </c>
      <c r="Q1317" s="13">
        <v>5.0955414012738851</v>
      </c>
      <c r="R1317" s="13">
        <v>298.5</v>
      </c>
      <c r="S1317" s="13">
        <v>1.5</v>
      </c>
      <c r="T1317" s="13">
        <v>299</v>
      </c>
    </row>
    <row r="1318" spans="1:20" x14ac:dyDescent="0.2">
      <c r="A1318" s="10">
        <v>2025</v>
      </c>
      <c r="B1318" s="10">
        <v>12</v>
      </c>
      <c r="C1318" s="10" t="s">
        <v>40</v>
      </c>
      <c r="D1318" s="13">
        <v>557</v>
      </c>
      <c r="E1318" s="13" t="b">
        <v>0</v>
      </c>
      <c r="F1318" s="13" t="b">
        <v>0</v>
      </c>
      <c r="G1318" s="13" t="s">
        <v>182</v>
      </c>
      <c r="J1318" s="14">
        <v>1</v>
      </c>
    </row>
    <row r="1319" spans="1:20" x14ac:dyDescent="0.2">
      <c r="A1319" s="10">
        <v>2025</v>
      </c>
      <c r="B1319" s="10">
        <v>12</v>
      </c>
      <c r="C1319" s="10" t="s">
        <v>31</v>
      </c>
      <c r="D1319" s="13">
        <v>557</v>
      </c>
      <c r="E1319" s="13" t="b">
        <v>0</v>
      </c>
      <c r="F1319" s="13" t="b">
        <v>0</v>
      </c>
      <c r="G1319" s="13" t="s">
        <v>182</v>
      </c>
      <c r="H1319" s="13">
        <v>71806.95000000007</v>
      </c>
      <c r="I1319" s="14">
        <v>290</v>
      </c>
      <c r="J1319" s="14">
        <v>14.62125</v>
      </c>
      <c r="K1319" s="13">
        <v>4911.1361887663552</v>
      </c>
      <c r="L1319" s="14">
        <v>4864.0745490296686</v>
      </c>
      <c r="M1319" s="13">
        <v>4911.1361887663552</v>
      </c>
      <c r="N1319" s="13">
        <v>4249.3733435923723</v>
      </c>
      <c r="O1319" s="13">
        <v>4864.0745490296686</v>
      </c>
      <c r="P1319" s="13">
        <v>66</v>
      </c>
      <c r="Q1319" s="13">
        <v>4.5139779430623239</v>
      </c>
      <c r="R1319" s="13">
        <v>569</v>
      </c>
      <c r="S1319" s="13">
        <v>2.765625</v>
      </c>
      <c r="T1319" s="13">
        <v>344</v>
      </c>
    </row>
    <row r="1320" spans="1:20" x14ac:dyDescent="0.2">
      <c r="A1320" s="10">
        <v>2026</v>
      </c>
      <c r="B1320" s="10">
        <v>1</v>
      </c>
      <c r="C1320" s="10" t="s">
        <v>29</v>
      </c>
      <c r="D1320" s="13">
        <v>558</v>
      </c>
      <c r="E1320" s="13" t="b">
        <v>0</v>
      </c>
      <c r="F1320" s="13" t="b">
        <v>0</v>
      </c>
      <c r="G1320" s="13" t="s">
        <v>90</v>
      </c>
      <c r="H1320" s="13">
        <v>51493.999999999978</v>
      </c>
      <c r="I1320" s="14">
        <v>360</v>
      </c>
      <c r="J1320" s="14">
        <v>12.645972222242563</v>
      </c>
      <c r="K1320" s="13">
        <v>4071.9684572316996</v>
      </c>
      <c r="L1320" s="14">
        <v>4071.9684572316996</v>
      </c>
      <c r="M1320" s="13">
        <v>4071.9684572316996</v>
      </c>
      <c r="N1320" s="13">
        <v>4681.4826855203592</v>
      </c>
      <c r="O1320" s="13">
        <v>4071.9684572316996</v>
      </c>
      <c r="P1320" s="13">
        <v>127</v>
      </c>
      <c r="Q1320" s="13">
        <v>10.042723308898632</v>
      </c>
      <c r="R1320" s="13">
        <v>310.5</v>
      </c>
      <c r="S1320" s="13">
        <v>1.831858407079646</v>
      </c>
      <c r="T1320" s="13">
        <v>249</v>
      </c>
    </row>
    <row r="1321" spans="1:20" x14ac:dyDescent="0.2">
      <c r="A1321" s="10">
        <v>2026</v>
      </c>
      <c r="B1321" s="10">
        <v>1</v>
      </c>
      <c r="C1321" s="10" t="s">
        <v>31</v>
      </c>
      <c r="D1321" s="13">
        <v>558</v>
      </c>
      <c r="E1321" s="13" t="b">
        <v>0</v>
      </c>
      <c r="F1321" s="13" t="b">
        <v>0</v>
      </c>
      <c r="G1321" s="13" t="s">
        <v>90</v>
      </c>
      <c r="H1321" s="13">
        <v>7893</v>
      </c>
      <c r="I1321" s="14">
        <v>37</v>
      </c>
      <c r="J1321" s="14">
        <v>1.0320833333316841</v>
      </c>
      <c r="K1321" s="13">
        <v>7647.6382721155715</v>
      </c>
      <c r="L1321" s="14">
        <v>7647.6382721155715</v>
      </c>
      <c r="M1321" s="13">
        <v>7647.6382721155715</v>
      </c>
      <c r="N1321" s="13">
        <v>5563.5042390076787</v>
      </c>
      <c r="O1321" s="13">
        <v>7647.6382721155715</v>
      </c>
      <c r="P1321" s="13">
        <v>9</v>
      </c>
      <c r="Q1321" s="13">
        <v>8.7202260799493398</v>
      </c>
      <c r="R1321" s="13">
        <v>540</v>
      </c>
      <c r="S1321" s="13">
        <v>1.6666666666666667</v>
      </c>
      <c r="T1321" s="13">
        <v>288</v>
      </c>
    </row>
    <row r="1322" spans="1:20" x14ac:dyDescent="0.2">
      <c r="A1322" s="10">
        <v>2025</v>
      </c>
      <c r="B1322" s="10">
        <v>3</v>
      </c>
      <c r="C1322" s="10" t="s">
        <v>27</v>
      </c>
      <c r="D1322" s="13">
        <v>558</v>
      </c>
      <c r="E1322" s="13" t="b">
        <v>0</v>
      </c>
      <c r="F1322" s="13" t="b">
        <v>0</v>
      </c>
      <c r="G1322" s="13" t="s">
        <v>90</v>
      </c>
      <c r="H1322" s="13">
        <v>183456.14000000042</v>
      </c>
      <c r="I1322" s="14">
        <v>836</v>
      </c>
      <c r="J1322" s="14">
        <v>18.066597222231504</v>
      </c>
      <c r="K1322" s="13">
        <v>10154.437924494823</v>
      </c>
      <c r="L1322" s="14">
        <v>9501.2462993735953</v>
      </c>
      <c r="M1322" s="13">
        <v>10154.437924494823</v>
      </c>
      <c r="N1322" s="13">
        <v>7764.0403599297633</v>
      </c>
      <c r="O1322" s="13">
        <v>9501.2462993735953</v>
      </c>
      <c r="P1322" s="13">
        <v>253</v>
      </c>
      <c r="Q1322" s="13">
        <v>14.003743864321928</v>
      </c>
      <c r="R1322" s="13">
        <v>387</v>
      </c>
      <c r="S1322" s="13">
        <v>2.0748898678414096</v>
      </c>
      <c r="T1322" s="13">
        <v>269</v>
      </c>
    </row>
    <row r="1323" spans="1:20" x14ac:dyDescent="0.2">
      <c r="A1323" s="10">
        <v>2025</v>
      </c>
      <c r="B1323" s="10">
        <v>4</v>
      </c>
      <c r="C1323" s="10" t="s">
        <v>29</v>
      </c>
      <c r="D1323" s="13">
        <v>558</v>
      </c>
      <c r="E1323" s="13" t="b">
        <v>0</v>
      </c>
      <c r="F1323" s="13" t="b">
        <v>0</v>
      </c>
      <c r="G1323" s="13" t="s">
        <v>90</v>
      </c>
      <c r="J1323" s="14">
        <v>1</v>
      </c>
    </row>
    <row r="1324" spans="1:20" x14ac:dyDescent="0.2">
      <c r="A1324" s="10">
        <v>2025</v>
      </c>
      <c r="B1324" s="10">
        <v>4</v>
      </c>
      <c r="C1324" s="10" t="s">
        <v>27</v>
      </c>
      <c r="D1324" s="13">
        <v>558</v>
      </c>
      <c r="E1324" s="13" t="b">
        <v>0</v>
      </c>
      <c r="F1324" s="13" t="b">
        <v>0</v>
      </c>
      <c r="G1324" s="13" t="s">
        <v>90</v>
      </c>
      <c r="H1324" s="13">
        <v>171974.95000000022</v>
      </c>
      <c r="I1324" s="14">
        <v>1092</v>
      </c>
      <c r="J1324" s="14">
        <v>22.752499999915017</v>
      </c>
      <c r="K1324" s="13">
        <v>7558.5078563077714</v>
      </c>
      <c r="L1324" s="14">
        <v>7018.1474563497004</v>
      </c>
      <c r="M1324" s="13">
        <v>7558.5078563077714</v>
      </c>
      <c r="N1324" s="13">
        <v>7464.0193385621142</v>
      </c>
      <c r="O1324" s="13">
        <v>7018.1474563497004</v>
      </c>
      <c r="P1324" s="13">
        <v>335</v>
      </c>
      <c r="Q1324" s="13">
        <v>14.723656741072466</v>
      </c>
      <c r="R1324" s="13">
        <v>369</v>
      </c>
      <c r="S1324" s="13">
        <v>1.8553459119496856</v>
      </c>
      <c r="T1324" s="13">
        <v>259</v>
      </c>
    </row>
    <row r="1325" spans="1:20" x14ac:dyDescent="0.2">
      <c r="A1325" s="10">
        <v>2025</v>
      </c>
      <c r="B1325" s="10">
        <v>5</v>
      </c>
      <c r="C1325" s="10" t="s">
        <v>29</v>
      </c>
      <c r="D1325" s="13">
        <v>558</v>
      </c>
      <c r="E1325" s="13" t="b">
        <v>0</v>
      </c>
      <c r="F1325" s="13" t="b">
        <v>0</v>
      </c>
      <c r="G1325" s="13" t="s">
        <v>90</v>
      </c>
      <c r="J1325" s="14">
        <v>1</v>
      </c>
    </row>
    <row r="1326" spans="1:20" x14ac:dyDescent="0.2">
      <c r="A1326" s="10">
        <v>2025</v>
      </c>
      <c r="B1326" s="10">
        <v>5</v>
      </c>
      <c r="C1326" s="10" t="s">
        <v>39</v>
      </c>
      <c r="D1326" s="13">
        <v>558</v>
      </c>
      <c r="E1326" s="13" t="b">
        <v>0</v>
      </c>
      <c r="F1326" s="13" t="b">
        <v>0</v>
      </c>
      <c r="G1326" s="13" t="s">
        <v>90</v>
      </c>
      <c r="H1326" s="13">
        <v>41115.989999999962</v>
      </c>
      <c r="I1326" s="14">
        <v>260</v>
      </c>
      <c r="J1326" s="14">
        <v>10.345729166653182</v>
      </c>
      <c r="K1326" s="13">
        <v>3974.1993374934714</v>
      </c>
      <c r="L1326" s="14">
        <v>3804.5496229371229</v>
      </c>
      <c r="M1326" s="13">
        <v>3974.1993374934714</v>
      </c>
      <c r="N1326" s="13">
        <v>3936.5026228668157</v>
      </c>
      <c r="O1326" s="13">
        <v>3804.5496229371229</v>
      </c>
      <c r="P1326" s="13">
        <v>76</v>
      </c>
      <c r="Q1326" s="13">
        <v>7.3460264400663613</v>
      </c>
      <c r="R1326" s="13">
        <v>429.5</v>
      </c>
      <c r="S1326" s="13">
        <v>1.7</v>
      </c>
      <c r="T1326" s="13">
        <v>319</v>
      </c>
    </row>
    <row r="1327" spans="1:20" x14ac:dyDescent="0.2">
      <c r="A1327" s="10">
        <v>2025</v>
      </c>
      <c r="B1327" s="10">
        <v>5</v>
      </c>
      <c r="C1327" s="10" t="s">
        <v>27</v>
      </c>
      <c r="D1327" s="13">
        <v>558</v>
      </c>
      <c r="E1327" s="13" t="b">
        <v>0</v>
      </c>
      <c r="F1327" s="13" t="b">
        <v>0</v>
      </c>
      <c r="G1327" s="13" t="s">
        <v>90</v>
      </c>
      <c r="H1327" s="13">
        <v>95033.060000000129</v>
      </c>
      <c r="I1327" s="14">
        <v>527</v>
      </c>
      <c r="J1327" s="14">
        <v>12.604583333297342</v>
      </c>
      <c r="K1327" s="13">
        <v>7539.5637830369769</v>
      </c>
      <c r="L1327" s="14">
        <v>7249.1535486637276</v>
      </c>
      <c r="M1327" s="13">
        <v>7539.5637830369769</v>
      </c>
      <c r="N1327" s="13">
        <v>7321.1900433252658</v>
      </c>
      <c r="O1327" s="13">
        <v>7249.1535486637276</v>
      </c>
      <c r="P1327" s="13">
        <v>149</v>
      </c>
      <c r="Q1327" s="13">
        <v>11.821096823279268</v>
      </c>
      <c r="R1327" s="13">
        <v>449.5</v>
      </c>
      <c r="S1327" s="13">
        <v>2.0909090909090908</v>
      </c>
      <c r="T1327" s="13">
        <v>299</v>
      </c>
    </row>
    <row r="1328" spans="1:20" x14ac:dyDescent="0.2">
      <c r="A1328" s="10">
        <v>2025</v>
      </c>
      <c r="B1328" s="10">
        <v>6</v>
      </c>
      <c r="C1328" s="10" t="s">
        <v>29</v>
      </c>
      <c r="D1328" s="13">
        <v>558</v>
      </c>
      <c r="E1328" s="13" t="b">
        <v>0</v>
      </c>
      <c r="F1328" s="13" t="b">
        <v>0</v>
      </c>
      <c r="G1328" s="13" t="s">
        <v>90</v>
      </c>
      <c r="J1328" s="14">
        <v>0.31125000000000003</v>
      </c>
    </row>
    <row r="1329" spans="1:20" x14ac:dyDescent="0.2">
      <c r="A1329" s="10">
        <v>2025</v>
      </c>
      <c r="B1329" s="10">
        <v>6</v>
      </c>
      <c r="C1329" s="10" t="s">
        <v>39</v>
      </c>
      <c r="D1329" s="13">
        <v>558</v>
      </c>
      <c r="E1329" s="13" t="b">
        <v>0</v>
      </c>
      <c r="F1329" s="13" t="b">
        <v>0</v>
      </c>
      <c r="G1329" s="13" t="s">
        <v>90</v>
      </c>
      <c r="H1329" s="13">
        <v>15713.95</v>
      </c>
      <c r="I1329" s="14">
        <v>107</v>
      </c>
      <c r="J1329" s="14">
        <v>4.4389930555765744</v>
      </c>
      <c r="K1329" s="13">
        <v>3539.980757631291</v>
      </c>
      <c r="L1329" s="14">
        <v>3081.5434556302234</v>
      </c>
      <c r="M1329" s="13">
        <v>3539.980757631291</v>
      </c>
      <c r="N1329" s="13">
        <v>4274.8591318837343</v>
      </c>
      <c r="O1329" s="13">
        <v>3081.5434556302234</v>
      </c>
      <c r="P1329" s="13">
        <v>38</v>
      </c>
      <c r="Q1329" s="13">
        <v>8.560499988226324</v>
      </c>
      <c r="R1329" s="13">
        <v>423.5</v>
      </c>
      <c r="S1329" s="13">
        <v>1.6388888888888888</v>
      </c>
      <c r="T1329" s="13">
        <v>309</v>
      </c>
    </row>
    <row r="1330" spans="1:20" x14ac:dyDescent="0.2">
      <c r="A1330" s="10">
        <v>2025</v>
      </c>
      <c r="B1330" s="10">
        <v>6</v>
      </c>
      <c r="C1330" s="10" t="s">
        <v>27</v>
      </c>
      <c r="D1330" s="13">
        <v>558</v>
      </c>
      <c r="E1330" s="13" t="b">
        <v>0</v>
      </c>
      <c r="F1330" s="13" t="b">
        <v>0</v>
      </c>
      <c r="G1330" s="13" t="s">
        <v>90</v>
      </c>
      <c r="H1330" s="13">
        <v>116576.00000000013</v>
      </c>
      <c r="I1330" s="14">
        <v>703</v>
      </c>
      <c r="J1330" s="14">
        <v>15.588402777895681</v>
      </c>
      <c r="K1330" s="13">
        <v>7478.3800278309864</v>
      </c>
      <c r="L1330" s="14">
        <v>6504.5150195745528</v>
      </c>
      <c r="M1330" s="13">
        <v>7274.3822196328802</v>
      </c>
      <c r="N1330" s="13">
        <v>6441.7087132486577</v>
      </c>
      <c r="O1330" s="13">
        <v>6300.5172113764465</v>
      </c>
      <c r="P1330" s="13">
        <v>205</v>
      </c>
      <c r="Q1330" s="13">
        <v>13.150802100821357</v>
      </c>
      <c r="R1330" s="13">
        <v>429</v>
      </c>
      <c r="S1330" s="13">
        <v>1.9728260869565217</v>
      </c>
      <c r="T1330" s="13">
        <v>265</v>
      </c>
    </row>
    <row r="1331" spans="1:20" x14ac:dyDescent="0.2">
      <c r="A1331" s="10">
        <v>2025</v>
      </c>
      <c r="B1331" s="10">
        <v>7</v>
      </c>
      <c r="C1331" s="10" t="s">
        <v>39</v>
      </c>
      <c r="D1331" s="13">
        <v>558</v>
      </c>
      <c r="E1331" s="13" t="b">
        <v>0</v>
      </c>
      <c r="F1331" s="13" t="b">
        <v>0</v>
      </c>
      <c r="G1331" s="13" t="s">
        <v>90</v>
      </c>
      <c r="H1331" s="13">
        <v>17269</v>
      </c>
      <c r="I1331" s="14">
        <v>96</v>
      </c>
      <c r="J1331" s="14">
        <v>4.4472569444697001</v>
      </c>
      <c r="K1331" s="13">
        <v>3883.0677461698115</v>
      </c>
      <c r="L1331" s="14">
        <v>2861.0220094933597</v>
      </c>
      <c r="M1331" s="13">
        <v>3883.0677461698115</v>
      </c>
      <c r="N1331" s="13">
        <v>3158.0433007058268</v>
      </c>
      <c r="O1331" s="13">
        <v>2861.0220094933597</v>
      </c>
      <c r="P1331" s="13">
        <v>40</v>
      </c>
      <c r="Q1331" s="13">
        <v>8.994308289234608</v>
      </c>
      <c r="R1331" s="13">
        <v>374.5</v>
      </c>
      <c r="S1331" s="13">
        <v>1.5263157894736843</v>
      </c>
      <c r="T1331" s="13">
        <v>304</v>
      </c>
    </row>
    <row r="1332" spans="1:20" x14ac:dyDescent="0.2">
      <c r="A1332" s="10">
        <v>2025</v>
      </c>
      <c r="B1332" s="10">
        <v>7</v>
      </c>
      <c r="C1332" s="10" t="s">
        <v>27</v>
      </c>
      <c r="D1332" s="13">
        <v>558</v>
      </c>
      <c r="E1332" s="13" t="b">
        <v>0</v>
      </c>
      <c r="F1332" s="13" t="b">
        <v>0</v>
      </c>
      <c r="G1332" s="13" t="s">
        <v>90</v>
      </c>
      <c r="H1332" s="13">
        <v>125979.95000000022</v>
      </c>
      <c r="I1332" s="14">
        <v>655</v>
      </c>
      <c r="J1332" s="14">
        <v>19.897256944321271</v>
      </c>
      <c r="K1332" s="13">
        <v>6331.5235035930527</v>
      </c>
      <c r="L1332" s="14">
        <v>5956.3989313524407</v>
      </c>
      <c r="M1332" s="13">
        <v>5797.7815898348827</v>
      </c>
      <c r="N1332" s="13">
        <v>5562.4833267074036</v>
      </c>
      <c r="O1332" s="13">
        <v>5422.6570175942743</v>
      </c>
      <c r="P1332" s="13">
        <v>225</v>
      </c>
      <c r="Q1332" s="13">
        <v>11.30809139318149</v>
      </c>
      <c r="R1332" s="13">
        <v>350</v>
      </c>
      <c r="S1332" s="13">
        <v>1.8585365853658538</v>
      </c>
      <c r="T1332" s="13">
        <v>249</v>
      </c>
    </row>
    <row r="1333" spans="1:20" x14ac:dyDescent="0.2">
      <c r="A1333" s="10">
        <v>2025</v>
      </c>
      <c r="B1333" s="10">
        <v>8</v>
      </c>
      <c r="C1333" s="10" t="s">
        <v>29</v>
      </c>
      <c r="D1333" s="13">
        <v>558</v>
      </c>
      <c r="E1333" s="13" t="b">
        <v>0</v>
      </c>
      <c r="F1333" s="13" t="b">
        <v>0</v>
      </c>
      <c r="G1333" s="13" t="s">
        <v>90</v>
      </c>
      <c r="H1333" s="13">
        <v>101868.00000000004</v>
      </c>
      <c r="I1333" s="14">
        <v>534</v>
      </c>
      <c r="J1333" s="14">
        <v>21.516597222225975</v>
      </c>
      <c r="K1333" s="13">
        <v>4734.3917324795939</v>
      </c>
      <c r="L1333" s="14">
        <v>4403.4007339287891</v>
      </c>
      <c r="M1333" s="13">
        <v>4057.1935747268139</v>
      </c>
      <c r="N1333" s="13">
        <v>4005.8518133604334</v>
      </c>
      <c r="O1333" s="13">
        <v>3726.2025761760101</v>
      </c>
      <c r="P1333" s="13">
        <v>175</v>
      </c>
      <c r="Q1333" s="13">
        <v>8.1332563040790884</v>
      </c>
      <c r="R1333" s="13">
        <v>379</v>
      </c>
      <c r="S1333" s="13">
        <v>1.8064516129032258</v>
      </c>
      <c r="T1333" s="13">
        <v>269</v>
      </c>
    </row>
    <row r="1334" spans="1:20" x14ac:dyDescent="0.2">
      <c r="A1334" s="10">
        <v>2025</v>
      </c>
      <c r="B1334" s="10">
        <v>8</v>
      </c>
      <c r="C1334" s="10" t="s">
        <v>27</v>
      </c>
      <c r="D1334" s="13">
        <v>558</v>
      </c>
      <c r="E1334" s="13" t="b">
        <v>0</v>
      </c>
      <c r="F1334" s="13" t="b">
        <v>0</v>
      </c>
      <c r="G1334" s="13" t="s">
        <v>90</v>
      </c>
      <c r="H1334" s="13">
        <v>6318</v>
      </c>
      <c r="I1334" s="14">
        <v>22</v>
      </c>
      <c r="J1334" s="14">
        <v>0.35090277777635492</v>
      </c>
      <c r="K1334" s="13">
        <v>18004.987136427648</v>
      </c>
      <c r="L1334" s="14">
        <v>16881.59905013772</v>
      </c>
      <c r="M1334" s="13">
        <v>18004.987136427648</v>
      </c>
      <c r="N1334" s="13">
        <v>16881.59905013772</v>
      </c>
      <c r="O1334" s="13">
        <v>16881.59905013772</v>
      </c>
      <c r="P1334" s="13">
        <v>4</v>
      </c>
      <c r="Q1334" s="13">
        <v>11.399168810653782</v>
      </c>
      <c r="R1334" s="13">
        <v>1498</v>
      </c>
      <c r="S1334" s="13">
        <v>3.5</v>
      </c>
      <c r="T1334" s="13">
        <v>367</v>
      </c>
    </row>
    <row r="1335" spans="1:20" x14ac:dyDescent="0.2">
      <c r="A1335" s="10">
        <v>2025</v>
      </c>
      <c r="B1335" s="10">
        <v>9</v>
      </c>
      <c r="C1335" s="10" t="s">
        <v>29</v>
      </c>
      <c r="D1335" s="13">
        <v>558</v>
      </c>
      <c r="E1335" s="13" t="b">
        <v>0</v>
      </c>
      <c r="F1335" s="13" t="b">
        <v>0</v>
      </c>
      <c r="G1335" s="13" t="s">
        <v>90</v>
      </c>
      <c r="H1335" s="13">
        <v>37907.000000000007</v>
      </c>
      <c r="I1335" s="14">
        <v>232</v>
      </c>
      <c r="J1335" s="14">
        <v>13.093125000043074</v>
      </c>
      <c r="K1335" s="13">
        <v>2895.1835409709524</v>
      </c>
      <c r="L1335" s="14">
        <v>2527.1277865208749</v>
      </c>
      <c r="M1335" s="13">
        <v>2895.1835409709524</v>
      </c>
      <c r="N1335" s="13">
        <v>2724.3076041726217</v>
      </c>
      <c r="O1335" s="13">
        <v>2527.1277865208749</v>
      </c>
      <c r="P1335" s="13">
        <v>89</v>
      </c>
      <c r="Q1335" s="13">
        <v>6.7974604992854806</v>
      </c>
      <c r="R1335" s="13">
        <v>305</v>
      </c>
      <c r="S1335" s="13">
        <v>1.5975609756097562</v>
      </c>
      <c r="T1335" s="13">
        <v>299</v>
      </c>
    </row>
    <row r="1336" spans="1:20" x14ac:dyDescent="0.2">
      <c r="A1336" s="10">
        <v>2025</v>
      </c>
      <c r="B1336" s="10">
        <v>9</v>
      </c>
      <c r="C1336" s="10" t="s">
        <v>39</v>
      </c>
      <c r="D1336" s="13">
        <v>558</v>
      </c>
      <c r="E1336" s="13" t="b">
        <v>0</v>
      </c>
      <c r="F1336" s="13" t="b">
        <v>0</v>
      </c>
      <c r="G1336" s="13" t="s">
        <v>90</v>
      </c>
      <c r="H1336" s="13">
        <v>5410.95</v>
      </c>
      <c r="I1336" s="14">
        <v>33</v>
      </c>
      <c r="J1336" s="14">
        <v>1.0640625000087311</v>
      </c>
      <c r="K1336" s="13">
        <v>5085.1806166983615</v>
      </c>
      <c r="L1336" s="14">
        <v>5085.1806166983615</v>
      </c>
      <c r="M1336" s="13">
        <v>5085.1806166983615</v>
      </c>
      <c r="N1336" s="13">
        <v>5202.6549191937265</v>
      </c>
      <c r="O1336" s="13">
        <v>5085.1806166983615</v>
      </c>
      <c r="P1336" s="13">
        <v>10</v>
      </c>
      <c r="Q1336" s="13">
        <v>9.3979441996291992</v>
      </c>
      <c r="R1336" s="13">
        <v>407</v>
      </c>
      <c r="S1336" s="13">
        <v>1.4444444444444444</v>
      </c>
      <c r="T1336" s="13">
        <v>338</v>
      </c>
    </row>
    <row r="1337" spans="1:20" x14ac:dyDescent="0.2">
      <c r="A1337" s="10">
        <v>2025</v>
      </c>
      <c r="B1337" s="10">
        <v>10</v>
      </c>
      <c r="C1337" s="10" t="s">
        <v>29</v>
      </c>
      <c r="D1337" s="13">
        <v>558</v>
      </c>
      <c r="E1337" s="13" t="b">
        <v>0</v>
      </c>
      <c r="F1337" s="13" t="b">
        <v>0</v>
      </c>
      <c r="G1337" s="13" t="s">
        <v>90</v>
      </c>
      <c r="H1337" s="13">
        <v>62879.999999999971</v>
      </c>
      <c r="I1337" s="14">
        <v>389</v>
      </c>
      <c r="J1337" s="14">
        <v>16.394166666636011</v>
      </c>
      <c r="K1337" s="13">
        <v>3835.5105982890796</v>
      </c>
      <c r="L1337" s="14">
        <v>3596.7793422524423</v>
      </c>
      <c r="M1337" s="13">
        <v>3835.5105982890796</v>
      </c>
      <c r="N1337" s="13">
        <v>3506.6924210912907</v>
      </c>
      <c r="O1337" s="13">
        <v>3596.7793422524423</v>
      </c>
      <c r="P1337" s="13">
        <v>137</v>
      </c>
      <c r="Q1337" s="13">
        <v>8.3566309154835263</v>
      </c>
      <c r="R1337" s="13">
        <v>299.5</v>
      </c>
      <c r="S1337" s="13">
        <v>1.7767857142857142</v>
      </c>
      <c r="T1337" s="13">
        <v>279</v>
      </c>
    </row>
    <row r="1338" spans="1:20" x14ac:dyDescent="0.2">
      <c r="A1338" s="10">
        <v>2025</v>
      </c>
      <c r="B1338" s="10">
        <v>10</v>
      </c>
      <c r="C1338" s="10" t="s">
        <v>39</v>
      </c>
      <c r="D1338" s="13">
        <v>558</v>
      </c>
      <c r="E1338" s="13" t="b">
        <v>0</v>
      </c>
      <c r="F1338" s="13" t="b">
        <v>0</v>
      </c>
      <c r="G1338" s="13" t="s">
        <v>90</v>
      </c>
      <c r="H1338" s="13">
        <v>2374</v>
      </c>
      <c r="I1338" s="14">
        <v>13</v>
      </c>
      <c r="J1338" s="14">
        <v>2.0373263888905058</v>
      </c>
      <c r="K1338" s="13">
        <v>1165.2526629730846</v>
      </c>
      <c r="L1338" s="14">
        <v>1165.2526629730846</v>
      </c>
      <c r="M1338" s="13">
        <v>1165.2526629730846</v>
      </c>
      <c r="N1338" s="13">
        <v>1165.2526629730846</v>
      </c>
      <c r="O1338" s="13">
        <v>1165.2526629730846</v>
      </c>
      <c r="P1338" s="13">
        <v>5</v>
      </c>
      <c r="Q1338" s="13">
        <v>2.4541968470368252</v>
      </c>
      <c r="R1338" s="13">
        <v>479.5</v>
      </c>
      <c r="S1338" s="13">
        <v>1.75</v>
      </c>
      <c r="T1338" s="13">
        <v>259</v>
      </c>
    </row>
    <row r="1339" spans="1:20" x14ac:dyDescent="0.2">
      <c r="A1339" s="10">
        <v>2025</v>
      </c>
      <c r="B1339" s="10">
        <v>10</v>
      </c>
      <c r="C1339" s="10" t="s">
        <v>27</v>
      </c>
      <c r="D1339" s="13">
        <v>558</v>
      </c>
      <c r="E1339" s="13" t="b">
        <v>0</v>
      </c>
      <c r="F1339" s="13" t="b">
        <v>0</v>
      </c>
      <c r="G1339" s="13" t="s">
        <v>90</v>
      </c>
      <c r="H1339" s="13">
        <v>13624.000000000004</v>
      </c>
      <c r="I1339" s="14">
        <v>84</v>
      </c>
      <c r="J1339" s="14">
        <v>3.1470833333150949</v>
      </c>
      <c r="K1339" s="13">
        <v>4329.0877797152789</v>
      </c>
      <c r="L1339" s="14">
        <v>3419.0546802793156</v>
      </c>
      <c r="M1339" s="13">
        <v>4329.0877797152789</v>
      </c>
      <c r="N1339" s="13">
        <v>4225.8080233264909</v>
      </c>
      <c r="O1339" s="13">
        <v>3419.0546802793156</v>
      </c>
      <c r="P1339" s="13">
        <v>21</v>
      </c>
      <c r="Q1339" s="13">
        <v>6.6728452271007663</v>
      </c>
      <c r="R1339" s="13">
        <v>498</v>
      </c>
      <c r="S1339" s="13">
        <v>2.5</v>
      </c>
      <c r="T1339" s="13">
        <v>254</v>
      </c>
    </row>
    <row r="1340" spans="1:20" x14ac:dyDescent="0.2">
      <c r="A1340" s="10">
        <v>2025</v>
      </c>
      <c r="B1340" s="10">
        <v>10</v>
      </c>
      <c r="C1340" s="10" t="s">
        <v>33</v>
      </c>
      <c r="D1340" s="13">
        <v>558</v>
      </c>
      <c r="E1340" s="13" t="b">
        <v>0</v>
      </c>
      <c r="F1340" s="13" t="b">
        <v>0</v>
      </c>
      <c r="G1340" s="13" t="s">
        <v>90</v>
      </c>
      <c r="H1340" s="13">
        <v>5832</v>
      </c>
      <c r="I1340" s="14">
        <v>32</v>
      </c>
      <c r="J1340" s="14">
        <v>1.0251388888791553</v>
      </c>
      <c r="K1340" s="13">
        <v>5688.9852324073563</v>
      </c>
      <c r="L1340" s="14">
        <v>5186.614279957118</v>
      </c>
      <c r="M1340" s="13">
        <v>5688.9852324073563</v>
      </c>
      <c r="N1340" s="13">
        <v>5453.8951362121961</v>
      </c>
      <c r="O1340" s="13">
        <v>5186.614279957118</v>
      </c>
      <c r="P1340" s="13">
        <v>11</v>
      </c>
      <c r="Q1340" s="13">
        <v>10.730253353306056</v>
      </c>
      <c r="R1340" s="13">
        <v>477.5</v>
      </c>
      <c r="S1340" s="13">
        <v>1.4545454545454546</v>
      </c>
      <c r="T1340" s="13">
        <v>299</v>
      </c>
    </row>
    <row r="1341" spans="1:20" x14ac:dyDescent="0.2">
      <c r="A1341" s="10">
        <v>2025</v>
      </c>
      <c r="B1341" s="10">
        <v>10</v>
      </c>
      <c r="C1341" s="10" t="s">
        <v>40</v>
      </c>
      <c r="D1341" s="13">
        <v>558</v>
      </c>
      <c r="E1341" s="13" t="b">
        <v>0</v>
      </c>
      <c r="F1341" s="13" t="b">
        <v>0</v>
      </c>
      <c r="G1341" s="13" t="s">
        <v>90</v>
      </c>
      <c r="H1341" s="13">
        <v>8724</v>
      </c>
      <c r="I1341" s="14">
        <v>7</v>
      </c>
      <c r="J1341" s="14">
        <v>1.0215972222140408</v>
      </c>
      <c r="K1341" s="13">
        <v>8539.5690300459573</v>
      </c>
      <c r="L1341" s="14">
        <v>8539.5690300459573</v>
      </c>
      <c r="M1341" s="13">
        <v>8539.5690300459573</v>
      </c>
      <c r="N1341" s="13">
        <v>1315.5869757429809</v>
      </c>
      <c r="O1341" s="13">
        <v>8539.5690300459573</v>
      </c>
      <c r="P1341" s="13">
        <v>5</v>
      </c>
      <c r="Q1341" s="13">
        <v>4.8942967847581134</v>
      </c>
      <c r="R1341" s="13">
        <v>1195</v>
      </c>
      <c r="S1341" s="13">
        <v>1</v>
      </c>
      <c r="T1341" s="13">
        <v>900</v>
      </c>
    </row>
    <row r="1342" spans="1:20" x14ac:dyDescent="0.2">
      <c r="A1342" s="10">
        <v>2025</v>
      </c>
      <c r="B1342" s="10">
        <v>10</v>
      </c>
      <c r="C1342" s="10" t="s">
        <v>31</v>
      </c>
      <c r="D1342" s="13">
        <v>558</v>
      </c>
      <c r="E1342" s="13" t="b">
        <v>0</v>
      </c>
      <c r="F1342" s="13" t="b">
        <v>0</v>
      </c>
      <c r="G1342" s="13" t="s">
        <v>90</v>
      </c>
      <c r="H1342" s="13">
        <v>969.04</v>
      </c>
      <c r="I1342" s="14">
        <v>14</v>
      </c>
      <c r="J1342" s="14">
        <v>1.0219791666604578</v>
      </c>
      <c r="K1342" s="13">
        <v>948.19936806202395</v>
      </c>
      <c r="L1342" s="14">
        <v>948.19936806202395</v>
      </c>
      <c r="M1342" s="13">
        <v>948.19936806202395</v>
      </c>
      <c r="N1342" s="13">
        <v>2509.8750382376516</v>
      </c>
      <c r="O1342" s="13">
        <v>948.19936806202395</v>
      </c>
      <c r="P1342" s="13">
        <v>5</v>
      </c>
      <c r="Q1342" s="13">
        <v>4.8924676383948231</v>
      </c>
      <c r="R1342" s="13">
        <v>193.5</v>
      </c>
      <c r="S1342" s="13">
        <v>2</v>
      </c>
      <c r="T1342" s="13">
        <v>239</v>
      </c>
    </row>
    <row r="1343" spans="1:20" x14ac:dyDescent="0.2">
      <c r="A1343" s="10">
        <v>2025</v>
      </c>
      <c r="B1343" s="10">
        <v>11</v>
      </c>
      <c r="C1343" s="10" t="s">
        <v>29</v>
      </c>
      <c r="D1343" s="13">
        <v>558</v>
      </c>
      <c r="E1343" s="13" t="b">
        <v>0</v>
      </c>
      <c r="F1343" s="13" t="b">
        <v>0</v>
      </c>
      <c r="G1343" s="13" t="s">
        <v>90</v>
      </c>
      <c r="H1343" s="13">
        <v>121765.00000000019</v>
      </c>
      <c r="I1343" s="14">
        <v>626</v>
      </c>
      <c r="J1343" s="14">
        <v>22.186701388818619</v>
      </c>
      <c r="K1343" s="13">
        <v>5488.1975407739437</v>
      </c>
      <c r="L1343" s="14">
        <v>5399.4461772660561</v>
      </c>
      <c r="M1343" s="13">
        <v>5488.1975407739437</v>
      </c>
      <c r="N1343" s="13">
        <v>4735.9811699162756</v>
      </c>
      <c r="O1343" s="13">
        <v>5399.4461772660561</v>
      </c>
      <c r="P1343" s="13">
        <v>210</v>
      </c>
      <c r="Q1343" s="13">
        <v>9.4651294178337491</v>
      </c>
      <c r="R1343" s="13">
        <v>381.5</v>
      </c>
      <c r="S1343" s="13">
        <v>2</v>
      </c>
      <c r="T1343" s="13">
        <v>269</v>
      </c>
    </row>
    <row r="1344" spans="1:20" x14ac:dyDescent="0.2">
      <c r="A1344" s="10">
        <v>2025</v>
      </c>
      <c r="B1344" s="10">
        <v>11</v>
      </c>
      <c r="C1344" s="10" t="s">
        <v>27</v>
      </c>
      <c r="D1344" s="13">
        <v>558</v>
      </c>
      <c r="E1344" s="13" t="b">
        <v>0</v>
      </c>
      <c r="F1344" s="13" t="b">
        <v>0</v>
      </c>
      <c r="G1344" s="13" t="s">
        <v>90</v>
      </c>
      <c r="H1344" s="13">
        <v>13385.980000000001</v>
      </c>
      <c r="I1344" s="14">
        <v>53</v>
      </c>
      <c r="J1344" s="14">
        <v>1.0735763888951624</v>
      </c>
      <c r="K1344" s="13">
        <v>12468.586435452222</v>
      </c>
      <c r="L1344" s="14">
        <v>12121.056437718233</v>
      </c>
      <c r="M1344" s="13">
        <v>12468.586435452222</v>
      </c>
      <c r="N1344" s="13">
        <v>9269.8387398792074</v>
      </c>
      <c r="O1344" s="13">
        <v>12121.056437718233</v>
      </c>
      <c r="P1344" s="13">
        <v>18</v>
      </c>
      <c r="Q1344" s="13">
        <v>16.766389598530701</v>
      </c>
      <c r="R1344" s="13">
        <v>597</v>
      </c>
      <c r="S1344" s="13">
        <v>2.1176470588235294</v>
      </c>
      <c r="T1344" s="13">
        <v>284</v>
      </c>
    </row>
    <row r="1345" spans="1:20" x14ac:dyDescent="0.2">
      <c r="A1345" s="10">
        <v>2025</v>
      </c>
      <c r="B1345" s="10">
        <v>11</v>
      </c>
      <c r="C1345" s="10" t="s">
        <v>31</v>
      </c>
      <c r="D1345" s="13">
        <v>558</v>
      </c>
      <c r="E1345" s="13" t="b">
        <v>0</v>
      </c>
      <c r="F1345" s="13" t="b">
        <v>0</v>
      </c>
      <c r="G1345" s="13" t="s">
        <v>90</v>
      </c>
      <c r="H1345" s="13">
        <v>6523.0000000000027</v>
      </c>
      <c r="I1345" s="14">
        <v>43</v>
      </c>
      <c r="J1345" s="14">
        <v>1.0597222222422715</v>
      </c>
      <c r="K1345" s="13">
        <v>6155.3866316004533</v>
      </c>
      <c r="L1345" s="14">
        <v>6155.3866316004533</v>
      </c>
      <c r="M1345" s="13">
        <v>6155.3866316004533</v>
      </c>
      <c r="N1345" s="13">
        <v>6444.1415464049505</v>
      </c>
      <c r="O1345" s="13">
        <v>6155.3866316004533</v>
      </c>
      <c r="P1345" s="13">
        <v>11</v>
      </c>
      <c r="Q1345" s="13">
        <v>10.380078636762986</v>
      </c>
      <c r="R1345" s="13">
        <v>367</v>
      </c>
      <c r="S1345" s="13">
        <v>2.2999999999999998</v>
      </c>
      <c r="T1345" s="13">
        <v>299</v>
      </c>
    </row>
    <row r="1346" spans="1:20" x14ac:dyDescent="0.2">
      <c r="A1346" s="10">
        <v>2025</v>
      </c>
      <c r="B1346" s="10">
        <v>12</v>
      </c>
      <c r="C1346" s="10" t="s">
        <v>29</v>
      </c>
      <c r="D1346" s="13">
        <v>558</v>
      </c>
      <c r="E1346" s="13" t="b">
        <v>0</v>
      </c>
      <c r="F1346" s="13" t="b">
        <v>0</v>
      </c>
      <c r="G1346" s="13" t="s">
        <v>90</v>
      </c>
      <c r="H1346" s="13">
        <v>167079.00000000041</v>
      </c>
      <c r="I1346" s="14">
        <v>976</v>
      </c>
      <c r="J1346" s="14">
        <v>25.055729166582751</v>
      </c>
      <c r="K1346" s="13">
        <v>6668.2952585086405</v>
      </c>
      <c r="L1346" s="14">
        <v>6527.2496726266945</v>
      </c>
      <c r="M1346" s="13">
        <v>6668.2952585086405</v>
      </c>
      <c r="N1346" s="13">
        <v>6280.0966179768502</v>
      </c>
      <c r="O1346" s="13">
        <v>6527.2496726266945</v>
      </c>
      <c r="P1346" s="13">
        <v>300</v>
      </c>
      <c r="Q1346" s="13">
        <v>11.973309497618416</v>
      </c>
      <c r="R1346" s="13">
        <v>369</v>
      </c>
      <c r="S1346" s="13">
        <v>2.0769230769230771</v>
      </c>
      <c r="T1346" s="13">
        <v>249</v>
      </c>
    </row>
    <row r="1347" spans="1:20" x14ac:dyDescent="0.2">
      <c r="A1347" s="10">
        <v>2025</v>
      </c>
      <c r="B1347" s="10">
        <v>12</v>
      </c>
      <c r="C1347" s="10" t="s">
        <v>31</v>
      </c>
      <c r="D1347" s="13">
        <v>558</v>
      </c>
      <c r="E1347" s="13" t="b">
        <v>0</v>
      </c>
      <c r="F1347" s="13" t="b">
        <v>0</v>
      </c>
      <c r="G1347" s="13" t="s">
        <v>90</v>
      </c>
      <c r="H1347" s="13">
        <v>8737.0000000000018</v>
      </c>
      <c r="I1347" s="14">
        <v>38</v>
      </c>
      <c r="J1347" s="14">
        <v>1.0406597222172422</v>
      </c>
      <c r="K1347" s="13">
        <v>8395.635781295392</v>
      </c>
      <c r="L1347" s="14">
        <v>8395.635781295392</v>
      </c>
      <c r="M1347" s="13">
        <v>8395.635781295392</v>
      </c>
      <c r="N1347" s="13">
        <v>7707.5145974810803</v>
      </c>
      <c r="O1347" s="13">
        <v>8395.635781295392</v>
      </c>
      <c r="P1347" s="13">
        <v>16</v>
      </c>
      <c r="Q1347" s="13">
        <v>15.374862367028298</v>
      </c>
      <c r="R1347" s="13">
        <v>512.5</v>
      </c>
      <c r="S1347" s="13">
        <v>1.7333333333333334</v>
      </c>
      <c r="T1347" s="13">
        <v>293.5</v>
      </c>
    </row>
    <row r="1348" spans="1:20" x14ac:dyDescent="0.2">
      <c r="A1348" s="10">
        <v>2025</v>
      </c>
      <c r="B1348" s="10">
        <v>3</v>
      </c>
      <c r="C1348" s="10" t="s">
        <v>29</v>
      </c>
      <c r="D1348" s="13">
        <v>559</v>
      </c>
      <c r="E1348" s="13" t="b">
        <v>0</v>
      </c>
      <c r="F1348" s="13" t="b">
        <v>0</v>
      </c>
      <c r="G1348" s="13" t="s">
        <v>109</v>
      </c>
      <c r="H1348" s="13">
        <v>53440.999999999985</v>
      </c>
      <c r="I1348" s="14">
        <v>297</v>
      </c>
      <c r="J1348" s="14">
        <v>9.7672222222105489</v>
      </c>
      <c r="K1348" s="13">
        <v>5471.4635117521721</v>
      </c>
      <c r="L1348" s="14">
        <v>4801.1603435584357</v>
      </c>
      <c r="M1348" s="13">
        <v>5471.4635117521721</v>
      </c>
      <c r="N1348" s="13">
        <v>4927.2965132872714</v>
      </c>
      <c r="O1348" s="13">
        <v>4801.1603435584357</v>
      </c>
      <c r="P1348" s="13">
        <v>86</v>
      </c>
      <c r="Q1348" s="13">
        <v>8.8049598999024514</v>
      </c>
      <c r="R1348" s="13">
        <v>415</v>
      </c>
      <c r="S1348" s="13">
        <v>1.9259259259259258</v>
      </c>
      <c r="T1348" s="13">
        <v>299</v>
      </c>
    </row>
    <row r="1349" spans="1:20" x14ac:dyDescent="0.2">
      <c r="A1349" s="10">
        <v>2025</v>
      </c>
      <c r="B1349" s="10">
        <v>4</v>
      </c>
      <c r="C1349" s="10" t="s">
        <v>29</v>
      </c>
      <c r="D1349" s="13">
        <v>559</v>
      </c>
      <c r="E1349" s="13" t="b">
        <v>0</v>
      </c>
      <c r="F1349" s="13" t="b">
        <v>0</v>
      </c>
      <c r="G1349" s="13" t="s">
        <v>109</v>
      </c>
      <c r="H1349" s="13">
        <v>118403.00000000013</v>
      </c>
      <c r="I1349" s="14">
        <v>795</v>
      </c>
      <c r="J1349" s="14">
        <v>20.214826388965594</v>
      </c>
      <c r="K1349" s="13">
        <v>5857.2355617474532</v>
      </c>
      <c r="L1349" s="14">
        <v>5207.9596418135397</v>
      </c>
      <c r="M1349" s="13">
        <v>5372.4428748634637</v>
      </c>
      <c r="N1349" s="13">
        <v>5081.6662000161114</v>
      </c>
      <c r="O1349" s="13">
        <v>4723.1669549295502</v>
      </c>
      <c r="P1349" s="13">
        <v>219</v>
      </c>
      <c r="Q1349" s="13">
        <v>10.833632492611596</v>
      </c>
      <c r="R1349" s="13">
        <v>360</v>
      </c>
      <c r="S1349" s="13">
        <v>1.9119170984455958</v>
      </c>
      <c r="T1349" s="13">
        <v>265</v>
      </c>
    </row>
    <row r="1350" spans="1:20" x14ac:dyDescent="0.2">
      <c r="A1350" s="10">
        <v>2025</v>
      </c>
      <c r="B1350" s="10">
        <v>4</v>
      </c>
      <c r="C1350" s="10" t="s">
        <v>27</v>
      </c>
      <c r="D1350" s="13">
        <v>559</v>
      </c>
      <c r="E1350" s="13" t="b">
        <v>0</v>
      </c>
      <c r="F1350" s="13" t="b">
        <v>0</v>
      </c>
      <c r="G1350" s="13" t="s">
        <v>109</v>
      </c>
      <c r="H1350" s="13">
        <v>11482.000000000004</v>
      </c>
      <c r="I1350" s="14">
        <v>57</v>
      </c>
      <c r="J1350" s="14">
        <v>1.0519444444144028</v>
      </c>
      <c r="K1350" s="13">
        <v>10915.025086131627</v>
      </c>
      <c r="L1350" s="14">
        <v>9912.1204122186446</v>
      </c>
      <c r="M1350" s="13">
        <v>10915.025086131627</v>
      </c>
      <c r="N1350" s="13">
        <v>8195.252178739458</v>
      </c>
      <c r="O1350" s="13">
        <v>9912.1204122186446</v>
      </c>
      <c r="P1350" s="13">
        <v>12</v>
      </c>
      <c r="Q1350" s="13">
        <v>11.407446527920177</v>
      </c>
      <c r="R1350" s="13">
        <v>448.5</v>
      </c>
      <c r="S1350" s="13">
        <v>3.1818181818181817</v>
      </c>
      <c r="T1350" s="13">
        <v>229</v>
      </c>
    </row>
    <row r="1351" spans="1:20" x14ac:dyDescent="0.2">
      <c r="A1351" s="10">
        <v>2025</v>
      </c>
      <c r="B1351" s="10">
        <v>5</v>
      </c>
      <c r="C1351" s="10" t="s">
        <v>29</v>
      </c>
      <c r="D1351" s="13">
        <v>559</v>
      </c>
      <c r="E1351" s="13" t="b">
        <v>0</v>
      </c>
      <c r="F1351" s="13" t="b">
        <v>0</v>
      </c>
      <c r="G1351" s="13" t="s">
        <v>109</v>
      </c>
      <c r="H1351" s="13">
        <v>113765.00000000012</v>
      </c>
      <c r="I1351" s="14">
        <v>731</v>
      </c>
      <c r="J1351" s="14">
        <v>20.270520833376505</v>
      </c>
      <c r="K1351" s="13">
        <v>5612.3372919298608</v>
      </c>
      <c r="L1351" s="14">
        <v>4833.5018525362575</v>
      </c>
      <c r="M1351" s="13">
        <v>5576.8670637147015</v>
      </c>
      <c r="N1351" s="13">
        <v>5212.5695668373173</v>
      </c>
      <c r="O1351" s="13">
        <v>4798.0316243210982</v>
      </c>
      <c r="P1351" s="13">
        <v>197</v>
      </c>
      <c r="Q1351" s="13">
        <v>9.7185465346124147</v>
      </c>
      <c r="R1351" s="13">
        <v>422</v>
      </c>
      <c r="S1351" s="13">
        <v>2.0919540229885056</v>
      </c>
      <c r="T1351" s="13">
        <v>283.5</v>
      </c>
    </row>
    <row r="1352" spans="1:20" x14ac:dyDescent="0.2">
      <c r="A1352" s="10">
        <v>2025</v>
      </c>
      <c r="B1352" s="10">
        <v>5</v>
      </c>
      <c r="C1352" s="10" t="s">
        <v>41</v>
      </c>
      <c r="D1352" s="13">
        <v>559</v>
      </c>
      <c r="E1352" s="13" t="b">
        <v>0</v>
      </c>
      <c r="F1352" s="13" t="b">
        <v>0</v>
      </c>
      <c r="G1352" s="13" t="s">
        <v>109</v>
      </c>
      <c r="H1352" s="13">
        <v>2772</v>
      </c>
      <c r="I1352" s="14">
        <v>24</v>
      </c>
      <c r="J1352" s="14">
        <v>2.4195833333511838</v>
      </c>
      <c r="K1352" s="13">
        <v>1145.6517995438126</v>
      </c>
      <c r="L1352" s="14">
        <v>698.05407266576447</v>
      </c>
      <c r="M1352" s="13">
        <v>1145.6517995438126</v>
      </c>
      <c r="N1352" s="13">
        <v>870.81109005729184</v>
      </c>
      <c r="O1352" s="13">
        <v>698.05407266576447</v>
      </c>
      <c r="P1352" s="13">
        <v>10</v>
      </c>
      <c r="Q1352" s="13">
        <v>4.1329429997973035</v>
      </c>
      <c r="R1352" s="13">
        <v>237</v>
      </c>
      <c r="S1352" s="13">
        <v>1.4444444444444444</v>
      </c>
      <c r="T1352" s="13">
        <v>199</v>
      </c>
    </row>
    <row r="1353" spans="1:20" x14ac:dyDescent="0.2">
      <c r="A1353" s="10">
        <v>2025</v>
      </c>
      <c r="B1353" s="10">
        <v>5</v>
      </c>
      <c r="C1353" s="10" t="s">
        <v>27</v>
      </c>
      <c r="D1353" s="13">
        <v>559</v>
      </c>
      <c r="E1353" s="13" t="b">
        <v>0</v>
      </c>
      <c r="F1353" s="13" t="b">
        <v>0</v>
      </c>
      <c r="G1353" s="13" t="s">
        <v>109</v>
      </c>
      <c r="J1353" s="14">
        <v>0.09</v>
      </c>
    </row>
    <row r="1354" spans="1:20" x14ac:dyDescent="0.2">
      <c r="A1354" s="10">
        <v>2025</v>
      </c>
      <c r="B1354" s="10">
        <v>6</v>
      </c>
      <c r="C1354" s="10" t="s">
        <v>29</v>
      </c>
      <c r="D1354" s="13">
        <v>559</v>
      </c>
      <c r="E1354" s="13" t="b">
        <v>0</v>
      </c>
      <c r="F1354" s="13" t="b">
        <v>0</v>
      </c>
      <c r="G1354" s="13" t="s">
        <v>109</v>
      </c>
      <c r="H1354" s="13">
        <v>88530.000000000087</v>
      </c>
      <c r="I1354" s="14">
        <v>466</v>
      </c>
      <c r="J1354" s="14">
        <v>13.352743055576866</v>
      </c>
      <c r="K1354" s="13">
        <v>6630.0983724108219</v>
      </c>
      <c r="L1354" s="14">
        <v>6214.9027847383304</v>
      </c>
      <c r="M1354" s="13">
        <v>5896.1667780402577</v>
      </c>
      <c r="N1354" s="13">
        <v>5457.7624759702676</v>
      </c>
      <c r="O1354" s="13">
        <v>5480.9711903677626</v>
      </c>
      <c r="P1354" s="13">
        <v>117</v>
      </c>
      <c r="Q1354" s="13">
        <v>8.7622445450363209</v>
      </c>
      <c r="R1354" s="13">
        <v>490</v>
      </c>
      <c r="S1354" s="13">
        <v>2.0550458715596331</v>
      </c>
      <c r="T1354" s="13">
        <v>299</v>
      </c>
    </row>
    <row r="1355" spans="1:20" x14ac:dyDescent="0.2">
      <c r="A1355" s="10">
        <v>2025</v>
      </c>
      <c r="B1355" s="10">
        <v>6</v>
      </c>
      <c r="C1355" s="10" t="s">
        <v>39</v>
      </c>
      <c r="D1355" s="13">
        <v>559</v>
      </c>
      <c r="E1355" s="13" t="b">
        <v>0</v>
      </c>
      <c r="F1355" s="13" t="b">
        <v>0</v>
      </c>
      <c r="G1355" s="13" t="s">
        <v>109</v>
      </c>
      <c r="H1355" s="13">
        <v>15294.999999999998</v>
      </c>
      <c r="I1355" s="14">
        <v>81</v>
      </c>
      <c r="J1355" s="14">
        <v>2.671215277806914</v>
      </c>
      <c r="K1355" s="13">
        <v>5725.8582365391749</v>
      </c>
      <c r="L1355" s="14">
        <v>5035.5357397638727</v>
      </c>
      <c r="M1355" s="13">
        <v>5725.8582365391749</v>
      </c>
      <c r="N1355" s="13">
        <v>4390.8104664740558</v>
      </c>
      <c r="O1355" s="13">
        <v>5035.5357397638727</v>
      </c>
      <c r="P1355" s="13">
        <v>25</v>
      </c>
      <c r="Q1355" s="13">
        <v>9.3590360191879292</v>
      </c>
      <c r="R1355" s="13">
        <v>417</v>
      </c>
      <c r="S1355" s="13">
        <v>1.6818181818181819</v>
      </c>
      <c r="T1355" s="13">
        <v>359</v>
      </c>
    </row>
    <row r="1356" spans="1:20" x14ac:dyDescent="0.2">
      <c r="A1356" s="10">
        <v>2025</v>
      </c>
      <c r="B1356" s="10">
        <v>6</v>
      </c>
      <c r="C1356" s="10" t="s">
        <v>41</v>
      </c>
      <c r="D1356" s="13">
        <v>559</v>
      </c>
      <c r="E1356" s="13" t="b">
        <v>0</v>
      </c>
      <c r="F1356" s="13" t="b">
        <v>0</v>
      </c>
      <c r="G1356" s="13" t="s">
        <v>109</v>
      </c>
      <c r="H1356" s="13">
        <v>8524.0000000000055</v>
      </c>
      <c r="I1356" s="14">
        <v>80</v>
      </c>
      <c r="J1356" s="14">
        <v>2.884930555553292</v>
      </c>
      <c r="K1356" s="13">
        <v>2954.6638422862188</v>
      </c>
      <c r="L1356" s="14">
        <v>2531.7767132870181</v>
      </c>
      <c r="M1356" s="13">
        <v>2954.6638422862188</v>
      </c>
      <c r="N1356" s="13">
        <v>2723.1158077194436</v>
      </c>
      <c r="O1356" s="13">
        <v>2531.7767132870181</v>
      </c>
      <c r="P1356" s="13">
        <v>22</v>
      </c>
      <c r="Q1356" s="13">
        <v>7.6258334737560736</v>
      </c>
      <c r="R1356" s="13">
        <v>240</v>
      </c>
      <c r="S1356" s="13">
        <v>2.3125</v>
      </c>
      <c r="T1356" s="13">
        <v>163.5</v>
      </c>
    </row>
    <row r="1357" spans="1:20" x14ac:dyDescent="0.2">
      <c r="A1357" s="10">
        <v>2025</v>
      </c>
      <c r="B1357" s="10">
        <v>6</v>
      </c>
      <c r="C1357" s="10" t="s">
        <v>27</v>
      </c>
      <c r="D1357" s="13">
        <v>559</v>
      </c>
      <c r="E1357" s="13" t="b">
        <v>0</v>
      </c>
      <c r="F1357" s="13" t="b">
        <v>0</v>
      </c>
      <c r="G1357" s="13" t="s">
        <v>109</v>
      </c>
      <c r="H1357" s="13">
        <v>2946.9999999999991</v>
      </c>
      <c r="I1357" s="14">
        <v>33</v>
      </c>
      <c r="J1357" s="14">
        <v>0.39</v>
      </c>
      <c r="K1357" s="13">
        <v>7556.4102564102541</v>
      </c>
      <c r="L1357" s="14">
        <v>6333.8461538461506</v>
      </c>
      <c r="M1357" s="13">
        <v>7556.4102564102541</v>
      </c>
      <c r="N1357" s="13">
        <v>12118.461538461535</v>
      </c>
      <c r="O1357" s="13">
        <v>6333.8461538461506</v>
      </c>
      <c r="P1357" s="13">
        <v>7</v>
      </c>
      <c r="Q1357" s="13">
        <v>17.948717948717949</v>
      </c>
      <c r="R1357" s="13">
        <v>576</v>
      </c>
      <c r="S1357" s="13">
        <v>3.1428571428571428</v>
      </c>
      <c r="T1357" s="13">
        <v>222</v>
      </c>
    </row>
    <row r="1358" spans="1:20" x14ac:dyDescent="0.2">
      <c r="A1358" s="10">
        <v>2025</v>
      </c>
      <c r="B1358" s="10">
        <v>7</v>
      </c>
      <c r="C1358" s="10" t="s">
        <v>29</v>
      </c>
      <c r="D1358" s="13">
        <v>559</v>
      </c>
      <c r="E1358" s="13" t="b">
        <v>0</v>
      </c>
      <c r="F1358" s="13" t="b">
        <v>0</v>
      </c>
      <c r="G1358" s="13" t="s">
        <v>109</v>
      </c>
      <c r="H1358" s="13">
        <v>139241.00000000006</v>
      </c>
      <c r="I1358" s="14">
        <v>571</v>
      </c>
      <c r="J1358" s="14">
        <v>16.356875000022701</v>
      </c>
      <c r="K1358" s="13">
        <v>8512.6896182679648</v>
      </c>
      <c r="L1358" s="14">
        <v>7590.6430782058151</v>
      </c>
      <c r="M1358" s="13">
        <v>6014.0460815322976</v>
      </c>
      <c r="N1358" s="13">
        <v>4901.3213098399756</v>
      </c>
      <c r="O1358" s="13">
        <v>5091.9995414701416</v>
      </c>
      <c r="P1358" s="13">
        <v>169</v>
      </c>
      <c r="Q1358" s="13">
        <v>10.332046922151417</v>
      </c>
      <c r="R1358" s="13">
        <v>396</v>
      </c>
      <c r="S1358" s="13">
        <v>2</v>
      </c>
      <c r="T1358" s="13">
        <v>299</v>
      </c>
    </row>
    <row r="1359" spans="1:20" x14ac:dyDescent="0.2">
      <c r="A1359" s="10">
        <v>2025</v>
      </c>
      <c r="B1359" s="10">
        <v>7</v>
      </c>
      <c r="C1359" s="10" t="s">
        <v>41</v>
      </c>
      <c r="D1359" s="13">
        <v>559</v>
      </c>
      <c r="E1359" s="13" t="b">
        <v>0</v>
      </c>
      <c r="F1359" s="13" t="b">
        <v>0</v>
      </c>
      <c r="G1359" s="13" t="s">
        <v>109</v>
      </c>
      <c r="H1359" s="13">
        <v>16202.000000000004</v>
      </c>
      <c r="I1359" s="14">
        <v>78</v>
      </c>
      <c r="J1359" s="14">
        <v>4.9305555555547471</v>
      </c>
      <c r="K1359" s="13">
        <v>3286.0394366202577</v>
      </c>
      <c r="L1359" s="14">
        <v>3127.8422535216405</v>
      </c>
      <c r="M1359" s="13">
        <v>3286.0394366202577</v>
      </c>
      <c r="N1359" s="13">
        <v>2671.7070422539596</v>
      </c>
      <c r="O1359" s="13">
        <v>3127.8422535216405</v>
      </c>
      <c r="P1359" s="13">
        <v>22</v>
      </c>
      <c r="Q1359" s="13">
        <v>4.4619718309866467</v>
      </c>
      <c r="R1359" s="13">
        <v>418</v>
      </c>
      <c r="S1359" s="13">
        <v>2.5499999999999998</v>
      </c>
      <c r="T1359" s="13">
        <v>299</v>
      </c>
    </row>
    <row r="1360" spans="1:20" x14ac:dyDescent="0.2">
      <c r="A1360" s="10">
        <v>2025</v>
      </c>
      <c r="B1360" s="10">
        <v>8</v>
      </c>
      <c r="C1360" s="10" t="s">
        <v>29</v>
      </c>
      <c r="D1360" s="13">
        <v>559</v>
      </c>
      <c r="E1360" s="13" t="b">
        <v>0</v>
      </c>
      <c r="F1360" s="13" t="b">
        <v>0</v>
      </c>
      <c r="G1360" s="13" t="s">
        <v>109</v>
      </c>
      <c r="H1360" s="13">
        <v>106510.00000000015</v>
      </c>
      <c r="I1360" s="14">
        <v>616</v>
      </c>
      <c r="J1360" s="14">
        <v>18.298680555592</v>
      </c>
      <c r="K1360" s="13">
        <v>5820.6382518356568</v>
      </c>
      <c r="L1360" s="14">
        <v>5571.3689131998699</v>
      </c>
      <c r="M1360" s="13">
        <v>5537.5577322176996</v>
      </c>
      <c r="N1360" s="13">
        <v>4955.6961074052888</v>
      </c>
      <c r="O1360" s="13">
        <v>5288.2883935819118</v>
      </c>
      <c r="P1360" s="13">
        <v>183</v>
      </c>
      <c r="Q1360" s="13">
        <v>10.000721059862208</v>
      </c>
      <c r="R1360" s="13">
        <v>409</v>
      </c>
      <c r="S1360" s="13">
        <v>2</v>
      </c>
      <c r="T1360" s="13">
        <v>259</v>
      </c>
    </row>
    <row r="1361" spans="1:20" x14ac:dyDescent="0.2">
      <c r="A1361" s="10">
        <v>2025</v>
      </c>
      <c r="B1361" s="10">
        <v>8</v>
      </c>
      <c r="C1361" s="10" t="s">
        <v>40</v>
      </c>
      <c r="D1361" s="13">
        <v>559</v>
      </c>
      <c r="E1361" s="13" t="b">
        <v>0</v>
      </c>
      <c r="F1361" s="13" t="b">
        <v>0</v>
      </c>
      <c r="G1361" s="13" t="s">
        <v>109</v>
      </c>
      <c r="H1361" s="13">
        <v>252</v>
      </c>
      <c r="I1361" s="14">
        <v>4</v>
      </c>
      <c r="J1361" s="14">
        <v>2.0118402777879965</v>
      </c>
      <c r="K1361" s="13">
        <v>125.25845256317869</v>
      </c>
      <c r="L1361" s="14">
        <v>125.25845256317869</v>
      </c>
      <c r="M1361" s="13">
        <v>125.25845256317869</v>
      </c>
      <c r="N1361" s="13">
        <v>256.97865069509282</v>
      </c>
      <c r="O1361" s="13">
        <v>125.25845256317869</v>
      </c>
      <c r="P1361" s="13">
        <v>2</v>
      </c>
      <c r="Q1361" s="13">
        <v>0.99411470288237058</v>
      </c>
      <c r="R1361" s="13">
        <v>252</v>
      </c>
      <c r="S1361" s="13">
        <v>1</v>
      </c>
      <c r="T1361" s="13">
        <v>279</v>
      </c>
    </row>
    <row r="1362" spans="1:20" x14ac:dyDescent="0.2">
      <c r="A1362" s="10">
        <v>2025</v>
      </c>
      <c r="B1362" s="10">
        <v>9</v>
      </c>
      <c r="C1362" s="10" t="s">
        <v>29</v>
      </c>
      <c r="D1362" s="13">
        <v>559</v>
      </c>
      <c r="E1362" s="13" t="b">
        <v>0</v>
      </c>
      <c r="F1362" s="13" t="b">
        <v>0</v>
      </c>
      <c r="G1362" s="13" t="s">
        <v>109</v>
      </c>
      <c r="H1362" s="13">
        <v>36163.999999999993</v>
      </c>
      <c r="I1362" s="14">
        <v>234</v>
      </c>
      <c r="J1362" s="14">
        <v>12.628645833254268</v>
      </c>
      <c r="K1362" s="13">
        <v>2863.6482864038726</v>
      </c>
      <c r="L1362" s="14">
        <v>2553.1636903694302</v>
      </c>
      <c r="M1362" s="13">
        <v>2863.6482864038726</v>
      </c>
      <c r="N1362" s="13">
        <v>2828.8939662815783</v>
      </c>
      <c r="O1362" s="13">
        <v>2553.1636903694302</v>
      </c>
      <c r="P1362" s="13">
        <v>86</v>
      </c>
      <c r="Q1362" s="13">
        <v>6.8099146286564842</v>
      </c>
      <c r="R1362" s="13">
        <v>353.5</v>
      </c>
      <c r="S1362" s="13">
        <v>1.64</v>
      </c>
      <c r="T1362" s="13">
        <v>299</v>
      </c>
    </row>
    <row r="1363" spans="1:20" x14ac:dyDescent="0.2">
      <c r="A1363" s="10">
        <v>2025</v>
      </c>
      <c r="B1363" s="10">
        <v>9</v>
      </c>
      <c r="C1363" s="10" t="s">
        <v>33</v>
      </c>
      <c r="D1363" s="13">
        <v>559</v>
      </c>
      <c r="E1363" s="13" t="b">
        <v>0</v>
      </c>
      <c r="F1363" s="13" t="b">
        <v>0</v>
      </c>
      <c r="G1363" s="13" t="s">
        <v>109</v>
      </c>
      <c r="H1363" s="13">
        <v>15608.999999999998</v>
      </c>
      <c r="I1363" s="14">
        <v>53</v>
      </c>
      <c r="J1363" s="14">
        <v>2.0989930555078899</v>
      </c>
      <c r="K1363" s="13">
        <v>7436.422888127714</v>
      </c>
      <c r="L1363" s="14">
        <v>7436.422888127714</v>
      </c>
      <c r="M1363" s="13">
        <v>7436.422888127714</v>
      </c>
      <c r="N1363" s="13">
        <v>6639.826636600138</v>
      </c>
      <c r="O1363" s="13">
        <v>7436.422888127714</v>
      </c>
      <c r="P1363" s="13">
        <v>15</v>
      </c>
      <c r="Q1363" s="13">
        <v>7.1462837671801989</v>
      </c>
      <c r="R1363" s="13">
        <v>669</v>
      </c>
      <c r="S1363" s="13">
        <v>2.2142857142857144</v>
      </c>
      <c r="T1363" s="13">
        <v>359</v>
      </c>
    </row>
    <row r="1364" spans="1:20" x14ac:dyDescent="0.2">
      <c r="A1364" s="10">
        <v>2025</v>
      </c>
      <c r="B1364" s="10">
        <v>9</v>
      </c>
      <c r="C1364" s="10" t="s">
        <v>40</v>
      </c>
      <c r="D1364" s="13">
        <v>559</v>
      </c>
      <c r="E1364" s="13" t="b">
        <v>0</v>
      </c>
      <c r="F1364" s="13" t="b">
        <v>0</v>
      </c>
      <c r="G1364" s="13" t="s">
        <v>109</v>
      </c>
      <c r="H1364" s="13">
        <v>15401.999999999998</v>
      </c>
      <c r="I1364" s="14">
        <v>19</v>
      </c>
      <c r="J1364" s="14">
        <v>1.9566666666796664</v>
      </c>
      <c r="K1364" s="13">
        <v>7871.5502554843288</v>
      </c>
      <c r="L1364" s="14">
        <v>7871.5502554843288</v>
      </c>
      <c r="M1364" s="13">
        <v>2863.032367953721</v>
      </c>
      <c r="N1364" s="13">
        <v>1882.2930153196924</v>
      </c>
      <c r="O1364" s="13">
        <v>2863.032367953721</v>
      </c>
      <c r="P1364" s="13">
        <v>6</v>
      </c>
      <c r="Q1364" s="13">
        <v>3.0664395229779235</v>
      </c>
      <c r="R1364" s="13">
        <v>1000</v>
      </c>
      <c r="S1364" s="13">
        <v>2.3333333333333335</v>
      </c>
      <c r="T1364" s="13">
        <v>409</v>
      </c>
    </row>
    <row r="1365" spans="1:20" x14ac:dyDescent="0.2">
      <c r="A1365" s="10">
        <v>2025</v>
      </c>
      <c r="B1365" s="10">
        <v>10</v>
      </c>
      <c r="C1365" s="10" t="s">
        <v>29</v>
      </c>
      <c r="D1365" s="13">
        <v>559</v>
      </c>
      <c r="E1365" s="13" t="b">
        <v>0</v>
      </c>
      <c r="F1365" s="13" t="b">
        <v>0</v>
      </c>
      <c r="G1365" s="13" t="s">
        <v>109</v>
      </c>
      <c r="H1365" s="13">
        <v>7968</v>
      </c>
      <c r="I1365" s="14">
        <v>57</v>
      </c>
      <c r="J1365" s="14">
        <v>2.1037152777644224</v>
      </c>
      <c r="K1365" s="13">
        <v>3787.5847954422043</v>
      </c>
      <c r="L1365" s="14">
        <v>3210.0351560769582</v>
      </c>
      <c r="M1365" s="13">
        <v>3787.5847954422043</v>
      </c>
      <c r="N1365" s="13">
        <v>4162.1601994091288</v>
      </c>
      <c r="O1365" s="13">
        <v>3210.0351560769582</v>
      </c>
      <c r="P1365" s="13">
        <v>20</v>
      </c>
      <c r="Q1365" s="13">
        <v>9.5069899483991076</v>
      </c>
      <c r="R1365" s="13">
        <v>234.5</v>
      </c>
      <c r="S1365" s="13">
        <v>1.7222222222222223</v>
      </c>
      <c r="T1365" s="13">
        <v>299</v>
      </c>
    </row>
    <row r="1366" spans="1:20" x14ac:dyDescent="0.2">
      <c r="A1366" s="10">
        <v>2025</v>
      </c>
      <c r="B1366" s="10">
        <v>10</v>
      </c>
      <c r="C1366" s="10" t="s">
        <v>41</v>
      </c>
      <c r="D1366" s="13">
        <v>559</v>
      </c>
      <c r="E1366" s="13" t="b">
        <v>0</v>
      </c>
      <c r="F1366" s="13" t="b">
        <v>0</v>
      </c>
      <c r="G1366" s="13" t="s">
        <v>109</v>
      </c>
      <c r="H1366" s="13">
        <v>3028.9999999999991</v>
      </c>
      <c r="I1366" s="14">
        <v>28</v>
      </c>
      <c r="J1366" s="14">
        <v>1.0266666666866513</v>
      </c>
      <c r="K1366" s="13">
        <v>2950.3246752672449</v>
      </c>
      <c r="L1366" s="14">
        <v>2950.3246752672449</v>
      </c>
      <c r="M1366" s="13">
        <v>2950.3246752672449</v>
      </c>
      <c r="N1366" s="13">
        <v>4876.9480518531182</v>
      </c>
      <c r="O1366" s="13">
        <v>2950.3246752672449</v>
      </c>
      <c r="P1366" s="13">
        <v>9</v>
      </c>
      <c r="Q1366" s="13">
        <v>8.7662337660631273</v>
      </c>
      <c r="R1366" s="13">
        <v>314.5</v>
      </c>
      <c r="S1366" s="13">
        <v>1.7142857142857142</v>
      </c>
      <c r="T1366" s="13">
        <v>444</v>
      </c>
    </row>
    <row r="1367" spans="1:20" x14ac:dyDescent="0.2">
      <c r="A1367" s="10">
        <v>2025</v>
      </c>
      <c r="B1367" s="10">
        <v>3</v>
      </c>
      <c r="C1367" s="10" t="s">
        <v>41</v>
      </c>
      <c r="D1367" s="13">
        <v>560</v>
      </c>
      <c r="E1367" s="13" t="b">
        <v>0</v>
      </c>
      <c r="F1367" s="13" t="b">
        <v>0</v>
      </c>
      <c r="G1367" s="13" t="s">
        <v>183</v>
      </c>
      <c r="H1367" s="13">
        <v>11642.000000000002</v>
      </c>
      <c r="I1367" s="14">
        <v>73</v>
      </c>
      <c r="J1367" s="14">
        <v>11.024374999939173</v>
      </c>
      <c r="K1367" s="13">
        <v>1056.023584109234</v>
      </c>
      <c r="L1367" s="14">
        <v>956.24468507812605</v>
      </c>
      <c r="M1367" s="13">
        <v>1056.023584109234</v>
      </c>
      <c r="N1367" s="13">
        <v>956.24468507812605</v>
      </c>
      <c r="O1367" s="13">
        <v>956.24468507812605</v>
      </c>
      <c r="P1367" s="13">
        <v>43</v>
      </c>
      <c r="Q1367" s="13">
        <v>3.9004478712160329</v>
      </c>
      <c r="R1367" s="13">
        <v>199</v>
      </c>
      <c r="S1367" s="13">
        <v>1.303030303030303</v>
      </c>
      <c r="T1367" s="13">
        <v>199</v>
      </c>
    </row>
    <row r="1368" spans="1:20" x14ac:dyDescent="0.2">
      <c r="A1368" s="10">
        <v>2025</v>
      </c>
      <c r="B1368" s="10">
        <v>9</v>
      </c>
      <c r="C1368" s="10" t="s">
        <v>29</v>
      </c>
      <c r="D1368" s="13">
        <v>581</v>
      </c>
      <c r="E1368" s="13" t="b">
        <v>0</v>
      </c>
      <c r="F1368" s="13" t="b">
        <v>0</v>
      </c>
      <c r="G1368" s="13" t="s">
        <v>129</v>
      </c>
      <c r="H1368" s="13">
        <v>33294.999999999993</v>
      </c>
      <c r="I1368" s="14">
        <v>176</v>
      </c>
      <c r="J1368" s="14">
        <v>6.5736458333311019</v>
      </c>
      <c r="K1368" s="13">
        <v>5064.9214825630825</v>
      </c>
      <c r="L1368" s="14">
        <v>4936.3778978576966</v>
      </c>
      <c r="M1368" s="13">
        <v>5064.9214825630825</v>
      </c>
      <c r="N1368" s="13">
        <v>4899.7315670227526</v>
      </c>
      <c r="O1368" s="13">
        <v>4936.3778978576966</v>
      </c>
      <c r="P1368" s="13">
        <v>51</v>
      </c>
      <c r="Q1368" s="13">
        <v>7.7582518579581699</v>
      </c>
      <c r="R1368" s="13">
        <v>418</v>
      </c>
      <c r="S1368" s="13">
        <v>2.0625</v>
      </c>
      <c r="T1368" s="13">
        <v>317</v>
      </c>
    </row>
    <row r="1369" spans="1:20" x14ac:dyDescent="0.2">
      <c r="A1369" s="10">
        <v>2025</v>
      </c>
      <c r="B1369" s="10">
        <v>10</v>
      </c>
      <c r="C1369" s="10" t="s">
        <v>29</v>
      </c>
      <c r="D1369" s="13">
        <v>581</v>
      </c>
      <c r="E1369" s="13" t="b">
        <v>0</v>
      </c>
      <c r="F1369" s="13" t="b">
        <v>0</v>
      </c>
      <c r="G1369" s="13" t="s">
        <v>129</v>
      </c>
      <c r="H1369" s="13">
        <v>38462.000000000007</v>
      </c>
      <c r="I1369" s="14">
        <v>226</v>
      </c>
      <c r="J1369" s="14">
        <v>8.5775347222323752</v>
      </c>
      <c r="K1369" s="13">
        <v>4484.0389745446519</v>
      </c>
      <c r="L1369" s="14">
        <v>4437.9884468824102</v>
      </c>
      <c r="M1369" s="13">
        <v>4484.0389745446519</v>
      </c>
      <c r="N1369" s="13">
        <v>4527.7811466430639</v>
      </c>
      <c r="O1369" s="13">
        <v>4437.9884468824102</v>
      </c>
      <c r="P1369" s="13">
        <v>75</v>
      </c>
      <c r="Q1369" s="13">
        <v>8.7437710751091693</v>
      </c>
      <c r="R1369" s="13">
        <v>390.5</v>
      </c>
      <c r="S1369" s="13">
        <v>1.5909090909090908</v>
      </c>
      <c r="T1369" s="13">
        <v>319</v>
      </c>
    </row>
    <row r="1370" spans="1:20" x14ac:dyDescent="0.2">
      <c r="A1370" s="10">
        <v>2025</v>
      </c>
      <c r="B1370" s="10">
        <v>10</v>
      </c>
      <c r="C1370" s="10" t="s">
        <v>39</v>
      </c>
      <c r="D1370" s="13">
        <v>581</v>
      </c>
      <c r="E1370" s="13" t="b">
        <v>0</v>
      </c>
      <c r="F1370" s="13" t="b">
        <v>0</v>
      </c>
      <c r="G1370" s="13" t="s">
        <v>129</v>
      </c>
      <c r="H1370" s="13">
        <v>9113.0600000000013</v>
      </c>
      <c r="I1370" s="14">
        <v>35</v>
      </c>
      <c r="J1370" s="14">
        <v>1.671388888877118</v>
      </c>
      <c r="K1370" s="13">
        <v>5452.3875685941584</v>
      </c>
      <c r="L1370" s="14">
        <v>5204.0910753233375</v>
      </c>
      <c r="M1370" s="13">
        <v>5452.3875685941584</v>
      </c>
      <c r="N1370" s="13">
        <v>3814.229017809811</v>
      </c>
      <c r="O1370" s="13">
        <v>5204.0910753233375</v>
      </c>
      <c r="P1370" s="13">
        <v>14</v>
      </c>
      <c r="Q1370" s="13">
        <v>8.3762672428710232</v>
      </c>
      <c r="R1370" s="13">
        <v>432</v>
      </c>
      <c r="S1370" s="13">
        <v>1.6363636363636365</v>
      </c>
      <c r="T1370" s="13">
        <v>319</v>
      </c>
    </row>
    <row r="1371" spans="1:20" x14ac:dyDescent="0.2">
      <c r="A1371" s="10">
        <v>2025</v>
      </c>
      <c r="B1371" s="10">
        <v>10</v>
      </c>
      <c r="C1371" s="10" t="s">
        <v>33</v>
      </c>
      <c r="D1371" s="13">
        <v>581</v>
      </c>
      <c r="E1371" s="13" t="b">
        <v>0</v>
      </c>
      <c r="F1371" s="13" t="b">
        <v>0</v>
      </c>
      <c r="G1371" s="13" t="s">
        <v>129</v>
      </c>
      <c r="H1371" s="13">
        <v>36452.019999999975</v>
      </c>
      <c r="I1371" s="14">
        <v>161</v>
      </c>
      <c r="J1371" s="14">
        <v>3.07958333336137</v>
      </c>
      <c r="K1371" s="13">
        <v>11836.672709944996</v>
      </c>
      <c r="L1371" s="14">
        <v>11653.206331919337</v>
      </c>
      <c r="M1371" s="13">
        <v>11836.672709944996</v>
      </c>
      <c r="N1371" s="13">
        <v>11280.743606986993</v>
      </c>
      <c r="O1371" s="13">
        <v>11653.206331919337</v>
      </c>
      <c r="P1371" s="13">
        <v>33</v>
      </c>
      <c r="Q1371" s="13">
        <v>10.71573535371113</v>
      </c>
      <c r="R1371" s="13">
        <v>566</v>
      </c>
      <c r="S1371" s="13">
        <v>2.4516129032258065</v>
      </c>
      <c r="T1371" s="13">
        <v>304</v>
      </c>
    </row>
    <row r="1372" spans="1:20" x14ac:dyDescent="0.2">
      <c r="A1372" s="10">
        <v>2025</v>
      </c>
      <c r="B1372" s="10">
        <v>10</v>
      </c>
      <c r="C1372" s="10" t="s">
        <v>40</v>
      </c>
      <c r="D1372" s="13">
        <v>581</v>
      </c>
      <c r="E1372" s="13" t="b">
        <v>0</v>
      </c>
      <c r="F1372" s="13" t="b">
        <v>0</v>
      </c>
      <c r="G1372" s="13" t="s">
        <v>129</v>
      </c>
      <c r="J1372" s="14">
        <v>1.145</v>
      </c>
    </row>
    <row r="1373" spans="1:20" x14ac:dyDescent="0.2">
      <c r="A1373" s="10">
        <v>2025</v>
      </c>
      <c r="B1373" s="10">
        <v>10</v>
      </c>
      <c r="C1373" s="10" t="s">
        <v>31</v>
      </c>
      <c r="D1373" s="13">
        <v>581</v>
      </c>
      <c r="E1373" s="13" t="b">
        <v>0</v>
      </c>
      <c r="F1373" s="13" t="b">
        <v>0</v>
      </c>
      <c r="G1373" s="13" t="s">
        <v>129</v>
      </c>
      <c r="H1373" s="13">
        <v>36269.989999999983</v>
      </c>
      <c r="I1373" s="14">
        <v>207</v>
      </c>
      <c r="J1373" s="14">
        <v>5.9361805555509637</v>
      </c>
      <c r="K1373" s="13">
        <v>6109.9876697792934</v>
      </c>
      <c r="L1373" s="14">
        <v>5702.3181291793162</v>
      </c>
      <c r="M1373" s="13">
        <v>6109.9876697792934</v>
      </c>
      <c r="N1373" s="13">
        <v>5289.0860893104864</v>
      </c>
      <c r="O1373" s="13">
        <v>5702.3181291793162</v>
      </c>
      <c r="P1373" s="13">
        <v>65</v>
      </c>
      <c r="Q1373" s="13">
        <v>10.949801710330062</v>
      </c>
      <c r="R1373" s="13">
        <v>369</v>
      </c>
      <c r="S1373" s="13">
        <v>1.7017543859649122</v>
      </c>
      <c r="T1373" s="13">
        <v>289</v>
      </c>
    </row>
    <row r="1374" spans="1:20" x14ac:dyDescent="0.2">
      <c r="A1374" s="10">
        <v>2025</v>
      </c>
      <c r="B1374" s="10">
        <v>11</v>
      </c>
      <c r="C1374" s="10" t="s">
        <v>33</v>
      </c>
      <c r="D1374" s="13">
        <v>581</v>
      </c>
      <c r="E1374" s="13" t="b">
        <v>0</v>
      </c>
      <c r="F1374" s="13" t="b">
        <v>0</v>
      </c>
      <c r="G1374" s="13" t="s">
        <v>129</v>
      </c>
      <c r="H1374" s="13">
        <v>4368.0000000000009</v>
      </c>
      <c r="I1374" s="14">
        <v>21</v>
      </c>
      <c r="J1374" s="14">
        <v>1.0165624999935972</v>
      </c>
      <c r="K1374" s="13">
        <v>4296.8336920037018</v>
      </c>
      <c r="L1374" s="14">
        <v>4296.8336920037018</v>
      </c>
      <c r="M1374" s="13">
        <v>4296.8336920037018</v>
      </c>
      <c r="N1374" s="13">
        <v>4296.8336920037018</v>
      </c>
      <c r="O1374" s="13">
        <v>4296.8336920037018</v>
      </c>
      <c r="P1374" s="13">
        <v>8</v>
      </c>
      <c r="Q1374" s="13">
        <v>7.8696587765635542</v>
      </c>
      <c r="R1374" s="13">
        <v>389</v>
      </c>
      <c r="S1374" s="13">
        <v>1.8571428571428572</v>
      </c>
      <c r="T1374" s="13">
        <v>359</v>
      </c>
    </row>
    <row r="1375" spans="1:20" x14ac:dyDescent="0.2">
      <c r="A1375" s="10">
        <v>2025</v>
      </c>
      <c r="B1375" s="10">
        <v>11</v>
      </c>
      <c r="C1375" s="10" t="s">
        <v>31</v>
      </c>
      <c r="D1375" s="13">
        <v>581</v>
      </c>
      <c r="E1375" s="13" t="b">
        <v>0</v>
      </c>
      <c r="F1375" s="13" t="b">
        <v>0</v>
      </c>
      <c r="G1375" s="13" t="s">
        <v>129</v>
      </c>
      <c r="H1375" s="13">
        <v>45675.040000000001</v>
      </c>
      <c r="I1375" s="14">
        <v>159</v>
      </c>
      <c r="J1375" s="14">
        <v>4.781215277823212</v>
      </c>
      <c r="K1375" s="13">
        <v>9553.0189179841527</v>
      </c>
      <c r="L1375" s="14">
        <v>9553.0189179841527</v>
      </c>
      <c r="M1375" s="13">
        <v>6450.0421353209549</v>
      </c>
      <c r="N1375" s="13">
        <v>6334.9605152667118</v>
      </c>
      <c r="O1375" s="13">
        <v>6450.0421353209549</v>
      </c>
      <c r="P1375" s="13">
        <v>44</v>
      </c>
      <c r="Q1375" s="13">
        <v>9.2026812103788576</v>
      </c>
      <c r="R1375" s="13">
        <v>418</v>
      </c>
      <c r="S1375" s="13">
        <v>2.3684210526315788</v>
      </c>
      <c r="T1375" s="13">
        <v>259</v>
      </c>
    </row>
    <row r="1376" spans="1:20" x14ac:dyDescent="0.2">
      <c r="A1376" s="10">
        <v>2025</v>
      </c>
      <c r="B1376" s="10">
        <v>3</v>
      </c>
      <c r="C1376" s="10" t="s">
        <v>29</v>
      </c>
      <c r="D1376" s="13">
        <v>561</v>
      </c>
      <c r="E1376" s="13" t="b">
        <v>0</v>
      </c>
      <c r="F1376" s="13" t="b">
        <v>0</v>
      </c>
      <c r="G1376" s="13" t="s">
        <v>184</v>
      </c>
      <c r="H1376" s="13">
        <v>23909.000000000004</v>
      </c>
      <c r="I1376" s="14">
        <v>120</v>
      </c>
      <c r="J1376" s="14">
        <v>6.1585069444117835</v>
      </c>
      <c r="K1376" s="13">
        <v>3882.2721506703797</v>
      </c>
      <c r="L1376" s="14">
        <v>3183.4014602824368</v>
      </c>
      <c r="M1376" s="13">
        <v>3882.2721506703797</v>
      </c>
      <c r="N1376" s="13">
        <v>3045.8681250690111</v>
      </c>
      <c r="O1376" s="13">
        <v>3183.4014602824368</v>
      </c>
      <c r="P1376" s="13">
        <v>47</v>
      </c>
      <c r="Q1376" s="13">
        <v>7.6317198996824551</v>
      </c>
      <c r="R1376" s="13">
        <v>384</v>
      </c>
      <c r="S1376" s="13">
        <v>1.5476190476190477</v>
      </c>
      <c r="T1376" s="13">
        <v>289</v>
      </c>
    </row>
    <row r="1377" spans="1:20" x14ac:dyDescent="0.2">
      <c r="A1377" s="10">
        <v>2025</v>
      </c>
      <c r="B1377" s="10">
        <v>4</v>
      </c>
      <c r="C1377" s="10" t="s">
        <v>29</v>
      </c>
      <c r="D1377" s="13">
        <v>561</v>
      </c>
      <c r="E1377" s="13" t="b">
        <v>0</v>
      </c>
      <c r="F1377" s="13" t="b">
        <v>0</v>
      </c>
      <c r="G1377" s="13" t="s">
        <v>184</v>
      </c>
      <c r="H1377" s="13">
        <v>65359.999999999956</v>
      </c>
      <c r="I1377" s="14">
        <v>389</v>
      </c>
      <c r="J1377" s="14">
        <v>8.8864930555646424</v>
      </c>
      <c r="K1377" s="13">
        <v>7354.9823975918271</v>
      </c>
      <c r="L1377" s="14">
        <v>6198.2493718946771</v>
      </c>
      <c r="M1377" s="13">
        <v>7354.9823975918271</v>
      </c>
      <c r="N1377" s="13">
        <v>6032.8297861471247</v>
      </c>
      <c r="O1377" s="13">
        <v>6198.2493718946771</v>
      </c>
      <c r="P1377" s="13">
        <v>107</v>
      </c>
      <c r="Q1377" s="13">
        <v>12.040745357134732</v>
      </c>
      <c r="R1377" s="13">
        <v>363.5</v>
      </c>
      <c r="S1377" s="13">
        <v>2.1111111111111112</v>
      </c>
      <c r="T1377" s="13">
        <v>289</v>
      </c>
    </row>
    <row r="1378" spans="1:20" x14ac:dyDescent="0.2">
      <c r="A1378" s="10">
        <v>2025</v>
      </c>
      <c r="B1378" s="10">
        <v>4</v>
      </c>
      <c r="C1378" s="10" t="s">
        <v>39</v>
      </c>
      <c r="D1378" s="13">
        <v>561</v>
      </c>
      <c r="E1378" s="13" t="b">
        <v>0</v>
      </c>
      <c r="F1378" s="13" t="b">
        <v>0</v>
      </c>
      <c r="G1378" s="13" t="s">
        <v>184</v>
      </c>
      <c r="H1378" s="13">
        <v>7639</v>
      </c>
      <c r="I1378" s="14">
        <v>26</v>
      </c>
      <c r="J1378" s="14">
        <v>1.0360763889038935</v>
      </c>
      <c r="K1378" s="13">
        <v>7373.0084787296446</v>
      </c>
      <c r="L1378" s="14">
        <v>6535.232413860248</v>
      </c>
      <c r="M1378" s="13">
        <v>7373.0084787296446</v>
      </c>
      <c r="N1378" s="13">
        <v>3913.9005998293737</v>
      </c>
      <c r="O1378" s="13">
        <v>6535.232413860248</v>
      </c>
      <c r="P1378" s="13">
        <v>9</v>
      </c>
      <c r="Q1378" s="13">
        <v>8.6866181841297028</v>
      </c>
      <c r="R1378" s="13">
        <v>293.5</v>
      </c>
      <c r="S1378" s="13">
        <v>1.625</v>
      </c>
      <c r="T1378" s="13">
        <v>359</v>
      </c>
    </row>
    <row r="1379" spans="1:20" x14ac:dyDescent="0.2">
      <c r="A1379" s="10">
        <v>2025</v>
      </c>
      <c r="B1379" s="10">
        <v>4</v>
      </c>
      <c r="C1379" s="10" t="s">
        <v>29</v>
      </c>
      <c r="D1379" s="13">
        <v>562</v>
      </c>
      <c r="E1379" s="13" t="b">
        <v>0</v>
      </c>
      <c r="F1379" s="13" t="b">
        <v>0</v>
      </c>
      <c r="G1379" s="13" t="s">
        <v>185</v>
      </c>
      <c r="H1379" s="13">
        <v>46992.999999999993</v>
      </c>
      <c r="I1379" s="14">
        <v>352</v>
      </c>
      <c r="J1379" s="14">
        <v>13.875486111045175</v>
      </c>
      <c r="K1379" s="13">
        <v>3386.7642274956111</v>
      </c>
      <c r="L1379" s="14">
        <v>2636.851761962811</v>
      </c>
      <c r="M1379" s="13">
        <v>3386.7642274956111</v>
      </c>
      <c r="N1379" s="13">
        <v>2991.138448617115</v>
      </c>
      <c r="O1379" s="13">
        <v>2636.851761962811</v>
      </c>
      <c r="P1379" s="13">
        <v>113</v>
      </c>
      <c r="Q1379" s="13">
        <v>8.1438588238036331</v>
      </c>
      <c r="R1379" s="13">
        <v>329.5</v>
      </c>
      <c r="S1379" s="13">
        <v>1.6354166666666667</v>
      </c>
      <c r="T1379" s="13">
        <v>267</v>
      </c>
    </row>
    <row r="1380" spans="1:20" x14ac:dyDescent="0.2">
      <c r="A1380" s="10">
        <v>2025</v>
      </c>
      <c r="B1380" s="10">
        <v>5</v>
      </c>
      <c r="C1380" s="10" t="s">
        <v>29</v>
      </c>
      <c r="D1380" s="13">
        <v>562</v>
      </c>
      <c r="E1380" s="13" t="b">
        <v>0</v>
      </c>
      <c r="F1380" s="13" t="b">
        <v>0</v>
      </c>
      <c r="G1380" s="13" t="s">
        <v>185</v>
      </c>
      <c r="H1380" s="13">
        <v>62139.999999999985</v>
      </c>
      <c r="I1380" s="14">
        <v>396</v>
      </c>
      <c r="J1380" s="14">
        <v>21.337986111169158</v>
      </c>
      <c r="K1380" s="13">
        <v>2912.1773571440003</v>
      </c>
      <c r="L1380" s="14">
        <v>2562.7254472424879</v>
      </c>
      <c r="M1380" s="13">
        <v>2912.1773571440003</v>
      </c>
      <c r="N1380" s="13">
        <v>2674.2729938384673</v>
      </c>
      <c r="O1380" s="13">
        <v>2562.7254472424879</v>
      </c>
      <c r="P1380" s="13">
        <v>149</v>
      </c>
      <c r="Q1380" s="13">
        <v>6.9828520472233047</v>
      </c>
      <c r="R1380" s="13">
        <v>317.5</v>
      </c>
      <c r="S1380" s="13">
        <v>1.5116279069767442</v>
      </c>
      <c r="T1380" s="13">
        <v>279</v>
      </c>
    </row>
    <row r="1381" spans="1:20" x14ac:dyDescent="0.2">
      <c r="A1381" s="10">
        <v>2025</v>
      </c>
      <c r="B1381" s="10">
        <v>5</v>
      </c>
      <c r="C1381" s="10" t="s">
        <v>39</v>
      </c>
      <c r="D1381" s="13">
        <v>562</v>
      </c>
      <c r="E1381" s="13" t="b">
        <v>0</v>
      </c>
      <c r="F1381" s="13" t="b">
        <v>0</v>
      </c>
      <c r="G1381" s="13" t="s">
        <v>185</v>
      </c>
      <c r="H1381" s="13">
        <v>745</v>
      </c>
      <c r="I1381" s="14">
        <v>10</v>
      </c>
      <c r="J1381" s="14">
        <v>0.64249999999999996</v>
      </c>
      <c r="K1381" s="13">
        <v>1159.5330739299611</v>
      </c>
      <c r="L1381" s="14">
        <v>789.10505836575885</v>
      </c>
      <c r="M1381" s="13">
        <v>1159.5330739299611</v>
      </c>
      <c r="N1381" s="13">
        <v>1467.7042801556422</v>
      </c>
      <c r="O1381" s="13">
        <v>789.10505836575885</v>
      </c>
      <c r="P1381" s="13">
        <v>5</v>
      </c>
      <c r="Q1381" s="13">
        <v>7.7821011673151759</v>
      </c>
      <c r="R1381" s="13">
        <v>296</v>
      </c>
      <c r="S1381" s="13">
        <v>1</v>
      </c>
      <c r="T1381" s="13">
        <v>306.5</v>
      </c>
    </row>
    <row r="1382" spans="1:20" x14ac:dyDescent="0.2">
      <c r="A1382" s="10">
        <v>2025</v>
      </c>
      <c r="B1382" s="10">
        <v>5</v>
      </c>
      <c r="C1382" s="10" t="s">
        <v>27</v>
      </c>
      <c r="D1382" s="13">
        <v>562</v>
      </c>
      <c r="E1382" s="13" t="b">
        <v>0</v>
      </c>
      <c r="F1382" s="13" t="b">
        <v>0</v>
      </c>
      <c r="G1382" s="13" t="s">
        <v>185</v>
      </c>
      <c r="J1382" s="14">
        <v>0.1225</v>
      </c>
    </row>
    <row r="1383" spans="1:20" x14ac:dyDescent="0.2">
      <c r="A1383" s="10">
        <v>2025</v>
      </c>
      <c r="B1383" s="10">
        <v>4</v>
      </c>
      <c r="C1383" s="10" t="s">
        <v>29</v>
      </c>
      <c r="D1383" s="13">
        <v>563</v>
      </c>
      <c r="E1383" s="13" t="b">
        <v>0</v>
      </c>
      <c r="F1383" s="13" t="b">
        <v>0</v>
      </c>
      <c r="G1383" s="13" t="s">
        <v>186</v>
      </c>
      <c r="H1383" s="13">
        <v>59771.999999999964</v>
      </c>
      <c r="I1383" s="14">
        <v>335</v>
      </c>
      <c r="J1383" s="14">
        <v>9.4176388888372458</v>
      </c>
      <c r="K1383" s="13">
        <v>6346.8137508274913</v>
      </c>
      <c r="L1383" s="14">
        <v>5508.1109620252755</v>
      </c>
      <c r="M1383" s="13">
        <v>6346.8137508274913</v>
      </c>
      <c r="N1383" s="13">
        <v>5022.745144334177</v>
      </c>
      <c r="O1383" s="13">
        <v>5508.1109620252755</v>
      </c>
      <c r="P1383" s="13">
        <v>95</v>
      </c>
      <c r="Q1383" s="13">
        <v>10.087454097714851</v>
      </c>
      <c r="R1383" s="13">
        <v>384</v>
      </c>
      <c r="S1383" s="13">
        <v>2.0229885057471266</v>
      </c>
      <c r="T1383" s="13">
        <v>279</v>
      </c>
    </row>
    <row r="1384" spans="1:20" x14ac:dyDescent="0.2">
      <c r="A1384" s="10">
        <v>2025</v>
      </c>
      <c r="B1384" s="10">
        <v>5</v>
      </c>
      <c r="C1384" s="10" t="s">
        <v>29</v>
      </c>
      <c r="D1384" s="13">
        <v>563</v>
      </c>
      <c r="E1384" s="13" t="b">
        <v>0</v>
      </c>
      <c r="F1384" s="13" t="b">
        <v>0</v>
      </c>
      <c r="G1384" s="13" t="s">
        <v>186</v>
      </c>
      <c r="H1384" s="13">
        <v>126452.00000000013</v>
      </c>
      <c r="I1384" s="14">
        <v>737</v>
      </c>
      <c r="J1384" s="14">
        <v>21.355000000042491</v>
      </c>
      <c r="K1384" s="13">
        <v>5921.4235541909866</v>
      </c>
      <c r="L1384" s="14">
        <v>5157.7522828274859</v>
      </c>
      <c r="M1384" s="13">
        <v>5921.4235541909866</v>
      </c>
      <c r="N1384" s="13">
        <v>5047.6094591330193</v>
      </c>
      <c r="O1384" s="13">
        <v>5157.7522828274859</v>
      </c>
      <c r="P1384" s="13">
        <v>214</v>
      </c>
      <c r="Q1384" s="13">
        <v>10.021072348376221</v>
      </c>
      <c r="R1384" s="13">
        <v>431.5</v>
      </c>
      <c r="S1384" s="13">
        <v>2.0217391304347827</v>
      </c>
      <c r="T1384" s="13">
        <v>289</v>
      </c>
    </row>
    <row r="1385" spans="1:20" x14ac:dyDescent="0.2">
      <c r="A1385" s="10">
        <v>2025</v>
      </c>
      <c r="B1385" s="10">
        <v>5</v>
      </c>
      <c r="C1385" s="10" t="s">
        <v>39</v>
      </c>
      <c r="D1385" s="13">
        <v>563</v>
      </c>
      <c r="E1385" s="13" t="b">
        <v>0</v>
      </c>
      <c r="F1385" s="13" t="b">
        <v>0</v>
      </c>
      <c r="G1385" s="13" t="s">
        <v>186</v>
      </c>
      <c r="H1385" s="13">
        <v>2529.9499999999994</v>
      </c>
      <c r="I1385" s="14">
        <v>15</v>
      </c>
      <c r="J1385" s="14">
        <v>0.245</v>
      </c>
      <c r="K1385" s="13">
        <v>10326.326530612243</v>
      </c>
      <c r="L1385" s="14">
        <v>3971.2244897959185</v>
      </c>
      <c r="M1385" s="13">
        <v>10326.326530612243</v>
      </c>
      <c r="N1385" s="13">
        <v>5820.408163265306</v>
      </c>
      <c r="O1385" s="13">
        <v>3971.2244897959185</v>
      </c>
      <c r="P1385" s="13">
        <v>6</v>
      </c>
      <c r="Q1385" s="13">
        <v>24.489795918367346</v>
      </c>
      <c r="R1385" s="13">
        <v>287</v>
      </c>
      <c r="S1385" s="13">
        <v>1.6</v>
      </c>
      <c r="T1385" s="13">
        <v>274</v>
      </c>
    </row>
    <row r="1386" spans="1:20" x14ac:dyDescent="0.2">
      <c r="A1386" s="10">
        <v>2025</v>
      </c>
      <c r="B1386" s="10">
        <v>5</v>
      </c>
      <c r="C1386" s="10" t="s">
        <v>41</v>
      </c>
      <c r="D1386" s="13">
        <v>563</v>
      </c>
      <c r="E1386" s="13" t="b">
        <v>0</v>
      </c>
      <c r="F1386" s="13" t="b">
        <v>0</v>
      </c>
      <c r="G1386" s="13" t="s">
        <v>186</v>
      </c>
      <c r="H1386" s="13">
        <v>45</v>
      </c>
      <c r="I1386" s="14">
        <v>1</v>
      </c>
      <c r="J1386" s="14">
        <v>1.0804861110955244</v>
      </c>
      <c r="K1386" s="13">
        <v>41.647920818134061</v>
      </c>
      <c r="L1386" s="14">
        <v>41.647920818134061</v>
      </c>
      <c r="M1386" s="13">
        <v>41.647920818134061</v>
      </c>
      <c r="N1386" s="13">
        <v>41.647920818134061</v>
      </c>
      <c r="O1386" s="13">
        <v>41.647920818134061</v>
      </c>
      <c r="P1386" s="13">
        <v>1</v>
      </c>
      <c r="Q1386" s="13">
        <v>0.92550935151409019</v>
      </c>
      <c r="R1386" s="13">
        <v>45</v>
      </c>
    </row>
    <row r="1387" spans="1:20" x14ac:dyDescent="0.2">
      <c r="A1387" s="10">
        <v>2025</v>
      </c>
      <c r="B1387" s="10">
        <v>5</v>
      </c>
      <c r="C1387" s="10" t="s">
        <v>27</v>
      </c>
      <c r="D1387" s="13">
        <v>563</v>
      </c>
      <c r="E1387" s="13" t="b">
        <v>0</v>
      </c>
      <c r="F1387" s="13" t="b">
        <v>0</v>
      </c>
      <c r="G1387" s="13" t="s">
        <v>186</v>
      </c>
      <c r="J1387" s="14">
        <v>0.1525</v>
      </c>
    </row>
    <row r="1388" spans="1:20" x14ac:dyDescent="0.2">
      <c r="A1388" s="10">
        <v>2025</v>
      </c>
      <c r="B1388" s="10">
        <v>6</v>
      </c>
      <c r="C1388" s="10" t="s">
        <v>29</v>
      </c>
      <c r="D1388" s="13">
        <v>563</v>
      </c>
      <c r="E1388" s="13" t="b">
        <v>0</v>
      </c>
      <c r="F1388" s="13" t="b">
        <v>0</v>
      </c>
      <c r="G1388" s="13" t="s">
        <v>186</v>
      </c>
      <c r="H1388" s="13">
        <v>86083.000000000247</v>
      </c>
      <c r="I1388" s="14">
        <v>563</v>
      </c>
      <c r="J1388" s="14">
        <v>17.832152777809824</v>
      </c>
      <c r="K1388" s="13">
        <v>4827.4036832569755</v>
      </c>
      <c r="L1388" s="14">
        <v>4241.3275022024191</v>
      </c>
      <c r="M1388" s="13">
        <v>4827.4036832569755</v>
      </c>
      <c r="N1388" s="13">
        <v>4222.7318786603964</v>
      </c>
      <c r="O1388" s="13">
        <v>4241.3275022024191</v>
      </c>
      <c r="P1388" s="13">
        <v>145</v>
      </c>
      <c r="Q1388" s="13">
        <v>8.131379413731624</v>
      </c>
      <c r="R1388" s="13">
        <v>407.5</v>
      </c>
      <c r="S1388" s="13">
        <v>2.0629921259842519</v>
      </c>
      <c r="T1388" s="13">
        <v>292</v>
      </c>
    </row>
    <row r="1389" spans="1:20" x14ac:dyDescent="0.2">
      <c r="A1389" s="10">
        <v>2025</v>
      </c>
      <c r="B1389" s="10">
        <v>6</v>
      </c>
      <c r="C1389" s="10" t="s">
        <v>39</v>
      </c>
      <c r="D1389" s="13">
        <v>563</v>
      </c>
      <c r="E1389" s="13" t="b">
        <v>0</v>
      </c>
      <c r="F1389" s="13" t="b">
        <v>0</v>
      </c>
      <c r="G1389" s="13" t="s">
        <v>186</v>
      </c>
      <c r="H1389" s="13">
        <v>15233.900000000003</v>
      </c>
      <c r="I1389" s="14">
        <v>67</v>
      </c>
      <c r="J1389" s="14">
        <v>3.1203125000101863</v>
      </c>
      <c r="K1389" s="13">
        <v>4882.1712568693911</v>
      </c>
      <c r="L1389" s="14">
        <v>4457.5343014376276</v>
      </c>
      <c r="M1389" s="13">
        <v>4882.1712568693911</v>
      </c>
      <c r="N1389" s="13">
        <v>3274.9444166142462</v>
      </c>
      <c r="O1389" s="13">
        <v>4457.5343014376276</v>
      </c>
      <c r="P1389" s="13">
        <v>24</v>
      </c>
      <c r="Q1389" s="13">
        <v>7.6915373059338288</v>
      </c>
      <c r="R1389" s="13">
        <v>419</v>
      </c>
      <c r="S1389" s="13">
        <v>1.6666666666666667</v>
      </c>
      <c r="T1389" s="13">
        <v>324</v>
      </c>
    </row>
    <row r="1390" spans="1:20" x14ac:dyDescent="0.2">
      <c r="A1390" s="10">
        <v>2025</v>
      </c>
      <c r="B1390" s="10">
        <v>6</v>
      </c>
      <c r="C1390" s="10" t="s">
        <v>41</v>
      </c>
      <c r="D1390" s="13">
        <v>563</v>
      </c>
      <c r="E1390" s="13" t="b">
        <v>0</v>
      </c>
      <c r="F1390" s="13" t="b">
        <v>0</v>
      </c>
      <c r="G1390" s="13" t="s">
        <v>186</v>
      </c>
      <c r="H1390" s="13">
        <v>9103.0000000000055</v>
      </c>
      <c r="I1390" s="14">
        <v>68</v>
      </c>
      <c r="J1390" s="14">
        <v>1.0551388888852671</v>
      </c>
      <c r="K1390" s="13">
        <v>8627.3002501283427</v>
      </c>
      <c r="L1390" s="14">
        <v>7512.7550349079829</v>
      </c>
      <c r="M1390" s="13">
        <v>8627.3002501283427</v>
      </c>
      <c r="N1390" s="13">
        <v>7781.9139134135803</v>
      </c>
      <c r="O1390" s="13">
        <v>7512.7550349079829</v>
      </c>
      <c r="P1390" s="13">
        <v>21</v>
      </c>
      <c r="Q1390" s="13">
        <v>19.902593128934974</v>
      </c>
      <c r="R1390" s="13">
        <v>428.5</v>
      </c>
      <c r="S1390" s="13">
        <v>1.7222222222222223</v>
      </c>
      <c r="T1390" s="13">
        <v>245</v>
      </c>
    </row>
    <row r="1391" spans="1:20" x14ac:dyDescent="0.2">
      <c r="A1391" s="10">
        <v>2025</v>
      </c>
      <c r="B1391" s="10">
        <v>4</v>
      </c>
      <c r="C1391" s="10" t="s">
        <v>39</v>
      </c>
      <c r="D1391" s="13">
        <v>564</v>
      </c>
      <c r="E1391" s="13" t="b">
        <v>0</v>
      </c>
      <c r="F1391" s="13" t="b">
        <v>0</v>
      </c>
      <c r="G1391" s="13" t="s">
        <v>122</v>
      </c>
      <c r="J1391" s="14">
        <v>4.3674999999999997</v>
      </c>
    </row>
    <row r="1392" spans="1:20" x14ac:dyDescent="0.2">
      <c r="A1392" s="10">
        <v>2025</v>
      </c>
      <c r="B1392" s="10">
        <v>4</v>
      </c>
      <c r="C1392" s="10" t="s">
        <v>27</v>
      </c>
      <c r="D1392" s="13">
        <v>564</v>
      </c>
      <c r="E1392" s="13" t="b">
        <v>0</v>
      </c>
      <c r="F1392" s="13" t="b">
        <v>0</v>
      </c>
      <c r="G1392" s="13" t="s">
        <v>122</v>
      </c>
      <c r="J1392" s="14">
        <v>0.52500000000000002</v>
      </c>
    </row>
    <row r="1393" spans="1:20" x14ac:dyDescent="0.2">
      <c r="A1393" s="10">
        <v>2025</v>
      </c>
      <c r="B1393" s="10">
        <v>5</v>
      </c>
      <c r="C1393" s="10" t="s">
        <v>39</v>
      </c>
      <c r="D1393" s="13">
        <v>564</v>
      </c>
      <c r="E1393" s="13" t="b">
        <v>0</v>
      </c>
      <c r="F1393" s="13" t="b">
        <v>0</v>
      </c>
      <c r="G1393" s="13" t="s">
        <v>122</v>
      </c>
      <c r="J1393" s="14">
        <v>6.791527777748124</v>
      </c>
    </row>
    <row r="1394" spans="1:20" x14ac:dyDescent="0.2">
      <c r="A1394" s="10">
        <v>2025</v>
      </c>
      <c r="B1394" s="10">
        <v>6</v>
      </c>
      <c r="C1394" s="10" t="s">
        <v>39</v>
      </c>
      <c r="D1394" s="13">
        <v>564</v>
      </c>
      <c r="E1394" s="13" t="b">
        <v>0</v>
      </c>
      <c r="F1394" s="13" t="b">
        <v>0</v>
      </c>
      <c r="G1394" s="13" t="s">
        <v>122</v>
      </c>
      <c r="J1394" s="14">
        <v>11.161701388940855</v>
      </c>
    </row>
    <row r="1395" spans="1:20" x14ac:dyDescent="0.2">
      <c r="A1395" s="10">
        <v>2025</v>
      </c>
      <c r="B1395" s="10">
        <v>7</v>
      </c>
      <c r="C1395" s="10" t="s">
        <v>39</v>
      </c>
      <c r="D1395" s="13">
        <v>564</v>
      </c>
      <c r="E1395" s="13" t="b">
        <v>0</v>
      </c>
      <c r="F1395" s="13" t="b">
        <v>0</v>
      </c>
      <c r="G1395" s="13" t="s">
        <v>122</v>
      </c>
      <c r="H1395" s="13">
        <v>26901.949999999993</v>
      </c>
      <c r="I1395" s="14">
        <v>153</v>
      </c>
      <c r="J1395" s="14">
        <v>15.508576388856454</v>
      </c>
      <c r="K1395" s="13">
        <v>1734.6498689157661</v>
      </c>
      <c r="L1395" s="14">
        <v>1481.6962836454386</v>
      </c>
      <c r="M1395" s="13">
        <v>1734.6498689157661</v>
      </c>
      <c r="N1395" s="13">
        <v>1548.9461700211734</v>
      </c>
      <c r="O1395" s="13">
        <v>1481.6962836454386</v>
      </c>
      <c r="P1395" s="13">
        <v>66</v>
      </c>
      <c r="Q1395" s="13">
        <v>4.2557097663344328</v>
      </c>
      <c r="R1395" s="13">
        <v>354.5</v>
      </c>
      <c r="S1395" s="13">
        <v>1.5166666666666666</v>
      </c>
      <c r="T1395" s="13">
        <v>259</v>
      </c>
    </row>
    <row r="1396" spans="1:20" x14ac:dyDescent="0.2">
      <c r="A1396" s="10">
        <v>2025</v>
      </c>
      <c r="B1396" s="10">
        <v>8</v>
      </c>
      <c r="C1396" s="10" t="s">
        <v>39</v>
      </c>
      <c r="D1396" s="13">
        <v>564</v>
      </c>
      <c r="E1396" s="13" t="b">
        <v>0</v>
      </c>
      <c r="F1396" s="13" t="b">
        <v>0</v>
      </c>
      <c r="G1396" s="13" t="s">
        <v>122</v>
      </c>
      <c r="H1396" s="13">
        <v>29730.949999999975</v>
      </c>
      <c r="I1396" s="14">
        <v>161</v>
      </c>
      <c r="J1396" s="14">
        <v>8.0250000000087311</v>
      </c>
      <c r="K1396" s="13">
        <v>3704.7912772545333</v>
      </c>
      <c r="L1396" s="14">
        <v>3468.6542056037019</v>
      </c>
      <c r="M1396" s="13">
        <v>3704.7912772545333</v>
      </c>
      <c r="N1396" s="13">
        <v>3270.6542056039184</v>
      </c>
      <c r="O1396" s="13">
        <v>3468.6542056037019</v>
      </c>
      <c r="P1396" s="13">
        <v>41</v>
      </c>
      <c r="Q1396" s="13">
        <v>5.109034267907214</v>
      </c>
      <c r="R1396" s="13">
        <v>484</v>
      </c>
      <c r="S1396" s="13">
        <v>2.6388888888888888</v>
      </c>
      <c r="T1396" s="13">
        <v>239</v>
      </c>
    </row>
    <row r="1397" spans="1:20" x14ac:dyDescent="0.2">
      <c r="A1397" s="10">
        <v>2026</v>
      </c>
      <c r="B1397" s="10">
        <v>1</v>
      </c>
      <c r="C1397" s="10" t="s">
        <v>35</v>
      </c>
      <c r="D1397" s="13">
        <v>565</v>
      </c>
      <c r="E1397" s="13" t="b">
        <v>0</v>
      </c>
      <c r="F1397" s="13" t="b">
        <v>0</v>
      </c>
      <c r="G1397" s="13" t="s">
        <v>187</v>
      </c>
      <c r="H1397" s="13">
        <v>7745.0000000000018</v>
      </c>
      <c r="I1397" s="14">
        <v>49</v>
      </c>
      <c r="J1397" s="14">
        <v>3.0199999999999996</v>
      </c>
      <c r="K1397" s="13">
        <v>2564.5695364238422</v>
      </c>
      <c r="L1397" s="14">
        <v>2564.5695364238422</v>
      </c>
      <c r="M1397" s="13">
        <v>2564.5695364238422</v>
      </c>
      <c r="N1397" s="13">
        <v>2743.046357615895</v>
      </c>
      <c r="O1397" s="13">
        <v>2564.5695364238422</v>
      </c>
      <c r="P1397" s="13">
        <v>15</v>
      </c>
      <c r="Q1397" s="13">
        <v>4.966887417218544</v>
      </c>
      <c r="R1397" s="13">
        <v>368.5</v>
      </c>
      <c r="S1397" s="13">
        <v>2.0714285714285716</v>
      </c>
      <c r="T1397" s="13">
        <v>209</v>
      </c>
    </row>
    <row r="1398" spans="1:20" x14ac:dyDescent="0.2">
      <c r="A1398" s="10">
        <v>2026</v>
      </c>
      <c r="B1398" s="10">
        <v>1</v>
      </c>
      <c r="C1398" s="10" t="s">
        <v>37</v>
      </c>
      <c r="D1398" s="13">
        <v>565</v>
      </c>
      <c r="E1398" s="13" t="b">
        <v>0</v>
      </c>
      <c r="F1398" s="13" t="b">
        <v>0</v>
      </c>
      <c r="G1398" s="13" t="s">
        <v>187</v>
      </c>
      <c r="H1398" s="13">
        <v>49888.950000000019</v>
      </c>
      <c r="I1398" s="14">
        <v>223</v>
      </c>
      <c r="J1398" s="14">
        <v>13.677500000041036</v>
      </c>
      <c r="K1398" s="13">
        <v>3647.519649047731</v>
      </c>
      <c r="L1398" s="14">
        <v>3647.519649047731</v>
      </c>
      <c r="M1398" s="13">
        <v>3647.519649047731</v>
      </c>
      <c r="N1398" s="13">
        <v>3676.252970195515</v>
      </c>
      <c r="O1398" s="13">
        <v>3647.519649047731</v>
      </c>
      <c r="P1398" s="13">
        <v>74</v>
      </c>
      <c r="Q1398" s="13">
        <v>5.4103454578525305</v>
      </c>
      <c r="R1398" s="13">
        <v>320.5</v>
      </c>
      <c r="S1398" s="13">
        <v>1.6833333333333333</v>
      </c>
      <c r="T1398" s="13">
        <v>299</v>
      </c>
    </row>
    <row r="1399" spans="1:20" x14ac:dyDescent="0.2">
      <c r="A1399" s="10">
        <v>2025</v>
      </c>
      <c r="B1399" s="10">
        <v>5</v>
      </c>
      <c r="C1399" s="10" t="s">
        <v>35</v>
      </c>
      <c r="D1399" s="13">
        <v>565</v>
      </c>
      <c r="E1399" s="13" t="b">
        <v>0</v>
      </c>
      <c r="F1399" s="13" t="b">
        <v>0</v>
      </c>
      <c r="G1399" s="13" t="s">
        <v>187</v>
      </c>
      <c r="H1399" s="13">
        <v>126312.06000000004</v>
      </c>
      <c r="I1399" s="14">
        <v>570</v>
      </c>
      <c r="J1399" s="14">
        <v>22.931215277770534</v>
      </c>
      <c r="K1399" s="13">
        <v>5508.3020446128148</v>
      </c>
      <c r="L1399" s="14">
        <v>5012.6479825702281</v>
      </c>
      <c r="M1399" s="13">
        <v>5508.3020446128148</v>
      </c>
      <c r="N1399" s="13">
        <v>4585.7975133982518</v>
      </c>
      <c r="O1399" s="13">
        <v>5012.6479825702281</v>
      </c>
      <c r="P1399" s="13">
        <v>180</v>
      </c>
      <c r="Q1399" s="13">
        <v>7.8495621718963831</v>
      </c>
      <c r="R1399" s="13">
        <v>497.5</v>
      </c>
      <c r="S1399" s="13">
        <v>2.0176470588235293</v>
      </c>
      <c r="T1399" s="13">
        <v>299</v>
      </c>
    </row>
    <row r="1400" spans="1:20" x14ac:dyDescent="0.2">
      <c r="A1400" s="10">
        <v>2025</v>
      </c>
      <c r="B1400" s="10">
        <v>5</v>
      </c>
      <c r="C1400" s="10" t="s">
        <v>37</v>
      </c>
      <c r="D1400" s="13">
        <v>565</v>
      </c>
      <c r="E1400" s="13" t="b">
        <v>0</v>
      </c>
      <c r="F1400" s="13" t="b">
        <v>0</v>
      </c>
      <c r="G1400" s="13" t="s">
        <v>187</v>
      </c>
      <c r="H1400" s="13">
        <v>12493.970000000003</v>
      </c>
      <c r="I1400" s="14">
        <v>97</v>
      </c>
      <c r="J1400" s="14">
        <v>0.48249999999999998</v>
      </c>
      <c r="K1400" s="13">
        <v>25894.238341968918</v>
      </c>
      <c r="L1400" s="14">
        <v>25894.238341968918</v>
      </c>
      <c r="M1400" s="13">
        <v>25894.238341968918</v>
      </c>
      <c r="N1400" s="13">
        <v>26225.740932642497</v>
      </c>
      <c r="O1400" s="13">
        <v>25894.238341968918</v>
      </c>
      <c r="P1400" s="13">
        <v>37</v>
      </c>
      <c r="Q1400" s="13">
        <v>76.683937823834199</v>
      </c>
      <c r="R1400" s="13">
        <v>259</v>
      </c>
      <c r="S1400" s="13">
        <v>1.68</v>
      </c>
      <c r="T1400" s="13">
        <v>199</v>
      </c>
    </row>
    <row r="1401" spans="1:20" x14ac:dyDescent="0.2">
      <c r="A1401" s="10">
        <v>2025</v>
      </c>
      <c r="B1401" s="10">
        <v>6</v>
      </c>
      <c r="C1401" s="10" t="s">
        <v>29</v>
      </c>
      <c r="D1401" s="13">
        <v>565</v>
      </c>
      <c r="E1401" s="13" t="b">
        <v>0</v>
      </c>
      <c r="F1401" s="13" t="b">
        <v>0</v>
      </c>
      <c r="G1401" s="13" t="s">
        <v>187</v>
      </c>
      <c r="J1401" s="14">
        <v>0.29125000000000001</v>
      </c>
    </row>
    <row r="1402" spans="1:20" x14ac:dyDescent="0.2">
      <c r="A1402" s="10">
        <v>2025</v>
      </c>
      <c r="B1402" s="10">
        <v>6</v>
      </c>
      <c r="C1402" s="10" t="s">
        <v>35</v>
      </c>
      <c r="D1402" s="13">
        <v>565</v>
      </c>
      <c r="E1402" s="13" t="b">
        <v>0</v>
      </c>
      <c r="F1402" s="13" t="b">
        <v>0</v>
      </c>
      <c r="G1402" s="13" t="s">
        <v>187</v>
      </c>
      <c r="H1402" s="13">
        <v>164859.90000000023</v>
      </c>
      <c r="I1402" s="14">
        <v>874</v>
      </c>
      <c r="J1402" s="14">
        <v>20.889687499998253</v>
      </c>
      <c r="K1402" s="13">
        <v>7891.9275360157499</v>
      </c>
      <c r="L1402" s="14">
        <v>7313.5799661920719</v>
      </c>
      <c r="M1402" s="13">
        <v>7891.9275360157499</v>
      </c>
      <c r="N1402" s="13">
        <v>7390.2560773115001</v>
      </c>
      <c r="O1402" s="13">
        <v>7313.5799661920719</v>
      </c>
      <c r="P1402" s="13">
        <v>227</v>
      </c>
      <c r="Q1402" s="13">
        <v>10.866605831227441</v>
      </c>
      <c r="R1402" s="13">
        <v>462.5</v>
      </c>
      <c r="S1402" s="13">
        <v>2.4611650485436893</v>
      </c>
      <c r="T1402" s="13">
        <v>289</v>
      </c>
    </row>
    <row r="1403" spans="1:20" x14ac:dyDescent="0.2">
      <c r="A1403" s="10">
        <v>2025</v>
      </c>
      <c r="B1403" s="10">
        <v>6</v>
      </c>
      <c r="C1403" s="10" t="s">
        <v>37</v>
      </c>
      <c r="D1403" s="13">
        <v>565</v>
      </c>
      <c r="E1403" s="13" t="b">
        <v>0</v>
      </c>
      <c r="F1403" s="13" t="b">
        <v>0</v>
      </c>
      <c r="G1403" s="13" t="s">
        <v>187</v>
      </c>
      <c r="H1403" s="13">
        <v>9449</v>
      </c>
      <c r="I1403" s="14">
        <v>51</v>
      </c>
      <c r="J1403" s="14">
        <v>2</v>
      </c>
      <c r="K1403" s="13">
        <v>4724.5</v>
      </c>
      <c r="L1403" s="14">
        <v>4724.5</v>
      </c>
      <c r="M1403" s="13">
        <v>4724.5</v>
      </c>
      <c r="N1403" s="13">
        <v>4773.5</v>
      </c>
      <c r="O1403" s="13">
        <v>4724.5</v>
      </c>
      <c r="P1403" s="13">
        <v>18</v>
      </c>
      <c r="Q1403" s="13">
        <v>9</v>
      </c>
      <c r="R1403" s="13">
        <v>330</v>
      </c>
      <c r="S1403" s="13">
        <v>1.7692307692307692</v>
      </c>
      <c r="T1403" s="13">
        <v>194</v>
      </c>
    </row>
    <row r="1404" spans="1:20" x14ac:dyDescent="0.2">
      <c r="A1404" s="10">
        <v>2025</v>
      </c>
      <c r="B1404" s="10">
        <v>7</v>
      </c>
      <c r="C1404" s="10" t="s">
        <v>39</v>
      </c>
      <c r="D1404" s="13">
        <v>565</v>
      </c>
      <c r="E1404" s="13" t="b">
        <v>0</v>
      </c>
      <c r="F1404" s="13" t="b">
        <v>0</v>
      </c>
      <c r="G1404" s="13" t="s">
        <v>187</v>
      </c>
      <c r="H1404" s="13">
        <v>5895</v>
      </c>
      <c r="I1404" s="14">
        <v>37</v>
      </c>
      <c r="J1404" s="14">
        <v>1.0148958333084011</v>
      </c>
      <c r="K1404" s="13">
        <v>5808.4778816986818</v>
      </c>
      <c r="L1404" s="14">
        <v>5498.1012009972255</v>
      </c>
      <c r="M1404" s="13">
        <v>5808.4778816986818</v>
      </c>
      <c r="N1404" s="13">
        <v>7419.4313868188274</v>
      </c>
      <c r="O1404" s="13">
        <v>5498.1012009972255</v>
      </c>
      <c r="P1404" s="13">
        <v>13</v>
      </c>
      <c r="Q1404" s="13">
        <v>12.809196346409307</v>
      </c>
      <c r="R1404" s="13">
        <v>421.5</v>
      </c>
      <c r="S1404" s="13">
        <v>1.9230769230769231</v>
      </c>
      <c r="T1404" s="13">
        <v>288</v>
      </c>
    </row>
    <row r="1405" spans="1:20" x14ac:dyDescent="0.2">
      <c r="A1405" s="10">
        <v>2025</v>
      </c>
      <c r="B1405" s="10">
        <v>7</v>
      </c>
      <c r="C1405" s="10" t="s">
        <v>35</v>
      </c>
      <c r="D1405" s="13">
        <v>565</v>
      </c>
      <c r="E1405" s="13" t="b">
        <v>0</v>
      </c>
      <c r="F1405" s="13" t="b">
        <v>0</v>
      </c>
      <c r="G1405" s="13" t="s">
        <v>187</v>
      </c>
      <c r="H1405" s="13">
        <v>104594.05000000005</v>
      </c>
      <c r="I1405" s="14">
        <v>570</v>
      </c>
      <c r="J1405" s="14">
        <v>20.650972222303679</v>
      </c>
      <c r="K1405" s="13">
        <v>5064.8487090130939</v>
      </c>
      <c r="L1405" s="14">
        <v>4385.7426674653989</v>
      </c>
      <c r="M1405" s="13">
        <v>5064.8487090130939</v>
      </c>
      <c r="N1405" s="13">
        <v>4438.6118490345261</v>
      </c>
      <c r="O1405" s="13">
        <v>4385.7426674653989</v>
      </c>
      <c r="P1405" s="13">
        <v>179</v>
      </c>
      <c r="Q1405" s="13">
        <v>8.6678727796977295</v>
      </c>
      <c r="R1405" s="13">
        <v>395</v>
      </c>
      <c r="S1405" s="13">
        <v>2.0931677018633539</v>
      </c>
      <c r="T1405" s="13">
        <v>259</v>
      </c>
    </row>
    <row r="1406" spans="1:20" x14ac:dyDescent="0.2">
      <c r="A1406" s="10">
        <v>2025</v>
      </c>
      <c r="B1406" s="10">
        <v>7</v>
      </c>
      <c r="C1406" s="10" t="s">
        <v>37</v>
      </c>
      <c r="D1406" s="13">
        <v>565</v>
      </c>
      <c r="E1406" s="13" t="b">
        <v>0</v>
      </c>
      <c r="F1406" s="13" t="b">
        <v>0</v>
      </c>
      <c r="G1406" s="13" t="s">
        <v>187</v>
      </c>
      <c r="H1406" s="13">
        <v>51501.999999999978</v>
      </c>
      <c r="I1406" s="14">
        <v>363</v>
      </c>
      <c r="J1406" s="14">
        <v>1.0374999999985448</v>
      </c>
      <c r="K1406" s="13">
        <v>49640.481927780449</v>
      </c>
      <c r="L1406" s="14">
        <v>49640.481927780449</v>
      </c>
      <c r="M1406" s="13">
        <v>49640.481927780449</v>
      </c>
      <c r="N1406" s="13">
        <v>49855.074698865094</v>
      </c>
      <c r="O1406" s="13">
        <v>49640.481927780449</v>
      </c>
      <c r="P1406" s="13">
        <v>95</v>
      </c>
      <c r="Q1406" s="13">
        <v>91.566265060369389</v>
      </c>
      <c r="R1406" s="13">
        <v>348.5</v>
      </c>
      <c r="S1406" s="13">
        <v>2.157142857142857</v>
      </c>
      <c r="T1406" s="13">
        <v>199</v>
      </c>
    </row>
    <row r="1407" spans="1:20" x14ac:dyDescent="0.2">
      <c r="A1407" s="10">
        <v>2025</v>
      </c>
      <c r="B1407" s="10">
        <v>8</v>
      </c>
      <c r="C1407" s="10" t="s">
        <v>35</v>
      </c>
      <c r="D1407" s="13">
        <v>565</v>
      </c>
      <c r="E1407" s="13" t="b">
        <v>0</v>
      </c>
      <c r="F1407" s="13" t="b">
        <v>0</v>
      </c>
      <c r="G1407" s="13" t="s">
        <v>187</v>
      </c>
      <c r="H1407" s="13">
        <v>151064.95000000004</v>
      </c>
      <c r="I1407" s="14">
        <v>714</v>
      </c>
      <c r="J1407" s="14">
        <v>18.056041666758539</v>
      </c>
      <c r="K1407" s="13">
        <v>8366.4489032561905</v>
      </c>
      <c r="L1407" s="14">
        <v>7805.1409384734807</v>
      </c>
      <c r="M1407" s="13">
        <v>8366.4489032561905</v>
      </c>
      <c r="N1407" s="13">
        <v>7612.7759636853189</v>
      </c>
      <c r="O1407" s="13">
        <v>7805.1409384734807</v>
      </c>
      <c r="P1407" s="13">
        <v>235</v>
      </c>
      <c r="Q1407" s="13">
        <v>13.015034210551184</v>
      </c>
      <c r="R1407" s="13">
        <v>400</v>
      </c>
      <c r="S1407" s="13">
        <v>2.0772727272727272</v>
      </c>
      <c r="T1407" s="13">
        <v>289</v>
      </c>
    </row>
    <row r="1408" spans="1:20" x14ac:dyDescent="0.2">
      <c r="A1408" s="10">
        <v>2025</v>
      </c>
      <c r="B1408" s="10">
        <v>8</v>
      </c>
      <c r="C1408" s="10" t="s">
        <v>37</v>
      </c>
      <c r="D1408" s="13">
        <v>565</v>
      </c>
      <c r="E1408" s="13" t="b">
        <v>0</v>
      </c>
      <c r="F1408" s="13" t="b">
        <v>0</v>
      </c>
      <c r="G1408" s="13" t="s">
        <v>187</v>
      </c>
      <c r="H1408" s="13">
        <v>32312.999999999996</v>
      </c>
      <c r="I1408" s="14">
        <v>180</v>
      </c>
      <c r="J1408" s="14">
        <v>3.5536458333383778</v>
      </c>
      <c r="K1408" s="13">
        <v>9092.9151399548482</v>
      </c>
      <c r="L1408" s="14">
        <v>9092.9151399548482</v>
      </c>
      <c r="M1408" s="13">
        <v>9092.9151399548482</v>
      </c>
      <c r="N1408" s="13">
        <v>9303.1077238619218</v>
      </c>
      <c r="O1408" s="13">
        <v>9092.9151399548482</v>
      </c>
      <c r="P1408" s="13">
        <v>57</v>
      </c>
      <c r="Q1408" s="13">
        <v>16.039865161929452</v>
      </c>
      <c r="R1408" s="13">
        <v>349</v>
      </c>
      <c r="S1408" s="13">
        <v>1.9777777777777779</v>
      </c>
      <c r="T1408" s="13">
        <v>199</v>
      </c>
    </row>
    <row r="1409" spans="1:20" x14ac:dyDescent="0.2">
      <c r="A1409" s="10">
        <v>2025</v>
      </c>
      <c r="B1409" s="10">
        <v>9</v>
      </c>
      <c r="C1409" s="10" t="s">
        <v>35</v>
      </c>
      <c r="D1409" s="13">
        <v>565</v>
      </c>
      <c r="E1409" s="13" t="b">
        <v>0</v>
      </c>
      <c r="F1409" s="13" t="b">
        <v>0</v>
      </c>
      <c r="G1409" s="13" t="s">
        <v>187</v>
      </c>
      <c r="H1409" s="13">
        <v>49002.999999999978</v>
      </c>
      <c r="I1409" s="14">
        <v>219</v>
      </c>
      <c r="J1409" s="14">
        <v>10.879305555539613</v>
      </c>
      <c r="K1409" s="13">
        <v>4504.2397007636428</v>
      </c>
      <c r="L1409" s="14">
        <v>4287.8655960027581</v>
      </c>
      <c r="M1409" s="13">
        <v>4504.2397007636428</v>
      </c>
      <c r="N1409" s="13">
        <v>4170.5924857397249</v>
      </c>
      <c r="O1409" s="13">
        <v>4287.8655960027581</v>
      </c>
      <c r="P1409" s="13">
        <v>50</v>
      </c>
      <c r="Q1409" s="13">
        <v>4.5958815794580374</v>
      </c>
      <c r="R1409" s="13">
        <v>612.5</v>
      </c>
      <c r="S1409" s="13">
        <v>2.9166666666666665</v>
      </c>
      <c r="T1409" s="13">
        <v>279</v>
      </c>
    </row>
    <row r="1410" spans="1:20" x14ac:dyDescent="0.2">
      <c r="A1410" s="10">
        <v>2025</v>
      </c>
      <c r="B1410" s="10">
        <v>9</v>
      </c>
      <c r="C1410" s="10" t="s">
        <v>37</v>
      </c>
      <c r="D1410" s="13">
        <v>565</v>
      </c>
      <c r="E1410" s="13" t="b">
        <v>0</v>
      </c>
      <c r="F1410" s="13" t="b">
        <v>0</v>
      </c>
      <c r="G1410" s="13" t="s">
        <v>187</v>
      </c>
      <c r="H1410" s="13">
        <v>45504.949999999983</v>
      </c>
      <c r="I1410" s="14">
        <v>332</v>
      </c>
      <c r="J1410" s="14">
        <v>16.187986111136851</v>
      </c>
      <c r="K1410" s="13">
        <v>2811.0321869311424</v>
      </c>
      <c r="L1410" s="14">
        <v>2811.0321869311424</v>
      </c>
      <c r="M1410" s="13">
        <v>2811.0321869311424</v>
      </c>
      <c r="N1410" s="13">
        <v>2942.4660778050797</v>
      </c>
      <c r="O1410" s="13">
        <v>2811.0321869311424</v>
      </c>
      <c r="P1410" s="13">
        <v>101</v>
      </c>
      <c r="Q1410" s="13">
        <v>6.2391948761628235</v>
      </c>
      <c r="R1410" s="13">
        <v>282.5</v>
      </c>
      <c r="S1410" s="13">
        <v>1.7432432432432432</v>
      </c>
      <c r="T1410" s="13">
        <v>199</v>
      </c>
    </row>
    <row r="1411" spans="1:20" x14ac:dyDescent="0.2">
      <c r="A1411" s="10">
        <v>2025</v>
      </c>
      <c r="B1411" s="10">
        <v>10</v>
      </c>
      <c r="C1411" s="10" t="s">
        <v>35</v>
      </c>
      <c r="D1411" s="13">
        <v>565</v>
      </c>
      <c r="E1411" s="13" t="b">
        <v>0</v>
      </c>
      <c r="F1411" s="13" t="b">
        <v>0</v>
      </c>
      <c r="G1411" s="13" t="s">
        <v>187</v>
      </c>
      <c r="H1411" s="13">
        <v>12107.060000000003</v>
      </c>
      <c r="I1411" s="14">
        <v>72</v>
      </c>
      <c r="J1411" s="14">
        <v>4.8970138888727526</v>
      </c>
      <c r="K1411" s="13">
        <v>2472.3352383194765</v>
      </c>
      <c r="L1411" s="14">
        <v>2306.9283151656491</v>
      </c>
      <c r="M1411" s="13">
        <v>2472.3352383194765</v>
      </c>
      <c r="N1411" s="13">
        <v>2687.9666463494568</v>
      </c>
      <c r="O1411" s="13">
        <v>2306.9283151656491</v>
      </c>
      <c r="P1411" s="13">
        <v>24</v>
      </c>
      <c r="Q1411" s="13">
        <v>4.9009458712245104</v>
      </c>
      <c r="R1411" s="13">
        <v>395</v>
      </c>
      <c r="S1411" s="13">
        <v>1.7727272727272727</v>
      </c>
      <c r="T1411" s="13">
        <v>304</v>
      </c>
    </row>
    <row r="1412" spans="1:20" x14ac:dyDescent="0.2">
      <c r="A1412" s="10">
        <v>2025</v>
      </c>
      <c r="B1412" s="10">
        <v>10</v>
      </c>
      <c r="C1412" s="10" t="s">
        <v>27</v>
      </c>
      <c r="D1412" s="13">
        <v>565</v>
      </c>
      <c r="E1412" s="13" t="b">
        <v>0</v>
      </c>
      <c r="F1412" s="13" t="b">
        <v>0</v>
      </c>
      <c r="G1412" s="13" t="s">
        <v>187</v>
      </c>
      <c r="J1412" s="14">
        <v>1</v>
      </c>
    </row>
    <row r="1413" spans="1:20" x14ac:dyDescent="0.2">
      <c r="A1413" s="10">
        <v>2025</v>
      </c>
      <c r="B1413" s="10">
        <v>10</v>
      </c>
      <c r="C1413" s="10" t="s">
        <v>37</v>
      </c>
      <c r="D1413" s="13">
        <v>565</v>
      </c>
      <c r="E1413" s="13" t="b">
        <v>0</v>
      </c>
      <c r="F1413" s="13" t="b">
        <v>0</v>
      </c>
      <c r="G1413" s="13" t="s">
        <v>187</v>
      </c>
      <c r="H1413" s="13">
        <v>92017.210000000166</v>
      </c>
      <c r="I1413" s="14">
        <v>637</v>
      </c>
      <c r="J1413" s="14">
        <v>18.502986111137723</v>
      </c>
      <c r="K1413" s="13">
        <v>4973.1005280607733</v>
      </c>
      <c r="L1413" s="14">
        <v>4973.1005280607733</v>
      </c>
      <c r="M1413" s="13">
        <v>4973.1005280607733</v>
      </c>
      <c r="N1413" s="13">
        <v>5013.9760924403372</v>
      </c>
      <c r="O1413" s="13">
        <v>4973.1005280607733</v>
      </c>
      <c r="P1413" s="13">
        <v>167</v>
      </c>
      <c r="Q1413" s="13">
        <v>9.0255701969897544</v>
      </c>
      <c r="R1413" s="13">
        <v>262</v>
      </c>
      <c r="S1413" s="13">
        <v>2.13953488372093</v>
      </c>
      <c r="T1413" s="13">
        <v>204</v>
      </c>
    </row>
    <row r="1414" spans="1:20" x14ac:dyDescent="0.2">
      <c r="A1414" s="10">
        <v>2025</v>
      </c>
      <c r="B1414" s="10">
        <v>11</v>
      </c>
      <c r="C1414" s="10" t="s">
        <v>35</v>
      </c>
      <c r="D1414" s="13">
        <v>565</v>
      </c>
      <c r="E1414" s="13" t="b">
        <v>0</v>
      </c>
      <c r="F1414" s="13" t="b">
        <v>0</v>
      </c>
      <c r="G1414" s="13" t="s">
        <v>187</v>
      </c>
      <c r="H1414" s="13">
        <v>25625.999999999978</v>
      </c>
      <c r="I1414" s="14">
        <v>105</v>
      </c>
      <c r="J1414" s="14">
        <v>6.5615972222175332</v>
      </c>
      <c r="K1414" s="13">
        <v>3905.451543601378</v>
      </c>
      <c r="L1414" s="14">
        <v>3857.4449395182423</v>
      </c>
      <c r="M1414" s="13">
        <v>3905.451543601378</v>
      </c>
      <c r="N1414" s="13">
        <v>3857.4449395182423</v>
      </c>
      <c r="O1414" s="13">
        <v>3857.4449395182423</v>
      </c>
      <c r="P1414" s="13">
        <v>20</v>
      </c>
      <c r="Q1414" s="13">
        <v>3.0480383544848055</v>
      </c>
      <c r="R1414" s="13">
        <v>608.5</v>
      </c>
      <c r="S1414" s="13">
        <v>3.25</v>
      </c>
      <c r="T1414" s="13">
        <v>299</v>
      </c>
    </row>
    <row r="1415" spans="1:20" x14ac:dyDescent="0.2">
      <c r="A1415" s="10">
        <v>2025</v>
      </c>
      <c r="B1415" s="10">
        <v>11</v>
      </c>
      <c r="C1415" s="10" t="s">
        <v>27</v>
      </c>
      <c r="D1415" s="13">
        <v>565</v>
      </c>
      <c r="E1415" s="13" t="b">
        <v>0</v>
      </c>
      <c r="F1415" s="13" t="b">
        <v>0</v>
      </c>
      <c r="G1415" s="13" t="s">
        <v>187</v>
      </c>
      <c r="H1415" s="13">
        <v>7490.0000000000009</v>
      </c>
      <c r="I1415" s="14">
        <v>69</v>
      </c>
      <c r="J1415" s="14">
        <v>1.015590277784213</v>
      </c>
      <c r="K1415" s="13">
        <v>7375.0213682051763</v>
      </c>
      <c r="L1415" s="14">
        <v>7375.0213682051763</v>
      </c>
      <c r="M1415" s="13">
        <v>7375.0213682051763</v>
      </c>
      <c r="N1415" s="13">
        <v>7849.5631303136934</v>
      </c>
      <c r="O1415" s="13">
        <v>7375.0213682051763</v>
      </c>
      <c r="P1415" s="13">
        <v>17</v>
      </c>
      <c r="Q1415" s="13">
        <v>16.739033813015752</v>
      </c>
      <c r="R1415" s="13">
        <v>443.5</v>
      </c>
      <c r="S1415" s="13">
        <v>1.875</v>
      </c>
      <c r="T1415" s="13">
        <v>199</v>
      </c>
    </row>
    <row r="1416" spans="1:20" x14ac:dyDescent="0.2">
      <c r="A1416" s="10">
        <v>2025</v>
      </c>
      <c r="B1416" s="10">
        <v>11</v>
      </c>
      <c r="C1416" s="10" t="s">
        <v>33</v>
      </c>
      <c r="D1416" s="13">
        <v>565</v>
      </c>
      <c r="E1416" s="13" t="b">
        <v>0</v>
      </c>
      <c r="F1416" s="13" t="b">
        <v>0</v>
      </c>
      <c r="G1416" s="13" t="s">
        <v>187</v>
      </c>
      <c r="H1416" s="13">
        <v>10228</v>
      </c>
      <c r="I1416" s="14">
        <v>59</v>
      </c>
      <c r="J1416" s="14">
        <v>1.0144791666753008</v>
      </c>
      <c r="K1416" s="13">
        <v>10082.020741263408</v>
      </c>
      <c r="L1416" s="14">
        <v>9574.3710852455497</v>
      </c>
      <c r="M1416" s="13">
        <v>10082.020741263408</v>
      </c>
      <c r="N1416" s="13">
        <v>10700.071875871557</v>
      </c>
      <c r="O1416" s="13">
        <v>9574.3710852455497</v>
      </c>
      <c r="P1416" s="13">
        <v>17</v>
      </c>
      <c r="Q1416" s="13">
        <v>16.75736728602639</v>
      </c>
      <c r="R1416" s="13">
        <v>365</v>
      </c>
      <c r="S1416" s="13">
        <v>2.4</v>
      </c>
      <c r="T1416" s="13">
        <v>329</v>
      </c>
    </row>
    <row r="1417" spans="1:20" x14ac:dyDescent="0.2">
      <c r="A1417" s="10">
        <v>2025</v>
      </c>
      <c r="B1417" s="10">
        <v>11</v>
      </c>
      <c r="C1417" s="10" t="s">
        <v>37</v>
      </c>
      <c r="D1417" s="13">
        <v>565</v>
      </c>
      <c r="E1417" s="13" t="b">
        <v>0</v>
      </c>
      <c r="F1417" s="13" t="b">
        <v>0</v>
      </c>
      <c r="G1417" s="13" t="s">
        <v>187</v>
      </c>
      <c r="H1417" s="13">
        <v>51045.799999999974</v>
      </c>
      <c r="I1417" s="14">
        <v>300</v>
      </c>
      <c r="J1417" s="14">
        <v>14.31048611108301</v>
      </c>
      <c r="K1417" s="13">
        <v>3567.0206870517591</v>
      </c>
      <c r="L1417" s="14">
        <v>3567.0206870517591</v>
      </c>
      <c r="M1417" s="13">
        <v>3567.0206870517591</v>
      </c>
      <c r="N1417" s="13">
        <v>3759.1839705806287</v>
      </c>
      <c r="O1417" s="13">
        <v>3567.0206870517591</v>
      </c>
      <c r="P1417" s="13">
        <v>87</v>
      </c>
      <c r="Q1417" s="13">
        <v>6.0794580508779017</v>
      </c>
      <c r="R1417" s="13">
        <v>322</v>
      </c>
      <c r="S1417" s="13">
        <v>1.8767123287671232</v>
      </c>
      <c r="T1417" s="13">
        <v>249</v>
      </c>
    </row>
    <row r="1418" spans="1:20" x14ac:dyDescent="0.2">
      <c r="A1418" s="10">
        <v>2025</v>
      </c>
      <c r="B1418" s="10">
        <v>12</v>
      </c>
      <c r="C1418" s="10" t="s">
        <v>35</v>
      </c>
      <c r="D1418" s="13">
        <v>565</v>
      </c>
      <c r="E1418" s="13" t="b">
        <v>0</v>
      </c>
      <c r="F1418" s="13" t="b">
        <v>0</v>
      </c>
      <c r="G1418" s="13" t="s">
        <v>187</v>
      </c>
      <c r="H1418" s="13">
        <v>9140.9500000000007</v>
      </c>
      <c r="I1418" s="14">
        <v>42</v>
      </c>
      <c r="J1418" s="14">
        <v>2.36625</v>
      </c>
      <c r="K1418" s="13">
        <v>3863.0533544638142</v>
      </c>
      <c r="L1418" s="14">
        <v>3863.0533544638142</v>
      </c>
      <c r="M1418" s="13">
        <v>3863.0533544638142</v>
      </c>
      <c r="N1418" s="13">
        <v>3863.0533544638142</v>
      </c>
      <c r="O1418" s="13">
        <v>3863.0533544638142</v>
      </c>
      <c r="P1418" s="13">
        <v>9</v>
      </c>
      <c r="Q1418" s="13">
        <v>3.8034865293185423</v>
      </c>
      <c r="R1418" s="13">
        <v>539</v>
      </c>
      <c r="S1418" s="13">
        <v>2.1111111111111112</v>
      </c>
      <c r="T1418" s="13">
        <v>349</v>
      </c>
    </row>
    <row r="1419" spans="1:20" x14ac:dyDescent="0.2">
      <c r="A1419" s="10">
        <v>2025</v>
      </c>
      <c r="B1419" s="10">
        <v>12</v>
      </c>
      <c r="C1419" s="10" t="s">
        <v>33</v>
      </c>
      <c r="D1419" s="13">
        <v>565</v>
      </c>
      <c r="E1419" s="13" t="b">
        <v>0</v>
      </c>
      <c r="F1419" s="13" t="b">
        <v>0</v>
      </c>
      <c r="G1419" s="13" t="s">
        <v>187</v>
      </c>
      <c r="J1419" s="14">
        <v>1</v>
      </c>
    </row>
    <row r="1420" spans="1:20" x14ac:dyDescent="0.2">
      <c r="A1420" s="10">
        <v>2025</v>
      </c>
      <c r="B1420" s="10">
        <v>12</v>
      </c>
      <c r="C1420" s="10" t="s">
        <v>37</v>
      </c>
      <c r="D1420" s="13">
        <v>565</v>
      </c>
      <c r="E1420" s="13" t="b">
        <v>0</v>
      </c>
      <c r="F1420" s="13" t="b">
        <v>0</v>
      </c>
      <c r="G1420" s="13" t="s">
        <v>187</v>
      </c>
      <c r="H1420" s="13">
        <v>132674.89999999997</v>
      </c>
      <c r="I1420" s="14">
        <v>748</v>
      </c>
      <c r="J1420" s="14">
        <v>21.279687499961</v>
      </c>
      <c r="K1420" s="13">
        <v>6234.8143035579415</v>
      </c>
      <c r="L1420" s="14">
        <v>6234.8143035579415</v>
      </c>
      <c r="M1420" s="13">
        <v>6234.8143035579415</v>
      </c>
      <c r="N1420" s="13">
        <v>6283.0833394637502</v>
      </c>
      <c r="O1420" s="13">
        <v>6234.8143035579415</v>
      </c>
      <c r="P1420" s="13">
        <v>229</v>
      </c>
      <c r="Q1420" s="13">
        <v>10.761436228817725</v>
      </c>
      <c r="R1420" s="13">
        <v>298</v>
      </c>
      <c r="S1420" s="13">
        <v>1.7853403141361257</v>
      </c>
      <c r="T1420" s="13">
        <v>229</v>
      </c>
    </row>
    <row r="1421" spans="1:20" x14ac:dyDescent="0.2">
      <c r="A1421" s="10">
        <v>2025</v>
      </c>
      <c r="B1421" s="10">
        <v>5</v>
      </c>
      <c r="C1421" s="10" t="s">
        <v>29</v>
      </c>
      <c r="D1421" s="13">
        <v>567</v>
      </c>
      <c r="E1421" s="13" t="b">
        <v>0</v>
      </c>
      <c r="F1421" s="13" t="b">
        <v>0</v>
      </c>
      <c r="G1421" s="13" t="s">
        <v>188</v>
      </c>
      <c r="J1421" s="14">
        <v>0.99489583332615439</v>
      </c>
    </row>
    <row r="1422" spans="1:20" x14ac:dyDescent="0.2">
      <c r="A1422" s="10">
        <v>2025</v>
      </c>
      <c r="B1422" s="10">
        <v>5</v>
      </c>
      <c r="C1422" s="10" t="s">
        <v>39</v>
      </c>
      <c r="D1422" s="13">
        <v>567</v>
      </c>
      <c r="E1422" s="13" t="b">
        <v>0</v>
      </c>
      <c r="F1422" s="13" t="b">
        <v>0</v>
      </c>
      <c r="G1422" s="13" t="s">
        <v>188</v>
      </c>
      <c r="J1422" s="14">
        <v>0.41375000000000001</v>
      </c>
    </row>
    <row r="1423" spans="1:20" x14ac:dyDescent="0.2">
      <c r="A1423" s="10">
        <v>2025</v>
      </c>
      <c r="B1423" s="10">
        <v>5</v>
      </c>
      <c r="C1423" s="10" t="s">
        <v>27</v>
      </c>
      <c r="D1423" s="13">
        <v>567</v>
      </c>
      <c r="E1423" s="13" t="b">
        <v>0</v>
      </c>
      <c r="F1423" s="13" t="b">
        <v>0</v>
      </c>
      <c r="G1423" s="13" t="s">
        <v>188</v>
      </c>
      <c r="J1423" s="14">
        <v>0.13625000000000001</v>
      </c>
    </row>
    <row r="1424" spans="1:20" x14ac:dyDescent="0.2">
      <c r="A1424" s="10">
        <v>2026</v>
      </c>
      <c r="B1424" s="10">
        <v>1</v>
      </c>
      <c r="C1424" s="10" t="s">
        <v>29</v>
      </c>
      <c r="D1424" s="13">
        <v>568</v>
      </c>
      <c r="E1424" s="13" t="b">
        <v>0</v>
      </c>
      <c r="F1424" s="13" t="b">
        <v>0</v>
      </c>
      <c r="G1424" s="13" t="s">
        <v>189</v>
      </c>
      <c r="H1424" s="13">
        <v>100712.0000000001</v>
      </c>
      <c r="I1424" s="14">
        <v>476</v>
      </c>
      <c r="J1424" s="14">
        <v>14.969131944453693</v>
      </c>
      <c r="K1424" s="13">
        <v>6727.9786412274589</v>
      </c>
      <c r="L1424" s="14">
        <v>6727.9786412274589</v>
      </c>
      <c r="M1424" s="13">
        <v>4368.1223629154356</v>
      </c>
      <c r="N1424" s="13">
        <v>3676.6059785044226</v>
      </c>
      <c r="O1424" s="13">
        <v>4368.1223629154356</v>
      </c>
      <c r="P1424" s="13">
        <v>97</v>
      </c>
      <c r="Q1424" s="13">
        <v>6.4800016700995196</v>
      </c>
      <c r="R1424" s="13">
        <v>459</v>
      </c>
      <c r="S1424" s="13">
        <v>2.1666666666666665</v>
      </c>
      <c r="T1424" s="13">
        <v>289</v>
      </c>
    </row>
    <row r="1425" spans="1:20" x14ac:dyDescent="0.2">
      <c r="A1425" s="10">
        <v>2025</v>
      </c>
      <c r="B1425" s="10">
        <v>5</v>
      </c>
      <c r="C1425" s="10" t="s">
        <v>29</v>
      </c>
      <c r="D1425" s="13">
        <v>568</v>
      </c>
      <c r="E1425" s="13" t="b">
        <v>0</v>
      </c>
      <c r="F1425" s="13" t="b">
        <v>0</v>
      </c>
      <c r="G1425" s="13" t="s">
        <v>189</v>
      </c>
      <c r="H1425" s="13">
        <v>49126.999999999935</v>
      </c>
      <c r="I1425" s="14">
        <v>397</v>
      </c>
      <c r="J1425" s="14">
        <v>14.909999999980499</v>
      </c>
      <c r="K1425" s="13">
        <v>3294.9027498366322</v>
      </c>
      <c r="L1425" s="14">
        <v>3053.3467471535532</v>
      </c>
      <c r="M1425" s="13">
        <v>3294.9027498366322</v>
      </c>
      <c r="N1425" s="13">
        <v>3267.6995305207015</v>
      </c>
      <c r="O1425" s="13">
        <v>3053.3467471535532</v>
      </c>
      <c r="P1425" s="13">
        <v>94</v>
      </c>
      <c r="Q1425" s="13">
        <v>6.3044936284455364</v>
      </c>
      <c r="R1425" s="13">
        <v>398</v>
      </c>
      <c r="S1425" s="13">
        <v>2.1749999999999998</v>
      </c>
      <c r="T1425" s="13">
        <v>244.5</v>
      </c>
    </row>
    <row r="1426" spans="1:20" x14ac:dyDescent="0.2">
      <c r="A1426" s="10">
        <v>2025</v>
      </c>
      <c r="B1426" s="10">
        <v>5</v>
      </c>
      <c r="C1426" s="10" t="s">
        <v>39</v>
      </c>
      <c r="D1426" s="13">
        <v>568</v>
      </c>
      <c r="E1426" s="13" t="b">
        <v>0</v>
      </c>
      <c r="F1426" s="13" t="b">
        <v>0</v>
      </c>
      <c r="G1426" s="13" t="s">
        <v>189</v>
      </c>
      <c r="H1426" s="13">
        <v>15410.060000000005</v>
      </c>
      <c r="I1426" s="14">
        <v>96</v>
      </c>
      <c r="J1426" s="14">
        <v>3.0210763888608199</v>
      </c>
      <c r="K1426" s="13">
        <v>5100.8508281416853</v>
      </c>
      <c r="L1426" s="14">
        <v>4923.447170963027</v>
      </c>
      <c r="M1426" s="13">
        <v>5100.8508281416853</v>
      </c>
      <c r="N1426" s="13">
        <v>5612.8603905954396</v>
      </c>
      <c r="O1426" s="13">
        <v>4923.447170963027</v>
      </c>
      <c r="P1426" s="13">
        <v>31</v>
      </c>
      <c r="Q1426" s="13">
        <v>10.261243348331687</v>
      </c>
      <c r="R1426" s="13">
        <v>399</v>
      </c>
      <c r="S1426" s="13">
        <v>1.9615384615384615</v>
      </c>
      <c r="T1426" s="13">
        <v>319</v>
      </c>
    </row>
    <row r="1427" spans="1:20" x14ac:dyDescent="0.2">
      <c r="A1427" s="10">
        <v>2025</v>
      </c>
      <c r="B1427" s="10">
        <v>6</v>
      </c>
      <c r="C1427" s="10" t="s">
        <v>29</v>
      </c>
      <c r="D1427" s="13">
        <v>568</v>
      </c>
      <c r="E1427" s="13" t="b">
        <v>0</v>
      </c>
      <c r="F1427" s="13" t="b">
        <v>0</v>
      </c>
      <c r="G1427" s="13" t="s">
        <v>189</v>
      </c>
      <c r="H1427" s="13">
        <v>113763.00000000015</v>
      </c>
      <c r="I1427" s="14">
        <v>671</v>
      </c>
      <c r="J1427" s="14">
        <v>21.05538194436609</v>
      </c>
      <c r="K1427" s="13">
        <v>5403.0366345570073</v>
      </c>
      <c r="L1427" s="14">
        <v>4791.4115387013726</v>
      </c>
      <c r="M1427" s="13">
        <v>5403.0366345570073</v>
      </c>
      <c r="N1427" s="13">
        <v>4674.8902613157297</v>
      </c>
      <c r="O1427" s="13">
        <v>4791.4115387013726</v>
      </c>
      <c r="P1427" s="13">
        <v>190</v>
      </c>
      <c r="Q1427" s="13">
        <v>9.023821106737957</v>
      </c>
      <c r="R1427" s="13">
        <v>426</v>
      </c>
      <c r="S1427" s="13">
        <v>2.0114942528735633</v>
      </c>
      <c r="T1427" s="13">
        <v>299</v>
      </c>
    </row>
    <row r="1428" spans="1:20" x14ac:dyDescent="0.2">
      <c r="A1428" s="10">
        <v>2025</v>
      </c>
      <c r="B1428" s="10">
        <v>7</v>
      </c>
      <c r="C1428" s="10" t="s">
        <v>29</v>
      </c>
      <c r="D1428" s="13">
        <v>568</v>
      </c>
      <c r="E1428" s="13" t="b">
        <v>0</v>
      </c>
      <c r="F1428" s="13" t="b">
        <v>0</v>
      </c>
      <c r="G1428" s="13" t="s">
        <v>189</v>
      </c>
      <c r="H1428" s="13">
        <v>200055.00000000032</v>
      </c>
      <c r="I1428" s="14">
        <v>774</v>
      </c>
      <c r="J1428" s="14">
        <v>23.558680555609172</v>
      </c>
      <c r="K1428" s="13">
        <v>8491.774381327501</v>
      </c>
      <c r="L1428" s="14">
        <v>7905.3069020734301</v>
      </c>
      <c r="M1428" s="13">
        <v>6006.3210953598891</v>
      </c>
      <c r="N1428" s="13">
        <v>4616.5913130523313</v>
      </c>
      <c r="O1428" s="13">
        <v>5419.8536161058155</v>
      </c>
      <c r="P1428" s="13">
        <v>195</v>
      </c>
      <c r="Q1428" s="13">
        <v>8.2772037907518445</v>
      </c>
      <c r="R1428" s="13">
        <v>499</v>
      </c>
      <c r="S1428" s="13">
        <v>2.2826086956521738</v>
      </c>
      <c r="T1428" s="13">
        <v>279</v>
      </c>
    </row>
    <row r="1429" spans="1:20" x14ac:dyDescent="0.2">
      <c r="A1429" s="10">
        <v>2025</v>
      </c>
      <c r="B1429" s="10">
        <v>8</v>
      </c>
      <c r="C1429" s="10" t="s">
        <v>29</v>
      </c>
      <c r="D1429" s="13">
        <v>568</v>
      </c>
      <c r="E1429" s="13" t="b">
        <v>0</v>
      </c>
      <c r="F1429" s="13" t="b">
        <v>0</v>
      </c>
      <c r="G1429" s="13" t="s">
        <v>189</v>
      </c>
      <c r="H1429" s="13">
        <v>155436.00000000012</v>
      </c>
      <c r="I1429" s="14">
        <v>517</v>
      </c>
      <c r="J1429" s="14">
        <v>21.122534722271375</v>
      </c>
      <c r="K1429" s="13">
        <v>7358.7759255100218</v>
      </c>
      <c r="L1429" s="14">
        <v>6790.3308900124621</v>
      </c>
      <c r="M1429" s="13">
        <v>4657.9163577495228</v>
      </c>
      <c r="N1429" s="13">
        <v>3724.6003396101946</v>
      </c>
      <c r="O1429" s="13">
        <v>4089.4713222519626</v>
      </c>
      <c r="P1429" s="13">
        <v>135</v>
      </c>
      <c r="Q1429" s="13">
        <v>6.3912784036121124</v>
      </c>
      <c r="R1429" s="13">
        <v>416</v>
      </c>
      <c r="S1429" s="13">
        <v>2.1705426356589146</v>
      </c>
      <c r="T1429" s="13">
        <v>304.5</v>
      </c>
    </row>
    <row r="1430" spans="1:20" x14ac:dyDescent="0.2">
      <c r="A1430" s="10">
        <v>2025</v>
      </c>
      <c r="B1430" s="10">
        <v>8</v>
      </c>
      <c r="C1430" s="10" t="s">
        <v>33</v>
      </c>
      <c r="D1430" s="13">
        <v>568</v>
      </c>
      <c r="E1430" s="13" t="b">
        <v>0</v>
      </c>
      <c r="F1430" s="13" t="b">
        <v>0</v>
      </c>
      <c r="G1430" s="13" t="s">
        <v>189</v>
      </c>
      <c r="H1430" s="13">
        <v>6490.9999999999991</v>
      </c>
      <c r="I1430" s="14">
        <v>27</v>
      </c>
      <c r="J1430" s="14">
        <v>1.0800694444405963</v>
      </c>
      <c r="K1430" s="13">
        <v>6009.7987526736333</v>
      </c>
      <c r="L1430" s="14">
        <v>6009.7987526736333</v>
      </c>
      <c r="M1430" s="13">
        <v>6009.7987526736333</v>
      </c>
      <c r="N1430" s="13">
        <v>3896.9716453556193</v>
      </c>
      <c r="O1430" s="13">
        <v>6009.7987526736333</v>
      </c>
      <c r="P1430" s="13">
        <v>6</v>
      </c>
      <c r="Q1430" s="13">
        <v>5.5551983540350953</v>
      </c>
      <c r="R1430" s="13">
        <v>700.5</v>
      </c>
      <c r="S1430" s="13">
        <v>2.8333333333333335</v>
      </c>
      <c r="T1430" s="13">
        <v>239</v>
      </c>
    </row>
    <row r="1431" spans="1:20" x14ac:dyDescent="0.2">
      <c r="A1431" s="10">
        <v>2025</v>
      </c>
      <c r="B1431" s="10">
        <v>9</v>
      </c>
      <c r="C1431" s="10" t="s">
        <v>29</v>
      </c>
      <c r="D1431" s="13">
        <v>568</v>
      </c>
      <c r="E1431" s="13" t="b">
        <v>0</v>
      </c>
      <c r="F1431" s="13" t="b">
        <v>0</v>
      </c>
      <c r="G1431" s="13" t="s">
        <v>189</v>
      </c>
      <c r="H1431" s="13">
        <v>220232.8000000004</v>
      </c>
      <c r="I1431" s="14">
        <v>589</v>
      </c>
      <c r="J1431" s="14">
        <v>22.474027777764423</v>
      </c>
      <c r="K1431" s="13">
        <v>9799.4361392529972</v>
      </c>
      <c r="L1431" s="14">
        <v>9517.3683202271623</v>
      </c>
      <c r="M1431" s="13">
        <v>4725.1788175267475</v>
      </c>
      <c r="N1431" s="13">
        <v>4075.086179728401</v>
      </c>
      <c r="O1431" s="13">
        <v>4443.1109985009107</v>
      </c>
      <c r="P1431" s="13">
        <v>122</v>
      </c>
      <c r="Q1431" s="13">
        <v>5.4284884403633944</v>
      </c>
      <c r="R1431" s="13">
        <v>527</v>
      </c>
      <c r="S1431" s="13">
        <v>2.2807017543859649</v>
      </c>
      <c r="T1431" s="13">
        <v>319</v>
      </c>
    </row>
    <row r="1432" spans="1:20" x14ac:dyDescent="0.2">
      <c r="A1432" s="10">
        <v>2025</v>
      </c>
      <c r="B1432" s="10">
        <v>10</v>
      </c>
      <c r="C1432" s="10" t="s">
        <v>29</v>
      </c>
      <c r="D1432" s="13">
        <v>568</v>
      </c>
      <c r="E1432" s="13" t="b">
        <v>0</v>
      </c>
      <c r="F1432" s="13" t="b">
        <v>0</v>
      </c>
      <c r="G1432" s="13" t="s">
        <v>189</v>
      </c>
      <c r="H1432" s="13">
        <v>124821.00000000007</v>
      </c>
      <c r="I1432" s="14">
        <v>444</v>
      </c>
      <c r="J1432" s="14">
        <v>20.483298611086795</v>
      </c>
      <c r="K1432" s="13">
        <v>6093.7938937451918</v>
      </c>
      <c r="L1432" s="14">
        <v>5909.8733215986276</v>
      </c>
      <c r="M1432" s="13">
        <v>3774.1967965138301</v>
      </c>
      <c r="N1432" s="13">
        <v>3614.9890408726123</v>
      </c>
      <c r="O1432" s="13">
        <v>3590.2762243672669</v>
      </c>
      <c r="P1432" s="13">
        <v>117</v>
      </c>
      <c r="Q1432" s="13">
        <v>5.7119706264826187</v>
      </c>
      <c r="R1432" s="13">
        <v>401.5</v>
      </c>
      <c r="S1432" s="13">
        <v>2.3490566037735849</v>
      </c>
      <c r="T1432" s="13">
        <v>269</v>
      </c>
    </row>
    <row r="1433" spans="1:20" x14ac:dyDescent="0.2">
      <c r="A1433" s="10">
        <v>2025</v>
      </c>
      <c r="B1433" s="10">
        <v>11</v>
      </c>
      <c r="C1433" s="10" t="s">
        <v>29</v>
      </c>
      <c r="D1433" s="13">
        <v>568</v>
      </c>
      <c r="E1433" s="13" t="b">
        <v>0</v>
      </c>
      <c r="F1433" s="13" t="b">
        <v>0</v>
      </c>
      <c r="G1433" s="13" t="s">
        <v>189</v>
      </c>
      <c r="H1433" s="13">
        <v>198022.00000000044</v>
      </c>
      <c r="I1433" s="14">
        <v>638</v>
      </c>
      <c r="J1433" s="14">
        <v>20.245312500048605</v>
      </c>
      <c r="K1433" s="13">
        <v>9781.1283475878681</v>
      </c>
      <c r="L1433" s="14">
        <v>9617.0360422706708</v>
      </c>
      <c r="M1433" s="13">
        <v>6196.0861310339897</v>
      </c>
      <c r="N1433" s="13">
        <v>5539.5045149207199</v>
      </c>
      <c r="O1433" s="13">
        <v>6031.9938257167951</v>
      </c>
      <c r="P1433" s="13">
        <v>152</v>
      </c>
      <c r="Q1433" s="13">
        <v>7.5079107817987536</v>
      </c>
      <c r="R1433" s="13">
        <v>489.5</v>
      </c>
      <c r="S1433" s="13">
        <v>2.352112676056338</v>
      </c>
      <c r="T1433" s="13">
        <v>299</v>
      </c>
    </row>
    <row r="1434" spans="1:20" x14ac:dyDescent="0.2">
      <c r="A1434" s="10">
        <v>2025</v>
      </c>
      <c r="B1434" s="10">
        <v>12</v>
      </c>
      <c r="C1434" s="10" t="s">
        <v>29</v>
      </c>
      <c r="D1434" s="13">
        <v>568</v>
      </c>
      <c r="E1434" s="13" t="b">
        <v>0</v>
      </c>
      <c r="F1434" s="13" t="b">
        <v>0</v>
      </c>
      <c r="G1434" s="13" t="s">
        <v>189</v>
      </c>
      <c r="H1434" s="13">
        <v>234298.00000000015</v>
      </c>
      <c r="I1434" s="14">
        <v>975</v>
      </c>
      <c r="J1434" s="14">
        <v>23.92694444443303</v>
      </c>
      <c r="K1434" s="13">
        <v>9792.2240152362265</v>
      </c>
      <c r="L1434" s="14">
        <v>9751.8929147799572</v>
      </c>
      <c r="M1434" s="13">
        <v>5842.7853303486345</v>
      </c>
      <c r="N1434" s="13">
        <v>5777.0853407970753</v>
      </c>
      <c r="O1434" s="13">
        <v>5802.4542298923643</v>
      </c>
      <c r="P1434" s="13">
        <v>237</v>
      </c>
      <c r="Q1434" s="13">
        <v>9.9051510965137748</v>
      </c>
      <c r="R1434" s="13">
        <v>397</v>
      </c>
      <c r="S1434" s="13">
        <v>2.1401869158878504</v>
      </c>
      <c r="T1434" s="13">
        <v>269</v>
      </c>
    </row>
    <row r="1435" spans="1:20" x14ac:dyDescent="0.2">
      <c r="A1435" s="10">
        <v>2026</v>
      </c>
      <c r="B1435" s="10">
        <v>1</v>
      </c>
      <c r="C1435" s="10" t="s">
        <v>29</v>
      </c>
      <c r="D1435" s="13">
        <v>569</v>
      </c>
      <c r="E1435" s="13" t="b">
        <v>0</v>
      </c>
      <c r="F1435" s="13" t="b">
        <v>0</v>
      </c>
      <c r="G1435" s="13" t="s">
        <v>95</v>
      </c>
      <c r="H1435" s="13">
        <v>5725</v>
      </c>
      <c r="I1435" s="14">
        <v>26</v>
      </c>
      <c r="J1435" s="14">
        <v>1.024409722238488</v>
      </c>
      <c r="K1435" s="13">
        <v>5588.5842116863369</v>
      </c>
      <c r="L1435" s="14">
        <v>5588.5842116863369</v>
      </c>
      <c r="M1435" s="13">
        <v>5588.5842116863369</v>
      </c>
      <c r="N1435" s="13">
        <v>5588.5842116863369</v>
      </c>
      <c r="O1435" s="13">
        <v>5588.5842116863369</v>
      </c>
      <c r="P1435" s="13">
        <v>3</v>
      </c>
      <c r="Q1435" s="13">
        <v>2.9285157441151108</v>
      </c>
      <c r="R1435" s="13">
        <v>618</v>
      </c>
      <c r="S1435" s="13">
        <v>6</v>
      </c>
      <c r="T1435" s="13">
        <v>244</v>
      </c>
    </row>
    <row r="1436" spans="1:20" x14ac:dyDescent="0.2">
      <c r="A1436" s="10">
        <v>2026</v>
      </c>
      <c r="B1436" s="10">
        <v>1</v>
      </c>
      <c r="C1436" s="10" t="s">
        <v>41</v>
      </c>
      <c r="D1436" s="13">
        <v>569</v>
      </c>
      <c r="E1436" s="13" t="b">
        <v>0</v>
      </c>
      <c r="F1436" s="13" t="b">
        <v>0</v>
      </c>
      <c r="G1436" s="13" t="s">
        <v>95</v>
      </c>
      <c r="H1436" s="13">
        <v>42024.999999999993</v>
      </c>
      <c r="I1436" s="14">
        <v>251</v>
      </c>
      <c r="J1436" s="14">
        <v>10.373715277746378</v>
      </c>
      <c r="K1436" s="13">
        <v>4051.1040523882252</v>
      </c>
      <c r="L1436" s="14">
        <v>4001.459350734925</v>
      </c>
      <c r="M1436" s="13">
        <v>4051.1040523882252</v>
      </c>
      <c r="N1436" s="13">
        <v>3836.4268667923043</v>
      </c>
      <c r="O1436" s="13">
        <v>4001.459350734925</v>
      </c>
      <c r="P1436" s="13">
        <v>77</v>
      </c>
      <c r="Q1436" s="13">
        <v>7.4226058782604021</v>
      </c>
      <c r="R1436" s="13">
        <v>392</v>
      </c>
      <c r="S1436" s="13">
        <v>1.9130434782608696</v>
      </c>
      <c r="T1436" s="13">
        <v>259</v>
      </c>
    </row>
    <row r="1437" spans="1:20" x14ac:dyDescent="0.2">
      <c r="A1437" s="10">
        <v>2026</v>
      </c>
      <c r="B1437" s="10">
        <v>1</v>
      </c>
      <c r="C1437" s="10" t="s">
        <v>31</v>
      </c>
      <c r="D1437" s="13">
        <v>569</v>
      </c>
      <c r="E1437" s="13" t="b">
        <v>0</v>
      </c>
      <c r="F1437" s="13" t="b">
        <v>0</v>
      </c>
      <c r="G1437" s="13" t="s">
        <v>95</v>
      </c>
      <c r="H1437" s="13">
        <v>15706.000000000005</v>
      </c>
      <c r="I1437" s="14">
        <v>77</v>
      </c>
      <c r="J1437" s="14">
        <v>2.7785416666491072</v>
      </c>
      <c r="K1437" s="13">
        <v>5652.6055335140181</v>
      </c>
      <c r="L1437" s="14">
        <v>5652.6055335140181</v>
      </c>
      <c r="M1437" s="13">
        <v>5652.6055335140181</v>
      </c>
      <c r="N1437" s="13">
        <v>5521.9434655818741</v>
      </c>
      <c r="O1437" s="13">
        <v>5652.6055335140181</v>
      </c>
      <c r="P1437" s="13">
        <v>22</v>
      </c>
      <c r="Q1437" s="13">
        <v>7.9178225988353725</v>
      </c>
      <c r="R1437" s="13">
        <v>346</v>
      </c>
      <c r="S1437" s="13">
        <v>2.4210526315789473</v>
      </c>
      <c r="T1437" s="13">
        <v>199</v>
      </c>
    </row>
    <row r="1438" spans="1:20" x14ac:dyDescent="0.2">
      <c r="A1438" s="10">
        <v>2025</v>
      </c>
      <c r="B1438" s="10">
        <v>5</v>
      </c>
      <c r="C1438" s="10" t="s">
        <v>27</v>
      </c>
      <c r="D1438" s="13">
        <v>569</v>
      </c>
      <c r="E1438" s="13" t="b">
        <v>0</v>
      </c>
      <c r="F1438" s="13" t="b">
        <v>0</v>
      </c>
      <c r="G1438" s="13" t="s">
        <v>95</v>
      </c>
      <c r="H1438" s="13">
        <v>86129.020000000048</v>
      </c>
      <c r="I1438" s="14">
        <v>440</v>
      </c>
      <c r="J1438" s="14">
        <v>11.458680555481696</v>
      </c>
      <c r="K1438" s="13">
        <v>7516.4867004514717</v>
      </c>
      <c r="L1438" s="14">
        <v>7074.4637314476822</v>
      </c>
      <c r="M1438" s="13">
        <v>7516.4867004514717</v>
      </c>
      <c r="N1438" s="13">
        <v>6921.1127420827324</v>
      </c>
      <c r="O1438" s="13">
        <v>7074.4637314476822</v>
      </c>
      <c r="P1438" s="13">
        <v>129</v>
      </c>
      <c r="Q1438" s="13">
        <v>11.257840671567369</v>
      </c>
      <c r="R1438" s="13">
        <v>500</v>
      </c>
      <c r="S1438" s="13">
        <v>1.9827586206896552</v>
      </c>
      <c r="T1438" s="13">
        <v>299</v>
      </c>
    </row>
    <row r="1439" spans="1:20" x14ac:dyDescent="0.2">
      <c r="A1439" s="10">
        <v>2025</v>
      </c>
      <c r="B1439" s="10">
        <v>6</v>
      </c>
      <c r="C1439" s="10" t="s">
        <v>29</v>
      </c>
      <c r="D1439" s="13">
        <v>569</v>
      </c>
      <c r="E1439" s="13" t="b">
        <v>0</v>
      </c>
      <c r="F1439" s="13" t="b">
        <v>0</v>
      </c>
      <c r="G1439" s="13" t="s">
        <v>95</v>
      </c>
      <c r="H1439" s="13">
        <v>85930.000000000058</v>
      </c>
      <c r="I1439" s="14">
        <v>429</v>
      </c>
      <c r="J1439" s="14">
        <v>13.326944444343681</v>
      </c>
      <c r="K1439" s="13">
        <v>6447.8395898522031</v>
      </c>
      <c r="L1439" s="14">
        <v>5449.8914063400562</v>
      </c>
      <c r="M1439" s="13">
        <v>5516.643391666863</v>
      </c>
      <c r="N1439" s="13">
        <v>4308.0767868262428</v>
      </c>
      <c r="O1439" s="13">
        <v>4518.6952081547215</v>
      </c>
      <c r="P1439" s="13">
        <v>115</v>
      </c>
      <c r="Q1439" s="13">
        <v>8.6291347938205849</v>
      </c>
      <c r="R1439" s="13">
        <v>407.5</v>
      </c>
      <c r="S1439" s="13">
        <v>2.0204081632653059</v>
      </c>
      <c r="T1439" s="13">
        <v>289</v>
      </c>
    </row>
    <row r="1440" spans="1:20" x14ac:dyDescent="0.2">
      <c r="A1440" s="10">
        <v>2025</v>
      </c>
      <c r="B1440" s="10">
        <v>6</v>
      </c>
      <c r="C1440" s="10" t="s">
        <v>39</v>
      </c>
      <c r="D1440" s="13">
        <v>569</v>
      </c>
      <c r="E1440" s="13" t="b">
        <v>0</v>
      </c>
      <c r="F1440" s="13" t="b">
        <v>0</v>
      </c>
      <c r="G1440" s="13" t="s">
        <v>95</v>
      </c>
      <c r="H1440" s="13">
        <v>17995</v>
      </c>
      <c r="I1440" s="14">
        <v>72</v>
      </c>
      <c r="J1440" s="14">
        <v>2.0747569444283727</v>
      </c>
      <c r="K1440" s="13">
        <v>8673.3051060869675</v>
      </c>
      <c r="L1440" s="14">
        <v>7924.5908992630993</v>
      </c>
      <c r="M1440" s="13">
        <v>8673.3051060869675</v>
      </c>
      <c r="N1440" s="13">
        <v>4163.5961374646822</v>
      </c>
      <c r="O1440" s="13">
        <v>7924.5908992630993</v>
      </c>
      <c r="P1440" s="13">
        <v>22</v>
      </c>
      <c r="Q1440" s="13">
        <v>10.6036516995784</v>
      </c>
      <c r="R1440" s="13">
        <v>448</v>
      </c>
      <c r="S1440" s="13">
        <v>2.4117647058823528</v>
      </c>
      <c r="T1440" s="13">
        <v>259</v>
      </c>
    </row>
    <row r="1441" spans="1:20" x14ac:dyDescent="0.2">
      <c r="A1441" s="10">
        <v>2025</v>
      </c>
      <c r="B1441" s="10">
        <v>6</v>
      </c>
      <c r="C1441" s="10" t="s">
        <v>41</v>
      </c>
      <c r="D1441" s="13">
        <v>569</v>
      </c>
      <c r="E1441" s="13" t="b">
        <v>0</v>
      </c>
      <c r="F1441" s="13" t="b">
        <v>0</v>
      </c>
      <c r="G1441" s="13" t="s">
        <v>95</v>
      </c>
      <c r="J1441" s="14">
        <v>5.6250000000000001E-2</v>
      </c>
    </row>
    <row r="1442" spans="1:20" x14ac:dyDescent="0.2">
      <c r="A1442" s="10">
        <v>2025</v>
      </c>
      <c r="B1442" s="10">
        <v>6</v>
      </c>
      <c r="C1442" s="10" t="s">
        <v>27</v>
      </c>
      <c r="D1442" s="13">
        <v>569</v>
      </c>
      <c r="E1442" s="13" t="b">
        <v>0</v>
      </c>
      <c r="F1442" s="13" t="b">
        <v>0</v>
      </c>
      <c r="G1442" s="13" t="s">
        <v>95</v>
      </c>
      <c r="H1442" s="13">
        <v>40131</v>
      </c>
      <c r="I1442" s="14">
        <v>147</v>
      </c>
      <c r="J1442" s="14">
        <v>2.7728124999950525</v>
      </c>
      <c r="K1442" s="13">
        <v>14473.030542119817</v>
      </c>
      <c r="L1442" s="14">
        <v>14211.851684912092</v>
      </c>
      <c r="M1442" s="13">
        <v>8838.318494324345</v>
      </c>
      <c r="N1442" s="13">
        <v>9091.4008790875614</v>
      </c>
      <c r="O1442" s="13">
        <v>8577.1396371166211</v>
      </c>
      <c r="P1442" s="13">
        <v>40</v>
      </c>
      <c r="Q1442" s="13">
        <v>14.425786092666335</v>
      </c>
      <c r="R1442" s="13">
        <v>422.5</v>
      </c>
      <c r="S1442" s="13">
        <v>2.1351351351351351</v>
      </c>
      <c r="T1442" s="13">
        <v>264</v>
      </c>
    </row>
    <row r="1443" spans="1:20" x14ac:dyDescent="0.2">
      <c r="A1443" s="10">
        <v>2025</v>
      </c>
      <c r="B1443" s="10">
        <v>7</v>
      </c>
      <c r="C1443" s="10" t="s">
        <v>29</v>
      </c>
      <c r="D1443" s="13">
        <v>569</v>
      </c>
      <c r="E1443" s="13" t="b">
        <v>0</v>
      </c>
      <c r="F1443" s="13" t="b">
        <v>0</v>
      </c>
      <c r="G1443" s="13" t="s">
        <v>95</v>
      </c>
      <c r="H1443" s="13">
        <v>105793.00000000009</v>
      </c>
      <c r="I1443" s="14">
        <v>550</v>
      </c>
      <c r="J1443" s="14">
        <v>16.60027777778101</v>
      </c>
      <c r="K1443" s="13">
        <v>6372.9656464906238</v>
      </c>
      <c r="L1443" s="14">
        <v>5372.5546761255246</v>
      </c>
      <c r="M1443" s="13">
        <v>5445.7582704428805</v>
      </c>
      <c r="N1443" s="13">
        <v>4503.7137932756732</v>
      </c>
      <c r="O1443" s="13">
        <v>4445.3473000777803</v>
      </c>
      <c r="P1443" s="13">
        <v>143</v>
      </c>
      <c r="Q1443" s="13">
        <v>8.6143136828349558</v>
      </c>
      <c r="R1443" s="13">
        <v>498</v>
      </c>
      <c r="S1443" s="13">
        <v>2.2713178294573644</v>
      </c>
      <c r="T1443" s="13">
        <v>299</v>
      </c>
    </row>
    <row r="1444" spans="1:20" x14ac:dyDescent="0.2">
      <c r="A1444" s="10">
        <v>2025</v>
      </c>
      <c r="B1444" s="10">
        <v>7</v>
      </c>
      <c r="C1444" s="10" t="s">
        <v>39</v>
      </c>
      <c r="D1444" s="13">
        <v>569</v>
      </c>
      <c r="E1444" s="13" t="b">
        <v>0</v>
      </c>
      <c r="F1444" s="13" t="b">
        <v>0</v>
      </c>
      <c r="G1444" s="13" t="s">
        <v>95</v>
      </c>
      <c r="H1444" s="13">
        <v>9942</v>
      </c>
      <c r="I1444" s="14">
        <v>39</v>
      </c>
      <c r="J1444" s="14">
        <v>2.1222222222495475</v>
      </c>
      <c r="K1444" s="13">
        <v>4684.7120418244976</v>
      </c>
      <c r="L1444" s="14">
        <v>4569.2670156479735</v>
      </c>
      <c r="M1444" s="13">
        <v>4684.7120418244976</v>
      </c>
      <c r="N1444" s="13">
        <v>2932.7937172397246</v>
      </c>
      <c r="O1444" s="13">
        <v>4569.2670156479735</v>
      </c>
      <c r="P1444" s="13">
        <v>9</v>
      </c>
      <c r="Q1444" s="13">
        <v>4.2408376962804741</v>
      </c>
      <c r="R1444" s="13">
        <v>556</v>
      </c>
      <c r="S1444" s="13">
        <v>3.25</v>
      </c>
      <c r="T1444" s="13">
        <v>199</v>
      </c>
    </row>
    <row r="1445" spans="1:20" x14ac:dyDescent="0.2">
      <c r="A1445" s="10">
        <v>2025</v>
      </c>
      <c r="B1445" s="10">
        <v>7</v>
      </c>
      <c r="C1445" s="10" t="s">
        <v>41</v>
      </c>
      <c r="D1445" s="13">
        <v>569</v>
      </c>
      <c r="E1445" s="13" t="b">
        <v>0</v>
      </c>
      <c r="F1445" s="13" t="b">
        <v>0</v>
      </c>
      <c r="G1445" s="13" t="s">
        <v>95</v>
      </c>
      <c r="H1445" s="13">
        <v>11358</v>
      </c>
      <c r="I1445" s="14">
        <v>46</v>
      </c>
      <c r="J1445" s="14">
        <v>2.0267013889024383</v>
      </c>
      <c r="K1445" s="13">
        <v>5604.1803011498077</v>
      </c>
      <c r="L1445" s="14">
        <v>4811.5623018746664</v>
      </c>
      <c r="M1445" s="13">
        <v>5604.1803011498077</v>
      </c>
      <c r="N1445" s="13">
        <v>4672.5679726940107</v>
      </c>
      <c r="O1445" s="13">
        <v>4811.5623018746664</v>
      </c>
      <c r="P1445" s="13">
        <v>8</v>
      </c>
      <c r="Q1445" s="13">
        <v>3.947300793202893</v>
      </c>
      <c r="R1445" s="13">
        <v>575</v>
      </c>
      <c r="S1445" s="13">
        <v>3.7142857142857144</v>
      </c>
      <c r="T1445" s="13">
        <v>290.5</v>
      </c>
    </row>
    <row r="1446" spans="1:20" x14ac:dyDescent="0.2">
      <c r="A1446" s="10">
        <v>2025</v>
      </c>
      <c r="B1446" s="10">
        <v>8</v>
      </c>
      <c r="C1446" s="10" t="s">
        <v>29</v>
      </c>
      <c r="D1446" s="13">
        <v>569</v>
      </c>
      <c r="E1446" s="13" t="b">
        <v>0</v>
      </c>
      <c r="F1446" s="13" t="b">
        <v>0</v>
      </c>
      <c r="G1446" s="13" t="s">
        <v>95</v>
      </c>
      <c r="H1446" s="13">
        <v>64336.999999999942</v>
      </c>
      <c r="I1446" s="14">
        <v>373</v>
      </c>
      <c r="J1446" s="14">
        <v>12.575937500062864</v>
      </c>
      <c r="K1446" s="13">
        <v>5115.8810227609938</v>
      </c>
      <c r="L1446" s="14">
        <v>4613.4214645794746</v>
      </c>
      <c r="M1446" s="13">
        <v>5115.8810227609938</v>
      </c>
      <c r="N1446" s="13">
        <v>4524.4976765919446</v>
      </c>
      <c r="O1446" s="13">
        <v>4613.4214645794746</v>
      </c>
      <c r="P1446" s="13">
        <v>88</v>
      </c>
      <c r="Q1446" s="13">
        <v>6.9974902467160094</v>
      </c>
      <c r="R1446" s="13">
        <v>476</v>
      </c>
      <c r="S1446" s="13">
        <v>2.6749999999999998</v>
      </c>
      <c r="T1446" s="13">
        <v>265</v>
      </c>
    </row>
    <row r="1447" spans="1:20" x14ac:dyDescent="0.2">
      <c r="A1447" s="10">
        <v>2025</v>
      </c>
      <c r="B1447" s="10">
        <v>8</v>
      </c>
      <c r="C1447" s="10" t="s">
        <v>39</v>
      </c>
      <c r="D1447" s="13">
        <v>569</v>
      </c>
      <c r="E1447" s="13" t="b">
        <v>0</v>
      </c>
      <c r="F1447" s="13" t="b">
        <v>0</v>
      </c>
      <c r="G1447" s="13" t="s">
        <v>95</v>
      </c>
      <c r="H1447" s="13">
        <v>5626</v>
      </c>
      <c r="I1447" s="14">
        <v>31</v>
      </c>
      <c r="J1447" s="14">
        <v>1.0687500000000001</v>
      </c>
      <c r="K1447" s="13">
        <v>5264.0935672514615</v>
      </c>
      <c r="L1447" s="14">
        <v>5034.85380116959</v>
      </c>
      <c r="M1447" s="13">
        <v>5264.0935672514615</v>
      </c>
      <c r="N1447" s="13">
        <v>4592.2807017543864</v>
      </c>
      <c r="O1447" s="13">
        <v>5034.85380116959</v>
      </c>
      <c r="P1447" s="13">
        <v>7</v>
      </c>
      <c r="Q1447" s="13">
        <v>6.5497076023391809</v>
      </c>
      <c r="R1447" s="13">
        <v>359</v>
      </c>
      <c r="S1447" s="13">
        <v>2.6</v>
      </c>
      <c r="T1447" s="13">
        <v>398</v>
      </c>
    </row>
    <row r="1448" spans="1:20" x14ac:dyDescent="0.2">
      <c r="A1448" s="10">
        <v>2025</v>
      </c>
      <c r="B1448" s="10">
        <v>8</v>
      </c>
      <c r="C1448" s="10" t="s">
        <v>35</v>
      </c>
      <c r="D1448" s="13">
        <v>569</v>
      </c>
      <c r="E1448" s="13" t="b">
        <v>0</v>
      </c>
      <c r="F1448" s="13" t="b">
        <v>0</v>
      </c>
      <c r="G1448" s="13" t="s">
        <v>95</v>
      </c>
      <c r="H1448" s="13">
        <v>4560</v>
      </c>
      <c r="I1448" s="14">
        <v>34</v>
      </c>
      <c r="J1448" s="14">
        <v>1.0064236111356877</v>
      </c>
      <c r="K1448" s="13">
        <v>4530.8952905569431</v>
      </c>
      <c r="L1448" s="14">
        <v>4217.9058132487335</v>
      </c>
      <c r="M1448" s="13">
        <v>4530.8952905569431</v>
      </c>
      <c r="N1448" s="13">
        <v>6382.9484214415079</v>
      </c>
      <c r="O1448" s="13">
        <v>4217.9058132487335</v>
      </c>
      <c r="P1448" s="13">
        <v>11</v>
      </c>
      <c r="Q1448" s="13">
        <v>10.929791271080346</v>
      </c>
      <c r="R1448" s="13">
        <v>500</v>
      </c>
      <c r="S1448" s="13">
        <v>2.5454545454545454</v>
      </c>
      <c r="T1448" s="13">
        <v>209</v>
      </c>
    </row>
    <row r="1449" spans="1:20" x14ac:dyDescent="0.2">
      <c r="A1449" s="10">
        <v>2025</v>
      </c>
      <c r="B1449" s="10">
        <v>8</v>
      </c>
      <c r="C1449" s="10" t="s">
        <v>41</v>
      </c>
      <c r="D1449" s="13">
        <v>569</v>
      </c>
      <c r="E1449" s="13" t="b">
        <v>0</v>
      </c>
      <c r="F1449" s="13" t="b">
        <v>0</v>
      </c>
      <c r="G1449" s="13" t="s">
        <v>95</v>
      </c>
      <c r="H1449" s="13">
        <v>68211.999999999985</v>
      </c>
      <c r="I1449" s="14">
        <v>225</v>
      </c>
      <c r="J1449" s="14">
        <v>5.15840277782263</v>
      </c>
      <c r="K1449" s="13">
        <v>13223.473027981034</v>
      </c>
      <c r="L1449" s="14">
        <v>13114.912292396833</v>
      </c>
      <c r="M1449" s="13">
        <v>4540.1650488963205</v>
      </c>
      <c r="N1449" s="13">
        <v>4549.2763963471371</v>
      </c>
      <c r="O1449" s="13">
        <v>4431.6043133121211</v>
      </c>
      <c r="P1449" s="13">
        <v>43</v>
      </c>
      <c r="Q1449" s="13">
        <v>8.3359136252152783</v>
      </c>
      <c r="R1449" s="13">
        <v>265</v>
      </c>
      <c r="S1449" s="13">
        <v>2.2571428571428571</v>
      </c>
      <c r="T1449" s="13">
        <v>272</v>
      </c>
    </row>
    <row r="1450" spans="1:20" x14ac:dyDescent="0.2">
      <c r="A1450" s="10">
        <v>2025</v>
      </c>
      <c r="B1450" s="10">
        <v>8</v>
      </c>
      <c r="C1450" s="10" t="s">
        <v>27</v>
      </c>
      <c r="D1450" s="13">
        <v>569</v>
      </c>
      <c r="E1450" s="13" t="b">
        <v>0</v>
      </c>
      <c r="F1450" s="13" t="b">
        <v>0</v>
      </c>
      <c r="G1450" s="13" t="s">
        <v>95</v>
      </c>
      <c r="H1450" s="13">
        <v>3336</v>
      </c>
      <c r="I1450" s="14">
        <v>27</v>
      </c>
      <c r="J1450" s="14">
        <v>0.33875</v>
      </c>
      <c r="K1450" s="13">
        <v>9847.970479704798</v>
      </c>
      <c r="L1450" s="14">
        <v>8032.4723247232478</v>
      </c>
      <c r="M1450" s="13">
        <v>9847.970479704798</v>
      </c>
      <c r="N1450" s="13">
        <v>10680.295202952029</v>
      </c>
      <c r="O1450" s="13">
        <v>8032.4723247232478</v>
      </c>
      <c r="P1450" s="13">
        <v>7</v>
      </c>
      <c r="Q1450" s="13">
        <v>20.664206642066421</v>
      </c>
      <c r="R1450" s="13">
        <v>491</v>
      </c>
      <c r="S1450" s="13">
        <v>2.6666666666666665</v>
      </c>
      <c r="T1450" s="13">
        <v>239</v>
      </c>
    </row>
    <row r="1451" spans="1:20" x14ac:dyDescent="0.2">
      <c r="A1451" s="10">
        <v>2025</v>
      </c>
      <c r="B1451" s="10">
        <v>8</v>
      </c>
      <c r="C1451" s="10" t="s">
        <v>40</v>
      </c>
      <c r="D1451" s="13">
        <v>569</v>
      </c>
      <c r="E1451" s="13" t="b">
        <v>0</v>
      </c>
      <c r="F1451" s="13" t="b">
        <v>0</v>
      </c>
      <c r="G1451" s="13" t="s">
        <v>95</v>
      </c>
      <c r="H1451" s="13">
        <v>323</v>
      </c>
      <c r="I1451" s="14">
        <v>1</v>
      </c>
      <c r="J1451" s="14">
        <v>1.09375</v>
      </c>
      <c r="K1451" s="13">
        <v>295.31428571428569</v>
      </c>
      <c r="L1451" s="14">
        <v>295.31428571428569</v>
      </c>
      <c r="M1451" s="13">
        <v>295.31428571428569</v>
      </c>
      <c r="N1451" s="13">
        <v>295.31428571428569</v>
      </c>
      <c r="O1451" s="13">
        <v>295.31428571428569</v>
      </c>
      <c r="P1451" s="13">
        <v>1</v>
      </c>
      <c r="Q1451" s="13">
        <v>0.91428571428571426</v>
      </c>
      <c r="R1451" s="13">
        <v>323</v>
      </c>
      <c r="S1451" s="13">
        <v>1</v>
      </c>
      <c r="T1451" s="13">
        <v>359</v>
      </c>
    </row>
    <row r="1452" spans="1:20" x14ac:dyDescent="0.2">
      <c r="A1452" s="10">
        <v>2025</v>
      </c>
      <c r="B1452" s="10">
        <v>9</v>
      </c>
      <c r="C1452" s="10" t="s">
        <v>29</v>
      </c>
      <c r="D1452" s="13">
        <v>569</v>
      </c>
      <c r="E1452" s="13" t="b">
        <v>0</v>
      </c>
      <c r="F1452" s="13" t="b">
        <v>0</v>
      </c>
      <c r="G1452" s="13" t="s">
        <v>95</v>
      </c>
      <c r="H1452" s="13">
        <v>27976.999999999996</v>
      </c>
      <c r="I1452" s="14">
        <v>152</v>
      </c>
      <c r="J1452" s="14">
        <v>5.6829166666720994</v>
      </c>
      <c r="K1452" s="13">
        <v>4923.000219952768</v>
      </c>
      <c r="L1452" s="14">
        <v>3520.9032920268414</v>
      </c>
      <c r="M1452" s="13">
        <v>4923.000219952768</v>
      </c>
      <c r="N1452" s="13">
        <v>3789.0754454102639</v>
      </c>
      <c r="O1452" s="13">
        <v>3520.9032920268414</v>
      </c>
      <c r="P1452" s="13">
        <v>47</v>
      </c>
      <c r="Q1452" s="13">
        <v>8.270401055787973</v>
      </c>
      <c r="R1452" s="13">
        <v>417</v>
      </c>
      <c r="S1452" s="13">
        <v>1.9047619047619047</v>
      </c>
      <c r="T1452" s="13">
        <v>305</v>
      </c>
    </row>
    <row r="1453" spans="1:20" x14ac:dyDescent="0.2">
      <c r="A1453" s="10">
        <v>2025</v>
      </c>
      <c r="B1453" s="10">
        <v>9</v>
      </c>
      <c r="C1453" s="10" t="s">
        <v>39</v>
      </c>
      <c r="D1453" s="13">
        <v>569</v>
      </c>
      <c r="E1453" s="13" t="b">
        <v>0</v>
      </c>
      <c r="F1453" s="13" t="b">
        <v>0</v>
      </c>
      <c r="G1453" s="13" t="s">
        <v>95</v>
      </c>
      <c r="H1453" s="13">
        <v>5827</v>
      </c>
      <c r="I1453" s="14">
        <v>17</v>
      </c>
      <c r="J1453" s="14">
        <v>1</v>
      </c>
      <c r="K1453" s="13">
        <v>5827</v>
      </c>
      <c r="L1453" s="14">
        <v>5612</v>
      </c>
      <c r="M1453" s="13">
        <v>5827</v>
      </c>
      <c r="N1453" s="13">
        <v>2827</v>
      </c>
      <c r="O1453" s="13">
        <v>5612</v>
      </c>
      <c r="P1453" s="13">
        <v>5</v>
      </c>
      <c r="Q1453" s="13">
        <v>5</v>
      </c>
      <c r="R1453" s="13">
        <v>1046</v>
      </c>
      <c r="S1453" s="13">
        <v>2.2000000000000002</v>
      </c>
      <c r="T1453" s="13">
        <v>249</v>
      </c>
    </row>
    <row r="1454" spans="1:20" x14ac:dyDescent="0.2">
      <c r="A1454" s="10">
        <v>2025</v>
      </c>
      <c r="B1454" s="10">
        <v>9</v>
      </c>
      <c r="C1454" s="10" t="s">
        <v>41</v>
      </c>
      <c r="D1454" s="13">
        <v>569</v>
      </c>
      <c r="E1454" s="13" t="b">
        <v>0</v>
      </c>
      <c r="F1454" s="13" t="b">
        <v>0</v>
      </c>
      <c r="G1454" s="13" t="s">
        <v>95</v>
      </c>
      <c r="H1454" s="13">
        <v>98097.000000000146</v>
      </c>
      <c r="I1454" s="14">
        <v>549</v>
      </c>
      <c r="J1454" s="14">
        <v>12.703472222209093</v>
      </c>
      <c r="K1454" s="13">
        <v>7722.0619909334828</v>
      </c>
      <c r="L1454" s="14">
        <v>7160.6879134169003</v>
      </c>
      <c r="M1454" s="13">
        <v>7275.0975783161666</v>
      </c>
      <c r="N1454" s="13">
        <v>6832.7460777417109</v>
      </c>
      <c r="O1454" s="13">
        <v>6713.7235007995887</v>
      </c>
      <c r="P1454" s="13">
        <v>158</v>
      </c>
      <c r="Q1454" s="13">
        <v>12.437544415909645</v>
      </c>
      <c r="R1454" s="13">
        <v>493</v>
      </c>
      <c r="S1454" s="13">
        <v>2.0642857142857145</v>
      </c>
      <c r="T1454" s="13">
        <v>299</v>
      </c>
    </row>
    <row r="1455" spans="1:20" x14ac:dyDescent="0.2">
      <c r="A1455" s="10">
        <v>2025</v>
      </c>
      <c r="B1455" s="10">
        <v>9</v>
      </c>
      <c r="C1455" s="10" t="s">
        <v>40</v>
      </c>
      <c r="D1455" s="13">
        <v>569</v>
      </c>
      <c r="E1455" s="13" t="b">
        <v>0</v>
      </c>
      <c r="F1455" s="13" t="b">
        <v>0</v>
      </c>
      <c r="G1455" s="13" t="s">
        <v>95</v>
      </c>
      <c r="H1455" s="13">
        <v>2466</v>
      </c>
      <c r="I1455" s="14">
        <v>11</v>
      </c>
      <c r="J1455" s="14">
        <v>1.7594791666552192</v>
      </c>
      <c r="K1455" s="13">
        <v>1401.5511219083551</v>
      </c>
      <c r="L1455" s="14">
        <v>1401.5511219083551</v>
      </c>
      <c r="M1455" s="13">
        <v>1401.5511219083551</v>
      </c>
      <c r="N1455" s="13">
        <v>1947.167130437155</v>
      </c>
      <c r="O1455" s="13">
        <v>1401.5511219083551</v>
      </c>
      <c r="P1455" s="13">
        <v>3</v>
      </c>
      <c r="Q1455" s="13">
        <v>1.7050500266524999</v>
      </c>
      <c r="R1455" s="13">
        <v>1233</v>
      </c>
      <c r="S1455" s="13">
        <v>2.3333333333333335</v>
      </c>
      <c r="T1455" s="13">
        <v>639</v>
      </c>
    </row>
    <row r="1456" spans="1:20" x14ac:dyDescent="0.2">
      <c r="A1456" s="10">
        <v>2025</v>
      </c>
      <c r="B1456" s="10">
        <v>10</v>
      </c>
      <c r="C1456" s="10" t="s">
        <v>41</v>
      </c>
      <c r="D1456" s="13">
        <v>569</v>
      </c>
      <c r="E1456" s="13" t="b">
        <v>0</v>
      </c>
      <c r="F1456" s="13" t="b">
        <v>0</v>
      </c>
      <c r="G1456" s="13" t="s">
        <v>95</v>
      </c>
      <c r="H1456" s="13">
        <v>117169.60000000011</v>
      </c>
      <c r="I1456" s="14">
        <v>646</v>
      </c>
      <c r="J1456" s="14">
        <v>17.430416666646778</v>
      </c>
      <c r="K1456" s="13">
        <v>6722.1342002801885</v>
      </c>
      <c r="L1456" s="14">
        <v>6467.062845129657</v>
      </c>
      <c r="M1456" s="13">
        <v>6552.6316544429756</v>
      </c>
      <c r="N1456" s="13">
        <v>6001.5432792361689</v>
      </c>
      <c r="O1456" s="13">
        <v>6297.5602992924451</v>
      </c>
      <c r="P1456" s="13">
        <v>184</v>
      </c>
      <c r="Q1456" s="13">
        <v>10.556259412437642</v>
      </c>
      <c r="R1456" s="13">
        <v>382</v>
      </c>
      <c r="S1456" s="13">
        <v>2.1543209876543208</v>
      </c>
      <c r="T1456" s="13">
        <v>283.5</v>
      </c>
    </row>
    <row r="1457" spans="1:20" x14ac:dyDescent="0.2">
      <c r="A1457" s="10">
        <v>2025</v>
      </c>
      <c r="B1457" s="10">
        <v>10</v>
      </c>
      <c r="C1457" s="10" t="s">
        <v>40</v>
      </c>
      <c r="D1457" s="13">
        <v>569</v>
      </c>
      <c r="E1457" s="13" t="b">
        <v>0</v>
      </c>
      <c r="F1457" s="13" t="b">
        <v>0</v>
      </c>
      <c r="G1457" s="13" t="s">
        <v>95</v>
      </c>
      <c r="H1457" s="13">
        <v>242</v>
      </c>
      <c r="I1457" s="14">
        <v>1</v>
      </c>
      <c r="J1457" s="14">
        <v>1.087187500022992</v>
      </c>
      <c r="K1457" s="13">
        <v>222.59269904674414</v>
      </c>
      <c r="L1457" s="14">
        <v>222.59269904674414</v>
      </c>
      <c r="M1457" s="13">
        <v>222.59269904674414</v>
      </c>
      <c r="N1457" s="13">
        <v>222.59269904674414</v>
      </c>
      <c r="O1457" s="13">
        <v>222.59269904674414</v>
      </c>
      <c r="P1457" s="13">
        <v>1</v>
      </c>
      <c r="Q1457" s="13">
        <v>0.91980454151547164</v>
      </c>
      <c r="R1457" s="13">
        <v>242</v>
      </c>
      <c r="S1457" s="13">
        <v>1</v>
      </c>
      <c r="T1457" s="13">
        <v>269</v>
      </c>
    </row>
    <row r="1458" spans="1:20" x14ac:dyDescent="0.2">
      <c r="A1458" s="10">
        <v>2025</v>
      </c>
      <c r="B1458" s="10">
        <v>11</v>
      </c>
      <c r="C1458" s="10" t="s">
        <v>29</v>
      </c>
      <c r="D1458" s="13">
        <v>569</v>
      </c>
      <c r="E1458" s="13" t="b">
        <v>0</v>
      </c>
      <c r="F1458" s="13" t="b">
        <v>0</v>
      </c>
      <c r="G1458" s="13" t="s">
        <v>95</v>
      </c>
      <c r="J1458" s="14">
        <v>0.60250000000000004</v>
      </c>
    </row>
    <row r="1459" spans="1:20" x14ac:dyDescent="0.2">
      <c r="A1459" s="10">
        <v>2025</v>
      </c>
      <c r="B1459" s="10">
        <v>11</v>
      </c>
      <c r="C1459" s="10" t="s">
        <v>41</v>
      </c>
      <c r="D1459" s="13">
        <v>569</v>
      </c>
      <c r="E1459" s="13" t="b">
        <v>0</v>
      </c>
      <c r="F1459" s="13" t="b">
        <v>0</v>
      </c>
      <c r="G1459" s="13" t="s">
        <v>95</v>
      </c>
      <c r="H1459" s="13">
        <v>69489.000000000015</v>
      </c>
      <c r="I1459" s="14">
        <v>392</v>
      </c>
      <c r="J1459" s="14">
        <v>10.258576388912624</v>
      </c>
      <c r="K1459" s="13">
        <v>6773.7468987512821</v>
      </c>
      <c r="L1459" s="14">
        <v>6728.6041827989475</v>
      </c>
      <c r="M1459" s="13">
        <v>6773.7468987512821</v>
      </c>
      <c r="N1459" s="13">
        <v>6485.8414537821154</v>
      </c>
      <c r="O1459" s="13">
        <v>6728.6041827989475</v>
      </c>
      <c r="P1459" s="13">
        <v>116</v>
      </c>
      <c r="Q1459" s="13">
        <v>11.307611855907389</v>
      </c>
      <c r="R1459" s="13">
        <v>368</v>
      </c>
      <c r="S1459" s="13">
        <v>2.0943396226415096</v>
      </c>
      <c r="T1459" s="13">
        <v>279</v>
      </c>
    </row>
    <row r="1460" spans="1:20" x14ac:dyDescent="0.2">
      <c r="A1460" s="10">
        <v>2025</v>
      </c>
      <c r="B1460" s="10">
        <v>11</v>
      </c>
      <c r="C1460" s="10" t="s">
        <v>31</v>
      </c>
      <c r="D1460" s="13">
        <v>569</v>
      </c>
      <c r="E1460" s="13" t="b">
        <v>0</v>
      </c>
      <c r="F1460" s="13" t="b">
        <v>0</v>
      </c>
      <c r="G1460" s="13" t="s">
        <v>95</v>
      </c>
      <c r="H1460" s="13">
        <v>58743.960000000021</v>
      </c>
      <c r="I1460" s="14">
        <v>318</v>
      </c>
      <c r="J1460" s="14">
        <v>9.6759722221814446</v>
      </c>
      <c r="K1460" s="13">
        <v>6071.1170568817752</v>
      </c>
      <c r="L1460" s="14">
        <v>6071.1170568817752</v>
      </c>
      <c r="M1460" s="13">
        <v>6071.1170568817752</v>
      </c>
      <c r="N1460" s="13">
        <v>6038.8805029895511</v>
      </c>
      <c r="O1460" s="13">
        <v>6071.1170568817752</v>
      </c>
      <c r="P1460" s="13">
        <v>96</v>
      </c>
      <c r="Q1460" s="13">
        <v>9.9214836293067439</v>
      </c>
      <c r="R1460" s="13">
        <v>361.5</v>
      </c>
      <c r="S1460" s="13">
        <v>2.0549450549450547</v>
      </c>
      <c r="T1460" s="13">
        <v>289</v>
      </c>
    </row>
    <row r="1461" spans="1:20" x14ac:dyDescent="0.2">
      <c r="A1461" s="10">
        <v>2025</v>
      </c>
      <c r="B1461" s="10">
        <v>12</v>
      </c>
      <c r="C1461" s="10" t="s">
        <v>41</v>
      </c>
      <c r="D1461" s="13">
        <v>569</v>
      </c>
      <c r="E1461" s="13" t="b">
        <v>0</v>
      </c>
      <c r="F1461" s="13" t="b">
        <v>0</v>
      </c>
      <c r="G1461" s="13" t="s">
        <v>95</v>
      </c>
      <c r="H1461" s="13">
        <v>170984.00000000032</v>
      </c>
      <c r="I1461" s="14">
        <v>839</v>
      </c>
      <c r="J1461" s="14">
        <v>17.112986111123462</v>
      </c>
      <c r="K1461" s="13">
        <v>9991.4765833217443</v>
      </c>
      <c r="L1461" s="14">
        <v>9928.3666156640265</v>
      </c>
      <c r="M1461" s="13">
        <v>8195.4779305780103</v>
      </c>
      <c r="N1461" s="13">
        <v>7921.9604994525616</v>
      </c>
      <c r="O1461" s="13">
        <v>8132.3679629202934</v>
      </c>
      <c r="P1461" s="13">
        <v>211</v>
      </c>
      <c r="Q1461" s="13">
        <v>12.329817755350701</v>
      </c>
      <c r="R1461" s="13">
        <v>437</v>
      </c>
      <c r="S1461" s="13">
        <v>2.3886010362694301</v>
      </c>
      <c r="T1461" s="13">
        <v>249</v>
      </c>
    </row>
    <row r="1462" spans="1:20" x14ac:dyDescent="0.2">
      <c r="A1462" s="10">
        <v>2025</v>
      </c>
      <c r="B1462" s="10">
        <v>12</v>
      </c>
      <c r="C1462" s="10" t="s">
        <v>31</v>
      </c>
      <c r="D1462" s="13">
        <v>569</v>
      </c>
      <c r="E1462" s="13" t="b">
        <v>0</v>
      </c>
      <c r="F1462" s="13" t="b">
        <v>0</v>
      </c>
      <c r="G1462" s="13" t="s">
        <v>95</v>
      </c>
      <c r="H1462" s="13">
        <v>73668.949999999939</v>
      </c>
      <c r="I1462" s="14">
        <v>363</v>
      </c>
      <c r="J1462" s="14">
        <v>6.6224305555733736</v>
      </c>
      <c r="K1462" s="13">
        <v>11124.155909494719</v>
      </c>
      <c r="L1462" s="14">
        <v>11124.155909494719</v>
      </c>
      <c r="M1462" s="13">
        <v>11124.155909494719</v>
      </c>
      <c r="N1462" s="13">
        <v>9662.3285760464769</v>
      </c>
      <c r="O1462" s="13">
        <v>11124.155909494719</v>
      </c>
      <c r="P1462" s="13">
        <v>92</v>
      </c>
      <c r="Q1462" s="13">
        <v>13.892180405360943</v>
      </c>
      <c r="R1462" s="13">
        <v>468</v>
      </c>
      <c r="S1462" s="13">
        <v>2.6279069767441858</v>
      </c>
      <c r="T1462" s="13">
        <v>259</v>
      </c>
    </row>
    <row r="1463" spans="1:20" x14ac:dyDescent="0.2">
      <c r="A1463" s="10">
        <v>2025</v>
      </c>
      <c r="B1463" s="10">
        <v>5</v>
      </c>
      <c r="C1463" s="10" t="s">
        <v>33</v>
      </c>
      <c r="D1463" s="13">
        <v>570</v>
      </c>
      <c r="E1463" s="13" t="b">
        <v>0</v>
      </c>
      <c r="F1463" s="13" t="b">
        <v>0</v>
      </c>
      <c r="G1463" s="13" t="s">
        <v>190</v>
      </c>
      <c r="H1463" s="13">
        <v>24464.019999999975</v>
      </c>
      <c r="I1463" s="14">
        <v>106</v>
      </c>
      <c r="J1463" s="14">
        <v>5.889930555546889</v>
      </c>
      <c r="K1463" s="13">
        <v>4153.532842074138</v>
      </c>
      <c r="L1463" s="14">
        <v>3737.3140128569958</v>
      </c>
      <c r="M1463" s="13">
        <v>4153.532842074138</v>
      </c>
      <c r="N1463" s="13">
        <v>3487.608182520014</v>
      </c>
      <c r="O1463" s="13">
        <v>3737.3140128569958</v>
      </c>
      <c r="P1463" s="13">
        <v>23</v>
      </c>
      <c r="Q1463" s="13">
        <v>3.9049696398100258</v>
      </c>
      <c r="R1463" s="13">
        <v>515</v>
      </c>
      <c r="S1463" s="13">
        <v>3.05</v>
      </c>
      <c r="T1463" s="13">
        <v>339</v>
      </c>
    </row>
    <row r="1464" spans="1:20" x14ac:dyDescent="0.2">
      <c r="A1464" s="10">
        <v>2025</v>
      </c>
      <c r="B1464" s="10">
        <v>6</v>
      </c>
      <c r="C1464" s="10" t="s">
        <v>33</v>
      </c>
      <c r="D1464" s="13">
        <v>570</v>
      </c>
      <c r="E1464" s="13" t="b">
        <v>0</v>
      </c>
      <c r="F1464" s="13" t="b">
        <v>0</v>
      </c>
      <c r="G1464" s="13" t="s">
        <v>190</v>
      </c>
      <c r="H1464" s="13">
        <v>6167.0000000000009</v>
      </c>
      <c r="I1464" s="14">
        <v>50</v>
      </c>
      <c r="J1464" s="14">
        <v>1.0403819444400142</v>
      </c>
      <c r="K1464" s="13">
        <v>5927.630744610231</v>
      </c>
      <c r="L1464" s="14">
        <v>5153.8764476406777</v>
      </c>
      <c r="M1464" s="13">
        <v>5927.630744610231</v>
      </c>
      <c r="N1464" s="13">
        <v>5741.160764967879</v>
      </c>
      <c r="O1464" s="13">
        <v>5153.8764476406777</v>
      </c>
      <c r="P1464" s="13">
        <v>15</v>
      </c>
      <c r="Q1464" s="13">
        <v>14.417781931109689</v>
      </c>
      <c r="R1464" s="13">
        <v>418</v>
      </c>
      <c r="S1464" s="13">
        <v>1.6923076923076923</v>
      </c>
      <c r="T1464" s="13">
        <v>247</v>
      </c>
    </row>
    <row r="1465" spans="1:20" x14ac:dyDescent="0.2">
      <c r="A1465" s="10">
        <v>2025</v>
      </c>
      <c r="B1465" s="10">
        <v>6</v>
      </c>
      <c r="C1465" s="10" t="s">
        <v>41</v>
      </c>
      <c r="D1465" s="13">
        <v>571</v>
      </c>
      <c r="E1465" s="13" t="b">
        <v>0</v>
      </c>
      <c r="F1465" s="13" t="b">
        <v>0</v>
      </c>
      <c r="G1465" s="13" t="s">
        <v>191</v>
      </c>
      <c r="H1465" s="13">
        <v>13803.000000000004</v>
      </c>
      <c r="I1465" s="14">
        <v>72</v>
      </c>
      <c r="J1465" s="14">
        <v>5.833125000024447</v>
      </c>
      <c r="K1465" s="13">
        <v>2366.3130826001766</v>
      </c>
      <c r="L1465" s="14">
        <v>2269.452480436219</v>
      </c>
      <c r="M1465" s="13">
        <v>2366.3130826001766</v>
      </c>
      <c r="N1465" s="13">
        <v>1892.4847315896259</v>
      </c>
      <c r="O1465" s="13">
        <v>2269.452480436219</v>
      </c>
      <c r="P1465" s="13">
        <v>27</v>
      </c>
      <c r="Q1465" s="13">
        <v>4.6287367405784794</v>
      </c>
      <c r="R1465" s="13">
        <v>374</v>
      </c>
      <c r="S1465" s="13">
        <v>1.6296296296296295</v>
      </c>
      <c r="T1465" s="13">
        <v>224</v>
      </c>
    </row>
    <row r="1466" spans="1:20" x14ac:dyDescent="0.2">
      <c r="A1466" s="10">
        <v>2025</v>
      </c>
      <c r="B1466" s="10">
        <v>7</v>
      </c>
      <c r="C1466" s="10" t="s">
        <v>29</v>
      </c>
      <c r="D1466" s="13">
        <v>571</v>
      </c>
      <c r="E1466" s="13" t="b">
        <v>0</v>
      </c>
      <c r="F1466" s="13" t="b">
        <v>0</v>
      </c>
      <c r="G1466" s="13" t="s">
        <v>191</v>
      </c>
      <c r="H1466" s="13">
        <v>1761</v>
      </c>
      <c r="I1466" s="14">
        <v>8</v>
      </c>
      <c r="J1466" s="14">
        <v>1.0179861111100763</v>
      </c>
      <c r="K1466" s="13">
        <v>1729.8860768146378</v>
      </c>
      <c r="L1466" s="14">
        <v>1223.9852650261437</v>
      </c>
      <c r="M1466" s="13">
        <v>1729.8860768146378</v>
      </c>
      <c r="N1466" s="13">
        <v>1223.9852650261437</v>
      </c>
      <c r="O1466" s="13">
        <v>1223.9852650261437</v>
      </c>
      <c r="P1466" s="13">
        <v>6</v>
      </c>
      <c r="Q1466" s="13">
        <v>5.8939900402543026</v>
      </c>
      <c r="R1466" s="13">
        <v>290</v>
      </c>
      <c r="S1466" s="13">
        <v>1.2</v>
      </c>
      <c r="T1466" s="13">
        <v>279</v>
      </c>
    </row>
    <row r="1467" spans="1:20" x14ac:dyDescent="0.2">
      <c r="A1467" s="10">
        <v>2025</v>
      </c>
      <c r="B1467" s="10">
        <v>7</v>
      </c>
      <c r="C1467" s="10" t="s">
        <v>41</v>
      </c>
      <c r="D1467" s="13">
        <v>571</v>
      </c>
      <c r="E1467" s="13" t="b">
        <v>0</v>
      </c>
      <c r="F1467" s="13" t="b">
        <v>0</v>
      </c>
      <c r="G1467" s="13" t="s">
        <v>191</v>
      </c>
      <c r="H1467" s="13">
        <v>60728.999999999971</v>
      </c>
      <c r="I1467" s="14">
        <v>347</v>
      </c>
      <c r="J1467" s="14">
        <v>20.812118055576285</v>
      </c>
      <c r="K1467" s="13">
        <v>2917.9634594533049</v>
      </c>
      <c r="L1467" s="14">
        <v>2817.1375851046937</v>
      </c>
      <c r="M1467" s="13">
        <v>2917.9634594533049</v>
      </c>
      <c r="N1467" s="13">
        <v>2578.8533323074994</v>
      </c>
      <c r="O1467" s="13">
        <v>2817.1375851046937</v>
      </c>
      <c r="P1467" s="13">
        <v>125</v>
      </c>
      <c r="Q1467" s="13">
        <v>6.0061162283532301</v>
      </c>
      <c r="R1467" s="13">
        <v>305.5</v>
      </c>
      <c r="S1467" s="13">
        <v>2.0099999999999998</v>
      </c>
      <c r="T1467" s="13">
        <v>214</v>
      </c>
    </row>
    <row r="1468" spans="1:20" x14ac:dyDescent="0.2">
      <c r="A1468" s="10">
        <v>2025</v>
      </c>
      <c r="B1468" s="10">
        <v>7</v>
      </c>
      <c r="C1468" s="10" t="s">
        <v>40</v>
      </c>
      <c r="D1468" s="13">
        <v>571</v>
      </c>
      <c r="E1468" s="13" t="b">
        <v>0</v>
      </c>
      <c r="F1468" s="13" t="b">
        <v>0</v>
      </c>
      <c r="G1468" s="13" t="s">
        <v>191</v>
      </c>
      <c r="J1468" s="14">
        <v>1.5909374999839929</v>
      </c>
    </row>
    <row r="1469" spans="1:20" x14ac:dyDescent="0.2">
      <c r="A1469" s="10">
        <v>2025</v>
      </c>
      <c r="B1469" s="10">
        <v>8</v>
      </c>
      <c r="C1469" s="10" t="s">
        <v>29</v>
      </c>
      <c r="D1469" s="13">
        <v>571</v>
      </c>
      <c r="E1469" s="13" t="b">
        <v>0</v>
      </c>
      <c r="F1469" s="13" t="b">
        <v>0</v>
      </c>
      <c r="G1469" s="13" t="s">
        <v>191</v>
      </c>
      <c r="H1469" s="13">
        <v>351</v>
      </c>
      <c r="I1469" s="14">
        <v>2</v>
      </c>
      <c r="J1469" s="14">
        <v>1.4168402777804294</v>
      </c>
      <c r="K1469" s="13">
        <v>247.73434628062935</v>
      </c>
      <c r="L1469" s="14">
        <v>247.73434628062935</v>
      </c>
      <c r="M1469" s="13">
        <v>247.73434628062935</v>
      </c>
      <c r="N1469" s="13">
        <v>247.73434628062935</v>
      </c>
      <c r="O1469" s="13">
        <v>247.73434628062935</v>
      </c>
      <c r="P1469" s="13">
        <v>2</v>
      </c>
      <c r="Q1469" s="13">
        <v>1.4115917166987428</v>
      </c>
      <c r="R1469" s="13">
        <v>175.5</v>
      </c>
      <c r="S1469" s="13">
        <v>1</v>
      </c>
      <c r="T1469" s="13">
        <v>184</v>
      </c>
    </row>
    <row r="1470" spans="1:20" x14ac:dyDescent="0.2">
      <c r="A1470" s="10">
        <v>2025</v>
      </c>
      <c r="B1470" s="10">
        <v>8</v>
      </c>
      <c r="C1470" s="10" t="s">
        <v>39</v>
      </c>
      <c r="D1470" s="13">
        <v>571</v>
      </c>
      <c r="E1470" s="13" t="b">
        <v>0</v>
      </c>
      <c r="F1470" s="13" t="b">
        <v>0</v>
      </c>
      <c r="G1470" s="13" t="s">
        <v>191</v>
      </c>
      <c r="H1470" s="13">
        <v>5497</v>
      </c>
      <c r="I1470" s="14">
        <v>24</v>
      </c>
      <c r="J1470" s="14">
        <v>0.64895833330956521</v>
      </c>
      <c r="K1470" s="13">
        <v>8470.4975926055777</v>
      </c>
      <c r="L1470" s="14">
        <v>9079.1653293854943</v>
      </c>
      <c r="M1470" s="13">
        <v>8470.4975926055777</v>
      </c>
      <c r="N1470" s="13">
        <v>6552.1926166123667</v>
      </c>
      <c r="O1470" s="13">
        <v>9079.1653293854943</v>
      </c>
      <c r="P1470" s="13">
        <v>11</v>
      </c>
      <c r="Q1470" s="13">
        <v>16.950240771086293</v>
      </c>
      <c r="R1470" s="13">
        <v>360</v>
      </c>
      <c r="S1470" s="13">
        <v>1.5555555555555556</v>
      </c>
      <c r="T1470" s="13">
        <v>319</v>
      </c>
    </row>
    <row r="1471" spans="1:20" x14ac:dyDescent="0.2">
      <c r="A1471" s="10">
        <v>2025</v>
      </c>
      <c r="B1471" s="10">
        <v>8</v>
      </c>
      <c r="C1471" s="10" t="s">
        <v>41</v>
      </c>
      <c r="D1471" s="13">
        <v>571</v>
      </c>
      <c r="E1471" s="13" t="b">
        <v>0</v>
      </c>
      <c r="F1471" s="13" t="b">
        <v>0</v>
      </c>
      <c r="G1471" s="13" t="s">
        <v>191</v>
      </c>
      <c r="H1471" s="13">
        <v>102983</v>
      </c>
      <c r="I1471" s="14">
        <v>528</v>
      </c>
      <c r="J1471" s="14">
        <v>22.220902777725133</v>
      </c>
      <c r="K1471" s="13">
        <v>4634.5101740525633</v>
      </c>
      <c r="L1471" s="14">
        <v>4322.9431747612434</v>
      </c>
      <c r="M1471" s="13">
        <v>4461.1598813785258</v>
      </c>
      <c r="N1471" s="13">
        <v>2661.3815195340271</v>
      </c>
      <c r="O1471" s="13">
        <v>4149.592882087205</v>
      </c>
      <c r="P1471" s="13">
        <v>167</v>
      </c>
      <c r="Q1471" s="13">
        <v>7.5154462296376892</v>
      </c>
      <c r="R1471" s="13">
        <v>338.5</v>
      </c>
      <c r="S1471" s="13">
        <v>1.8992805755395683</v>
      </c>
      <c r="T1471" s="13">
        <v>234</v>
      </c>
    </row>
    <row r="1472" spans="1:20" x14ac:dyDescent="0.2">
      <c r="A1472" s="10">
        <v>2025</v>
      </c>
      <c r="B1472" s="10">
        <v>9</v>
      </c>
      <c r="C1472" s="10" t="s">
        <v>29</v>
      </c>
      <c r="D1472" s="13">
        <v>571</v>
      </c>
      <c r="E1472" s="13" t="b">
        <v>0</v>
      </c>
      <c r="F1472" s="13" t="b">
        <v>0</v>
      </c>
      <c r="G1472" s="13" t="s">
        <v>191</v>
      </c>
      <c r="J1472" s="14">
        <v>1.27125</v>
      </c>
    </row>
    <row r="1473" spans="1:20" x14ac:dyDescent="0.2">
      <c r="A1473" s="10">
        <v>2025</v>
      </c>
      <c r="B1473" s="10">
        <v>9</v>
      </c>
      <c r="C1473" s="10" t="s">
        <v>41</v>
      </c>
      <c r="D1473" s="13">
        <v>571</v>
      </c>
      <c r="E1473" s="13" t="b">
        <v>0</v>
      </c>
      <c r="F1473" s="13" t="b">
        <v>0</v>
      </c>
      <c r="G1473" s="13" t="s">
        <v>191</v>
      </c>
      <c r="H1473" s="13">
        <v>47660.999999999949</v>
      </c>
      <c r="I1473" s="14">
        <v>342</v>
      </c>
      <c r="J1473" s="14">
        <v>14.804513888859656</v>
      </c>
      <c r="K1473" s="13">
        <v>3219.3559584462059</v>
      </c>
      <c r="L1473" s="14">
        <v>3150.0527710735996</v>
      </c>
      <c r="M1473" s="13">
        <v>3219.3559584462059</v>
      </c>
      <c r="N1473" s="13">
        <v>3016.5732110667695</v>
      </c>
      <c r="O1473" s="13">
        <v>3150.0527710735996</v>
      </c>
      <c r="P1473" s="13">
        <v>91</v>
      </c>
      <c r="Q1473" s="13">
        <v>6.1467739287594698</v>
      </c>
      <c r="R1473" s="13">
        <v>269</v>
      </c>
      <c r="S1473" s="13">
        <v>2.6</v>
      </c>
      <c r="T1473" s="13">
        <v>204</v>
      </c>
    </row>
    <row r="1474" spans="1:20" x14ac:dyDescent="0.2">
      <c r="A1474" s="10">
        <v>2025</v>
      </c>
      <c r="B1474" s="10">
        <v>9</v>
      </c>
      <c r="C1474" s="10" t="s">
        <v>27</v>
      </c>
      <c r="D1474" s="13">
        <v>571</v>
      </c>
      <c r="E1474" s="13" t="b">
        <v>0</v>
      </c>
      <c r="F1474" s="13" t="b">
        <v>0</v>
      </c>
      <c r="G1474" s="13" t="s">
        <v>191</v>
      </c>
      <c r="H1474" s="13">
        <v>5407.0000000000009</v>
      </c>
      <c r="I1474" s="14">
        <v>25</v>
      </c>
      <c r="J1474" s="14">
        <v>0.71291666668548714</v>
      </c>
      <c r="K1474" s="13">
        <v>7584.3366450364838</v>
      </c>
      <c r="L1474" s="14">
        <v>7058.538865973801</v>
      </c>
      <c r="M1474" s="13">
        <v>7584.3366450364838</v>
      </c>
      <c r="N1474" s="13">
        <v>8393.7580360145312</v>
      </c>
      <c r="O1474" s="13">
        <v>7058.538865973801</v>
      </c>
      <c r="P1474" s="13">
        <v>8</v>
      </c>
      <c r="Q1474" s="13">
        <v>11.221507889826496</v>
      </c>
      <c r="R1474" s="13">
        <v>398</v>
      </c>
      <c r="S1474" s="13">
        <v>2</v>
      </c>
      <c r="T1474" s="13">
        <v>389</v>
      </c>
    </row>
    <row r="1475" spans="1:20" x14ac:dyDescent="0.2">
      <c r="A1475" s="10">
        <v>2026</v>
      </c>
      <c r="B1475" s="10">
        <v>1</v>
      </c>
      <c r="C1475" s="10" t="s">
        <v>39</v>
      </c>
      <c r="D1475" s="13">
        <v>572</v>
      </c>
      <c r="E1475" s="13" t="b">
        <v>0</v>
      </c>
      <c r="F1475" s="13" t="b">
        <v>0</v>
      </c>
      <c r="G1475" s="13" t="s">
        <v>123</v>
      </c>
      <c r="H1475" s="13">
        <v>38489.019999999975</v>
      </c>
      <c r="I1475" s="14">
        <v>279</v>
      </c>
      <c r="J1475" s="14">
        <v>12.177326388925138</v>
      </c>
      <c r="K1475" s="13">
        <v>3160.711864880654</v>
      </c>
      <c r="L1475" s="14">
        <v>3089.6782100065689</v>
      </c>
      <c r="M1475" s="13">
        <v>3160.711864880654</v>
      </c>
      <c r="N1475" s="13">
        <v>3355.4015631182051</v>
      </c>
      <c r="O1475" s="13">
        <v>3089.6782100065689</v>
      </c>
      <c r="P1475" s="13">
        <v>90</v>
      </c>
      <c r="Q1475" s="13">
        <v>7.3907849001938493</v>
      </c>
      <c r="R1475" s="13">
        <v>364</v>
      </c>
      <c r="S1475" s="13">
        <v>1.641025641025641</v>
      </c>
      <c r="T1475" s="13">
        <v>269</v>
      </c>
    </row>
    <row r="1476" spans="1:20" x14ac:dyDescent="0.2">
      <c r="A1476" s="10">
        <v>2025</v>
      </c>
      <c r="B1476" s="10">
        <v>7</v>
      </c>
      <c r="C1476" s="10" t="s">
        <v>29</v>
      </c>
      <c r="D1476" s="13">
        <v>572</v>
      </c>
      <c r="E1476" s="13" t="b">
        <v>0</v>
      </c>
      <c r="F1476" s="13" t="b">
        <v>0</v>
      </c>
      <c r="G1476" s="13" t="s">
        <v>123</v>
      </c>
      <c r="H1476" s="13">
        <v>469</v>
      </c>
      <c r="I1476" s="14">
        <v>1</v>
      </c>
      <c r="J1476" s="14">
        <v>0.01</v>
      </c>
      <c r="K1476" s="13">
        <v>46900</v>
      </c>
      <c r="L1476" s="14">
        <v>46900</v>
      </c>
      <c r="M1476" s="13">
        <v>46900</v>
      </c>
      <c r="N1476" s="13">
        <v>46900</v>
      </c>
      <c r="O1476" s="13">
        <v>46900</v>
      </c>
      <c r="P1476" s="13">
        <v>1</v>
      </c>
      <c r="Q1476" s="13">
        <v>100</v>
      </c>
      <c r="R1476" s="13">
        <v>469</v>
      </c>
      <c r="S1476" s="13">
        <v>1</v>
      </c>
      <c r="T1476" s="13">
        <v>469</v>
      </c>
    </row>
    <row r="1477" spans="1:20" x14ac:dyDescent="0.2">
      <c r="A1477" s="10">
        <v>2025</v>
      </c>
      <c r="B1477" s="10">
        <v>7</v>
      </c>
      <c r="C1477" s="10" t="s">
        <v>39</v>
      </c>
      <c r="D1477" s="13">
        <v>572</v>
      </c>
      <c r="E1477" s="13" t="b">
        <v>0</v>
      </c>
      <c r="F1477" s="13" t="b">
        <v>0</v>
      </c>
      <c r="G1477" s="13" t="s">
        <v>123</v>
      </c>
      <c r="H1477" s="13">
        <v>95338.850000000122</v>
      </c>
      <c r="I1477" s="14">
        <v>640</v>
      </c>
      <c r="J1477" s="14">
        <v>18.179548611111823</v>
      </c>
      <c r="K1477" s="13">
        <v>5244.2913759545427</v>
      </c>
      <c r="L1477" s="14">
        <v>4072.5131071047072</v>
      </c>
      <c r="M1477" s="13">
        <v>5244.2913759545427</v>
      </c>
      <c r="N1477" s="13">
        <v>4839.1306011981205</v>
      </c>
      <c r="O1477" s="13">
        <v>4072.5131071047072</v>
      </c>
      <c r="P1477" s="13">
        <v>240</v>
      </c>
      <c r="Q1477" s="13">
        <v>13.201647914035975</v>
      </c>
      <c r="R1477" s="13">
        <v>357.5</v>
      </c>
      <c r="S1477" s="13">
        <v>1.6129032258064515</v>
      </c>
      <c r="T1477" s="13">
        <v>262</v>
      </c>
    </row>
    <row r="1478" spans="1:20" x14ac:dyDescent="0.2">
      <c r="A1478" s="10">
        <v>2025</v>
      </c>
      <c r="B1478" s="10">
        <v>8</v>
      </c>
      <c r="C1478" s="10" t="s">
        <v>29</v>
      </c>
      <c r="D1478" s="13">
        <v>572</v>
      </c>
      <c r="E1478" s="13" t="b">
        <v>0</v>
      </c>
      <c r="F1478" s="13" t="b">
        <v>0</v>
      </c>
      <c r="G1478" s="13" t="s">
        <v>123</v>
      </c>
      <c r="H1478" s="13">
        <v>8811</v>
      </c>
      <c r="I1478" s="14">
        <v>41</v>
      </c>
      <c r="J1478" s="14">
        <v>1.0486111111313221</v>
      </c>
      <c r="K1478" s="13">
        <v>8402.5430461956639</v>
      </c>
      <c r="L1478" s="14">
        <v>5827.7086091592</v>
      </c>
      <c r="M1478" s="13">
        <v>8402.5430461956639</v>
      </c>
      <c r="N1478" s="13">
        <v>3790.7284767481292</v>
      </c>
      <c r="O1478" s="13">
        <v>5827.7086091592</v>
      </c>
      <c r="P1478" s="13">
        <v>11</v>
      </c>
      <c r="Q1478" s="13">
        <v>10.490066224963376</v>
      </c>
      <c r="R1478" s="13">
        <v>524</v>
      </c>
      <c r="S1478" s="13">
        <v>2</v>
      </c>
      <c r="T1478" s="13">
        <v>349</v>
      </c>
    </row>
    <row r="1479" spans="1:20" x14ac:dyDescent="0.2">
      <c r="A1479" s="10">
        <v>2025</v>
      </c>
      <c r="B1479" s="10">
        <v>8</v>
      </c>
      <c r="C1479" s="10" t="s">
        <v>39</v>
      </c>
      <c r="D1479" s="13">
        <v>572</v>
      </c>
      <c r="E1479" s="13" t="b">
        <v>0</v>
      </c>
      <c r="F1479" s="13" t="b">
        <v>0</v>
      </c>
      <c r="G1479" s="13" t="s">
        <v>123</v>
      </c>
      <c r="H1479" s="13">
        <v>3963</v>
      </c>
      <c r="I1479" s="14">
        <v>28</v>
      </c>
      <c r="J1479" s="14">
        <v>1.0350347222120035</v>
      </c>
      <c r="K1479" s="13">
        <v>3828.8570566314479</v>
      </c>
      <c r="L1479" s="14">
        <v>3828.8570566314479</v>
      </c>
      <c r="M1479" s="13">
        <v>3828.8570566314479</v>
      </c>
      <c r="N1479" s="13">
        <v>4318.6956959733971</v>
      </c>
      <c r="O1479" s="13">
        <v>3828.8570566314479</v>
      </c>
      <c r="P1479" s="13">
        <v>11</v>
      </c>
      <c r="Q1479" s="13">
        <v>10.627662786511715</v>
      </c>
      <c r="R1479" s="13">
        <v>389</v>
      </c>
      <c r="S1479" s="13">
        <v>1.6</v>
      </c>
      <c r="T1479" s="13">
        <v>259</v>
      </c>
    </row>
    <row r="1480" spans="1:20" x14ac:dyDescent="0.2">
      <c r="A1480" s="10">
        <v>2025</v>
      </c>
      <c r="B1480" s="10">
        <v>8</v>
      </c>
      <c r="C1480" s="10" t="s">
        <v>41</v>
      </c>
      <c r="D1480" s="13">
        <v>572</v>
      </c>
      <c r="E1480" s="13" t="b">
        <v>0</v>
      </c>
      <c r="F1480" s="13" t="b">
        <v>0</v>
      </c>
      <c r="G1480" s="13" t="s">
        <v>123</v>
      </c>
      <c r="H1480" s="13">
        <v>32128.999999999985</v>
      </c>
      <c r="I1480" s="14">
        <v>226</v>
      </c>
      <c r="J1480" s="14">
        <v>12.623888888876536</v>
      </c>
      <c r="K1480" s="13">
        <v>2545.0952779147369</v>
      </c>
      <c r="L1480" s="14">
        <v>2184.152620694827</v>
      </c>
      <c r="M1480" s="13">
        <v>2545.0952779147369</v>
      </c>
      <c r="N1480" s="13">
        <v>2346.7807947917158</v>
      </c>
      <c r="O1480" s="13">
        <v>2184.152620694827</v>
      </c>
      <c r="P1480" s="13">
        <v>90</v>
      </c>
      <c r="Q1480" s="13">
        <v>7.1293403159863802</v>
      </c>
      <c r="R1480" s="13">
        <v>290</v>
      </c>
      <c r="S1480" s="13">
        <v>1.6125</v>
      </c>
      <c r="T1480" s="13">
        <v>249</v>
      </c>
    </row>
    <row r="1481" spans="1:20" x14ac:dyDescent="0.2">
      <c r="A1481" s="10">
        <v>2025</v>
      </c>
      <c r="B1481" s="10">
        <v>9</v>
      </c>
      <c r="C1481" s="10" t="s">
        <v>39</v>
      </c>
      <c r="D1481" s="13">
        <v>572</v>
      </c>
      <c r="E1481" s="13" t="b">
        <v>0</v>
      </c>
      <c r="F1481" s="13" t="b">
        <v>0</v>
      </c>
      <c r="G1481" s="13" t="s">
        <v>123</v>
      </c>
      <c r="H1481" s="13">
        <v>24775.949999999993</v>
      </c>
      <c r="I1481" s="14">
        <v>152</v>
      </c>
      <c r="J1481" s="14">
        <v>7.3094791666528902</v>
      </c>
      <c r="K1481" s="13">
        <v>3389.5643499515218</v>
      </c>
      <c r="L1481" s="14">
        <v>2867.1057844462694</v>
      </c>
      <c r="M1481" s="13">
        <v>3389.5643499515218</v>
      </c>
      <c r="N1481" s="13">
        <v>2887.8514486095673</v>
      </c>
      <c r="O1481" s="13">
        <v>2867.1057844462694</v>
      </c>
      <c r="P1481" s="13">
        <v>64</v>
      </c>
      <c r="Q1481" s="13">
        <v>8.7557538014444418</v>
      </c>
      <c r="R1481" s="13">
        <v>319</v>
      </c>
      <c r="S1481" s="13">
        <v>1.3833333333333333</v>
      </c>
      <c r="T1481" s="13">
        <v>289</v>
      </c>
    </row>
    <row r="1482" spans="1:20" x14ac:dyDescent="0.2">
      <c r="A1482" s="10">
        <v>2025</v>
      </c>
      <c r="B1482" s="10">
        <v>9</v>
      </c>
      <c r="C1482" s="10" t="s">
        <v>27</v>
      </c>
      <c r="D1482" s="13">
        <v>572</v>
      </c>
      <c r="E1482" s="13" t="b">
        <v>0</v>
      </c>
      <c r="F1482" s="13" t="b">
        <v>0</v>
      </c>
      <c r="G1482" s="13" t="s">
        <v>123</v>
      </c>
      <c r="H1482" s="13">
        <v>63942.929999999978</v>
      </c>
      <c r="I1482" s="14">
        <v>356</v>
      </c>
      <c r="J1482" s="14">
        <v>9.1100347222326672</v>
      </c>
      <c r="K1482" s="13">
        <v>7018.955684543098</v>
      </c>
      <c r="L1482" s="14">
        <v>6326.296414584408</v>
      </c>
      <c r="M1482" s="13">
        <v>7018.955684543098</v>
      </c>
      <c r="N1482" s="13">
        <v>5605.6635959214436</v>
      </c>
      <c r="O1482" s="13">
        <v>6326.296414584408</v>
      </c>
      <c r="P1482" s="13">
        <v>128</v>
      </c>
      <c r="Q1482" s="13">
        <v>14.050440410245773</v>
      </c>
      <c r="R1482" s="13">
        <v>324</v>
      </c>
      <c r="S1482" s="13">
        <v>1.7130434782608697</v>
      </c>
      <c r="T1482" s="13">
        <v>269</v>
      </c>
    </row>
    <row r="1483" spans="1:20" x14ac:dyDescent="0.2">
      <c r="A1483" s="10">
        <v>2025</v>
      </c>
      <c r="B1483" s="10">
        <v>10</v>
      </c>
      <c r="C1483" s="10" t="s">
        <v>39</v>
      </c>
      <c r="D1483" s="13">
        <v>572</v>
      </c>
      <c r="E1483" s="13" t="b">
        <v>0</v>
      </c>
      <c r="F1483" s="13" t="b">
        <v>0</v>
      </c>
      <c r="G1483" s="13" t="s">
        <v>123</v>
      </c>
      <c r="H1483" s="13">
        <v>48179.139999999992</v>
      </c>
      <c r="I1483" s="14">
        <v>323</v>
      </c>
      <c r="J1483" s="14">
        <v>14.138055555508181</v>
      </c>
      <c r="K1483" s="13">
        <v>3407.7628151085755</v>
      </c>
      <c r="L1483" s="14">
        <v>3202.4234041406394</v>
      </c>
      <c r="M1483" s="13">
        <v>3407.7628151085755</v>
      </c>
      <c r="N1483" s="13">
        <v>3369.9839283371239</v>
      </c>
      <c r="O1483" s="13">
        <v>3202.4234041406394</v>
      </c>
      <c r="P1483" s="13">
        <v>117</v>
      </c>
      <c r="Q1483" s="13">
        <v>8.275536868605446</v>
      </c>
      <c r="R1483" s="13">
        <v>330</v>
      </c>
      <c r="S1483" s="13">
        <v>1.5445544554455446</v>
      </c>
      <c r="T1483" s="13">
        <v>299</v>
      </c>
    </row>
    <row r="1484" spans="1:20" x14ac:dyDescent="0.2">
      <c r="A1484" s="10">
        <v>2025</v>
      </c>
      <c r="B1484" s="10">
        <v>10</v>
      </c>
      <c r="C1484" s="10" t="s">
        <v>27</v>
      </c>
      <c r="D1484" s="13">
        <v>572</v>
      </c>
      <c r="E1484" s="13" t="b">
        <v>0</v>
      </c>
      <c r="F1484" s="13" t="b">
        <v>0</v>
      </c>
      <c r="G1484" s="13" t="s">
        <v>123</v>
      </c>
      <c r="H1484" s="13">
        <v>37353.900000000009</v>
      </c>
      <c r="I1484" s="14">
        <v>243</v>
      </c>
      <c r="J1484" s="14">
        <v>6.3247916666732635</v>
      </c>
      <c r="K1484" s="13">
        <v>5905.9494713203012</v>
      </c>
      <c r="L1484" s="14">
        <v>5518.6718930078496</v>
      </c>
      <c r="M1484" s="13">
        <v>5905.9494713203012</v>
      </c>
      <c r="N1484" s="13">
        <v>5498.2538291717738</v>
      </c>
      <c r="O1484" s="13">
        <v>5518.6718930078496</v>
      </c>
      <c r="P1484" s="13">
        <v>86</v>
      </c>
      <c r="Q1484" s="13">
        <v>13.597285813089016</v>
      </c>
      <c r="R1484" s="13">
        <v>321.5</v>
      </c>
      <c r="S1484" s="13">
        <v>1.7848101265822784</v>
      </c>
      <c r="T1484" s="13">
        <v>249</v>
      </c>
    </row>
    <row r="1485" spans="1:20" x14ac:dyDescent="0.2">
      <c r="A1485" s="10">
        <v>2025</v>
      </c>
      <c r="B1485" s="10">
        <v>11</v>
      </c>
      <c r="C1485" s="10" t="s">
        <v>29</v>
      </c>
      <c r="D1485" s="13">
        <v>572</v>
      </c>
      <c r="E1485" s="13" t="b">
        <v>0</v>
      </c>
      <c r="F1485" s="13" t="b">
        <v>0</v>
      </c>
      <c r="G1485" s="13" t="s">
        <v>123</v>
      </c>
      <c r="H1485" s="13">
        <v>159</v>
      </c>
      <c r="I1485" s="14">
        <v>4</v>
      </c>
      <c r="J1485" s="14">
        <v>1.0327777777856681</v>
      </c>
      <c r="K1485" s="13">
        <v>153.953738567947</v>
      </c>
      <c r="L1485" s="14">
        <v>153.953738567947</v>
      </c>
      <c r="M1485" s="13">
        <v>153.953738567947</v>
      </c>
      <c r="N1485" s="13">
        <v>548.03657880162257</v>
      </c>
      <c r="O1485" s="13">
        <v>153.953738567947</v>
      </c>
      <c r="P1485" s="13">
        <v>2</v>
      </c>
      <c r="Q1485" s="13">
        <v>1.9365250134332954</v>
      </c>
      <c r="R1485" s="13">
        <v>159</v>
      </c>
      <c r="S1485" s="13">
        <v>1</v>
      </c>
      <c r="T1485" s="13">
        <v>293.5</v>
      </c>
    </row>
    <row r="1486" spans="1:20" x14ac:dyDescent="0.2">
      <c r="A1486" s="10">
        <v>2025</v>
      </c>
      <c r="B1486" s="10">
        <v>11</v>
      </c>
      <c r="C1486" s="10" t="s">
        <v>39</v>
      </c>
      <c r="D1486" s="13">
        <v>572</v>
      </c>
      <c r="E1486" s="13" t="b">
        <v>0</v>
      </c>
      <c r="F1486" s="13" t="b">
        <v>0</v>
      </c>
      <c r="G1486" s="13" t="s">
        <v>123</v>
      </c>
      <c r="H1486" s="13">
        <v>55203.719999999972</v>
      </c>
      <c r="I1486" s="14">
        <v>292</v>
      </c>
      <c r="J1486" s="14">
        <v>13.810416666761157</v>
      </c>
      <c r="K1486" s="13">
        <v>3997.2523155556933</v>
      </c>
      <c r="L1486" s="14">
        <v>3805.7302156927713</v>
      </c>
      <c r="M1486" s="13">
        <v>3997.2523155556933</v>
      </c>
      <c r="N1486" s="13">
        <v>3699.0614572080608</v>
      </c>
      <c r="O1486" s="13">
        <v>3805.7302156927713</v>
      </c>
      <c r="P1486" s="13">
        <v>112</v>
      </c>
      <c r="Q1486" s="13">
        <v>8.1098204856889691</v>
      </c>
      <c r="R1486" s="13">
        <v>319</v>
      </c>
      <c r="S1486" s="13">
        <v>1.6947368421052631</v>
      </c>
      <c r="T1486" s="13">
        <v>299</v>
      </c>
    </row>
    <row r="1487" spans="1:20" x14ac:dyDescent="0.2">
      <c r="A1487" s="10">
        <v>2025</v>
      </c>
      <c r="B1487" s="10">
        <v>11</v>
      </c>
      <c r="C1487" s="10" t="s">
        <v>27</v>
      </c>
      <c r="D1487" s="13">
        <v>572</v>
      </c>
      <c r="E1487" s="13" t="b">
        <v>0</v>
      </c>
      <c r="F1487" s="13" t="b">
        <v>0</v>
      </c>
      <c r="G1487" s="13" t="s">
        <v>123</v>
      </c>
      <c r="H1487" s="13">
        <v>16060.930000000004</v>
      </c>
      <c r="I1487" s="14">
        <v>93</v>
      </c>
      <c r="J1487" s="14">
        <v>1.8425694444592229</v>
      </c>
      <c r="K1487" s="13">
        <v>8716.5941279970266</v>
      </c>
      <c r="L1487" s="14">
        <v>8716.5941279970266</v>
      </c>
      <c r="M1487" s="13">
        <v>8716.5941279970266</v>
      </c>
      <c r="N1487" s="13">
        <v>8379.456224257221</v>
      </c>
      <c r="O1487" s="13">
        <v>8716.5941279970266</v>
      </c>
      <c r="P1487" s="13">
        <v>32</v>
      </c>
      <c r="Q1487" s="13">
        <v>17.367052349764599</v>
      </c>
      <c r="R1487" s="13">
        <v>379</v>
      </c>
      <c r="S1487" s="13">
        <v>1.8</v>
      </c>
      <c r="T1487" s="13">
        <v>289</v>
      </c>
    </row>
    <row r="1488" spans="1:20" x14ac:dyDescent="0.2">
      <c r="A1488" s="10">
        <v>2025</v>
      </c>
      <c r="B1488" s="10">
        <v>11</v>
      </c>
      <c r="C1488" s="10" t="s">
        <v>40</v>
      </c>
      <c r="D1488" s="13">
        <v>572</v>
      </c>
      <c r="E1488" s="13" t="b">
        <v>0</v>
      </c>
      <c r="F1488" s="13" t="b">
        <v>0</v>
      </c>
      <c r="G1488" s="13" t="s">
        <v>123</v>
      </c>
      <c r="H1488" s="13">
        <v>0</v>
      </c>
      <c r="I1488" s="14">
        <v>8</v>
      </c>
      <c r="J1488" s="14">
        <v>1</v>
      </c>
      <c r="K1488" s="13">
        <v>0</v>
      </c>
      <c r="L1488" s="14">
        <v>0</v>
      </c>
      <c r="M1488" s="13">
        <v>0</v>
      </c>
      <c r="N1488" s="13">
        <v>1244.95</v>
      </c>
      <c r="O1488" s="13">
        <v>0</v>
      </c>
      <c r="P1488" s="13">
        <v>2</v>
      </c>
      <c r="Q1488" s="13">
        <v>2</v>
      </c>
      <c r="S1488" s="13">
        <v>3</v>
      </c>
      <c r="T1488" s="13">
        <v>199</v>
      </c>
    </row>
    <row r="1489" spans="1:20" x14ac:dyDescent="0.2">
      <c r="A1489" s="10">
        <v>2025</v>
      </c>
      <c r="B1489" s="10">
        <v>11</v>
      </c>
      <c r="C1489" s="10" t="s">
        <v>31</v>
      </c>
      <c r="D1489" s="13">
        <v>572</v>
      </c>
      <c r="E1489" s="13" t="b">
        <v>0</v>
      </c>
      <c r="F1489" s="13" t="b">
        <v>0</v>
      </c>
      <c r="G1489" s="13" t="s">
        <v>123</v>
      </c>
      <c r="H1489" s="13">
        <v>23443.879999999997</v>
      </c>
      <c r="I1489" s="14">
        <v>112</v>
      </c>
      <c r="J1489" s="14">
        <v>2.7312500000000002</v>
      </c>
      <c r="K1489" s="13">
        <v>8583.5716247139571</v>
      </c>
      <c r="L1489" s="14">
        <v>8583.5716247139571</v>
      </c>
      <c r="M1489" s="13">
        <v>8583.5716247139571</v>
      </c>
      <c r="N1489" s="13">
        <v>8526.8027459954228</v>
      </c>
      <c r="O1489" s="13">
        <v>8583.5716247139571</v>
      </c>
      <c r="P1489" s="13">
        <v>36</v>
      </c>
      <c r="Q1489" s="13">
        <v>13.180778032036612</v>
      </c>
      <c r="R1489" s="13">
        <v>513</v>
      </c>
      <c r="S1489" s="13">
        <v>1.96875</v>
      </c>
      <c r="T1489" s="13">
        <v>279</v>
      </c>
    </row>
    <row r="1490" spans="1:20" x14ac:dyDescent="0.2">
      <c r="A1490" s="10">
        <v>2025</v>
      </c>
      <c r="B1490" s="10">
        <v>12</v>
      </c>
      <c r="C1490" s="10" t="s">
        <v>39</v>
      </c>
      <c r="D1490" s="13">
        <v>572</v>
      </c>
      <c r="E1490" s="13" t="b">
        <v>0</v>
      </c>
      <c r="F1490" s="13" t="b">
        <v>0</v>
      </c>
      <c r="G1490" s="13" t="s">
        <v>123</v>
      </c>
      <c r="H1490" s="13">
        <v>111249.80000000013</v>
      </c>
      <c r="I1490" s="14">
        <v>690</v>
      </c>
      <c r="J1490" s="14">
        <v>22.422777777732698</v>
      </c>
      <c r="K1490" s="13">
        <v>4961.4637893115341</v>
      </c>
      <c r="L1490" s="14">
        <v>4961.4637893115341</v>
      </c>
      <c r="M1490" s="13">
        <v>4961.4637893115341</v>
      </c>
      <c r="N1490" s="13">
        <v>4814.1069349220961</v>
      </c>
      <c r="O1490" s="13">
        <v>4961.4637893115341</v>
      </c>
      <c r="P1490" s="13">
        <v>234</v>
      </c>
      <c r="Q1490" s="13">
        <v>10.435816753817964</v>
      </c>
      <c r="R1490" s="13">
        <v>348</v>
      </c>
      <c r="S1490" s="13">
        <v>1.6829268292682926</v>
      </c>
      <c r="T1490" s="13">
        <v>279</v>
      </c>
    </row>
    <row r="1491" spans="1:20" x14ac:dyDescent="0.2">
      <c r="A1491" s="10">
        <v>2025</v>
      </c>
      <c r="B1491" s="10">
        <v>12</v>
      </c>
      <c r="C1491" s="10" t="s">
        <v>27</v>
      </c>
      <c r="D1491" s="13">
        <v>572</v>
      </c>
      <c r="E1491" s="13" t="b">
        <v>0</v>
      </c>
      <c r="F1491" s="13" t="b">
        <v>0</v>
      </c>
      <c r="G1491" s="13" t="s">
        <v>123</v>
      </c>
      <c r="H1491" s="13">
        <v>13590.000000000002</v>
      </c>
      <c r="I1491" s="14">
        <v>70</v>
      </c>
      <c r="J1491" s="14">
        <v>1.0509375000183354</v>
      </c>
      <c r="K1491" s="13">
        <v>12931.311328944776</v>
      </c>
      <c r="L1491" s="14">
        <v>12931.311328944776</v>
      </c>
      <c r="M1491" s="13">
        <v>12931.311328944776</v>
      </c>
      <c r="N1491" s="13">
        <v>9792.2569132992758</v>
      </c>
      <c r="O1491" s="13">
        <v>12931.311328944776</v>
      </c>
      <c r="P1491" s="13">
        <v>24</v>
      </c>
      <c r="Q1491" s="13">
        <v>22.836752898798718</v>
      </c>
      <c r="R1491" s="13">
        <v>338</v>
      </c>
      <c r="S1491" s="13">
        <v>1.8181818181818181</v>
      </c>
      <c r="T1491" s="13">
        <v>264</v>
      </c>
    </row>
    <row r="1492" spans="1:20" x14ac:dyDescent="0.2">
      <c r="A1492" s="10">
        <v>2026</v>
      </c>
      <c r="B1492" s="10">
        <v>1</v>
      </c>
      <c r="C1492" s="10" t="s">
        <v>27</v>
      </c>
      <c r="D1492" s="13">
        <v>573</v>
      </c>
      <c r="E1492" s="13" t="b">
        <v>0</v>
      </c>
      <c r="F1492" s="13" t="b">
        <v>0</v>
      </c>
      <c r="G1492" s="13" t="s">
        <v>120</v>
      </c>
      <c r="H1492" s="13">
        <v>2121</v>
      </c>
      <c r="I1492" s="14">
        <v>15</v>
      </c>
      <c r="J1492" s="14">
        <v>14.737638888907968</v>
      </c>
      <c r="K1492" s="13">
        <v>143.9172187612993</v>
      </c>
      <c r="L1492" s="14">
        <v>143.9172187612993</v>
      </c>
      <c r="M1492" s="13">
        <v>143.9172187612993</v>
      </c>
      <c r="N1492" s="13">
        <v>190.19328816026493</v>
      </c>
      <c r="O1492" s="13">
        <v>143.9172187612993</v>
      </c>
      <c r="P1492" s="13">
        <v>6</v>
      </c>
      <c r="Q1492" s="13">
        <v>0.40712084515219038</v>
      </c>
      <c r="R1492" s="13">
        <v>428</v>
      </c>
      <c r="S1492" s="13">
        <v>1.6666666666666667</v>
      </c>
      <c r="T1492" s="13">
        <v>239</v>
      </c>
    </row>
    <row r="1493" spans="1:20" x14ac:dyDescent="0.2">
      <c r="A1493" s="10">
        <v>2025</v>
      </c>
      <c r="B1493" s="10">
        <v>6</v>
      </c>
      <c r="C1493" s="10" t="s">
        <v>29</v>
      </c>
      <c r="D1493" s="13">
        <v>573</v>
      </c>
      <c r="E1493" s="13" t="b">
        <v>0</v>
      </c>
      <c r="F1493" s="13" t="b">
        <v>0</v>
      </c>
      <c r="G1493" s="13" t="s">
        <v>120</v>
      </c>
      <c r="J1493" s="14">
        <v>3.7548611111089123</v>
      </c>
    </row>
    <row r="1494" spans="1:20" x14ac:dyDescent="0.2">
      <c r="A1494" s="10">
        <v>2025</v>
      </c>
      <c r="B1494" s="10">
        <v>7</v>
      </c>
      <c r="C1494" s="10" t="s">
        <v>29</v>
      </c>
      <c r="D1494" s="13">
        <v>573</v>
      </c>
      <c r="E1494" s="13" t="b">
        <v>0</v>
      </c>
      <c r="F1494" s="13" t="b">
        <v>0</v>
      </c>
      <c r="G1494" s="13" t="s">
        <v>120</v>
      </c>
      <c r="J1494" s="14">
        <v>2.0802777778080781</v>
      </c>
    </row>
    <row r="1495" spans="1:20" x14ac:dyDescent="0.2">
      <c r="A1495" s="10">
        <v>2025</v>
      </c>
      <c r="B1495" s="10">
        <v>7</v>
      </c>
      <c r="C1495" s="10" t="s">
        <v>27</v>
      </c>
      <c r="D1495" s="13">
        <v>573</v>
      </c>
      <c r="E1495" s="13" t="b">
        <v>0</v>
      </c>
      <c r="F1495" s="13" t="b">
        <v>0</v>
      </c>
      <c r="G1495" s="13" t="s">
        <v>120</v>
      </c>
      <c r="H1495" s="13">
        <v>0</v>
      </c>
      <c r="I1495" s="14">
        <v>4</v>
      </c>
      <c r="J1495" s="14">
        <v>20.825972222291746</v>
      </c>
      <c r="K1495" s="13">
        <v>0</v>
      </c>
      <c r="L1495" s="14">
        <v>0</v>
      </c>
      <c r="M1495" s="13">
        <v>0</v>
      </c>
      <c r="N1495" s="13">
        <v>16.901972030060882</v>
      </c>
      <c r="O1495" s="13">
        <v>0</v>
      </c>
      <c r="P1495" s="13">
        <v>1</v>
      </c>
      <c r="Q1495" s="13">
        <v>4.8016965994491144E-2</v>
      </c>
      <c r="S1495" s="13">
        <v>3</v>
      </c>
      <c r="T1495" s="13">
        <v>129</v>
      </c>
    </row>
    <row r="1496" spans="1:20" x14ac:dyDescent="0.2">
      <c r="A1496" s="10">
        <v>2025</v>
      </c>
      <c r="B1496" s="10">
        <v>8</v>
      </c>
      <c r="C1496" s="10" t="s">
        <v>39</v>
      </c>
      <c r="D1496" s="13">
        <v>573</v>
      </c>
      <c r="E1496" s="13" t="b">
        <v>0</v>
      </c>
      <c r="F1496" s="13" t="b">
        <v>0</v>
      </c>
      <c r="G1496" s="13" t="s">
        <v>120</v>
      </c>
      <c r="J1496" s="14">
        <v>2.4275000000000002</v>
      </c>
    </row>
    <row r="1497" spans="1:20" x14ac:dyDescent="0.2">
      <c r="A1497" s="10">
        <v>2025</v>
      </c>
      <c r="B1497" s="10">
        <v>8</v>
      </c>
      <c r="C1497" s="10" t="s">
        <v>27</v>
      </c>
      <c r="D1497" s="13">
        <v>573</v>
      </c>
      <c r="E1497" s="13" t="b">
        <v>0</v>
      </c>
      <c r="F1497" s="13" t="b">
        <v>0</v>
      </c>
      <c r="G1497" s="13" t="s">
        <v>120</v>
      </c>
      <c r="H1497" s="13">
        <v>159.99999999999977</v>
      </c>
      <c r="I1497" s="14">
        <v>14</v>
      </c>
      <c r="J1497" s="14">
        <v>21.462951388888762</v>
      </c>
      <c r="K1497" s="13">
        <v>7.4547063496044066</v>
      </c>
      <c r="L1497" s="14">
        <v>7.4547063496044066</v>
      </c>
      <c r="M1497" s="13">
        <v>7.4547063496044066</v>
      </c>
      <c r="N1497" s="13">
        <v>75.760782873589136</v>
      </c>
      <c r="O1497" s="13">
        <v>7.4547063496044066</v>
      </c>
      <c r="P1497" s="13">
        <v>6</v>
      </c>
      <c r="Q1497" s="13">
        <v>0.27955148811016567</v>
      </c>
      <c r="R1497" s="13">
        <v>80</v>
      </c>
      <c r="S1497" s="13">
        <v>1.5</v>
      </c>
      <c r="T1497" s="13">
        <v>254</v>
      </c>
    </row>
    <row r="1498" spans="1:20" x14ac:dyDescent="0.2">
      <c r="A1498" s="10">
        <v>2025</v>
      </c>
      <c r="B1498" s="10">
        <v>9</v>
      </c>
      <c r="C1498" s="10" t="s">
        <v>39</v>
      </c>
      <c r="D1498" s="13">
        <v>573</v>
      </c>
      <c r="E1498" s="13" t="b">
        <v>0</v>
      </c>
      <c r="F1498" s="13" t="b">
        <v>0</v>
      </c>
      <c r="G1498" s="13" t="s">
        <v>120</v>
      </c>
      <c r="J1498" s="14">
        <v>3.7949999999924331</v>
      </c>
    </row>
    <row r="1499" spans="1:20" x14ac:dyDescent="0.2">
      <c r="A1499" s="10">
        <v>2025</v>
      </c>
      <c r="B1499" s="10">
        <v>9</v>
      </c>
      <c r="C1499" s="10" t="s">
        <v>27</v>
      </c>
      <c r="D1499" s="13">
        <v>573</v>
      </c>
      <c r="E1499" s="13" t="b">
        <v>0</v>
      </c>
      <c r="F1499" s="13" t="b">
        <v>0</v>
      </c>
      <c r="G1499" s="13" t="s">
        <v>120</v>
      </c>
      <c r="H1499" s="13">
        <v>116</v>
      </c>
      <c r="I1499" s="14">
        <v>2</v>
      </c>
      <c r="J1499" s="14">
        <v>19.199236111044009</v>
      </c>
      <c r="K1499" s="13">
        <v>6.0419070492743785</v>
      </c>
      <c r="L1499" s="14">
        <v>6.0419070492743785</v>
      </c>
      <c r="M1499" s="13">
        <v>6.0419070492743785</v>
      </c>
      <c r="N1499" s="13">
        <v>6.0419070492743785</v>
      </c>
      <c r="O1499" s="13">
        <v>6.0419070492743785</v>
      </c>
      <c r="P1499" s="13">
        <v>2</v>
      </c>
      <c r="Q1499" s="13">
        <v>0.10417081119438584</v>
      </c>
      <c r="R1499" s="13">
        <v>58</v>
      </c>
      <c r="S1499" s="13">
        <v>1</v>
      </c>
      <c r="T1499" s="13">
        <v>128</v>
      </c>
    </row>
    <row r="1500" spans="1:20" x14ac:dyDescent="0.2">
      <c r="A1500" s="10">
        <v>2025</v>
      </c>
      <c r="B1500" s="10">
        <v>10</v>
      </c>
      <c r="C1500" s="10" t="s">
        <v>39</v>
      </c>
      <c r="D1500" s="13">
        <v>573</v>
      </c>
      <c r="E1500" s="13" t="b">
        <v>0</v>
      </c>
      <c r="F1500" s="13" t="b">
        <v>0</v>
      </c>
      <c r="G1500" s="13" t="s">
        <v>120</v>
      </c>
      <c r="J1500" s="14">
        <v>3.194236111092323</v>
      </c>
    </row>
    <row r="1501" spans="1:20" x14ac:dyDescent="0.2">
      <c r="A1501" s="10">
        <v>2025</v>
      </c>
      <c r="B1501" s="10">
        <v>10</v>
      </c>
      <c r="C1501" s="10" t="s">
        <v>27</v>
      </c>
      <c r="D1501" s="13">
        <v>573</v>
      </c>
      <c r="E1501" s="13" t="b">
        <v>0</v>
      </c>
      <c r="F1501" s="13" t="b">
        <v>0</v>
      </c>
      <c r="G1501" s="13" t="s">
        <v>120</v>
      </c>
      <c r="J1501" s="14">
        <v>17.832569444427499</v>
      </c>
    </row>
    <row r="1502" spans="1:20" x14ac:dyDescent="0.2">
      <c r="A1502" s="10">
        <v>2025</v>
      </c>
      <c r="B1502" s="10">
        <v>11</v>
      </c>
      <c r="C1502" s="10" t="s">
        <v>39</v>
      </c>
      <c r="D1502" s="13">
        <v>573</v>
      </c>
      <c r="E1502" s="13" t="b">
        <v>0</v>
      </c>
      <c r="F1502" s="13" t="b">
        <v>0</v>
      </c>
      <c r="G1502" s="13" t="s">
        <v>120</v>
      </c>
      <c r="J1502" s="14">
        <v>4.0235416666572563</v>
      </c>
    </row>
    <row r="1503" spans="1:20" x14ac:dyDescent="0.2">
      <c r="A1503" s="10">
        <v>2025</v>
      </c>
      <c r="B1503" s="10">
        <v>11</v>
      </c>
      <c r="C1503" s="10" t="s">
        <v>27</v>
      </c>
      <c r="D1503" s="13">
        <v>573</v>
      </c>
      <c r="E1503" s="13" t="b">
        <v>0</v>
      </c>
      <c r="F1503" s="13" t="b">
        <v>0</v>
      </c>
      <c r="G1503" s="13" t="s">
        <v>120</v>
      </c>
      <c r="H1503" s="13">
        <v>322</v>
      </c>
      <c r="I1503" s="14">
        <v>5</v>
      </c>
      <c r="J1503" s="14">
        <v>18.297395833380577</v>
      </c>
      <c r="K1503" s="13">
        <v>17.59813270326503</v>
      </c>
      <c r="L1503" s="14">
        <v>17.59813270326503</v>
      </c>
      <c r="M1503" s="13">
        <v>17.59813270326503</v>
      </c>
      <c r="N1503" s="13">
        <v>17.59813270326503</v>
      </c>
      <c r="O1503" s="13">
        <v>17.59813270326503</v>
      </c>
      <c r="P1503" s="13">
        <v>3</v>
      </c>
      <c r="Q1503" s="13">
        <v>0.16395775810495369</v>
      </c>
      <c r="R1503" s="13">
        <v>159</v>
      </c>
      <c r="S1503" s="13">
        <v>1</v>
      </c>
      <c r="T1503" s="13">
        <v>174</v>
      </c>
    </row>
    <row r="1504" spans="1:20" x14ac:dyDescent="0.2">
      <c r="A1504" s="10">
        <v>2025</v>
      </c>
      <c r="B1504" s="10">
        <v>11</v>
      </c>
      <c r="C1504" s="10" t="s">
        <v>40</v>
      </c>
      <c r="D1504" s="13">
        <v>573</v>
      </c>
      <c r="E1504" s="13" t="b">
        <v>0</v>
      </c>
      <c r="F1504" s="13" t="b">
        <v>0</v>
      </c>
      <c r="G1504" s="13" t="s">
        <v>120</v>
      </c>
      <c r="J1504" s="14">
        <v>2</v>
      </c>
    </row>
    <row r="1505" spans="1:20" x14ac:dyDescent="0.2">
      <c r="A1505" s="10">
        <v>2025</v>
      </c>
      <c r="B1505" s="10">
        <v>12</v>
      </c>
      <c r="C1505" s="10" t="s">
        <v>27</v>
      </c>
      <c r="D1505" s="13">
        <v>573</v>
      </c>
      <c r="E1505" s="13" t="b">
        <v>0</v>
      </c>
      <c r="F1505" s="13" t="b">
        <v>0</v>
      </c>
      <c r="G1505" s="13" t="s">
        <v>120</v>
      </c>
      <c r="H1505" s="13">
        <v>2774</v>
      </c>
      <c r="I1505" s="14">
        <v>28</v>
      </c>
      <c r="J1505" s="14">
        <v>24.413541666735547</v>
      </c>
      <c r="K1505" s="13">
        <v>113.62546400957829</v>
      </c>
      <c r="L1505" s="14">
        <v>113.62546400957829</v>
      </c>
      <c r="M1505" s="13">
        <v>113.62546400957829</v>
      </c>
      <c r="N1505" s="13">
        <v>168.79976106109305</v>
      </c>
      <c r="O1505" s="13">
        <v>113.62546400957829</v>
      </c>
      <c r="P1505" s="13">
        <v>8</v>
      </c>
      <c r="Q1505" s="13">
        <v>0.32768699065487611</v>
      </c>
      <c r="R1505" s="13">
        <v>399.5</v>
      </c>
      <c r="S1505" s="13">
        <v>1.8571428571428572</v>
      </c>
      <c r="T1505" s="13">
        <v>249</v>
      </c>
    </row>
    <row r="1506" spans="1:20" x14ac:dyDescent="0.2">
      <c r="A1506" s="10">
        <v>2026</v>
      </c>
      <c r="B1506" s="10">
        <v>1</v>
      </c>
      <c r="C1506" s="10" t="s">
        <v>27</v>
      </c>
      <c r="D1506" s="13">
        <v>574</v>
      </c>
      <c r="E1506" s="13" t="b">
        <v>0</v>
      </c>
      <c r="F1506" s="13" t="b">
        <v>0</v>
      </c>
      <c r="G1506" s="13" t="s">
        <v>100</v>
      </c>
      <c r="H1506" s="13">
        <v>148152.94000000021</v>
      </c>
      <c r="I1506" s="14">
        <v>827</v>
      </c>
      <c r="J1506" s="14">
        <v>16.153402777759766</v>
      </c>
      <c r="K1506" s="13">
        <v>9171.6242105953843</v>
      </c>
      <c r="L1506" s="14">
        <v>9171.6242105953843</v>
      </c>
      <c r="M1506" s="13">
        <v>9171.6242105953843</v>
      </c>
      <c r="N1506" s="13">
        <v>8379.7433805320325</v>
      </c>
      <c r="O1506" s="13">
        <v>9171.6242105953843</v>
      </c>
      <c r="P1506" s="13">
        <v>281</v>
      </c>
      <c r="Q1506" s="13">
        <v>17.395715557027081</v>
      </c>
      <c r="R1506" s="13">
        <v>358.5</v>
      </c>
      <c r="S1506" s="13">
        <v>1.7509578544061302</v>
      </c>
      <c r="T1506" s="13">
        <v>288.5</v>
      </c>
    </row>
    <row r="1507" spans="1:20" x14ac:dyDescent="0.2">
      <c r="A1507" s="10">
        <v>2025</v>
      </c>
      <c r="B1507" s="10">
        <v>7</v>
      </c>
      <c r="C1507" s="10" t="s">
        <v>27</v>
      </c>
      <c r="D1507" s="13">
        <v>574</v>
      </c>
      <c r="E1507" s="13" t="b">
        <v>0</v>
      </c>
      <c r="F1507" s="13" t="b">
        <v>0</v>
      </c>
      <c r="G1507" s="13" t="s">
        <v>100</v>
      </c>
      <c r="H1507" s="13">
        <v>141292.90000000029</v>
      </c>
      <c r="I1507" s="14">
        <v>892</v>
      </c>
      <c r="J1507" s="14">
        <v>17.183055555590833</v>
      </c>
      <c r="K1507" s="13">
        <v>8222.8041190280601</v>
      </c>
      <c r="L1507" s="14">
        <v>6890.9135291408811</v>
      </c>
      <c r="M1507" s="13">
        <v>8222.8041190280601</v>
      </c>
      <c r="N1507" s="13">
        <v>7025.0346109557004</v>
      </c>
      <c r="O1507" s="13">
        <v>6890.9135291408811</v>
      </c>
      <c r="P1507" s="13">
        <v>286</v>
      </c>
      <c r="Q1507" s="13">
        <v>16.644303981601485</v>
      </c>
      <c r="R1507" s="13">
        <v>363.5</v>
      </c>
      <c r="S1507" s="13">
        <v>1.916030534351145</v>
      </c>
      <c r="T1507" s="13">
        <v>249</v>
      </c>
    </row>
    <row r="1508" spans="1:20" x14ac:dyDescent="0.2">
      <c r="A1508" s="10">
        <v>2025</v>
      </c>
      <c r="B1508" s="10">
        <v>8</v>
      </c>
      <c r="C1508" s="10" t="s">
        <v>29</v>
      </c>
      <c r="D1508" s="13">
        <v>574</v>
      </c>
      <c r="E1508" s="13" t="b">
        <v>0</v>
      </c>
      <c r="F1508" s="13" t="b">
        <v>0</v>
      </c>
      <c r="G1508" s="13" t="s">
        <v>100</v>
      </c>
      <c r="J1508" s="14">
        <v>0.34625</v>
      </c>
    </row>
    <row r="1509" spans="1:20" x14ac:dyDescent="0.2">
      <c r="A1509" s="10">
        <v>2025</v>
      </c>
      <c r="B1509" s="10">
        <v>8</v>
      </c>
      <c r="C1509" s="10" t="s">
        <v>39</v>
      </c>
      <c r="D1509" s="13">
        <v>574</v>
      </c>
      <c r="E1509" s="13" t="b">
        <v>0</v>
      </c>
      <c r="F1509" s="13" t="b">
        <v>0</v>
      </c>
      <c r="G1509" s="13" t="s">
        <v>100</v>
      </c>
      <c r="H1509" s="13">
        <v>11053</v>
      </c>
      <c r="I1509" s="14">
        <v>45</v>
      </c>
      <c r="J1509" s="14">
        <v>0.91055555554339662</v>
      </c>
      <c r="K1509" s="13">
        <v>12138.743136220664</v>
      </c>
      <c r="L1509" s="14">
        <v>11013.056742062861</v>
      </c>
      <c r="M1509" s="13">
        <v>12138.743136220664</v>
      </c>
      <c r="N1509" s="13">
        <v>6759.6095180890434</v>
      </c>
      <c r="O1509" s="13">
        <v>11013.056742062861</v>
      </c>
      <c r="P1509" s="13">
        <v>12</v>
      </c>
      <c r="Q1509" s="13">
        <v>13.178767541359628</v>
      </c>
      <c r="R1509" s="13">
        <v>580</v>
      </c>
      <c r="S1509" s="13">
        <v>2.4545454545454546</v>
      </c>
      <c r="T1509" s="13">
        <v>274</v>
      </c>
    </row>
    <row r="1510" spans="1:20" x14ac:dyDescent="0.2">
      <c r="A1510" s="10">
        <v>2025</v>
      </c>
      <c r="B1510" s="10">
        <v>8</v>
      </c>
      <c r="C1510" s="10" t="s">
        <v>27</v>
      </c>
      <c r="D1510" s="13">
        <v>574</v>
      </c>
      <c r="E1510" s="13" t="b">
        <v>0</v>
      </c>
      <c r="F1510" s="13" t="b">
        <v>0</v>
      </c>
      <c r="G1510" s="13" t="s">
        <v>100</v>
      </c>
      <c r="H1510" s="13">
        <v>305907.799999999</v>
      </c>
      <c r="I1510" s="14">
        <v>1567</v>
      </c>
      <c r="J1510" s="14">
        <v>22.15465277780342</v>
      </c>
      <c r="K1510" s="13">
        <v>13807.835449648108</v>
      </c>
      <c r="L1510" s="14">
        <v>13077.914283101922</v>
      </c>
      <c r="M1510" s="13">
        <v>13807.835449648108</v>
      </c>
      <c r="N1510" s="13">
        <v>11046.326586765119</v>
      </c>
      <c r="O1510" s="13">
        <v>13077.914283101922</v>
      </c>
      <c r="P1510" s="13">
        <v>450</v>
      </c>
      <c r="Q1510" s="13">
        <v>20.311760446584458</v>
      </c>
      <c r="R1510" s="13">
        <v>417</v>
      </c>
      <c r="S1510" s="13">
        <v>2.2452830188679247</v>
      </c>
      <c r="T1510" s="13">
        <v>259</v>
      </c>
    </row>
    <row r="1511" spans="1:20" x14ac:dyDescent="0.2">
      <c r="A1511" s="10">
        <v>2025</v>
      </c>
      <c r="B1511" s="10">
        <v>9</v>
      </c>
      <c r="C1511" s="10" t="s">
        <v>29</v>
      </c>
      <c r="D1511" s="13">
        <v>574</v>
      </c>
      <c r="E1511" s="13" t="b">
        <v>0</v>
      </c>
      <c r="F1511" s="13" t="b">
        <v>0</v>
      </c>
      <c r="G1511" s="13" t="s">
        <v>100</v>
      </c>
      <c r="J1511" s="14">
        <v>0.24374999999999999</v>
      </c>
    </row>
    <row r="1512" spans="1:20" x14ac:dyDescent="0.2">
      <c r="A1512" s="10">
        <v>2025</v>
      </c>
      <c r="B1512" s="10">
        <v>9</v>
      </c>
      <c r="C1512" s="10" t="s">
        <v>27</v>
      </c>
      <c r="D1512" s="13">
        <v>574</v>
      </c>
      <c r="E1512" s="13" t="b">
        <v>0</v>
      </c>
      <c r="F1512" s="13" t="b">
        <v>0</v>
      </c>
      <c r="G1512" s="13" t="s">
        <v>100</v>
      </c>
      <c r="H1512" s="13">
        <v>278885.04999999929</v>
      </c>
      <c r="I1512" s="14">
        <v>1491</v>
      </c>
      <c r="J1512" s="14">
        <v>21.316562500073633</v>
      </c>
      <c r="K1512" s="13">
        <v>13083.021711358759</v>
      </c>
      <c r="L1512" s="14">
        <v>12005.258821590785</v>
      </c>
      <c r="M1512" s="13">
        <v>13083.021711358759</v>
      </c>
      <c r="N1512" s="13">
        <v>10739.486256248374</v>
      </c>
      <c r="O1512" s="13">
        <v>12005.258821590785</v>
      </c>
      <c r="P1512" s="13">
        <v>433</v>
      </c>
      <c r="Q1512" s="13">
        <v>20.312843592793364</v>
      </c>
      <c r="R1512" s="13">
        <v>386</v>
      </c>
      <c r="S1512" s="13">
        <v>2.0294117647058822</v>
      </c>
      <c r="T1512" s="13">
        <v>289</v>
      </c>
    </row>
    <row r="1513" spans="1:20" x14ac:dyDescent="0.2">
      <c r="A1513" s="10">
        <v>2025</v>
      </c>
      <c r="B1513" s="10">
        <v>10</v>
      </c>
      <c r="C1513" s="10" t="s">
        <v>27</v>
      </c>
      <c r="D1513" s="13">
        <v>574</v>
      </c>
      <c r="E1513" s="13" t="b">
        <v>0</v>
      </c>
      <c r="F1513" s="13" t="b">
        <v>0</v>
      </c>
      <c r="G1513" s="13" t="s">
        <v>100</v>
      </c>
      <c r="H1513" s="13">
        <v>285197.27999999974</v>
      </c>
      <c r="I1513" s="14">
        <v>1643</v>
      </c>
      <c r="J1513" s="14">
        <v>22.581701388910005</v>
      </c>
      <c r="K1513" s="13">
        <v>12629.574498760383</v>
      </c>
      <c r="L1513" s="14">
        <v>12184.477389959893</v>
      </c>
      <c r="M1513" s="13">
        <v>12629.574498760383</v>
      </c>
      <c r="N1513" s="13">
        <v>10749.832168058691</v>
      </c>
      <c r="O1513" s="13">
        <v>12184.477389959893</v>
      </c>
      <c r="P1513" s="13">
        <v>508</v>
      </c>
      <c r="Q1513" s="13">
        <v>22.496090584630682</v>
      </c>
      <c r="R1513" s="13">
        <v>351</v>
      </c>
      <c r="S1513" s="13">
        <v>1.9317180616740088</v>
      </c>
      <c r="T1513" s="13">
        <v>269</v>
      </c>
    </row>
    <row r="1514" spans="1:20" x14ac:dyDescent="0.2">
      <c r="A1514" s="10">
        <v>2025</v>
      </c>
      <c r="B1514" s="10">
        <v>10</v>
      </c>
      <c r="C1514" s="10" t="s">
        <v>31</v>
      </c>
      <c r="D1514" s="13">
        <v>574</v>
      </c>
      <c r="E1514" s="13" t="b">
        <v>0</v>
      </c>
      <c r="F1514" s="13" t="b">
        <v>0</v>
      </c>
      <c r="G1514" s="13" t="s">
        <v>100</v>
      </c>
      <c r="H1514" s="13">
        <v>21311.01999999999</v>
      </c>
      <c r="I1514" s="14">
        <v>93</v>
      </c>
      <c r="J1514" s="14">
        <v>1.6234374999947612</v>
      </c>
      <c r="K1514" s="13">
        <v>13127.096053940333</v>
      </c>
      <c r="L1514" s="14">
        <v>13127.096053940333</v>
      </c>
      <c r="M1514" s="13">
        <v>13127.096053940333</v>
      </c>
      <c r="N1514" s="13">
        <v>10023.86602505641</v>
      </c>
      <c r="O1514" s="13">
        <v>13127.096053940333</v>
      </c>
      <c r="P1514" s="13">
        <v>25</v>
      </c>
      <c r="Q1514" s="13">
        <v>15.399422521705132</v>
      </c>
      <c r="R1514" s="13">
        <v>480</v>
      </c>
      <c r="S1514" s="13">
        <v>2.4583333333333335</v>
      </c>
      <c r="T1514" s="13">
        <v>279</v>
      </c>
    </row>
    <row r="1515" spans="1:20" x14ac:dyDescent="0.2">
      <c r="A1515" s="10">
        <v>2025</v>
      </c>
      <c r="B1515" s="10">
        <v>11</v>
      </c>
      <c r="C1515" s="10" t="s">
        <v>29</v>
      </c>
      <c r="D1515" s="13">
        <v>574</v>
      </c>
      <c r="E1515" s="13" t="b">
        <v>0</v>
      </c>
      <c r="F1515" s="13" t="b">
        <v>0</v>
      </c>
      <c r="G1515" s="13" t="s">
        <v>100</v>
      </c>
      <c r="J1515" s="14">
        <v>0.01</v>
      </c>
    </row>
    <row r="1516" spans="1:20" x14ac:dyDescent="0.2">
      <c r="A1516" s="10">
        <v>2025</v>
      </c>
      <c r="B1516" s="10">
        <v>11</v>
      </c>
      <c r="C1516" s="10" t="s">
        <v>27</v>
      </c>
      <c r="D1516" s="13">
        <v>574</v>
      </c>
      <c r="E1516" s="13" t="b">
        <v>0</v>
      </c>
      <c r="F1516" s="13" t="b">
        <v>0</v>
      </c>
      <c r="G1516" s="13" t="s">
        <v>100</v>
      </c>
      <c r="H1516" s="13">
        <v>392460.67000000022</v>
      </c>
      <c r="I1516" s="14">
        <v>1973</v>
      </c>
      <c r="J1516" s="14">
        <v>24.507847222173588</v>
      </c>
      <c r="K1516" s="13">
        <v>16013.673760987036</v>
      </c>
      <c r="L1516" s="14">
        <v>15886.657300839384</v>
      </c>
      <c r="M1516" s="13">
        <v>16013.673760987036</v>
      </c>
      <c r="N1516" s="13">
        <v>13382.436532543061</v>
      </c>
      <c r="O1516" s="13">
        <v>15886.657300839384</v>
      </c>
      <c r="P1516" s="13">
        <v>590</v>
      </c>
      <c r="Q1516" s="13">
        <v>24.073921901479572</v>
      </c>
      <c r="R1516" s="13">
        <v>359</v>
      </c>
      <c r="S1516" s="13">
        <v>2.1483516483516483</v>
      </c>
      <c r="T1516" s="13">
        <v>259</v>
      </c>
    </row>
    <row r="1517" spans="1:20" x14ac:dyDescent="0.2">
      <c r="A1517" s="10">
        <v>2025</v>
      </c>
      <c r="B1517" s="10">
        <v>12</v>
      </c>
      <c r="C1517" s="10" t="s">
        <v>27</v>
      </c>
      <c r="D1517" s="13">
        <v>574</v>
      </c>
      <c r="E1517" s="13" t="b">
        <v>0</v>
      </c>
      <c r="F1517" s="13" t="b">
        <v>0</v>
      </c>
      <c r="G1517" s="13" t="s">
        <v>100</v>
      </c>
      <c r="H1517" s="13">
        <v>510689.0999999987</v>
      </c>
      <c r="I1517" s="14">
        <v>2845</v>
      </c>
      <c r="J1517" s="14">
        <v>27.510520833487099</v>
      </c>
      <c r="K1517" s="13">
        <v>18563.410816212679</v>
      </c>
      <c r="L1517" s="14">
        <v>18481.682083644915</v>
      </c>
      <c r="M1517" s="13">
        <v>18563.410816212679</v>
      </c>
      <c r="N1517" s="13">
        <v>16050.031283396489</v>
      </c>
      <c r="O1517" s="13">
        <v>18481.682083644915</v>
      </c>
      <c r="P1517" s="13">
        <v>808</v>
      </c>
      <c r="Q1517" s="13">
        <v>29.370581709106155</v>
      </c>
      <c r="R1517" s="13">
        <v>387</v>
      </c>
      <c r="S1517" s="13">
        <v>2.2267206477732793</v>
      </c>
      <c r="T1517" s="13">
        <v>249</v>
      </c>
    </row>
    <row r="1518" spans="1:20" x14ac:dyDescent="0.2">
      <c r="A1518" s="10">
        <v>2025</v>
      </c>
      <c r="B1518" s="10">
        <v>12</v>
      </c>
      <c r="C1518" s="10" t="s">
        <v>33</v>
      </c>
      <c r="D1518" s="13">
        <v>574</v>
      </c>
      <c r="E1518" s="13" t="b">
        <v>0</v>
      </c>
      <c r="F1518" s="13" t="b">
        <v>0</v>
      </c>
      <c r="G1518" s="13" t="s">
        <v>100</v>
      </c>
      <c r="H1518" s="13">
        <v>17901.000000000004</v>
      </c>
      <c r="I1518" s="14">
        <v>86</v>
      </c>
      <c r="J1518" s="14">
        <v>0.36975694446300622</v>
      </c>
      <c r="K1518" s="13">
        <v>48412.883836427798</v>
      </c>
      <c r="L1518" s="14">
        <v>44661.771056073318</v>
      </c>
      <c r="M1518" s="13">
        <v>48412.883836427798</v>
      </c>
      <c r="N1518" s="13">
        <v>38189.952106262041</v>
      </c>
      <c r="O1518" s="13">
        <v>44661.771056073318</v>
      </c>
      <c r="P1518" s="13">
        <v>25</v>
      </c>
      <c r="Q1518" s="13">
        <v>67.611982342366048</v>
      </c>
      <c r="R1518" s="13">
        <v>419</v>
      </c>
      <c r="S1518" s="13">
        <v>2.25</v>
      </c>
      <c r="T1518" s="13">
        <v>269</v>
      </c>
    </row>
    <row r="1519" spans="1:20" x14ac:dyDescent="0.2">
      <c r="A1519" s="10">
        <v>2025</v>
      </c>
      <c r="B1519" s="10">
        <v>7</v>
      </c>
      <c r="C1519" s="10" t="s">
        <v>39</v>
      </c>
      <c r="D1519" s="13">
        <v>575</v>
      </c>
      <c r="E1519" s="13" t="b">
        <v>0</v>
      </c>
      <c r="F1519" s="13" t="b">
        <v>0</v>
      </c>
      <c r="G1519" s="13" t="s">
        <v>192</v>
      </c>
      <c r="H1519" s="13">
        <v>31904.950000000004</v>
      </c>
      <c r="I1519" s="14">
        <v>178</v>
      </c>
      <c r="J1519" s="14">
        <v>9.7136805555559107</v>
      </c>
      <c r="K1519" s="13">
        <v>3284.5377009800272</v>
      </c>
      <c r="L1519" s="14">
        <v>2945.840130972103</v>
      </c>
      <c r="M1519" s="13">
        <v>3284.5377009800272</v>
      </c>
      <c r="N1519" s="13">
        <v>2545.029132737955</v>
      </c>
      <c r="O1519" s="13">
        <v>2945.840130972103</v>
      </c>
      <c r="P1519" s="13">
        <v>60</v>
      </c>
      <c r="Q1519" s="13">
        <v>6.1768553800837047</v>
      </c>
      <c r="R1519" s="13">
        <v>390.5</v>
      </c>
      <c r="S1519" s="13">
        <v>1.8245614035087718</v>
      </c>
      <c r="T1519" s="13">
        <v>265</v>
      </c>
    </row>
    <row r="1520" spans="1:20" x14ac:dyDescent="0.2">
      <c r="A1520" s="10">
        <v>2025</v>
      </c>
      <c r="B1520" s="10">
        <v>7</v>
      </c>
      <c r="C1520" s="10" t="s">
        <v>40</v>
      </c>
      <c r="D1520" s="13">
        <v>575</v>
      </c>
      <c r="E1520" s="13" t="b">
        <v>0</v>
      </c>
      <c r="F1520" s="13" t="b">
        <v>0</v>
      </c>
      <c r="G1520" s="13" t="s">
        <v>192</v>
      </c>
      <c r="H1520" s="13">
        <v>1041</v>
      </c>
      <c r="I1520" s="14">
        <v>4</v>
      </c>
      <c r="J1520" s="14">
        <v>0.39517361111211358</v>
      </c>
      <c r="K1520" s="13">
        <v>2634.2852121890824</v>
      </c>
      <c r="L1520" s="14">
        <v>2634.2852121890824</v>
      </c>
      <c r="M1520" s="13">
        <v>2634.2852121890824</v>
      </c>
      <c r="N1520" s="13">
        <v>2634.2852121890824</v>
      </c>
      <c r="O1520" s="13">
        <v>2634.2852121890824</v>
      </c>
      <c r="P1520" s="13">
        <v>2</v>
      </c>
      <c r="Q1520" s="13">
        <v>5.0610666900846919</v>
      </c>
      <c r="R1520" s="13">
        <v>520.5</v>
      </c>
      <c r="S1520" s="13">
        <v>1.5</v>
      </c>
      <c r="T1520" s="13">
        <v>585</v>
      </c>
    </row>
    <row r="1521" spans="1:20" x14ac:dyDescent="0.2">
      <c r="A1521" s="10">
        <v>2025</v>
      </c>
      <c r="B1521" s="10">
        <v>8</v>
      </c>
      <c r="C1521" s="10" t="s">
        <v>39</v>
      </c>
      <c r="D1521" s="13">
        <v>575</v>
      </c>
      <c r="E1521" s="13" t="b">
        <v>0</v>
      </c>
      <c r="F1521" s="13" t="b">
        <v>0</v>
      </c>
      <c r="G1521" s="13" t="s">
        <v>192</v>
      </c>
      <c r="H1521" s="13">
        <v>158570.89999999976</v>
      </c>
      <c r="I1521" s="14">
        <v>903</v>
      </c>
      <c r="J1521" s="14">
        <v>24.674305555563478</v>
      </c>
      <c r="K1521" s="13">
        <v>6426.5597928548686</v>
      </c>
      <c r="L1521" s="14">
        <v>5913.0539528843037</v>
      </c>
      <c r="M1521" s="13">
        <v>6426.5597928548686</v>
      </c>
      <c r="N1521" s="13">
        <v>5512.6009400224366</v>
      </c>
      <c r="O1521" s="13">
        <v>5913.0539528843037</v>
      </c>
      <c r="P1521" s="13">
        <v>275</v>
      </c>
      <c r="Q1521" s="13">
        <v>11.145197151779371</v>
      </c>
      <c r="R1521" s="13">
        <v>409.5</v>
      </c>
      <c r="S1521" s="13">
        <v>2.0532786885245899</v>
      </c>
      <c r="T1521" s="13">
        <v>269</v>
      </c>
    </row>
    <row r="1522" spans="1:20" x14ac:dyDescent="0.2">
      <c r="A1522" s="10">
        <v>2025</v>
      </c>
      <c r="B1522" s="10">
        <v>8</v>
      </c>
      <c r="C1522" s="10" t="s">
        <v>29</v>
      </c>
      <c r="D1522" s="13">
        <v>576</v>
      </c>
      <c r="E1522" s="13" t="b">
        <v>0</v>
      </c>
      <c r="F1522" s="13" t="b">
        <v>0</v>
      </c>
      <c r="G1522" s="13" t="s">
        <v>193</v>
      </c>
      <c r="J1522" s="14">
        <v>0.34499999999999997</v>
      </c>
    </row>
    <row r="1523" spans="1:20" x14ac:dyDescent="0.2">
      <c r="A1523" s="10">
        <v>2025</v>
      </c>
      <c r="B1523" s="10">
        <v>8</v>
      </c>
      <c r="C1523" s="10" t="s">
        <v>27</v>
      </c>
      <c r="D1523" s="13">
        <v>576</v>
      </c>
      <c r="E1523" s="13" t="b">
        <v>0</v>
      </c>
      <c r="F1523" s="13" t="b">
        <v>0</v>
      </c>
      <c r="G1523" s="13" t="s">
        <v>193</v>
      </c>
      <c r="H1523" s="13">
        <v>176015.89999999964</v>
      </c>
      <c r="I1523" s="14">
        <v>927</v>
      </c>
      <c r="J1523" s="14">
        <v>21.278402777748706</v>
      </c>
      <c r="K1523" s="13">
        <v>8272.0447506550317</v>
      </c>
      <c r="L1523" s="14">
        <v>7858.6232127753601</v>
      </c>
      <c r="M1523" s="13">
        <v>8272.0447506550317</v>
      </c>
      <c r="N1523" s="13">
        <v>7525.5225531989872</v>
      </c>
      <c r="O1523" s="13">
        <v>7858.6232127753601</v>
      </c>
      <c r="P1523" s="13">
        <v>267</v>
      </c>
      <c r="Q1523" s="13">
        <v>12.547934296986227</v>
      </c>
      <c r="R1523" s="13">
        <v>420</v>
      </c>
      <c r="S1523" s="13">
        <v>2.2598425196850394</v>
      </c>
      <c r="T1523" s="13">
        <v>299</v>
      </c>
    </row>
    <row r="1524" spans="1:20" x14ac:dyDescent="0.2">
      <c r="A1524" s="10">
        <v>2026</v>
      </c>
      <c r="B1524" s="10">
        <v>1</v>
      </c>
      <c r="C1524" s="10" t="s">
        <v>39</v>
      </c>
      <c r="D1524" s="13">
        <v>577</v>
      </c>
      <c r="E1524" s="13" t="b">
        <v>0</v>
      </c>
      <c r="F1524" s="13" t="b">
        <v>0</v>
      </c>
      <c r="G1524" s="13" t="s">
        <v>108</v>
      </c>
      <c r="H1524" s="13">
        <v>62550.919999999955</v>
      </c>
      <c r="I1524" s="14">
        <v>301</v>
      </c>
      <c r="J1524" s="14">
        <v>15.913749999951687</v>
      </c>
      <c r="K1524" s="13">
        <v>3930.6210038608033</v>
      </c>
      <c r="L1524" s="14">
        <v>3930.6210038608033</v>
      </c>
      <c r="M1524" s="13">
        <v>3930.6210038608033</v>
      </c>
      <c r="N1524" s="13">
        <v>3986.8805278575182</v>
      </c>
      <c r="O1524" s="13">
        <v>3930.6210038608033</v>
      </c>
      <c r="P1524" s="13">
        <v>111</v>
      </c>
      <c r="Q1524" s="13">
        <v>6.9751001492631834</v>
      </c>
      <c r="R1524" s="13">
        <v>398</v>
      </c>
      <c r="S1524" s="13">
        <v>1.766990291262136</v>
      </c>
      <c r="T1524" s="13">
        <v>299</v>
      </c>
    </row>
    <row r="1525" spans="1:20" x14ac:dyDescent="0.2">
      <c r="A1525" s="10">
        <v>2026</v>
      </c>
      <c r="B1525" s="10">
        <v>1</v>
      </c>
      <c r="C1525" s="10" t="s">
        <v>40</v>
      </c>
      <c r="D1525" s="13">
        <v>577</v>
      </c>
      <c r="E1525" s="13" t="b">
        <v>0</v>
      </c>
      <c r="F1525" s="13" t="b">
        <v>0</v>
      </c>
      <c r="G1525" s="13" t="s">
        <v>108</v>
      </c>
      <c r="H1525" s="13">
        <v>64003.999999999993</v>
      </c>
      <c r="I1525" s="14">
        <v>49</v>
      </c>
      <c r="J1525" s="14">
        <v>2.2075</v>
      </c>
      <c r="K1525" s="13">
        <v>28993.884484711209</v>
      </c>
      <c r="L1525" s="14">
        <v>28993.884484711209</v>
      </c>
      <c r="M1525" s="13">
        <v>22185.141562853911</v>
      </c>
      <c r="N1525" s="13">
        <v>22783.565118912797</v>
      </c>
      <c r="O1525" s="13">
        <v>22185.141562853911</v>
      </c>
      <c r="P1525" s="13">
        <v>16</v>
      </c>
      <c r="Q1525" s="13">
        <v>7.2480181200453</v>
      </c>
      <c r="R1525" s="13">
        <v>1028</v>
      </c>
      <c r="S1525" s="13">
        <v>2.25</v>
      </c>
      <c r="T1525" s="13">
        <v>659</v>
      </c>
    </row>
    <row r="1526" spans="1:20" x14ac:dyDescent="0.2">
      <c r="A1526" s="10">
        <v>2025</v>
      </c>
      <c r="B1526" s="10">
        <v>8</v>
      </c>
      <c r="C1526" s="10" t="s">
        <v>39</v>
      </c>
      <c r="D1526" s="13">
        <v>577</v>
      </c>
      <c r="E1526" s="13" t="b">
        <v>0</v>
      </c>
      <c r="F1526" s="13" t="b">
        <v>0</v>
      </c>
      <c r="G1526" s="13" t="s">
        <v>108</v>
      </c>
      <c r="H1526" s="13">
        <v>39855.999999999993</v>
      </c>
      <c r="I1526" s="14">
        <v>210</v>
      </c>
      <c r="J1526" s="14">
        <v>6.1247916666997479</v>
      </c>
      <c r="K1526" s="13">
        <v>6507.3233783110536</v>
      </c>
      <c r="L1526" s="14">
        <v>6093.1133711701914</v>
      </c>
      <c r="M1526" s="13">
        <v>6507.3233783110536</v>
      </c>
      <c r="N1526" s="13">
        <v>5796.597163137505</v>
      </c>
      <c r="O1526" s="13">
        <v>6093.1133711701914</v>
      </c>
      <c r="P1526" s="13">
        <v>67</v>
      </c>
      <c r="Q1526" s="13">
        <v>10.939147589994999</v>
      </c>
      <c r="R1526" s="13">
        <v>459.5</v>
      </c>
      <c r="S1526" s="13">
        <v>1.8923076923076922</v>
      </c>
      <c r="T1526" s="13">
        <v>309</v>
      </c>
    </row>
    <row r="1527" spans="1:20" x14ac:dyDescent="0.2">
      <c r="A1527" s="10">
        <v>2025</v>
      </c>
      <c r="B1527" s="10">
        <v>9</v>
      </c>
      <c r="C1527" s="10" t="s">
        <v>29</v>
      </c>
      <c r="D1527" s="13">
        <v>577</v>
      </c>
      <c r="E1527" s="13" t="b">
        <v>0</v>
      </c>
      <c r="F1527" s="13" t="b">
        <v>0</v>
      </c>
      <c r="G1527" s="13" t="s">
        <v>108</v>
      </c>
      <c r="J1527" s="14">
        <v>0.32750000000000001</v>
      </c>
    </row>
    <row r="1528" spans="1:20" x14ac:dyDescent="0.2">
      <c r="A1528" s="10">
        <v>2025</v>
      </c>
      <c r="B1528" s="10">
        <v>9</v>
      </c>
      <c r="C1528" s="10" t="s">
        <v>39</v>
      </c>
      <c r="D1528" s="13">
        <v>577</v>
      </c>
      <c r="E1528" s="13" t="b">
        <v>0</v>
      </c>
      <c r="F1528" s="13" t="b">
        <v>0</v>
      </c>
      <c r="G1528" s="13" t="s">
        <v>108</v>
      </c>
      <c r="H1528" s="13">
        <v>82279.060000000143</v>
      </c>
      <c r="I1528" s="14">
        <v>543</v>
      </c>
      <c r="J1528" s="14">
        <v>19.232673611126081</v>
      </c>
      <c r="K1528" s="13">
        <v>4278.0874705013348</v>
      </c>
      <c r="L1528" s="14">
        <v>3935.5219939994736</v>
      </c>
      <c r="M1528" s="13">
        <v>4278.0874705013348</v>
      </c>
      <c r="N1528" s="13">
        <v>4499.4155128769553</v>
      </c>
      <c r="O1528" s="13">
        <v>3935.5219939994736</v>
      </c>
      <c r="P1528" s="13">
        <v>189</v>
      </c>
      <c r="Q1528" s="13">
        <v>9.8270268513610972</v>
      </c>
      <c r="R1528" s="13">
        <v>377.5</v>
      </c>
      <c r="S1528" s="13">
        <v>1.736842105263158</v>
      </c>
      <c r="T1528" s="13">
        <v>299</v>
      </c>
    </row>
    <row r="1529" spans="1:20" x14ac:dyDescent="0.2">
      <c r="A1529" s="10">
        <v>2025</v>
      </c>
      <c r="B1529" s="10">
        <v>9</v>
      </c>
      <c r="C1529" s="10" t="s">
        <v>40</v>
      </c>
      <c r="D1529" s="13">
        <v>577</v>
      </c>
      <c r="E1529" s="13" t="b">
        <v>0</v>
      </c>
      <c r="F1529" s="13" t="b">
        <v>0</v>
      </c>
      <c r="G1529" s="13" t="s">
        <v>108</v>
      </c>
      <c r="H1529" s="13">
        <v>535</v>
      </c>
      <c r="I1529" s="14">
        <v>3</v>
      </c>
      <c r="J1529" s="14">
        <v>1</v>
      </c>
      <c r="K1529" s="13">
        <v>535</v>
      </c>
      <c r="L1529" s="14">
        <v>535</v>
      </c>
      <c r="M1529" s="13">
        <v>535</v>
      </c>
      <c r="N1529" s="13">
        <v>535</v>
      </c>
      <c r="O1529" s="13">
        <v>535</v>
      </c>
      <c r="P1529" s="13">
        <v>1</v>
      </c>
      <c r="Q1529" s="13">
        <v>1</v>
      </c>
      <c r="R1529" s="13">
        <v>535</v>
      </c>
      <c r="S1529" s="13">
        <v>2</v>
      </c>
      <c r="T1529" s="13">
        <v>363.5</v>
      </c>
    </row>
    <row r="1530" spans="1:20" x14ac:dyDescent="0.2">
      <c r="A1530" s="10">
        <v>2025</v>
      </c>
      <c r="B1530" s="10">
        <v>10</v>
      </c>
      <c r="C1530" s="10" t="s">
        <v>29</v>
      </c>
      <c r="D1530" s="13">
        <v>577</v>
      </c>
      <c r="E1530" s="13" t="b">
        <v>0</v>
      </c>
      <c r="F1530" s="13" t="b">
        <v>0</v>
      </c>
      <c r="G1530" s="13" t="s">
        <v>108</v>
      </c>
      <c r="J1530" s="14">
        <v>0.3125</v>
      </c>
    </row>
    <row r="1531" spans="1:20" x14ac:dyDescent="0.2">
      <c r="A1531" s="10">
        <v>2025</v>
      </c>
      <c r="B1531" s="10">
        <v>10</v>
      </c>
      <c r="C1531" s="10" t="s">
        <v>39</v>
      </c>
      <c r="D1531" s="13">
        <v>577</v>
      </c>
      <c r="E1531" s="13" t="b">
        <v>0</v>
      </c>
      <c r="F1531" s="13" t="b">
        <v>0</v>
      </c>
      <c r="G1531" s="13" t="s">
        <v>108</v>
      </c>
      <c r="H1531" s="13">
        <v>110612.12000000001</v>
      </c>
      <c r="I1531" s="14">
        <v>615</v>
      </c>
      <c r="J1531" s="14">
        <v>21.839722222212004</v>
      </c>
      <c r="K1531" s="13">
        <v>5064.721926156295</v>
      </c>
      <c r="L1531" s="14">
        <v>4874.8843468219138</v>
      </c>
      <c r="M1531" s="13">
        <v>5064.721926156295</v>
      </c>
      <c r="N1531" s="13">
        <v>4823.2870788468699</v>
      </c>
      <c r="O1531" s="13">
        <v>4874.8843468219138</v>
      </c>
      <c r="P1531" s="13">
        <v>218</v>
      </c>
      <c r="Q1531" s="13">
        <v>9.9818119379871941</v>
      </c>
      <c r="R1531" s="13">
        <v>417.5</v>
      </c>
      <c r="S1531" s="13">
        <v>1.6127450980392157</v>
      </c>
      <c r="T1531" s="13">
        <v>299</v>
      </c>
    </row>
    <row r="1532" spans="1:20" x14ac:dyDescent="0.2">
      <c r="A1532" s="10">
        <v>2025</v>
      </c>
      <c r="B1532" s="10">
        <v>10</v>
      </c>
      <c r="C1532" s="10" t="s">
        <v>27</v>
      </c>
      <c r="D1532" s="13">
        <v>577</v>
      </c>
      <c r="E1532" s="13" t="b">
        <v>0</v>
      </c>
      <c r="F1532" s="13" t="b">
        <v>0</v>
      </c>
      <c r="G1532" s="13" t="s">
        <v>108</v>
      </c>
      <c r="H1532" s="13">
        <v>4583</v>
      </c>
      <c r="I1532" s="14">
        <v>31</v>
      </c>
      <c r="J1532" s="14">
        <v>1.0563541666633682</v>
      </c>
      <c r="K1532" s="13">
        <v>4338.5070506002739</v>
      </c>
      <c r="L1532" s="14">
        <v>4338.5070506002739</v>
      </c>
      <c r="M1532" s="13">
        <v>4338.5070506002739</v>
      </c>
      <c r="N1532" s="13">
        <v>4338.5070506002739</v>
      </c>
      <c r="O1532" s="13">
        <v>4338.5070506002739</v>
      </c>
      <c r="P1532" s="13">
        <v>14</v>
      </c>
      <c r="Q1532" s="13">
        <v>13.253130854986654</v>
      </c>
      <c r="R1532" s="13">
        <v>359</v>
      </c>
      <c r="S1532" s="13">
        <v>1.5</v>
      </c>
      <c r="T1532" s="13">
        <v>224</v>
      </c>
    </row>
    <row r="1533" spans="1:20" x14ac:dyDescent="0.2">
      <c r="A1533" s="10">
        <v>2025</v>
      </c>
      <c r="B1533" s="10">
        <v>10</v>
      </c>
      <c r="C1533" s="10" t="s">
        <v>40</v>
      </c>
      <c r="D1533" s="13">
        <v>577</v>
      </c>
      <c r="E1533" s="13" t="b">
        <v>0</v>
      </c>
      <c r="F1533" s="13" t="b">
        <v>0</v>
      </c>
      <c r="G1533" s="13" t="s">
        <v>108</v>
      </c>
      <c r="H1533" s="13">
        <v>3168.9999999999995</v>
      </c>
      <c r="I1533" s="14">
        <v>16</v>
      </c>
      <c r="J1533" s="14">
        <v>1.3604513888977818</v>
      </c>
      <c r="K1533" s="13">
        <v>2329.3739312269568</v>
      </c>
      <c r="L1533" s="14">
        <v>2329.3739312269568</v>
      </c>
      <c r="M1533" s="13">
        <v>2329.3739312269568</v>
      </c>
      <c r="N1533" s="13">
        <v>3275.3834766637174</v>
      </c>
      <c r="O1533" s="13">
        <v>2329.3739312269568</v>
      </c>
      <c r="P1533" s="13">
        <v>7</v>
      </c>
      <c r="Q1533" s="13">
        <v>5.1453510629816028</v>
      </c>
      <c r="R1533" s="13">
        <v>439</v>
      </c>
      <c r="S1533" s="13">
        <v>1.8571428571428572</v>
      </c>
      <c r="T1533" s="13">
        <v>389</v>
      </c>
    </row>
    <row r="1534" spans="1:20" x14ac:dyDescent="0.2">
      <c r="A1534" s="10">
        <v>2025</v>
      </c>
      <c r="B1534" s="10">
        <v>11</v>
      </c>
      <c r="C1534" s="10" t="s">
        <v>39</v>
      </c>
      <c r="D1534" s="13">
        <v>577</v>
      </c>
      <c r="E1534" s="13" t="b">
        <v>0</v>
      </c>
      <c r="F1534" s="13" t="b">
        <v>0</v>
      </c>
      <c r="G1534" s="13" t="s">
        <v>108</v>
      </c>
      <c r="H1534" s="13">
        <v>154777.13999999969</v>
      </c>
      <c r="I1534" s="14">
        <v>759</v>
      </c>
      <c r="J1534" s="14">
        <v>22.092743055705796</v>
      </c>
      <c r="K1534" s="13">
        <v>7005.7909789534297</v>
      </c>
      <c r="L1534" s="14">
        <v>6913.5434932129183</v>
      </c>
      <c r="M1534" s="13">
        <v>7005.7909789534297</v>
      </c>
      <c r="N1534" s="13">
        <v>6201.240817156794</v>
      </c>
      <c r="O1534" s="13">
        <v>6913.5434932129183</v>
      </c>
      <c r="P1534" s="13">
        <v>258</v>
      </c>
      <c r="Q1534" s="13">
        <v>11.678042846443528</v>
      </c>
      <c r="R1534" s="13">
        <v>379</v>
      </c>
      <c r="S1534" s="13">
        <v>1.8945147679324894</v>
      </c>
      <c r="T1534" s="13">
        <v>299</v>
      </c>
    </row>
    <row r="1535" spans="1:20" x14ac:dyDescent="0.2">
      <c r="A1535" s="10">
        <v>2025</v>
      </c>
      <c r="B1535" s="10">
        <v>11</v>
      </c>
      <c r="C1535" s="10" t="s">
        <v>41</v>
      </c>
      <c r="D1535" s="13">
        <v>577</v>
      </c>
      <c r="E1535" s="13" t="b">
        <v>0</v>
      </c>
      <c r="F1535" s="13" t="b">
        <v>0</v>
      </c>
      <c r="G1535" s="13" t="s">
        <v>108</v>
      </c>
      <c r="H1535" s="13">
        <v>2276</v>
      </c>
      <c r="I1535" s="14">
        <v>20</v>
      </c>
      <c r="J1535" s="14">
        <v>1.0611458333150949</v>
      </c>
      <c r="K1535" s="13">
        <v>2144.8512810813331</v>
      </c>
      <c r="L1535" s="14">
        <v>2144.8512810813331</v>
      </c>
      <c r="M1535" s="13">
        <v>2144.8512810813331</v>
      </c>
      <c r="N1535" s="13">
        <v>2904.4075783359704</v>
      </c>
      <c r="O1535" s="13">
        <v>2144.8512810813331</v>
      </c>
      <c r="P1535" s="13">
        <v>6</v>
      </c>
      <c r="Q1535" s="13">
        <v>5.6542652401089626</v>
      </c>
      <c r="R1535" s="13">
        <v>338</v>
      </c>
      <c r="S1535" s="13">
        <v>1.5</v>
      </c>
      <c r="T1535" s="13">
        <v>338</v>
      </c>
    </row>
    <row r="1536" spans="1:20" x14ac:dyDescent="0.2">
      <c r="A1536" s="10">
        <v>2025</v>
      </c>
      <c r="B1536" s="10">
        <v>11</v>
      </c>
      <c r="C1536" s="10" t="s">
        <v>27</v>
      </c>
      <c r="D1536" s="13">
        <v>577</v>
      </c>
      <c r="E1536" s="13" t="b">
        <v>0</v>
      </c>
      <c r="F1536" s="13" t="b">
        <v>0</v>
      </c>
      <c r="G1536" s="13" t="s">
        <v>108</v>
      </c>
      <c r="H1536" s="13">
        <v>28073.900000000012</v>
      </c>
      <c r="I1536" s="14">
        <v>138</v>
      </c>
      <c r="J1536" s="14">
        <v>2.1025000000081491</v>
      </c>
      <c r="K1536" s="13">
        <v>13352.627823967277</v>
      </c>
      <c r="L1536" s="14">
        <v>12893.650416121256</v>
      </c>
      <c r="M1536" s="13">
        <v>13352.627823967277</v>
      </c>
      <c r="N1536" s="13">
        <v>11668.941735983308</v>
      </c>
      <c r="O1536" s="13">
        <v>12893.650416121256</v>
      </c>
      <c r="P1536" s="13">
        <v>43</v>
      </c>
      <c r="Q1536" s="13">
        <v>20.451843043915975</v>
      </c>
      <c r="R1536" s="13">
        <v>330</v>
      </c>
      <c r="S1536" s="13">
        <v>2.2432432432432434</v>
      </c>
      <c r="T1536" s="13">
        <v>249</v>
      </c>
    </row>
    <row r="1537" spans="1:20" x14ac:dyDescent="0.2">
      <c r="A1537" s="10">
        <v>2025</v>
      </c>
      <c r="B1537" s="10">
        <v>11</v>
      </c>
      <c r="C1537" s="10" t="s">
        <v>40</v>
      </c>
      <c r="D1537" s="13">
        <v>577</v>
      </c>
      <c r="E1537" s="13" t="b">
        <v>0</v>
      </c>
      <c r="F1537" s="13" t="b">
        <v>0</v>
      </c>
      <c r="G1537" s="13" t="s">
        <v>108</v>
      </c>
      <c r="H1537" s="13">
        <v>11467.979999999998</v>
      </c>
      <c r="I1537" s="14">
        <v>22</v>
      </c>
      <c r="J1537" s="14">
        <v>1.4412500000000001</v>
      </c>
      <c r="K1537" s="13">
        <v>7956.9679098005181</v>
      </c>
      <c r="L1537" s="14">
        <v>7956.9679098005181</v>
      </c>
      <c r="M1537" s="13">
        <v>7956.9679098005181</v>
      </c>
      <c r="N1537" s="13">
        <v>4417.0060711188198</v>
      </c>
      <c r="O1537" s="13">
        <v>7956.9679098005181</v>
      </c>
      <c r="P1537" s="13">
        <v>8</v>
      </c>
      <c r="Q1537" s="13">
        <v>5.5507372072853425</v>
      </c>
      <c r="R1537" s="13">
        <v>590.5</v>
      </c>
      <c r="S1537" s="13">
        <v>2</v>
      </c>
      <c r="T1537" s="13">
        <v>639</v>
      </c>
    </row>
    <row r="1538" spans="1:20" x14ac:dyDescent="0.2">
      <c r="A1538" s="10">
        <v>2025</v>
      </c>
      <c r="B1538" s="10">
        <v>12</v>
      </c>
      <c r="C1538" s="10" t="s">
        <v>39</v>
      </c>
      <c r="D1538" s="13">
        <v>577</v>
      </c>
      <c r="E1538" s="13" t="b">
        <v>0</v>
      </c>
      <c r="F1538" s="13" t="b">
        <v>0</v>
      </c>
      <c r="G1538" s="13" t="s">
        <v>108</v>
      </c>
      <c r="H1538" s="13">
        <v>168187.70000000045</v>
      </c>
      <c r="I1538" s="14">
        <v>1013</v>
      </c>
      <c r="J1538" s="14">
        <v>24.822847222260023</v>
      </c>
      <c r="K1538" s="13">
        <v>6775.5200881701121</v>
      </c>
      <c r="L1538" s="14">
        <v>6740.560359649452</v>
      </c>
      <c r="M1538" s="13">
        <v>6775.5200881701121</v>
      </c>
      <c r="N1538" s="13">
        <v>7050.766514932674</v>
      </c>
      <c r="O1538" s="13">
        <v>6740.560359649452</v>
      </c>
      <c r="P1538" s="13">
        <v>309</v>
      </c>
      <c r="Q1538" s="13">
        <v>12.44820939488773</v>
      </c>
      <c r="R1538" s="13">
        <v>449</v>
      </c>
      <c r="S1538" s="13">
        <v>2.0210526315789474</v>
      </c>
      <c r="T1538" s="13">
        <v>279</v>
      </c>
    </row>
    <row r="1539" spans="1:20" x14ac:dyDescent="0.2">
      <c r="A1539" s="10">
        <v>2025</v>
      </c>
      <c r="B1539" s="10">
        <v>12</v>
      </c>
      <c r="C1539" s="10" t="s">
        <v>40</v>
      </c>
      <c r="D1539" s="13">
        <v>577</v>
      </c>
      <c r="E1539" s="13" t="b">
        <v>0</v>
      </c>
      <c r="F1539" s="13" t="b">
        <v>0</v>
      </c>
      <c r="G1539" s="13" t="s">
        <v>108</v>
      </c>
      <c r="H1539" s="13">
        <v>15281.900000000001</v>
      </c>
      <c r="I1539" s="14">
        <v>61</v>
      </c>
      <c r="J1539" s="14">
        <v>1.1612499999999999</v>
      </c>
      <c r="K1539" s="13">
        <v>13159.870828848227</v>
      </c>
      <c r="L1539" s="14">
        <v>13159.870828848227</v>
      </c>
      <c r="M1539" s="13">
        <v>13159.870828848227</v>
      </c>
      <c r="N1539" s="13">
        <v>10799.483315392896</v>
      </c>
      <c r="O1539" s="13">
        <v>13159.870828848227</v>
      </c>
      <c r="P1539" s="13">
        <v>24</v>
      </c>
      <c r="Q1539" s="13">
        <v>20.667384284176535</v>
      </c>
      <c r="R1539" s="13">
        <v>359</v>
      </c>
      <c r="S1539" s="13">
        <v>1.75</v>
      </c>
      <c r="T1539" s="13">
        <v>299</v>
      </c>
    </row>
    <row r="1540" spans="1:20" x14ac:dyDescent="0.2">
      <c r="A1540" s="10">
        <v>2025</v>
      </c>
      <c r="B1540" s="10">
        <v>9</v>
      </c>
      <c r="C1540" s="10" t="s">
        <v>35</v>
      </c>
      <c r="D1540" s="13">
        <v>578</v>
      </c>
      <c r="E1540" s="13" t="b">
        <v>0</v>
      </c>
      <c r="F1540" s="13" t="b">
        <v>0</v>
      </c>
      <c r="G1540" s="13" t="s">
        <v>194</v>
      </c>
      <c r="J1540" s="14">
        <v>0.52</v>
      </c>
    </row>
    <row r="1541" spans="1:20" x14ac:dyDescent="0.2">
      <c r="A1541" s="10">
        <v>2025</v>
      </c>
      <c r="B1541" s="10">
        <v>9</v>
      </c>
      <c r="C1541" s="10" t="s">
        <v>33</v>
      </c>
      <c r="D1541" s="13">
        <v>578</v>
      </c>
      <c r="E1541" s="13" t="b">
        <v>0</v>
      </c>
      <c r="F1541" s="13" t="b">
        <v>0</v>
      </c>
      <c r="G1541" s="13" t="s">
        <v>194</v>
      </c>
      <c r="H1541" s="13">
        <v>72872.060000000012</v>
      </c>
      <c r="I1541" s="14">
        <v>392</v>
      </c>
      <c r="J1541" s="14">
        <v>15.995104166663078</v>
      </c>
      <c r="K1541" s="13">
        <v>4555.8978072727796</v>
      </c>
      <c r="L1541" s="14">
        <v>4277.0624865691143</v>
      </c>
      <c r="M1541" s="13">
        <v>4555.8978072727796</v>
      </c>
      <c r="N1541" s="13">
        <v>4332.0074241476832</v>
      </c>
      <c r="O1541" s="13">
        <v>4277.0624865691143</v>
      </c>
      <c r="P1541" s="13">
        <v>105</v>
      </c>
      <c r="Q1541" s="13">
        <v>6.5645086712745835</v>
      </c>
      <c r="R1541" s="13">
        <v>536.5</v>
      </c>
      <c r="S1541" s="13">
        <v>2.2424242424242422</v>
      </c>
      <c r="T1541" s="13">
        <v>299</v>
      </c>
    </row>
    <row r="1542" spans="1:20" x14ac:dyDescent="0.2">
      <c r="A1542" s="10">
        <v>2026</v>
      </c>
      <c r="B1542" s="10">
        <v>1</v>
      </c>
      <c r="C1542" s="10" t="s">
        <v>39</v>
      </c>
      <c r="D1542" s="13">
        <v>579</v>
      </c>
      <c r="E1542" s="13" t="b">
        <v>0</v>
      </c>
      <c r="F1542" s="13" t="b">
        <v>0</v>
      </c>
      <c r="G1542" s="13" t="s">
        <v>104</v>
      </c>
      <c r="H1542" s="13">
        <v>79430.92</v>
      </c>
      <c r="I1542" s="14">
        <v>490</v>
      </c>
      <c r="J1542" s="14">
        <v>16.612256944442343</v>
      </c>
      <c r="K1542" s="13">
        <v>4781.4646899362906</v>
      </c>
      <c r="L1542" s="14">
        <v>4637.5348188780454</v>
      </c>
      <c r="M1542" s="13">
        <v>4781.4646899362906</v>
      </c>
      <c r="N1542" s="13">
        <v>4916.0111279955527</v>
      </c>
      <c r="O1542" s="13">
        <v>4637.5348188780454</v>
      </c>
      <c r="P1542" s="13">
        <v>168</v>
      </c>
      <c r="Q1542" s="13">
        <v>10.113014779500185</v>
      </c>
      <c r="R1542" s="13">
        <v>388</v>
      </c>
      <c r="S1542" s="13">
        <v>1.8266666666666667</v>
      </c>
      <c r="T1542" s="13">
        <v>299</v>
      </c>
    </row>
    <row r="1543" spans="1:20" x14ac:dyDescent="0.2">
      <c r="A1543" s="10">
        <v>2026</v>
      </c>
      <c r="B1543" s="10">
        <v>1</v>
      </c>
      <c r="C1543" s="10" t="s">
        <v>40</v>
      </c>
      <c r="D1543" s="13">
        <v>579</v>
      </c>
      <c r="E1543" s="13" t="b">
        <v>0</v>
      </c>
      <c r="F1543" s="13" t="b">
        <v>0</v>
      </c>
      <c r="G1543" s="13" t="s">
        <v>104</v>
      </c>
      <c r="H1543" s="13">
        <v>11630.999999999996</v>
      </c>
      <c r="I1543" s="14">
        <v>33</v>
      </c>
      <c r="J1543" s="14">
        <v>1</v>
      </c>
      <c r="K1543" s="13">
        <v>11630.999999999996</v>
      </c>
      <c r="L1543" s="14">
        <v>11630.999999999996</v>
      </c>
      <c r="M1543" s="13">
        <v>11630.999999999996</v>
      </c>
      <c r="N1543" s="13">
        <v>13143.209999999995</v>
      </c>
      <c r="O1543" s="13">
        <v>11630.999999999996</v>
      </c>
      <c r="P1543" s="13">
        <v>12</v>
      </c>
      <c r="Q1543" s="13">
        <v>12</v>
      </c>
      <c r="R1543" s="13">
        <v>799</v>
      </c>
      <c r="S1543" s="13">
        <v>2.2727272727272729</v>
      </c>
      <c r="T1543" s="13">
        <v>580</v>
      </c>
    </row>
    <row r="1544" spans="1:20" x14ac:dyDescent="0.2">
      <c r="A1544" s="10">
        <v>2025</v>
      </c>
      <c r="B1544" s="10">
        <v>9</v>
      </c>
      <c r="C1544" s="10" t="s">
        <v>29</v>
      </c>
      <c r="D1544" s="13">
        <v>579</v>
      </c>
      <c r="E1544" s="13" t="b">
        <v>0</v>
      </c>
      <c r="F1544" s="13" t="b">
        <v>0</v>
      </c>
      <c r="G1544" s="13" t="s">
        <v>104</v>
      </c>
      <c r="J1544" s="14">
        <v>0.26124999999999998</v>
      </c>
    </row>
    <row r="1545" spans="1:20" x14ac:dyDescent="0.2">
      <c r="A1545" s="10">
        <v>2025</v>
      </c>
      <c r="B1545" s="10">
        <v>9</v>
      </c>
      <c r="C1545" s="10" t="s">
        <v>39</v>
      </c>
      <c r="D1545" s="13">
        <v>579</v>
      </c>
      <c r="E1545" s="13" t="b">
        <v>0</v>
      </c>
      <c r="F1545" s="13" t="b">
        <v>0</v>
      </c>
      <c r="G1545" s="13" t="s">
        <v>104</v>
      </c>
      <c r="H1545" s="13">
        <v>134202.97999999995</v>
      </c>
      <c r="I1545" s="14">
        <v>650</v>
      </c>
      <c r="J1545" s="14">
        <v>19.279652777871526</v>
      </c>
      <c r="K1545" s="13">
        <v>6960.8608384292675</v>
      </c>
      <c r="L1545" s="14">
        <v>6599.3294311831714</v>
      </c>
      <c r="M1545" s="13">
        <v>6960.8608384292675</v>
      </c>
      <c r="N1545" s="13">
        <v>5571.2528248062317</v>
      </c>
      <c r="O1545" s="13">
        <v>6599.3294311831714</v>
      </c>
      <c r="P1545" s="13">
        <v>219</v>
      </c>
      <c r="Q1545" s="13">
        <v>11.359125733392881</v>
      </c>
      <c r="R1545" s="13">
        <v>359</v>
      </c>
      <c r="S1545" s="13">
        <v>1.7777777777777777</v>
      </c>
      <c r="T1545" s="13">
        <v>305</v>
      </c>
    </row>
    <row r="1546" spans="1:20" x14ac:dyDescent="0.2">
      <c r="A1546" s="10">
        <v>2025</v>
      </c>
      <c r="B1546" s="10">
        <v>10</v>
      </c>
      <c r="C1546" s="10" t="s">
        <v>29</v>
      </c>
      <c r="D1546" s="13">
        <v>579</v>
      </c>
      <c r="E1546" s="13" t="b">
        <v>0</v>
      </c>
      <c r="F1546" s="13" t="b">
        <v>0</v>
      </c>
      <c r="G1546" s="13" t="s">
        <v>104</v>
      </c>
      <c r="J1546" s="14">
        <v>0.3175</v>
      </c>
    </row>
    <row r="1547" spans="1:20" x14ac:dyDescent="0.2">
      <c r="A1547" s="10">
        <v>2025</v>
      </c>
      <c r="B1547" s="10">
        <v>10</v>
      </c>
      <c r="C1547" s="10" t="s">
        <v>39</v>
      </c>
      <c r="D1547" s="13">
        <v>579</v>
      </c>
      <c r="E1547" s="13" t="b">
        <v>0</v>
      </c>
      <c r="F1547" s="13" t="b">
        <v>0</v>
      </c>
      <c r="G1547" s="13" t="s">
        <v>104</v>
      </c>
      <c r="H1547" s="13">
        <v>144717.01000000021</v>
      </c>
      <c r="I1547" s="14">
        <v>874</v>
      </c>
      <c r="J1547" s="14">
        <v>24.157812500049186</v>
      </c>
      <c r="K1547" s="13">
        <v>5990.4848586644821</v>
      </c>
      <c r="L1547" s="14">
        <v>5733.5182976404922</v>
      </c>
      <c r="M1547" s="13">
        <v>5990.4848586644821</v>
      </c>
      <c r="N1547" s="13">
        <v>5798.9062544348753</v>
      </c>
      <c r="O1547" s="13">
        <v>5733.5182976404922</v>
      </c>
      <c r="P1547" s="13">
        <v>261</v>
      </c>
      <c r="Q1547" s="13">
        <v>10.8039583467861</v>
      </c>
      <c r="R1547" s="13">
        <v>438</v>
      </c>
      <c r="S1547" s="13">
        <v>1.8801652892561984</v>
      </c>
      <c r="T1547" s="13">
        <v>279</v>
      </c>
    </row>
    <row r="1548" spans="1:20" x14ac:dyDescent="0.2">
      <c r="A1548" s="10">
        <v>2025</v>
      </c>
      <c r="B1548" s="10">
        <v>10</v>
      </c>
      <c r="C1548" s="10" t="s">
        <v>40</v>
      </c>
      <c r="D1548" s="13">
        <v>579</v>
      </c>
      <c r="E1548" s="13" t="b">
        <v>0</v>
      </c>
      <c r="F1548" s="13" t="b">
        <v>0</v>
      </c>
      <c r="G1548" s="13" t="s">
        <v>104</v>
      </c>
      <c r="H1548" s="13">
        <v>5186.0000000000009</v>
      </c>
      <c r="I1548" s="14">
        <v>25</v>
      </c>
      <c r="J1548" s="14">
        <v>1.0416666918899864E-4</v>
      </c>
      <c r="K1548" s="13">
        <v>49785598.794472255</v>
      </c>
      <c r="L1548" s="14">
        <v>49785598.794472255</v>
      </c>
      <c r="M1548" s="13">
        <v>49785598.794472255</v>
      </c>
      <c r="N1548" s="13">
        <v>57014398.619431302</v>
      </c>
      <c r="O1548" s="13">
        <v>49785598.794472255</v>
      </c>
      <c r="P1548" s="13">
        <v>7</v>
      </c>
      <c r="Q1548" s="13">
        <v>67199.998372793241</v>
      </c>
      <c r="R1548" s="13">
        <v>431</v>
      </c>
      <c r="S1548" s="13">
        <v>2.7142857142857144</v>
      </c>
      <c r="T1548" s="13">
        <v>299</v>
      </c>
    </row>
    <row r="1549" spans="1:20" x14ac:dyDescent="0.2">
      <c r="A1549" s="10">
        <v>2025</v>
      </c>
      <c r="B1549" s="10">
        <v>11</v>
      </c>
      <c r="C1549" s="10" t="s">
        <v>39</v>
      </c>
      <c r="D1549" s="13">
        <v>579</v>
      </c>
      <c r="E1549" s="13" t="b">
        <v>0</v>
      </c>
      <c r="F1549" s="13" t="b">
        <v>0</v>
      </c>
      <c r="G1549" s="13" t="s">
        <v>104</v>
      </c>
      <c r="H1549" s="13">
        <v>157928.61000000002</v>
      </c>
      <c r="I1549" s="14">
        <v>757</v>
      </c>
      <c r="J1549" s="14">
        <v>25.212013888898944</v>
      </c>
      <c r="K1549" s="13">
        <v>6264.022013312363</v>
      </c>
      <c r="L1549" s="14">
        <v>6055.9069447136462</v>
      </c>
      <c r="M1549" s="13">
        <v>6264.022013312363</v>
      </c>
      <c r="N1549" s="13">
        <v>5494.6396035818607</v>
      </c>
      <c r="O1549" s="13">
        <v>6055.9069447136462</v>
      </c>
      <c r="P1549" s="13">
        <v>233</v>
      </c>
      <c r="Q1549" s="13">
        <v>9.2416258783116021</v>
      </c>
      <c r="R1549" s="13">
        <v>441</v>
      </c>
      <c r="S1549" s="13">
        <v>2.042056074766355</v>
      </c>
      <c r="T1549" s="13">
        <v>299</v>
      </c>
    </row>
    <row r="1550" spans="1:20" x14ac:dyDescent="0.2">
      <c r="A1550" s="10">
        <v>2025</v>
      </c>
      <c r="B1550" s="10">
        <v>11</v>
      </c>
      <c r="C1550" s="10" t="s">
        <v>40</v>
      </c>
      <c r="D1550" s="13">
        <v>579</v>
      </c>
      <c r="E1550" s="13" t="b">
        <v>0</v>
      </c>
      <c r="F1550" s="13" t="b">
        <v>0</v>
      </c>
      <c r="G1550" s="13" t="s">
        <v>104</v>
      </c>
      <c r="H1550" s="13">
        <v>10641.950000000003</v>
      </c>
      <c r="I1550" s="14">
        <v>36</v>
      </c>
      <c r="J1550" s="14">
        <v>0.70374999999999999</v>
      </c>
      <c r="K1550" s="13">
        <v>15121.776198934285</v>
      </c>
      <c r="L1550" s="14">
        <v>15121.776198934285</v>
      </c>
      <c r="M1550" s="13">
        <v>15121.776198934285</v>
      </c>
      <c r="N1550" s="13">
        <v>15498.259325044408</v>
      </c>
      <c r="O1550" s="13">
        <v>15121.776198934285</v>
      </c>
      <c r="P1550" s="13">
        <v>10</v>
      </c>
      <c r="Q1550" s="13">
        <v>14.209591474245116</v>
      </c>
      <c r="R1550" s="13">
        <v>469</v>
      </c>
      <c r="S1550" s="13">
        <v>2.9</v>
      </c>
      <c r="T1550" s="13">
        <v>349</v>
      </c>
    </row>
    <row r="1551" spans="1:20" x14ac:dyDescent="0.2">
      <c r="A1551" s="10">
        <v>2025</v>
      </c>
      <c r="B1551" s="10">
        <v>12</v>
      </c>
      <c r="C1551" s="10" t="s">
        <v>39</v>
      </c>
      <c r="D1551" s="13">
        <v>579</v>
      </c>
      <c r="E1551" s="13" t="b">
        <v>0</v>
      </c>
      <c r="F1551" s="13" t="b">
        <v>0</v>
      </c>
      <c r="G1551" s="13" t="s">
        <v>104</v>
      </c>
      <c r="H1551" s="13">
        <v>191591.65000000005</v>
      </c>
      <c r="I1551" s="14">
        <v>1027</v>
      </c>
      <c r="J1551" s="14">
        <v>25.581041666748352</v>
      </c>
      <c r="K1551" s="13">
        <v>7489.5953220326228</v>
      </c>
      <c r="L1551" s="14">
        <v>7414.070641483303</v>
      </c>
      <c r="M1551" s="13">
        <v>7489.5953220326228</v>
      </c>
      <c r="N1551" s="13">
        <v>7266.4769645257438</v>
      </c>
      <c r="O1551" s="13">
        <v>7414.070641483303</v>
      </c>
      <c r="P1551" s="13">
        <v>321</v>
      </c>
      <c r="Q1551" s="13">
        <v>12.548355308660222</v>
      </c>
      <c r="R1551" s="13">
        <v>422.5</v>
      </c>
      <c r="S1551" s="13">
        <v>2.0622837370242215</v>
      </c>
      <c r="T1551" s="13">
        <v>289</v>
      </c>
    </row>
    <row r="1552" spans="1:20" x14ac:dyDescent="0.2">
      <c r="A1552" s="10">
        <v>2025</v>
      </c>
      <c r="B1552" s="10">
        <v>12</v>
      </c>
      <c r="C1552" s="10" t="s">
        <v>40</v>
      </c>
      <c r="D1552" s="13">
        <v>579</v>
      </c>
      <c r="E1552" s="13" t="b">
        <v>0</v>
      </c>
      <c r="F1552" s="13" t="b">
        <v>0</v>
      </c>
      <c r="G1552" s="13" t="s">
        <v>104</v>
      </c>
      <c r="H1552" s="13">
        <v>26990.000000000004</v>
      </c>
      <c r="I1552" s="14">
        <v>70</v>
      </c>
      <c r="J1552" s="14">
        <v>1.37625</v>
      </c>
      <c r="K1552" s="13">
        <v>19611.262488646687</v>
      </c>
      <c r="L1552" s="14">
        <v>19611.262488646687</v>
      </c>
      <c r="M1552" s="13">
        <v>15373.660308810175</v>
      </c>
      <c r="N1552" s="13">
        <v>15601.889191643962</v>
      </c>
      <c r="O1552" s="13">
        <v>15373.660308810175</v>
      </c>
      <c r="P1552" s="13">
        <v>21</v>
      </c>
      <c r="Q1552" s="13">
        <v>15.258855585831062</v>
      </c>
      <c r="R1552" s="13">
        <v>699</v>
      </c>
      <c r="S1552" s="13">
        <v>2.3333333333333335</v>
      </c>
      <c r="T1552" s="13">
        <v>359</v>
      </c>
    </row>
    <row r="1553" spans="1:20" x14ac:dyDescent="0.2">
      <c r="A1553" s="10">
        <v>2026</v>
      </c>
      <c r="B1553" s="10">
        <v>1</v>
      </c>
      <c r="C1553" s="10" t="s">
        <v>35</v>
      </c>
      <c r="D1553" s="13">
        <v>580</v>
      </c>
      <c r="E1553" s="13" t="b">
        <v>0</v>
      </c>
      <c r="F1553" s="13" t="b">
        <v>0</v>
      </c>
      <c r="G1553" s="13" t="s">
        <v>96</v>
      </c>
      <c r="H1553" s="13">
        <v>48672.999999999971</v>
      </c>
      <c r="I1553" s="14">
        <v>223</v>
      </c>
      <c r="J1553" s="14">
        <v>7.629340277817974</v>
      </c>
      <c r="K1553" s="13">
        <v>6379.7128228131241</v>
      </c>
      <c r="L1553" s="14">
        <v>6341.046307851444</v>
      </c>
      <c r="M1553" s="13">
        <v>6379.7128228131241</v>
      </c>
      <c r="N1553" s="13">
        <v>5345.8305062865438</v>
      </c>
      <c r="O1553" s="13">
        <v>6341.046307851444</v>
      </c>
      <c r="P1553" s="13">
        <v>69</v>
      </c>
      <c r="Q1553" s="13">
        <v>9.0440323130710212</v>
      </c>
      <c r="R1553" s="13">
        <v>425.5</v>
      </c>
      <c r="S1553" s="13">
        <v>1.921875</v>
      </c>
      <c r="T1553" s="13">
        <v>299</v>
      </c>
    </row>
    <row r="1554" spans="1:20" x14ac:dyDescent="0.2">
      <c r="A1554" s="10">
        <v>2026</v>
      </c>
      <c r="B1554" s="10">
        <v>1</v>
      </c>
      <c r="C1554" s="10" t="s">
        <v>33</v>
      </c>
      <c r="D1554" s="13">
        <v>580</v>
      </c>
      <c r="E1554" s="13" t="b">
        <v>0</v>
      </c>
      <c r="F1554" s="13" t="b">
        <v>0</v>
      </c>
      <c r="G1554" s="13" t="s">
        <v>96</v>
      </c>
      <c r="H1554" s="13">
        <v>21059.969999999998</v>
      </c>
      <c r="I1554" s="14">
        <v>72</v>
      </c>
      <c r="J1554" s="14">
        <v>2.0694097222221899</v>
      </c>
      <c r="K1554" s="13">
        <v>10176.800550344962</v>
      </c>
      <c r="L1554" s="14">
        <v>10176.800550344962</v>
      </c>
      <c r="M1554" s="13">
        <v>10176.800550344962</v>
      </c>
      <c r="N1554" s="13">
        <v>8111.1003875905235</v>
      </c>
      <c r="O1554" s="13">
        <v>10176.800550344962</v>
      </c>
      <c r="P1554" s="13">
        <v>20</v>
      </c>
      <c r="Q1554" s="13">
        <v>9.6645916877801472</v>
      </c>
      <c r="R1554" s="13">
        <v>606.5</v>
      </c>
      <c r="S1554" s="13">
        <v>2.263157894736842</v>
      </c>
      <c r="T1554" s="13">
        <v>339</v>
      </c>
    </row>
    <row r="1555" spans="1:20" x14ac:dyDescent="0.2">
      <c r="A1555" s="10">
        <v>2026</v>
      </c>
      <c r="B1555" s="10">
        <v>1</v>
      </c>
      <c r="C1555" s="10" t="s">
        <v>37</v>
      </c>
      <c r="D1555" s="13">
        <v>580</v>
      </c>
      <c r="E1555" s="13" t="b">
        <v>0</v>
      </c>
      <c r="F1555" s="13" t="b">
        <v>0</v>
      </c>
      <c r="G1555" s="13" t="s">
        <v>96</v>
      </c>
      <c r="H1555" s="13">
        <v>29512.000000000015</v>
      </c>
      <c r="I1555" s="14">
        <v>205</v>
      </c>
      <c r="J1555" s="14">
        <v>5.3185416667038226</v>
      </c>
      <c r="K1555" s="13">
        <v>5548.8894981789508</v>
      </c>
      <c r="L1555" s="14">
        <v>5548.8894981789508</v>
      </c>
      <c r="M1555" s="13">
        <v>5548.8894981789508</v>
      </c>
      <c r="N1555" s="13">
        <v>5748.5870969867528</v>
      </c>
      <c r="O1555" s="13">
        <v>5548.8894981789508</v>
      </c>
      <c r="P1555" s="13">
        <v>58</v>
      </c>
      <c r="Q1555" s="13">
        <v>10.905245015396414</v>
      </c>
      <c r="R1555" s="13">
        <v>274.5</v>
      </c>
      <c r="S1555" s="13">
        <v>2.0476190476190474</v>
      </c>
      <c r="T1555" s="13">
        <v>259</v>
      </c>
    </row>
    <row r="1556" spans="1:20" x14ac:dyDescent="0.2">
      <c r="A1556" s="10">
        <v>2025</v>
      </c>
      <c r="B1556" s="10">
        <v>9</v>
      </c>
      <c r="C1556" s="10" t="s">
        <v>29</v>
      </c>
      <c r="D1556" s="13">
        <v>580</v>
      </c>
      <c r="E1556" s="13" t="b">
        <v>0</v>
      </c>
      <c r="F1556" s="13" t="b">
        <v>0</v>
      </c>
      <c r="G1556" s="13" t="s">
        <v>96</v>
      </c>
      <c r="J1556" s="14">
        <v>0.32</v>
      </c>
    </row>
    <row r="1557" spans="1:20" x14ac:dyDescent="0.2">
      <c r="A1557" s="10">
        <v>2025</v>
      </c>
      <c r="B1557" s="10">
        <v>9</v>
      </c>
      <c r="C1557" s="10" t="s">
        <v>35</v>
      </c>
      <c r="D1557" s="13">
        <v>580</v>
      </c>
      <c r="E1557" s="13" t="b">
        <v>0</v>
      </c>
      <c r="F1557" s="13" t="b">
        <v>0</v>
      </c>
      <c r="G1557" s="13" t="s">
        <v>96</v>
      </c>
      <c r="H1557" s="13">
        <v>129453.91000000008</v>
      </c>
      <c r="I1557" s="14">
        <v>674</v>
      </c>
      <c r="J1557" s="14">
        <v>17.96635416662728</v>
      </c>
      <c r="K1557" s="13">
        <v>7205.3522266895015</v>
      </c>
      <c r="L1557" s="14">
        <v>6456.7713028545404</v>
      </c>
      <c r="M1557" s="13">
        <v>7205.3522266895015</v>
      </c>
      <c r="N1557" s="13">
        <v>6231.8981893374585</v>
      </c>
      <c r="O1557" s="13">
        <v>6456.7713028545404</v>
      </c>
      <c r="P1557" s="13">
        <v>208</v>
      </c>
      <c r="Q1557" s="13">
        <v>11.577195800045093</v>
      </c>
      <c r="R1557" s="13">
        <v>430</v>
      </c>
      <c r="S1557" s="13">
        <v>1.9796954314720812</v>
      </c>
      <c r="T1557" s="13">
        <v>289</v>
      </c>
    </row>
    <row r="1558" spans="1:20" x14ac:dyDescent="0.2">
      <c r="A1558" s="10">
        <v>2025</v>
      </c>
      <c r="B1558" s="10">
        <v>9</v>
      </c>
      <c r="C1558" s="10" t="s">
        <v>37</v>
      </c>
      <c r="D1558" s="13">
        <v>580</v>
      </c>
      <c r="E1558" s="13" t="b">
        <v>0</v>
      </c>
      <c r="F1558" s="13" t="b">
        <v>0</v>
      </c>
      <c r="G1558" s="13" t="s">
        <v>96</v>
      </c>
      <c r="H1558" s="13">
        <v>7596</v>
      </c>
      <c r="I1558" s="14">
        <v>44</v>
      </c>
      <c r="J1558" s="14">
        <v>3.0331250000055299</v>
      </c>
      <c r="K1558" s="13">
        <v>2504.3478260823908</v>
      </c>
      <c r="L1558" s="14">
        <v>2504.3478260823908</v>
      </c>
      <c r="M1558" s="13">
        <v>2504.3478260823908</v>
      </c>
      <c r="N1558" s="13">
        <v>1687.698330926245</v>
      </c>
      <c r="O1558" s="13">
        <v>2504.3478260823908</v>
      </c>
      <c r="P1558" s="13">
        <v>15</v>
      </c>
      <c r="Q1558" s="13">
        <v>4.9453946012685437</v>
      </c>
      <c r="R1558" s="13">
        <v>248</v>
      </c>
      <c r="S1558" s="13">
        <v>1.6363636363636365</v>
      </c>
      <c r="T1558" s="13">
        <v>159</v>
      </c>
    </row>
    <row r="1559" spans="1:20" x14ac:dyDescent="0.2">
      <c r="A1559" s="10">
        <v>2025</v>
      </c>
      <c r="B1559" s="10">
        <v>10</v>
      </c>
      <c r="C1559" s="10" t="s">
        <v>35</v>
      </c>
      <c r="D1559" s="13">
        <v>580</v>
      </c>
      <c r="E1559" s="13" t="b">
        <v>0</v>
      </c>
      <c r="F1559" s="13" t="b">
        <v>0</v>
      </c>
      <c r="G1559" s="13" t="s">
        <v>96</v>
      </c>
      <c r="H1559" s="13">
        <v>112765.00000000012</v>
      </c>
      <c r="I1559" s="14">
        <v>537</v>
      </c>
      <c r="J1559" s="14">
        <v>20.576354166695673</v>
      </c>
      <c r="K1559" s="13">
        <v>5480.3197440350477</v>
      </c>
      <c r="L1559" s="14">
        <v>5107.7950519588057</v>
      </c>
      <c r="M1559" s="13">
        <v>5480.3197440350477</v>
      </c>
      <c r="N1559" s="13">
        <v>4772.9033629756641</v>
      </c>
      <c r="O1559" s="13">
        <v>5107.7950519588057</v>
      </c>
      <c r="P1559" s="13">
        <v>153</v>
      </c>
      <c r="Q1559" s="13">
        <v>7.4357196012713294</v>
      </c>
      <c r="R1559" s="13">
        <v>514</v>
      </c>
      <c r="S1559" s="13">
        <v>2.0419580419580421</v>
      </c>
      <c r="T1559" s="13">
        <v>299</v>
      </c>
    </row>
    <row r="1560" spans="1:20" x14ac:dyDescent="0.2">
      <c r="A1560" s="10">
        <v>2025</v>
      </c>
      <c r="B1560" s="10">
        <v>10</v>
      </c>
      <c r="C1560" s="10" t="s">
        <v>37</v>
      </c>
      <c r="D1560" s="13">
        <v>580</v>
      </c>
      <c r="E1560" s="13" t="b">
        <v>0</v>
      </c>
      <c r="F1560" s="13" t="b">
        <v>0</v>
      </c>
      <c r="G1560" s="13" t="s">
        <v>96</v>
      </c>
      <c r="H1560" s="13">
        <v>48532.079999999973</v>
      </c>
      <c r="I1560" s="14">
        <v>227</v>
      </c>
      <c r="J1560" s="14">
        <v>4.3867708333590416</v>
      </c>
      <c r="K1560" s="13">
        <v>11063.281361984882</v>
      </c>
      <c r="L1560" s="14">
        <v>11063.281361984882</v>
      </c>
      <c r="M1560" s="13">
        <v>11063.281361984882</v>
      </c>
      <c r="N1560" s="13">
        <v>10878.179374476171</v>
      </c>
      <c r="O1560" s="13">
        <v>11063.281361984882</v>
      </c>
      <c r="P1560" s="13">
        <v>78</v>
      </c>
      <c r="Q1560" s="13">
        <v>17.780732790245573</v>
      </c>
      <c r="R1560" s="13">
        <v>253</v>
      </c>
      <c r="S1560" s="13">
        <v>1.9508196721311475</v>
      </c>
      <c r="T1560" s="13">
        <v>229</v>
      </c>
    </row>
    <row r="1561" spans="1:20" x14ac:dyDescent="0.2">
      <c r="A1561" s="10">
        <v>2025</v>
      </c>
      <c r="B1561" s="10">
        <v>11</v>
      </c>
      <c r="C1561" s="10" t="s">
        <v>35</v>
      </c>
      <c r="D1561" s="13">
        <v>580</v>
      </c>
      <c r="E1561" s="13" t="b">
        <v>0</v>
      </c>
      <c r="F1561" s="13" t="b">
        <v>0</v>
      </c>
      <c r="G1561" s="13" t="s">
        <v>96</v>
      </c>
      <c r="H1561" s="13">
        <v>132158.66000000012</v>
      </c>
      <c r="I1561" s="14">
        <v>609</v>
      </c>
      <c r="J1561" s="14">
        <v>18.984548611050123</v>
      </c>
      <c r="K1561" s="13">
        <v>6961.3801574969248</v>
      </c>
      <c r="L1561" s="14">
        <v>6681.2892209705242</v>
      </c>
      <c r="M1561" s="13">
        <v>6961.3801574969248</v>
      </c>
      <c r="N1561" s="13">
        <v>6232.5300655887004</v>
      </c>
      <c r="O1561" s="13">
        <v>6681.2892209705242</v>
      </c>
      <c r="P1561" s="13">
        <v>179</v>
      </c>
      <c r="Q1561" s="13">
        <v>9.4287203592405398</v>
      </c>
      <c r="R1561" s="13">
        <v>423</v>
      </c>
      <c r="S1561" s="13">
        <v>2.2795031055900621</v>
      </c>
      <c r="T1561" s="13">
        <v>299</v>
      </c>
    </row>
    <row r="1562" spans="1:20" x14ac:dyDescent="0.2">
      <c r="A1562" s="10">
        <v>2025</v>
      </c>
      <c r="B1562" s="10">
        <v>11</v>
      </c>
      <c r="C1562" s="10" t="s">
        <v>37</v>
      </c>
      <c r="D1562" s="13">
        <v>580</v>
      </c>
      <c r="E1562" s="13" t="b">
        <v>0</v>
      </c>
      <c r="F1562" s="13" t="b">
        <v>0</v>
      </c>
      <c r="G1562" s="13" t="s">
        <v>96</v>
      </c>
      <c r="H1562" s="13">
        <v>10868.020000000002</v>
      </c>
      <c r="I1562" s="14">
        <v>77</v>
      </c>
      <c r="J1562" s="14">
        <v>4.5555902777521986</v>
      </c>
      <c r="K1562" s="13">
        <v>2385.6447435748014</v>
      </c>
      <c r="L1562" s="14">
        <v>2385.6447435748014</v>
      </c>
      <c r="M1562" s="13">
        <v>2385.6447435748014</v>
      </c>
      <c r="N1562" s="13">
        <v>2934.2015381145084</v>
      </c>
      <c r="O1562" s="13">
        <v>2385.6447435748014</v>
      </c>
      <c r="P1562" s="13">
        <v>31</v>
      </c>
      <c r="Q1562" s="13">
        <v>6.8048261827654741</v>
      </c>
      <c r="R1562" s="13">
        <v>262.5</v>
      </c>
      <c r="S1562" s="13">
        <v>1.4615384615384615</v>
      </c>
      <c r="T1562" s="13">
        <v>249</v>
      </c>
    </row>
    <row r="1563" spans="1:20" x14ac:dyDescent="0.2">
      <c r="A1563" s="10">
        <v>2025</v>
      </c>
      <c r="B1563" s="10">
        <v>12</v>
      </c>
      <c r="C1563" s="10" t="s">
        <v>35</v>
      </c>
      <c r="D1563" s="13">
        <v>580</v>
      </c>
      <c r="E1563" s="13" t="b">
        <v>0</v>
      </c>
      <c r="F1563" s="13" t="b">
        <v>0</v>
      </c>
      <c r="G1563" s="13" t="s">
        <v>96</v>
      </c>
      <c r="H1563" s="13">
        <v>124807.00000000006</v>
      </c>
      <c r="I1563" s="14">
        <v>621</v>
      </c>
      <c r="J1563" s="14">
        <v>19.52986111119273</v>
      </c>
      <c r="K1563" s="13">
        <v>6390.5728407086372</v>
      </c>
      <c r="L1563" s="14">
        <v>6278.3882231363004</v>
      </c>
      <c r="M1563" s="13">
        <v>6390.5728407086372</v>
      </c>
      <c r="N1563" s="13">
        <v>5728.0361269895402</v>
      </c>
      <c r="O1563" s="13">
        <v>6278.3882231363004</v>
      </c>
      <c r="P1563" s="13">
        <v>189</v>
      </c>
      <c r="Q1563" s="13">
        <v>9.677488176896583</v>
      </c>
      <c r="R1563" s="13">
        <v>399</v>
      </c>
      <c r="S1563" s="13">
        <v>2.0404624277456649</v>
      </c>
      <c r="T1563" s="13">
        <v>269</v>
      </c>
    </row>
    <row r="1564" spans="1:20" x14ac:dyDescent="0.2">
      <c r="A1564" s="10">
        <v>2025</v>
      </c>
      <c r="B1564" s="10">
        <v>12</v>
      </c>
      <c r="C1564" s="10" t="s">
        <v>33</v>
      </c>
      <c r="D1564" s="13">
        <v>580</v>
      </c>
      <c r="E1564" s="13" t="b">
        <v>0</v>
      </c>
      <c r="F1564" s="13" t="b">
        <v>0</v>
      </c>
      <c r="G1564" s="13" t="s">
        <v>96</v>
      </c>
      <c r="H1564" s="13">
        <v>10088.950000000004</v>
      </c>
      <c r="I1564" s="14">
        <v>39</v>
      </c>
      <c r="J1564" s="14">
        <v>0.97795138889341615</v>
      </c>
      <c r="K1564" s="13">
        <v>10316.412568743299</v>
      </c>
      <c r="L1564" s="14">
        <v>10316.412568743299</v>
      </c>
      <c r="M1564" s="13">
        <v>10316.412568743299</v>
      </c>
      <c r="N1564" s="13">
        <v>11427.05059465685</v>
      </c>
      <c r="O1564" s="13">
        <v>10316.412568743299</v>
      </c>
      <c r="P1564" s="13">
        <v>9</v>
      </c>
      <c r="Q1564" s="13">
        <v>9.2029114148340163</v>
      </c>
      <c r="R1564" s="13">
        <v>276</v>
      </c>
      <c r="S1564" s="13">
        <v>4</v>
      </c>
      <c r="T1564" s="13">
        <v>284</v>
      </c>
    </row>
    <row r="1565" spans="1:20" x14ac:dyDescent="0.2">
      <c r="A1565" s="10">
        <v>2025</v>
      </c>
      <c r="B1565" s="10">
        <v>12</v>
      </c>
      <c r="C1565" s="10" t="s">
        <v>37</v>
      </c>
      <c r="D1565" s="13">
        <v>580</v>
      </c>
      <c r="E1565" s="13" t="b">
        <v>0</v>
      </c>
      <c r="F1565" s="13" t="b">
        <v>0</v>
      </c>
      <c r="G1565" s="13" t="s">
        <v>96</v>
      </c>
      <c r="H1565" s="13">
        <v>59145.949999999932</v>
      </c>
      <c r="I1565" s="14">
        <v>370</v>
      </c>
      <c r="J1565" s="14">
        <v>5.6234722222373241</v>
      </c>
      <c r="K1565" s="13">
        <v>10517.692212671489</v>
      </c>
      <c r="L1565" s="14">
        <v>10517.692212671489</v>
      </c>
      <c r="M1565" s="13">
        <v>10517.692212671489</v>
      </c>
      <c r="N1565" s="13">
        <v>10202.931166462251</v>
      </c>
      <c r="O1565" s="13">
        <v>10517.692212671489</v>
      </c>
      <c r="P1565" s="13">
        <v>109</v>
      </c>
      <c r="Q1565" s="13">
        <v>19.383042307735248</v>
      </c>
      <c r="R1565" s="13">
        <v>299</v>
      </c>
      <c r="S1565" s="13">
        <v>1.8837209302325582</v>
      </c>
      <c r="T1565" s="13">
        <v>249</v>
      </c>
    </row>
    <row r="1566" spans="1:20" x14ac:dyDescent="0.2">
      <c r="A1566" s="10">
        <v>2026</v>
      </c>
      <c r="B1566" s="10">
        <v>1</v>
      </c>
      <c r="C1566" s="10" t="s">
        <v>29</v>
      </c>
      <c r="D1566" s="13">
        <v>582</v>
      </c>
      <c r="E1566" s="13" t="b">
        <v>0</v>
      </c>
      <c r="F1566" s="13" t="b">
        <v>0</v>
      </c>
      <c r="G1566" s="13" t="s">
        <v>127</v>
      </c>
      <c r="J1566" s="14">
        <v>1</v>
      </c>
    </row>
    <row r="1567" spans="1:20" x14ac:dyDescent="0.2">
      <c r="A1567" s="10">
        <v>2026</v>
      </c>
      <c r="B1567" s="10">
        <v>1</v>
      </c>
      <c r="C1567" s="10" t="s">
        <v>31</v>
      </c>
      <c r="D1567" s="13">
        <v>582</v>
      </c>
      <c r="E1567" s="13" t="b">
        <v>0</v>
      </c>
      <c r="F1567" s="13" t="b">
        <v>0</v>
      </c>
      <c r="G1567" s="13" t="s">
        <v>127</v>
      </c>
      <c r="H1567" s="13">
        <v>122328.9</v>
      </c>
      <c r="I1567" s="14">
        <v>551</v>
      </c>
      <c r="J1567" s="14">
        <v>15.915208333434421</v>
      </c>
      <c r="K1567" s="13">
        <v>7686.2895814573376</v>
      </c>
      <c r="L1567" s="14">
        <v>7535.6035238352142</v>
      </c>
      <c r="M1567" s="13">
        <v>7686.2895814573376</v>
      </c>
      <c r="N1567" s="13">
        <v>6812.3406070804222</v>
      </c>
      <c r="O1567" s="13">
        <v>7535.6035238352142</v>
      </c>
      <c r="P1567" s="13">
        <v>158</v>
      </c>
      <c r="Q1567" s="13">
        <v>9.9276111684995083</v>
      </c>
      <c r="R1567" s="13">
        <v>479</v>
      </c>
      <c r="S1567" s="13">
        <v>2.1608391608391608</v>
      </c>
      <c r="T1567" s="13">
        <v>309</v>
      </c>
    </row>
    <row r="1568" spans="1:20" x14ac:dyDescent="0.2">
      <c r="A1568" s="10">
        <v>2025</v>
      </c>
      <c r="B1568" s="10">
        <v>9</v>
      </c>
      <c r="C1568" s="10" t="s">
        <v>29</v>
      </c>
      <c r="D1568" s="13">
        <v>582</v>
      </c>
      <c r="E1568" s="13" t="b">
        <v>0</v>
      </c>
      <c r="F1568" s="13" t="b">
        <v>0</v>
      </c>
      <c r="G1568" s="13" t="s">
        <v>127</v>
      </c>
      <c r="H1568" s="13">
        <v>21173</v>
      </c>
      <c r="I1568" s="14">
        <v>108</v>
      </c>
      <c r="J1568" s="14">
        <v>5.7927430555937462</v>
      </c>
      <c r="K1568" s="13">
        <v>3655.0904807618476</v>
      </c>
      <c r="L1568" s="14">
        <v>3122.5275877778445</v>
      </c>
      <c r="M1568" s="13">
        <v>3655.0904807618476</v>
      </c>
      <c r="N1568" s="13">
        <v>2627.0800990050438</v>
      </c>
      <c r="O1568" s="13">
        <v>3122.5275877778445</v>
      </c>
      <c r="P1568" s="13">
        <v>42</v>
      </c>
      <c r="Q1568" s="13">
        <v>7.2504510552117134</v>
      </c>
      <c r="R1568" s="13">
        <v>333</v>
      </c>
      <c r="S1568" s="13">
        <v>1.4324324324324325</v>
      </c>
      <c r="T1568" s="13">
        <v>289</v>
      </c>
    </row>
    <row r="1569" spans="1:20" x14ac:dyDescent="0.2">
      <c r="A1569" s="10">
        <v>2025</v>
      </c>
      <c r="B1569" s="10">
        <v>10</v>
      </c>
      <c r="C1569" s="10" t="s">
        <v>29</v>
      </c>
      <c r="D1569" s="13">
        <v>582</v>
      </c>
      <c r="E1569" s="13" t="b">
        <v>0</v>
      </c>
      <c r="F1569" s="13" t="b">
        <v>0</v>
      </c>
      <c r="G1569" s="13" t="s">
        <v>127</v>
      </c>
      <c r="H1569" s="13">
        <v>65437.000000000015</v>
      </c>
      <c r="I1569" s="14">
        <v>388</v>
      </c>
      <c r="J1569" s="14">
        <v>13.40791666665813</v>
      </c>
      <c r="K1569" s="13">
        <v>4880.4748438453662</v>
      </c>
      <c r="L1569" s="14">
        <v>4565.8025420334252</v>
      </c>
      <c r="M1569" s="13">
        <v>4880.4748438453662</v>
      </c>
      <c r="N1569" s="13">
        <v>4593.3012212963158</v>
      </c>
      <c r="O1569" s="13">
        <v>4565.8025420334252</v>
      </c>
      <c r="P1569" s="13">
        <v>121</v>
      </c>
      <c r="Q1569" s="13">
        <v>9.0245190963107902</v>
      </c>
      <c r="R1569" s="13">
        <v>331</v>
      </c>
      <c r="S1569" s="13">
        <v>2</v>
      </c>
      <c r="T1569" s="13">
        <v>249</v>
      </c>
    </row>
    <row r="1570" spans="1:20" x14ac:dyDescent="0.2">
      <c r="A1570" s="10">
        <v>2025</v>
      </c>
      <c r="B1570" s="10">
        <v>10</v>
      </c>
      <c r="C1570" s="10" t="s">
        <v>31</v>
      </c>
      <c r="D1570" s="13">
        <v>582</v>
      </c>
      <c r="E1570" s="13" t="b">
        <v>0</v>
      </c>
      <c r="F1570" s="13" t="b">
        <v>0</v>
      </c>
      <c r="G1570" s="13" t="s">
        <v>127</v>
      </c>
      <c r="H1570" s="13">
        <v>42218.079999999965</v>
      </c>
      <c r="I1570" s="14">
        <v>215</v>
      </c>
      <c r="J1570" s="14">
        <v>7.0429513889085502</v>
      </c>
      <c r="K1570" s="13">
        <v>5994.3733342368732</v>
      </c>
      <c r="L1570" s="14">
        <v>5640.5443977026143</v>
      </c>
      <c r="M1570" s="13">
        <v>5994.3733342368732</v>
      </c>
      <c r="N1570" s="13">
        <v>5297.6625763396214</v>
      </c>
      <c r="O1570" s="13">
        <v>5640.5443977026143</v>
      </c>
      <c r="P1570" s="13">
        <v>69</v>
      </c>
      <c r="Q1570" s="13">
        <v>9.797029141598685</v>
      </c>
      <c r="R1570" s="13">
        <v>379</v>
      </c>
      <c r="S1570" s="13">
        <v>2.2096774193548385</v>
      </c>
      <c r="T1570" s="13">
        <v>239</v>
      </c>
    </row>
    <row r="1571" spans="1:20" x14ac:dyDescent="0.2">
      <c r="A1571" s="10">
        <v>2025</v>
      </c>
      <c r="B1571" s="10">
        <v>11</v>
      </c>
      <c r="C1571" s="10" t="s">
        <v>29</v>
      </c>
      <c r="D1571" s="13">
        <v>582</v>
      </c>
      <c r="E1571" s="13" t="b">
        <v>0</v>
      </c>
      <c r="F1571" s="13" t="b">
        <v>0</v>
      </c>
      <c r="G1571" s="13" t="s">
        <v>127</v>
      </c>
      <c r="H1571" s="13">
        <v>7742</v>
      </c>
      <c r="I1571" s="14">
        <v>21</v>
      </c>
      <c r="J1571" s="14">
        <v>1.3998958333284828</v>
      </c>
      <c r="K1571" s="13">
        <v>5530.4114889692337</v>
      </c>
      <c r="L1571" s="14">
        <v>5530.4114889692337</v>
      </c>
      <c r="M1571" s="13">
        <v>5530.4114889692337</v>
      </c>
      <c r="N1571" s="13">
        <v>2384.463129705412</v>
      </c>
      <c r="O1571" s="13">
        <v>5530.4114889692337</v>
      </c>
      <c r="P1571" s="13">
        <v>6</v>
      </c>
      <c r="Q1571" s="13">
        <v>4.2860331870079307</v>
      </c>
      <c r="R1571" s="13">
        <v>1515</v>
      </c>
      <c r="S1571" s="13">
        <v>3</v>
      </c>
      <c r="T1571" s="13">
        <v>324</v>
      </c>
    </row>
    <row r="1572" spans="1:20" x14ac:dyDescent="0.2">
      <c r="A1572" s="10">
        <v>2025</v>
      </c>
      <c r="B1572" s="10">
        <v>11</v>
      </c>
      <c r="C1572" s="10" t="s">
        <v>31</v>
      </c>
      <c r="D1572" s="13">
        <v>582</v>
      </c>
      <c r="E1572" s="13" t="b">
        <v>0</v>
      </c>
      <c r="F1572" s="13" t="b">
        <v>0</v>
      </c>
      <c r="G1572" s="13" t="s">
        <v>127</v>
      </c>
      <c r="H1572" s="13">
        <v>185331.86999999962</v>
      </c>
      <c r="I1572" s="14">
        <v>1007</v>
      </c>
      <c r="J1572" s="14">
        <v>22.507951388842194</v>
      </c>
      <c r="K1572" s="13">
        <v>8234.0621231247933</v>
      </c>
      <c r="L1572" s="14">
        <v>8063.375776169888</v>
      </c>
      <c r="M1572" s="13">
        <v>8234.0621231247933</v>
      </c>
      <c r="N1572" s="13">
        <v>8146.3557847781276</v>
      </c>
      <c r="O1572" s="13">
        <v>8063.375776169888</v>
      </c>
      <c r="P1572" s="13">
        <v>331</v>
      </c>
      <c r="Q1572" s="13">
        <v>14.705914113715641</v>
      </c>
      <c r="R1572" s="13">
        <v>446</v>
      </c>
      <c r="S1572" s="13">
        <v>1.9630872483221478</v>
      </c>
      <c r="T1572" s="13">
        <v>288.5</v>
      </c>
    </row>
    <row r="1573" spans="1:20" x14ac:dyDescent="0.2">
      <c r="A1573" s="10">
        <v>2025</v>
      </c>
      <c r="B1573" s="10">
        <v>12</v>
      </c>
      <c r="C1573" s="10" t="s">
        <v>31</v>
      </c>
      <c r="D1573" s="13">
        <v>582</v>
      </c>
      <c r="E1573" s="13" t="b">
        <v>0</v>
      </c>
      <c r="F1573" s="13" t="b">
        <v>0</v>
      </c>
      <c r="G1573" s="13" t="s">
        <v>127</v>
      </c>
      <c r="H1573" s="13">
        <v>281720.60000000021</v>
      </c>
      <c r="I1573" s="14">
        <v>1466</v>
      </c>
      <c r="J1573" s="14">
        <v>26.267500000052678</v>
      </c>
      <c r="K1573" s="13">
        <v>10725.06329111774</v>
      </c>
      <c r="L1573" s="14">
        <v>10541.794993792517</v>
      </c>
      <c r="M1573" s="13">
        <v>10725.06329111774</v>
      </c>
      <c r="N1573" s="13">
        <v>10770.362615377666</v>
      </c>
      <c r="O1573" s="13">
        <v>10541.794993792517</v>
      </c>
      <c r="P1573" s="13">
        <v>442</v>
      </c>
      <c r="Q1573" s="13">
        <v>16.826877319848236</v>
      </c>
      <c r="R1573" s="13">
        <v>469</v>
      </c>
      <c r="S1573" s="13">
        <v>2.0818858560794045</v>
      </c>
      <c r="T1573" s="13">
        <v>288.5</v>
      </c>
    </row>
    <row r="1574" spans="1:20" x14ac:dyDescent="0.2">
      <c r="A1574" s="10">
        <v>2026</v>
      </c>
      <c r="B1574" s="10">
        <v>1</v>
      </c>
      <c r="C1574" s="10" t="s">
        <v>29</v>
      </c>
      <c r="D1574" s="13">
        <v>583</v>
      </c>
      <c r="E1574" s="13" t="b">
        <v>0</v>
      </c>
      <c r="F1574" s="13" t="b">
        <v>0</v>
      </c>
      <c r="G1574" s="13" t="s">
        <v>124</v>
      </c>
      <c r="J1574" s="14">
        <v>0.95937499998399289</v>
      </c>
    </row>
    <row r="1575" spans="1:20" x14ac:dyDescent="0.2">
      <c r="A1575" s="10">
        <v>2026</v>
      </c>
      <c r="B1575" s="10">
        <v>1</v>
      </c>
      <c r="C1575" s="10" t="s">
        <v>41</v>
      </c>
      <c r="D1575" s="13">
        <v>583</v>
      </c>
      <c r="E1575" s="13" t="b">
        <v>0</v>
      </c>
      <c r="F1575" s="13" t="b">
        <v>0</v>
      </c>
      <c r="G1575" s="13" t="s">
        <v>124</v>
      </c>
      <c r="H1575" s="13">
        <v>962</v>
      </c>
      <c r="I1575" s="14">
        <v>11</v>
      </c>
      <c r="J1575" s="14">
        <v>2.0997222222358687</v>
      </c>
      <c r="K1575" s="13">
        <v>458.15584071669429</v>
      </c>
      <c r="L1575" s="14">
        <v>458.15584071669429</v>
      </c>
      <c r="M1575" s="13">
        <v>458.15584071669429</v>
      </c>
      <c r="N1575" s="13">
        <v>458.15584071669429</v>
      </c>
      <c r="O1575" s="13">
        <v>458.15584071669429</v>
      </c>
      <c r="P1575" s="13">
        <v>3</v>
      </c>
      <c r="Q1575" s="13">
        <v>1.4287604180354292</v>
      </c>
      <c r="R1575" s="13">
        <v>297</v>
      </c>
      <c r="S1575" s="13">
        <v>2.5</v>
      </c>
      <c r="T1575" s="13">
        <v>119</v>
      </c>
    </row>
    <row r="1576" spans="1:20" x14ac:dyDescent="0.2">
      <c r="A1576" s="10">
        <v>2025</v>
      </c>
      <c r="B1576" s="10">
        <v>9</v>
      </c>
      <c r="C1576" s="10" t="s">
        <v>41</v>
      </c>
      <c r="D1576" s="13">
        <v>583</v>
      </c>
      <c r="E1576" s="13" t="b">
        <v>0</v>
      </c>
      <c r="F1576" s="13" t="b">
        <v>0</v>
      </c>
      <c r="G1576" s="13" t="s">
        <v>124</v>
      </c>
      <c r="J1576" s="14">
        <v>1.6975</v>
      </c>
    </row>
    <row r="1577" spans="1:20" x14ac:dyDescent="0.2">
      <c r="A1577" s="10">
        <v>2025</v>
      </c>
      <c r="B1577" s="10">
        <v>10</v>
      </c>
      <c r="C1577" s="10" t="s">
        <v>41</v>
      </c>
      <c r="D1577" s="13">
        <v>583</v>
      </c>
      <c r="E1577" s="13" t="b">
        <v>0</v>
      </c>
      <c r="F1577" s="13" t="b">
        <v>0</v>
      </c>
      <c r="G1577" s="13" t="s">
        <v>124</v>
      </c>
      <c r="H1577" s="13">
        <v>4523</v>
      </c>
      <c r="I1577" s="14">
        <v>34</v>
      </c>
      <c r="J1577" s="14">
        <v>3.7001736111217181</v>
      </c>
      <c r="K1577" s="13">
        <v>1222.3750762410416</v>
      </c>
      <c r="L1577" s="14">
        <v>1222.3750762410416</v>
      </c>
      <c r="M1577" s="13">
        <v>1222.3750762410416</v>
      </c>
      <c r="N1577" s="13">
        <v>1220.7535307054575</v>
      </c>
      <c r="O1577" s="13">
        <v>1222.3750762410416</v>
      </c>
      <c r="P1577" s="13">
        <v>12</v>
      </c>
      <c r="Q1577" s="13">
        <v>3.2430910711679193</v>
      </c>
      <c r="R1577" s="13">
        <v>360.5</v>
      </c>
      <c r="S1577" s="13">
        <v>1.4444444444444444</v>
      </c>
      <c r="T1577" s="13">
        <v>259</v>
      </c>
    </row>
    <row r="1578" spans="1:20" x14ac:dyDescent="0.2">
      <c r="A1578" s="10">
        <v>2025</v>
      </c>
      <c r="B1578" s="10">
        <v>10</v>
      </c>
      <c r="C1578" s="10" t="s">
        <v>31</v>
      </c>
      <c r="D1578" s="13">
        <v>583</v>
      </c>
      <c r="E1578" s="13" t="b">
        <v>0</v>
      </c>
      <c r="F1578" s="13" t="b">
        <v>0</v>
      </c>
      <c r="G1578" s="13" t="s">
        <v>124</v>
      </c>
      <c r="J1578" s="14">
        <v>2.0411111111287026</v>
      </c>
    </row>
    <row r="1579" spans="1:20" x14ac:dyDescent="0.2">
      <c r="A1579" s="10">
        <v>2025</v>
      </c>
      <c r="B1579" s="10">
        <v>11</v>
      </c>
      <c r="C1579" s="10" t="s">
        <v>41</v>
      </c>
      <c r="D1579" s="13">
        <v>583</v>
      </c>
      <c r="E1579" s="13" t="b">
        <v>0</v>
      </c>
      <c r="F1579" s="13" t="b">
        <v>0</v>
      </c>
      <c r="G1579" s="13" t="s">
        <v>124</v>
      </c>
      <c r="H1579" s="13">
        <v>656</v>
      </c>
      <c r="I1579" s="14">
        <v>6</v>
      </c>
      <c r="J1579" s="14">
        <v>3.1239930555748288</v>
      </c>
      <c r="K1579" s="13">
        <v>209.98766269001615</v>
      </c>
      <c r="L1579" s="14">
        <v>209.98766269001615</v>
      </c>
      <c r="M1579" s="13">
        <v>209.98766269001615</v>
      </c>
      <c r="N1579" s="13">
        <v>209.98766269001615</v>
      </c>
      <c r="O1579" s="13">
        <v>209.98766269001615</v>
      </c>
      <c r="P1579" s="13">
        <v>3</v>
      </c>
      <c r="Q1579" s="13">
        <v>0.96030943303361038</v>
      </c>
      <c r="R1579" s="13">
        <v>179</v>
      </c>
      <c r="S1579" s="13">
        <v>1.5</v>
      </c>
      <c r="T1579" s="13">
        <v>179</v>
      </c>
    </row>
    <row r="1580" spans="1:20" x14ac:dyDescent="0.2">
      <c r="A1580" s="10">
        <v>2025</v>
      </c>
      <c r="B1580" s="10">
        <v>11</v>
      </c>
      <c r="C1580" s="10" t="s">
        <v>31</v>
      </c>
      <c r="D1580" s="13">
        <v>583</v>
      </c>
      <c r="E1580" s="13" t="b">
        <v>0</v>
      </c>
      <c r="F1580" s="13" t="b">
        <v>0</v>
      </c>
      <c r="G1580" s="13" t="s">
        <v>124</v>
      </c>
      <c r="J1580" s="14">
        <v>1.0319791666624951</v>
      </c>
    </row>
    <row r="1581" spans="1:20" x14ac:dyDescent="0.2">
      <c r="A1581" s="10">
        <v>2025</v>
      </c>
      <c r="B1581" s="10">
        <v>12</v>
      </c>
      <c r="C1581" s="10" t="s">
        <v>29</v>
      </c>
      <c r="D1581" s="13">
        <v>583</v>
      </c>
      <c r="E1581" s="13" t="b">
        <v>0</v>
      </c>
      <c r="F1581" s="13" t="b">
        <v>0</v>
      </c>
      <c r="G1581" s="13" t="s">
        <v>124</v>
      </c>
      <c r="J1581" s="14">
        <v>1.0271180555500905</v>
      </c>
    </row>
    <row r="1582" spans="1:20" x14ac:dyDescent="0.2">
      <c r="A1582" s="10">
        <v>2025</v>
      </c>
      <c r="B1582" s="10">
        <v>12</v>
      </c>
      <c r="C1582" s="10" t="s">
        <v>41</v>
      </c>
      <c r="D1582" s="13">
        <v>583</v>
      </c>
      <c r="E1582" s="13" t="b">
        <v>0</v>
      </c>
      <c r="F1582" s="13" t="b">
        <v>0</v>
      </c>
      <c r="G1582" s="13" t="s">
        <v>124</v>
      </c>
      <c r="H1582" s="13">
        <v>1851</v>
      </c>
      <c r="I1582" s="14">
        <v>11</v>
      </c>
      <c r="J1582" s="14">
        <v>3.0646527777862502</v>
      </c>
      <c r="K1582" s="13">
        <v>603.98359429712252</v>
      </c>
      <c r="L1582" s="14">
        <v>603.98359429712252</v>
      </c>
      <c r="M1582" s="13">
        <v>603.98359429712252</v>
      </c>
      <c r="N1582" s="13">
        <v>603.98359429712252</v>
      </c>
      <c r="O1582" s="13">
        <v>603.98359429712252</v>
      </c>
      <c r="P1582" s="13">
        <v>4</v>
      </c>
      <c r="Q1582" s="13">
        <v>1.3052049579624472</v>
      </c>
      <c r="R1582" s="13">
        <v>317.5</v>
      </c>
      <c r="S1582" s="13">
        <v>1.75</v>
      </c>
      <c r="T1582" s="13">
        <v>199</v>
      </c>
    </row>
    <row r="1583" spans="1:20" x14ac:dyDescent="0.2">
      <c r="A1583" s="10">
        <v>2025</v>
      </c>
      <c r="B1583" s="10">
        <v>12</v>
      </c>
      <c r="C1583" s="10" t="s">
        <v>31</v>
      </c>
      <c r="D1583" s="13">
        <v>583</v>
      </c>
      <c r="E1583" s="13" t="b">
        <v>0</v>
      </c>
      <c r="F1583" s="13" t="b">
        <v>0</v>
      </c>
      <c r="G1583" s="13" t="s">
        <v>124</v>
      </c>
      <c r="J1583" s="14">
        <v>2.1123611110888305</v>
      </c>
    </row>
    <row r="1584" spans="1:20" x14ac:dyDescent="0.2">
      <c r="A1584" s="10">
        <v>2026</v>
      </c>
      <c r="B1584" s="10">
        <v>1</v>
      </c>
      <c r="C1584" s="10" t="s">
        <v>29</v>
      </c>
      <c r="D1584" s="13">
        <v>584</v>
      </c>
      <c r="E1584" s="13" t="b">
        <v>0</v>
      </c>
      <c r="F1584" s="13" t="b">
        <v>0</v>
      </c>
      <c r="G1584" s="13" t="s">
        <v>133</v>
      </c>
      <c r="H1584" s="13">
        <v>118440.00000000017</v>
      </c>
      <c r="I1584" s="14">
        <v>493</v>
      </c>
      <c r="J1584" s="14">
        <v>14.358541666675592</v>
      </c>
      <c r="K1584" s="13">
        <v>8248.7485671950126</v>
      </c>
      <c r="L1584" s="14">
        <v>8248.7485671950126</v>
      </c>
      <c r="M1584" s="13">
        <v>7969.2912174759422</v>
      </c>
      <c r="N1584" s="13">
        <v>6377.9805864646059</v>
      </c>
      <c r="O1584" s="13">
        <v>7969.2912174759422</v>
      </c>
      <c r="P1584" s="13">
        <v>145</v>
      </c>
      <c r="Q1584" s="13">
        <v>10.09851859374599</v>
      </c>
      <c r="R1584" s="13">
        <v>399.5</v>
      </c>
      <c r="S1584" s="13">
        <v>2.1044776119402986</v>
      </c>
      <c r="T1584" s="13">
        <v>299</v>
      </c>
    </row>
    <row r="1585" spans="1:20" x14ac:dyDescent="0.2">
      <c r="A1585" s="10">
        <v>2025</v>
      </c>
      <c r="B1585" s="10">
        <v>10</v>
      </c>
      <c r="C1585" s="10" t="s">
        <v>29</v>
      </c>
      <c r="D1585" s="13">
        <v>584</v>
      </c>
      <c r="E1585" s="13" t="b">
        <v>0</v>
      </c>
      <c r="F1585" s="13" t="b">
        <v>0</v>
      </c>
      <c r="G1585" s="13" t="s">
        <v>133</v>
      </c>
      <c r="H1585" s="13">
        <v>95437.000000000189</v>
      </c>
      <c r="I1585" s="14">
        <v>518</v>
      </c>
      <c r="J1585" s="14">
        <v>15.054965277704177</v>
      </c>
      <c r="K1585" s="13">
        <v>6339.2374701347671</v>
      </c>
      <c r="L1585" s="14">
        <v>5959.9074687260299</v>
      </c>
      <c r="M1585" s="13">
        <v>6339.2374701347671</v>
      </c>
      <c r="N1585" s="13">
        <v>5442.9484551090272</v>
      </c>
      <c r="O1585" s="13">
        <v>5959.9074687260299</v>
      </c>
      <c r="P1585" s="13">
        <v>137</v>
      </c>
      <c r="Q1585" s="13">
        <v>9.0999877763180042</v>
      </c>
      <c r="R1585" s="13">
        <v>423.5</v>
      </c>
      <c r="S1585" s="13">
        <v>2.1760000000000002</v>
      </c>
      <c r="T1585" s="13">
        <v>289</v>
      </c>
    </row>
    <row r="1586" spans="1:20" x14ac:dyDescent="0.2">
      <c r="A1586" s="10">
        <v>2025</v>
      </c>
      <c r="B1586" s="10">
        <v>10</v>
      </c>
      <c r="C1586" s="10" t="s">
        <v>27</v>
      </c>
      <c r="D1586" s="13">
        <v>584</v>
      </c>
      <c r="E1586" s="13" t="b">
        <v>0</v>
      </c>
      <c r="F1586" s="13" t="b">
        <v>0</v>
      </c>
      <c r="G1586" s="13" t="s">
        <v>133</v>
      </c>
      <c r="H1586" s="13">
        <v>9853</v>
      </c>
      <c r="I1586" s="14">
        <v>26</v>
      </c>
      <c r="J1586" s="14">
        <v>1.0877777777859592</v>
      </c>
      <c r="K1586" s="13">
        <v>9057.9162409941819</v>
      </c>
      <c r="L1586" s="14">
        <v>9057.9162409941819</v>
      </c>
      <c r="M1586" s="13">
        <v>9057.9162409941819</v>
      </c>
      <c r="N1586" s="13">
        <v>5052.5025535881477</v>
      </c>
      <c r="O1586" s="13">
        <v>9057.9162409941819</v>
      </c>
      <c r="P1586" s="13">
        <v>4</v>
      </c>
      <c r="Q1586" s="13">
        <v>3.6772216547220875</v>
      </c>
      <c r="R1586" s="13">
        <v>1952.5</v>
      </c>
      <c r="S1586" s="13">
        <v>5</v>
      </c>
      <c r="T1586" s="13">
        <v>289</v>
      </c>
    </row>
    <row r="1587" spans="1:20" x14ac:dyDescent="0.2">
      <c r="A1587" s="10">
        <v>2025</v>
      </c>
      <c r="B1587" s="10">
        <v>10</v>
      </c>
      <c r="C1587" s="10" t="s">
        <v>31</v>
      </c>
      <c r="D1587" s="13">
        <v>584</v>
      </c>
      <c r="E1587" s="13" t="b">
        <v>0</v>
      </c>
      <c r="F1587" s="13" t="b">
        <v>0</v>
      </c>
      <c r="G1587" s="13" t="s">
        <v>133</v>
      </c>
      <c r="H1587" s="13">
        <v>3296</v>
      </c>
      <c r="I1587" s="14">
        <v>16</v>
      </c>
      <c r="J1587" s="14">
        <v>1.0356597222271375</v>
      </c>
      <c r="K1587" s="13">
        <v>3182.5124886696444</v>
      </c>
      <c r="L1587" s="14">
        <v>2537.5129915727625</v>
      </c>
      <c r="M1587" s="13">
        <v>3182.5124886696444</v>
      </c>
      <c r="N1587" s="13">
        <v>2537.5129915727625</v>
      </c>
      <c r="O1587" s="13">
        <v>2537.5129915727625</v>
      </c>
      <c r="P1587" s="13">
        <v>8</v>
      </c>
      <c r="Q1587" s="13">
        <v>7.724544875411758</v>
      </c>
      <c r="R1587" s="13">
        <v>366.5</v>
      </c>
      <c r="S1587" s="13">
        <v>1.2857142857142858</v>
      </c>
      <c r="T1587" s="13">
        <v>295</v>
      </c>
    </row>
    <row r="1588" spans="1:20" x14ac:dyDescent="0.2">
      <c r="A1588" s="10">
        <v>2025</v>
      </c>
      <c r="B1588" s="10">
        <v>11</v>
      </c>
      <c r="C1588" s="10" t="s">
        <v>29</v>
      </c>
      <c r="D1588" s="13">
        <v>584</v>
      </c>
      <c r="E1588" s="13" t="b">
        <v>0</v>
      </c>
      <c r="F1588" s="13" t="b">
        <v>0</v>
      </c>
      <c r="G1588" s="13" t="s">
        <v>133</v>
      </c>
      <c r="H1588" s="13">
        <v>218182.00000000081</v>
      </c>
      <c r="I1588" s="14">
        <v>1079</v>
      </c>
      <c r="J1588" s="14">
        <v>21.777395833320043</v>
      </c>
      <c r="K1588" s="13">
        <v>10018.736935762359</v>
      </c>
      <c r="L1588" s="14">
        <v>9831.4555899478255</v>
      </c>
      <c r="M1588" s="13">
        <v>9890.7142823037539</v>
      </c>
      <c r="N1588" s="13">
        <v>9070.4784682185</v>
      </c>
      <c r="O1588" s="13">
        <v>9703.4329364892201</v>
      </c>
      <c r="P1588" s="13">
        <v>266</v>
      </c>
      <c r="Q1588" s="13">
        <v>12.214499935433619</v>
      </c>
      <c r="R1588" s="13">
        <v>471</v>
      </c>
      <c r="S1588" s="13">
        <v>2.4506437768240343</v>
      </c>
      <c r="T1588" s="13">
        <v>319</v>
      </c>
    </row>
    <row r="1589" spans="1:20" x14ac:dyDescent="0.2">
      <c r="A1589" s="10">
        <v>2025</v>
      </c>
      <c r="B1589" s="10">
        <v>11</v>
      </c>
      <c r="C1589" s="10" t="s">
        <v>31</v>
      </c>
      <c r="D1589" s="13">
        <v>584</v>
      </c>
      <c r="E1589" s="13" t="b">
        <v>0</v>
      </c>
      <c r="F1589" s="13" t="b">
        <v>0</v>
      </c>
      <c r="G1589" s="13" t="s">
        <v>133</v>
      </c>
      <c r="H1589" s="13">
        <v>12312.000000000004</v>
      </c>
      <c r="I1589" s="14">
        <v>65</v>
      </c>
      <c r="J1589" s="14">
        <v>1.1462152777821757</v>
      </c>
      <c r="K1589" s="13">
        <v>10741.437702542777</v>
      </c>
      <c r="L1589" s="14">
        <v>10478.834327911087</v>
      </c>
      <c r="M1589" s="13">
        <v>10741.437702542777</v>
      </c>
      <c r="N1589" s="13">
        <v>10197.080972969874</v>
      </c>
      <c r="O1589" s="13">
        <v>10478.834327911087</v>
      </c>
      <c r="P1589" s="13">
        <v>17</v>
      </c>
      <c r="Q1589" s="13">
        <v>14.831419829696811</v>
      </c>
      <c r="R1589" s="13">
        <v>408</v>
      </c>
      <c r="S1589" s="13">
        <v>2.375</v>
      </c>
      <c r="T1589" s="13">
        <v>234</v>
      </c>
    </row>
    <row r="1590" spans="1:20" x14ac:dyDescent="0.2">
      <c r="A1590" s="10">
        <v>2025</v>
      </c>
      <c r="B1590" s="10">
        <v>12</v>
      </c>
      <c r="C1590" s="10" t="s">
        <v>29</v>
      </c>
      <c r="D1590" s="13">
        <v>584</v>
      </c>
      <c r="E1590" s="13" t="b">
        <v>0</v>
      </c>
      <c r="F1590" s="13" t="b">
        <v>0</v>
      </c>
      <c r="G1590" s="13" t="s">
        <v>133</v>
      </c>
      <c r="H1590" s="13">
        <v>214845.00000000029</v>
      </c>
      <c r="I1590" s="14">
        <v>1200</v>
      </c>
      <c r="J1590" s="14">
        <v>23.123298611179052</v>
      </c>
      <c r="K1590" s="13">
        <v>9291.2781871066018</v>
      </c>
      <c r="L1590" s="14">
        <v>9180.9392582668152</v>
      </c>
      <c r="M1590" s="13">
        <v>9291.2781871066018</v>
      </c>
      <c r="N1590" s="13">
        <v>9181.7479664150123</v>
      </c>
      <c r="O1590" s="13">
        <v>9180.9392582668152</v>
      </c>
      <c r="P1590" s="13">
        <v>365</v>
      </c>
      <c r="Q1590" s="13">
        <v>15.784945138559914</v>
      </c>
      <c r="R1590" s="13">
        <v>400</v>
      </c>
      <c r="S1590" s="13">
        <v>2.1121212121212123</v>
      </c>
      <c r="T1590" s="13">
        <v>259</v>
      </c>
    </row>
    <row r="1591" spans="1:20" x14ac:dyDescent="0.2">
      <c r="A1591" s="10">
        <v>2025</v>
      </c>
      <c r="B1591" s="10">
        <v>12</v>
      </c>
      <c r="C1591" s="10" t="s">
        <v>27</v>
      </c>
      <c r="D1591" s="13">
        <v>584</v>
      </c>
      <c r="E1591" s="13" t="b">
        <v>0</v>
      </c>
      <c r="F1591" s="13" t="b">
        <v>0</v>
      </c>
      <c r="G1591" s="13" t="s">
        <v>133</v>
      </c>
      <c r="J1591" s="14">
        <v>1</v>
      </c>
    </row>
    <row r="1592" spans="1:20" x14ac:dyDescent="0.2">
      <c r="A1592" s="10">
        <v>2025</v>
      </c>
      <c r="B1592" s="10">
        <v>12</v>
      </c>
      <c r="C1592" s="10" t="s">
        <v>31</v>
      </c>
      <c r="D1592" s="13">
        <v>584</v>
      </c>
      <c r="E1592" s="13" t="b">
        <v>0</v>
      </c>
      <c r="F1592" s="13" t="b">
        <v>0</v>
      </c>
      <c r="G1592" s="13" t="s">
        <v>133</v>
      </c>
      <c r="H1592" s="13">
        <v>7574</v>
      </c>
      <c r="I1592" s="14">
        <v>34</v>
      </c>
      <c r="J1592" s="14">
        <v>1.0105902777941083</v>
      </c>
      <c r="K1592" s="13">
        <v>7494.6297885749918</v>
      </c>
      <c r="L1592" s="14">
        <v>7494.6297885749918</v>
      </c>
      <c r="M1592" s="13">
        <v>7494.6297885749918</v>
      </c>
      <c r="N1592" s="13">
        <v>6643.69146184076</v>
      </c>
      <c r="O1592" s="13">
        <v>7494.6297885749918</v>
      </c>
      <c r="P1592" s="13">
        <v>10</v>
      </c>
      <c r="Q1592" s="13">
        <v>9.8952070089450643</v>
      </c>
      <c r="R1592" s="13">
        <v>415.5</v>
      </c>
      <c r="S1592" s="13">
        <v>1.8</v>
      </c>
      <c r="T1592" s="13">
        <v>329</v>
      </c>
    </row>
    <row r="1593" spans="1:20" x14ac:dyDescent="0.2">
      <c r="A1593" s="10">
        <v>2026</v>
      </c>
      <c r="B1593" s="10">
        <v>1</v>
      </c>
      <c r="C1593" s="10" t="s">
        <v>27</v>
      </c>
      <c r="D1593" s="13">
        <v>585</v>
      </c>
      <c r="E1593" s="13" t="b">
        <v>0</v>
      </c>
      <c r="F1593" s="13" t="b">
        <v>0</v>
      </c>
      <c r="G1593" s="13" t="s">
        <v>130</v>
      </c>
      <c r="H1593" s="13">
        <v>91189.949999999983</v>
      </c>
      <c r="I1593" s="14">
        <v>570</v>
      </c>
      <c r="J1593" s="14">
        <v>13.699861111053906</v>
      </c>
      <c r="K1593" s="13">
        <v>6656.2682103705574</v>
      </c>
      <c r="L1593" s="14">
        <v>6656.2682103705574</v>
      </c>
      <c r="M1593" s="13">
        <v>6656.2682103705574</v>
      </c>
      <c r="N1593" s="13">
        <v>6747.1881102077177</v>
      </c>
      <c r="O1593" s="13">
        <v>6656.2682103705574</v>
      </c>
      <c r="P1593" s="13">
        <v>194</v>
      </c>
      <c r="Q1593" s="13">
        <v>14.160727501351722</v>
      </c>
      <c r="R1593" s="13">
        <v>333.5</v>
      </c>
      <c r="S1593" s="13">
        <v>1.7294117647058824</v>
      </c>
      <c r="T1593" s="13">
        <v>279</v>
      </c>
    </row>
    <row r="1594" spans="1:20" x14ac:dyDescent="0.2">
      <c r="A1594" s="10">
        <v>2025</v>
      </c>
      <c r="B1594" s="10">
        <v>10</v>
      </c>
      <c r="C1594" s="10" t="s">
        <v>27</v>
      </c>
      <c r="D1594" s="13">
        <v>585</v>
      </c>
      <c r="E1594" s="13" t="b">
        <v>0</v>
      </c>
      <c r="F1594" s="13" t="b">
        <v>0</v>
      </c>
      <c r="G1594" s="13" t="s">
        <v>130</v>
      </c>
      <c r="H1594" s="13">
        <v>78609.13999999997</v>
      </c>
      <c r="I1594" s="14">
        <v>517</v>
      </c>
      <c r="J1594" s="14">
        <v>14.943715277732409</v>
      </c>
      <c r="K1594" s="13">
        <v>5260.3478143842349</v>
      </c>
      <c r="L1594" s="14">
        <v>5113.5335878532205</v>
      </c>
      <c r="M1594" s="13">
        <v>5260.3478143842349</v>
      </c>
      <c r="N1594" s="13">
        <v>4377.5345544408974</v>
      </c>
      <c r="O1594" s="13">
        <v>5113.5335878532205</v>
      </c>
      <c r="P1594" s="13">
        <v>159</v>
      </c>
      <c r="Q1594" s="13">
        <v>10.639924345783374</v>
      </c>
      <c r="R1594" s="13">
        <v>344.5</v>
      </c>
      <c r="S1594" s="13">
        <v>1.8482758620689654</v>
      </c>
      <c r="T1594" s="13">
        <v>219</v>
      </c>
    </row>
    <row r="1595" spans="1:20" x14ac:dyDescent="0.2">
      <c r="A1595" s="10">
        <v>2025</v>
      </c>
      <c r="B1595" s="10">
        <v>11</v>
      </c>
      <c r="C1595" s="10" t="s">
        <v>27</v>
      </c>
      <c r="D1595" s="13">
        <v>585</v>
      </c>
      <c r="E1595" s="13" t="b">
        <v>0</v>
      </c>
      <c r="F1595" s="13" t="b">
        <v>0</v>
      </c>
      <c r="G1595" s="13" t="s">
        <v>130</v>
      </c>
      <c r="H1595" s="13">
        <v>76436.549999999988</v>
      </c>
      <c r="I1595" s="14">
        <v>477</v>
      </c>
      <c r="J1595" s="14">
        <v>13.540451388937072</v>
      </c>
      <c r="K1595" s="13">
        <v>5645.0518379653713</v>
      </c>
      <c r="L1595" s="14">
        <v>5480.2493556919062</v>
      </c>
      <c r="M1595" s="13">
        <v>5645.0518379653713</v>
      </c>
      <c r="N1595" s="13">
        <v>5110.1745438511343</v>
      </c>
      <c r="O1595" s="13">
        <v>5480.2493556919062</v>
      </c>
      <c r="P1595" s="13">
        <v>176</v>
      </c>
      <c r="Q1595" s="13">
        <v>12.998089572094836</v>
      </c>
      <c r="R1595" s="13">
        <v>290</v>
      </c>
      <c r="S1595" s="13">
        <v>1.66875</v>
      </c>
      <c r="T1595" s="13">
        <v>229</v>
      </c>
    </row>
    <row r="1596" spans="1:20" x14ac:dyDescent="0.2">
      <c r="A1596" s="10">
        <v>2025</v>
      </c>
      <c r="B1596" s="10">
        <v>12</v>
      </c>
      <c r="C1596" s="10" t="s">
        <v>27</v>
      </c>
      <c r="D1596" s="13">
        <v>585</v>
      </c>
      <c r="E1596" s="13" t="b">
        <v>0</v>
      </c>
      <c r="F1596" s="13" t="b">
        <v>0</v>
      </c>
      <c r="G1596" s="13" t="s">
        <v>130</v>
      </c>
      <c r="H1596" s="13">
        <v>289154.6999999999</v>
      </c>
      <c r="I1596" s="14">
        <v>1742</v>
      </c>
      <c r="J1596" s="14">
        <v>22.39541666669189</v>
      </c>
      <c r="K1596" s="13">
        <v>12911.333792242054</v>
      </c>
      <c r="L1596" s="14">
        <v>12838.640346782686</v>
      </c>
      <c r="M1596" s="13">
        <v>12911.333792242054</v>
      </c>
      <c r="N1596" s="13">
        <v>11918.070289666373</v>
      </c>
      <c r="O1596" s="13">
        <v>12838.640346782686</v>
      </c>
      <c r="P1596" s="13">
        <v>526</v>
      </c>
      <c r="Q1596" s="13">
        <v>23.486948594366002</v>
      </c>
      <c r="R1596" s="13">
        <v>370</v>
      </c>
      <c r="S1596" s="13">
        <v>2.0969696969696972</v>
      </c>
      <c r="T1596" s="13">
        <v>239</v>
      </c>
    </row>
    <row r="1597" spans="1:20" x14ac:dyDescent="0.2">
      <c r="A1597" s="10">
        <v>2025</v>
      </c>
      <c r="B1597" s="10">
        <v>10</v>
      </c>
      <c r="C1597" s="10" t="s">
        <v>29</v>
      </c>
      <c r="D1597" s="13">
        <v>586</v>
      </c>
      <c r="E1597" s="13" t="b">
        <v>0</v>
      </c>
      <c r="F1597" s="13" t="b">
        <v>0</v>
      </c>
      <c r="G1597" s="13" t="s">
        <v>102</v>
      </c>
      <c r="H1597" s="13">
        <v>14913.999999999996</v>
      </c>
      <c r="I1597" s="14">
        <v>103</v>
      </c>
      <c r="J1597" s="14">
        <v>4.7116319444280812</v>
      </c>
      <c r="K1597" s="13">
        <v>3165.3576034599037</v>
      </c>
      <c r="L1597" s="14">
        <v>3165.3576034599037</v>
      </c>
      <c r="M1597" s="13">
        <v>3165.3576034599037</v>
      </c>
      <c r="N1597" s="13">
        <v>3213.96072074516</v>
      </c>
      <c r="O1597" s="13">
        <v>3165.3576034599037</v>
      </c>
      <c r="P1597" s="13">
        <v>29</v>
      </c>
      <c r="Q1597" s="13">
        <v>6.1549799182202776</v>
      </c>
      <c r="R1597" s="13">
        <v>469</v>
      </c>
      <c r="S1597" s="13">
        <v>1.9259259259259258</v>
      </c>
      <c r="T1597" s="13">
        <v>219</v>
      </c>
    </row>
    <row r="1598" spans="1:20" x14ac:dyDescent="0.2">
      <c r="A1598" s="10">
        <v>2025</v>
      </c>
      <c r="B1598" s="10">
        <v>11</v>
      </c>
      <c r="C1598" s="10" t="s">
        <v>29</v>
      </c>
      <c r="D1598" s="13">
        <v>586</v>
      </c>
      <c r="E1598" s="13" t="b">
        <v>0</v>
      </c>
      <c r="F1598" s="13" t="b">
        <v>0</v>
      </c>
      <c r="G1598" s="13" t="s">
        <v>102</v>
      </c>
      <c r="H1598" s="13">
        <v>19807.000000000004</v>
      </c>
      <c r="I1598" s="14">
        <v>67</v>
      </c>
      <c r="J1598" s="14">
        <v>3.0919097222067649</v>
      </c>
      <c r="K1598" s="13">
        <v>6406.0731973323291</v>
      </c>
      <c r="L1598" s="14">
        <v>6406.0731973323291</v>
      </c>
      <c r="M1598" s="13">
        <v>6406.0731973323291</v>
      </c>
      <c r="N1598" s="13">
        <v>5003.4125798985633</v>
      </c>
      <c r="O1598" s="13">
        <v>6406.0731973323291</v>
      </c>
      <c r="P1598" s="13">
        <v>23</v>
      </c>
      <c r="Q1598" s="13">
        <v>7.4387682909397457</v>
      </c>
      <c r="R1598" s="13">
        <v>524</v>
      </c>
      <c r="S1598" s="13">
        <v>2.0499999999999998</v>
      </c>
      <c r="T1598" s="13">
        <v>363.5</v>
      </c>
    </row>
    <row r="1599" spans="1:20" x14ac:dyDescent="0.2">
      <c r="A1599" s="10">
        <v>2026</v>
      </c>
      <c r="B1599" s="10">
        <v>1</v>
      </c>
      <c r="C1599" s="10" t="s">
        <v>41</v>
      </c>
      <c r="D1599" s="13">
        <v>587</v>
      </c>
      <c r="E1599" s="13" t="b">
        <v>0</v>
      </c>
      <c r="F1599" s="13" t="b">
        <v>0</v>
      </c>
      <c r="G1599" s="13" t="s">
        <v>128</v>
      </c>
      <c r="H1599" s="13">
        <v>37392.999999999993</v>
      </c>
      <c r="I1599" s="14">
        <v>221</v>
      </c>
      <c r="J1599" s="14">
        <v>14.779965277790325</v>
      </c>
      <c r="K1599" s="13">
        <v>2529.9788800038659</v>
      </c>
      <c r="L1599" s="14">
        <v>2468.0030916455225</v>
      </c>
      <c r="M1599" s="13">
        <v>2529.9788800038659</v>
      </c>
      <c r="N1599" s="13">
        <v>2434.8365725917456</v>
      </c>
      <c r="O1599" s="13">
        <v>2468.0030916455225</v>
      </c>
      <c r="P1599" s="13">
        <v>71</v>
      </c>
      <c r="Q1599" s="13">
        <v>4.8038001893475926</v>
      </c>
      <c r="R1599" s="13">
        <v>390</v>
      </c>
      <c r="S1599" s="13">
        <v>1.734375</v>
      </c>
      <c r="T1599" s="13">
        <v>289</v>
      </c>
    </row>
    <row r="1600" spans="1:20" x14ac:dyDescent="0.2">
      <c r="A1600" s="10">
        <v>2025</v>
      </c>
      <c r="B1600" s="10">
        <v>11</v>
      </c>
      <c r="C1600" s="10" t="s">
        <v>29</v>
      </c>
      <c r="D1600" s="13">
        <v>587</v>
      </c>
      <c r="E1600" s="13" t="b">
        <v>0</v>
      </c>
      <c r="F1600" s="13" t="b">
        <v>0</v>
      </c>
      <c r="G1600" s="13" t="s">
        <v>128</v>
      </c>
      <c r="H1600" s="13">
        <v>487</v>
      </c>
      <c r="I1600" s="14">
        <v>3</v>
      </c>
      <c r="J1600" s="14">
        <v>0.32500000000000001</v>
      </c>
      <c r="K1600" s="13">
        <v>1498.4615384615383</v>
      </c>
      <c r="L1600" s="14">
        <v>1498.4615384615383</v>
      </c>
      <c r="M1600" s="13">
        <v>1498.4615384615383</v>
      </c>
      <c r="N1600" s="13">
        <v>1498.4615384615383</v>
      </c>
      <c r="O1600" s="13">
        <v>1498.4615384615383</v>
      </c>
      <c r="P1600" s="13">
        <v>1</v>
      </c>
      <c r="Q1600" s="13">
        <v>3.0769230769230766</v>
      </c>
      <c r="R1600" s="13">
        <v>487</v>
      </c>
      <c r="S1600" s="13">
        <v>3</v>
      </c>
      <c r="T1600" s="13">
        <v>189</v>
      </c>
    </row>
    <row r="1601" spans="1:20" x14ac:dyDescent="0.2">
      <c r="A1601" s="10">
        <v>2025</v>
      </c>
      <c r="B1601" s="10">
        <v>11</v>
      </c>
      <c r="C1601" s="10" t="s">
        <v>27</v>
      </c>
      <c r="D1601" s="13">
        <v>587</v>
      </c>
      <c r="E1601" s="13" t="b">
        <v>0</v>
      </c>
      <c r="F1601" s="13" t="b">
        <v>0</v>
      </c>
      <c r="G1601" s="13" t="s">
        <v>128</v>
      </c>
      <c r="H1601" s="13">
        <v>98820.80000000009</v>
      </c>
      <c r="I1601" s="14">
        <v>567</v>
      </c>
      <c r="J1601" s="14">
        <v>14.637222222202691</v>
      </c>
      <c r="K1601" s="13">
        <v>6751.3356359447953</v>
      </c>
      <c r="L1601" s="14">
        <v>6677.5511443517253</v>
      </c>
      <c r="M1601" s="13">
        <v>6751.3356359447953</v>
      </c>
      <c r="N1601" s="13">
        <v>6990.11044901681</v>
      </c>
      <c r="O1601" s="13">
        <v>6677.5511443517253</v>
      </c>
      <c r="P1601" s="13">
        <v>172</v>
      </c>
      <c r="Q1601" s="13">
        <v>11.750863475933242</v>
      </c>
      <c r="R1601" s="13">
        <v>408</v>
      </c>
      <c r="S1601" s="13">
        <v>2.1282051282051282</v>
      </c>
      <c r="T1601" s="13">
        <v>269</v>
      </c>
    </row>
    <row r="1602" spans="1:20" x14ac:dyDescent="0.2">
      <c r="A1602" s="10">
        <v>2025</v>
      </c>
      <c r="B1602" s="10">
        <v>12</v>
      </c>
      <c r="C1602" s="10" t="s">
        <v>27</v>
      </c>
      <c r="D1602" s="13">
        <v>587</v>
      </c>
      <c r="E1602" s="13" t="b">
        <v>0</v>
      </c>
      <c r="F1602" s="13" t="b">
        <v>0</v>
      </c>
      <c r="G1602" s="13" t="s">
        <v>128</v>
      </c>
      <c r="H1602" s="13">
        <v>170523.90000000023</v>
      </c>
      <c r="I1602" s="14">
        <v>1011</v>
      </c>
      <c r="J1602" s="14">
        <v>25.266076388885267</v>
      </c>
      <c r="K1602" s="13">
        <v>6749.1246909636884</v>
      </c>
      <c r="L1602" s="14">
        <v>6749.1246909636884</v>
      </c>
      <c r="M1602" s="13">
        <v>6749.1246909636884</v>
      </c>
      <c r="N1602" s="13">
        <v>6768.3144532575097</v>
      </c>
      <c r="O1602" s="13">
        <v>6749.1246909636884</v>
      </c>
      <c r="P1602" s="13">
        <v>290</v>
      </c>
      <c r="Q1602" s="13">
        <v>11.477840703734005</v>
      </c>
      <c r="R1602" s="13">
        <v>429</v>
      </c>
      <c r="S1602" s="13">
        <v>2.0733590733590734</v>
      </c>
      <c r="T1602" s="13">
        <v>283.5</v>
      </c>
    </row>
    <row r="1603" spans="1:20" x14ac:dyDescent="0.2">
      <c r="A1603" s="10">
        <v>2026</v>
      </c>
      <c r="B1603" s="10">
        <v>1</v>
      </c>
      <c r="C1603" s="10" t="s">
        <v>29</v>
      </c>
      <c r="D1603" s="13">
        <v>588</v>
      </c>
      <c r="E1603" s="13" t="b">
        <v>0</v>
      </c>
      <c r="F1603" s="13" t="b">
        <v>0</v>
      </c>
      <c r="G1603" s="13" t="s">
        <v>132</v>
      </c>
      <c r="H1603" s="13">
        <v>32759.000000000004</v>
      </c>
      <c r="I1603" s="14">
        <v>182</v>
      </c>
      <c r="J1603" s="14">
        <v>13.273402777703886</v>
      </c>
      <c r="K1603" s="13">
        <v>2468.0182277770714</v>
      </c>
      <c r="L1603" s="14">
        <v>2430.7256052077119</v>
      </c>
      <c r="M1603" s="13">
        <v>2468.0182277770714</v>
      </c>
      <c r="N1603" s="13">
        <v>2283.1372261907918</v>
      </c>
      <c r="O1603" s="13">
        <v>2430.7256052077119</v>
      </c>
      <c r="P1603" s="13">
        <v>72</v>
      </c>
      <c r="Q1603" s="13">
        <v>5.42438146463412</v>
      </c>
      <c r="R1603" s="13">
        <v>330</v>
      </c>
      <c r="S1603" s="13">
        <v>1.7586206896551724</v>
      </c>
      <c r="T1603" s="13">
        <v>259</v>
      </c>
    </row>
    <row r="1604" spans="1:20" x14ac:dyDescent="0.2">
      <c r="A1604" s="10">
        <v>2025</v>
      </c>
      <c r="B1604" s="10">
        <v>12</v>
      </c>
      <c r="C1604" s="10" t="s">
        <v>29</v>
      </c>
      <c r="D1604" s="13">
        <v>588</v>
      </c>
      <c r="E1604" s="13" t="b">
        <v>0</v>
      </c>
      <c r="F1604" s="13" t="b">
        <v>0</v>
      </c>
      <c r="G1604" s="13" t="s">
        <v>132</v>
      </c>
      <c r="H1604" s="13">
        <v>105986.0000000001</v>
      </c>
      <c r="I1604" s="14">
        <v>612</v>
      </c>
      <c r="J1604" s="14">
        <v>23.816909722220153</v>
      </c>
      <c r="K1604" s="13">
        <v>4450.0315631259127</v>
      </c>
      <c r="L1604" s="14">
        <v>4419.5910060403903</v>
      </c>
      <c r="M1604" s="13">
        <v>4450.0315631259127</v>
      </c>
      <c r="N1604" s="13">
        <v>4252.6130040080898</v>
      </c>
      <c r="O1604" s="13">
        <v>4419.5910060403903</v>
      </c>
      <c r="P1604" s="13">
        <v>198</v>
      </c>
      <c r="Q1604" s="13">
        <v>8.3134211074946691</v>
      </c>
      <c r="R1604" s="13">
        <v>337</v>
      </c>
      <c r="S1604" s="13">
        <v>2.0647058823529414</v>
      </c>
      <c r="T1604" s="13">
        <v>259</v>
      </c>
    </row>
    <row r="1605" spans="1:20" x14ac:dyDescent="0.2">
      <c r="A1605" s="10">
        <v>2026</v>
      </c>
      <c r="B1605" s="10">
        <v>1</v>
      </c>
      <c r="C1605" s="10" t="s">
        <v>31</v>
      </c>
      <c r="D1605" s="13">
        <v>589</v>
      </c>
      <c r="E1605" s="13" t="b">
        <v>0</v>
      </c>
      <c r="F1605" s="13" t="b">
        <v>0</v>
      </c>
      <c r="G1605" s="13" t="s">
        <v>131</v>
      </c>
      <c r="H1605" s="13">
        <v>46038.969999999958</v>
      </c>
      <c r="I1605" s="14">
        <v>245</v>
      </c>
      <c r="J1605" s="14">
        <v>13.61843750000844</v>
      </c>
      <c r="K1605" s="13">
        <v>3380.6352601002445</v>
      </c>
      <c r="L1605" s="14">
        <v>3380.6352601002445</v>
      </c>
      <c r="M1605" s="13">
        <v>3380.6352601002445</v>
      </c>
      <c r="N1605" s="13">
        <v>3053.663094607894</v>
      </c>
      <c r="O1605" s="13">
        <v>3380.6352601002445</v>
      </c>
      <c r="P1605" s="13">
        <v>77</v>
      </c>
      <c r="Q1605" s="13">
        <v>5.6540994515672063</v>
      </c>
      <c r="R1605" s="13">
        <v>378</v>
      </c>
      <c r="S1605" s="13">
        <v>1.9516129032258065</v>
      </c>
      <c r="T1605" s="13">
        <v>299</v>
      </c>
    </row>
    <row r="1606" spans="1:20" x14ac:dyDescent="0.2">
      <c r="A1606" s="10">
        <v>2025</v>
      </c>
      <c r="B1606" s="10">
        <v>12</v>
      </c>
      <c r="C1606" s="10" t="s">
        <v>31</v>
      </c>
      <c r="D1606" s="13">
        <v>589</v>
      </c>
      <c r="E1606" s="13" t="b">
        <v>0</v>
      </c>
      <c r="F1606" s="13" t="b">
        <v>0</v>
      </c>
      <c r="G1606" s="13" t="s">
        <v>131</v>
      </c>
      <c r="H1606" s="13">
        <v>118644.95000000007</v>
      </c>
      <c r="I1606" s="14">
        <v>719</v>
      </c>
      <c r="J1606" s="14">
        <v>23.317951388826188</v>
      </c>
      <c r="K1606" s="13">
        <v>5088.1378051441507</v>
      </c>
      <c r="L1606" s="14">
        <v>5088.1378051441507</v>
      </c>
      <c r="M1606" s="13">
        <v>5088.1378051441507</v>
      </c>
      <c r="N1606" s="13">
        <v>4913.2489423963625</v>
      </c>
      <c r="O1606" s="13">
        <v>5088.1378051441507</v>
      </c>
      <c r="P1606" s="13">
        <v>203</v>
      </c>
      <c r="Q1606" s="13">
        <v>8.7057390512134045</v>
      </c>
      <c r="R1606" s="13">
        <v>528</v>
      </c>
      <c r="S1606" s="13">
        <v>2.2349397590361444</v>
      </c>
      <c r="T1606" s="13">
        <v>269</v>
      </c>
    </row>
    <row r="1607" spans="1:20" x14ac:dyDescent="0.2">
      <c r="A1607" s="10">
        <v>2026</v>
      </c>
      <c r="B1607" s="10">
        <v>1</v>
      </c>
      <c r="C1607" s="10" t="s">
        <v>31</v>
      </c>
      <c r="D1607" s="13">
        <v>591</v>
      </c>
      <c r="E1607" s="13" t="b">
        <v>0</v>
      </c>
      <c r="F1607" s="13" t="b">
        <v>0</v>
      </c>
      <c r="G1607" s="13" t="s">
        <v>1999</v>
      </c>
      <c r="H1607" s="13">
        <v>4017</v>
      </c>
      <c r="I1607" s="14">
        <v>27</v>
      </c>
      <c r="J1607" s="14">
        <v>2.7730902777609296</v>
      </c>
      <c r="K1607" s="13">
        <v>1448.5644525224177</v>
      </c>
      <c r="L1607" s="14">
        <v>1448.5644525224177</v>
      </c>
      <c r="M1607" s="13">
        <v>1448.5644525224177</v>
      </c>
      <c r="N1607" s="13">
        <v>1933.9615601444739</v>
      </c>
      <c r="O1607" s="13">
        <v>1448.5644525224177</v>
      </c>
      <c r="P1607" s="13">
        <v>8</v>
      </c>
      <c r="Q1607" s="13">
        <v>2.8848682151305303</v>
      </c>
      <c r="R1607" s="13">
        <v>620</v>
      </c>
      <c r="S1607" s="13">
        <v>1.8333333333333333</v>
      </c>
      <c r="T1607" s="13">
        <v>389</v>
      </c>
    </row>
    <row r="1608" spans="1:20" x14ac:dyDescent="0.2">
      <c r="A1608" s="10">
        <v>2024</v>
      </c>
      <c r="B1608" s="10">
        <v>1</v>
      </c>
      <c r="C1608" s="10" t="s">
        <v>29</v>
      </c>
      <c r="D1608" s="13">
        <v>862</v>
      </c>
      <c r="E1608" s="13" t="b">
        <v>0</v>
      </c>
      <c r="F1608" s="13" t="b">
        <v>0</v>
      </c>
      <c r="G1608" s="13" t="s">
        <v>105</v>
      </c>
      <c r="H1608" s="13">
        <v>31022.999999999993</v>
      </c>
      <c r="I1608" s="14">
        <v>208</v>
      </c>
      <c r="J1608" s="14">
        <v>8.0395833333333346</v>
      </c>
      <c r="K1608" s="13">
        <v>3858.7820678932349</v>
      </c>
      <c r="L1608" s="14">
        <v>2745.0303187354225</v>
      </c>
      <c r="M1608" s="13">
        <v>3858.7820678932349</v>
      </c>
      <c r="N1608" s="13">
        <v>2618.3944026949985</v>
      </c>
      <c r="O1608" s="13">
        <v>2745.0303187354225</v>
      </c>
      <c r="P1608" s="13">
        <v>64</v>
      </c>
      <c r="Q1608" s="13">
        <v>7.9606115573982885</v>
      </c>
      <c r="R1608" s="13">
        <v>306</v>
      </c>
      <c r="S1608" s="13">
        <v>1.8545454545454545</v>
      </c>
      <c r="T1608" s="13">
        <v>245</v>
      </c>
    </row>
    <row r="1609" spans="1:20" x14ac:dyDescent="0.2">
      <c r="A1609" s="10">
        <v>2025</v>
      </c>
      <c r="B1609" s="10">
        <v>1</v>
      </c>
      <c r="C1609" s="10" t="s">
        <v>39</v>
      </c>
      <c r="D1609" s="13">
        <v>862</v>
      </c>
      <c r="E1609" s="13" t="b">
        <v>0</v>
      </c>
      <c r="F1609" s="13" t="b">
        <v>0</v>
      </c>
      <c r="G1609" s="13" t="s">
        <v>105</v>
      </c>
      <c r="H1609" s="13">
        <v>206173.89999999985</v>
      </c>
      <c r="I1609" s="14">
        <v>688</v>
      </c>
      <c r="J1609" s="14">
        <v>20.479895833418706</v>
      </c>
      <c r="K1609" s="13">
        <v>10067.136164997928</v>
      </c>
      <c r="L1609" s="14">
        <v>8490.6120331068723</v>
      </c>
      <c r="M1609" s="13">
        <v>7197.3510607155486</v>
      </c>
      <c r="N1609" s="13">
        <v>5427.6779972002696</v>
      </c>
      <c r="O1609" s="13">
        <v>5620.8269288244837</v>
      </c>
      <c r="P1609" s="13">
        <v>222</v>
      </c>
      <c r="Q1609" s="13">
        <v>10.839898884531658</v>
      </c>
      <c r="R1609" s="13">
        <v>466</v>
      </c>
      <c r="S1609" s="13">
        <v>1.7772511848341233</v>
      </c>
      <c r="T1609" s="13">
        <v>359</v>
      </c>
    </row>
    <row r="1610" spans="1:20" x14ac:dyDescent="0.2">
      <c r="A1610" s="10">
        <v>2026</v>
      </c>
      <c r="B1610" s="10">
        <v>1</v>
      </c>
      <c r="C1610" s="10" t="s">
        <v>39</v>
      </c>
      <c r="D1610" s="13">
        <v>862</v>
      </c>
      <c r="E1610" s="13" t="b">
        <v>0</v>
      </c>
      <c r="F1610" s="13" t="b">
        <v>0</v>
      </c>
      <c r="G1610" s="13" t="s">
        <v>105</v>
      </c>
      <c r="H1610" s="13">
        <v>55368.969999999958</v>
      </c>
      <c r="I1610" s="14">
        <v>357</v>
      </c>
      <c r="J1610" s="14">
        <v>11.240034722255951</v>
      </c>
      <c r="K1610" s="13">
        <v>4926.0497292206792</v>
      </c>
      <c r="L1610" s="14">
        <v>4926.0497292206792</v>
      </c>
      <c r="M1610" s="13">
        <v>4926.0497292206792</v>
      </c>
      <c r="N1610" s="13">
        <v>4951.6590807140528</v>
      </c>
      <c r="O1610" s="13">
        <v>4926.0497292206792</v>
      </c>
      <c r="P1610" s="13">
        <v>108</v>
      </c>
      <c r="Q1610" s="13">
        <v>9.608511242954922</v>
      </c>
      <c r="R1610" s="13">
        <v>318</v>
      </c>
      <c r="S1610" s="13">
        <v>2.0444444444444443</v>
      </c>
      <c r="T1610" s="13">
        <v>289</v>
      </c>
    </row>
    <row r="1611" spans="1:20" x14ac:dyDescent="0.2">
      <c r="A1611" s="10">
        <v>2026</v>
      </c>
      <c r="B1611" s="10">
        <v>1</v>
      </c>
      <c r="C1611" s="10" t="s">
        <v>40</v>
      </c>
      <c r="D1611" s="13">
        <v>862</v>
      </c>
      <c r="E1611" s="13" t="b">
        <v>0</v>
      </c>
      <c r="F1611" s="13" t="b">
        <v>0</v>
      </c>
      <c r="G1611" s="13" t="s">
        <v>105</v>
      </c>
      <c r="H1611" s="13">
        <v>160099.05999999997</v>
      </c>
      <c r="I1611" s="14">
        <v>83</v>
      </c>
      <c r="J1611" s="14">
        <v>6.2512499999225835</v>
      </c>
      <c r="K1611" s="13">
        <v>25610.727454826261</v>
      </c>
      <c r="L1611" s="14">
        <v>25610.727454826261</v>
      </c>
      <c r="M1611" s="13">
        <v>11836.499900166578</v>
      </c>
      <c r="N1611" s="13">
        <v>11486.625874967285</v>
      </c>
      <c r="O1611" s="13">
        <v>11836.499900166578</v>
      </c>
      <c r="P1611" s="13">
        <v>30</v>
      </c>
      <c r="Q1611" s="13">
        <v>4.7990401920210397</v>
      </c>
      <c r="R1611" s="13">
        <v>1239.5</v>
      </c>
      <c r="S1611" s="13">
        <v>2.3448275862068964</v>
      </c>
      <c r="T1611" s="13">
        <v>699</v>
      </c>
    </row>
    <row r="1612" spans="1:20" x14ac:dyDescent="0.2">
      <c r="A1612" s="10">
        <v>2024</v>
      </c>
      <c r="B1612" s="10">
        <v>2</v>
      </c>
      <c r="C1612" s="10" t="s">
        <v>39</v>
      </c>
      <c r="D1612" s="13">
        <v>862</v>
      </c>
      <c r="E1612" s="13" t="b">
        <v>0</v>
      </c>
      <c r="F1612" s="13" t="b">
        <v>0</v>
      </c>
      <c r="G1612" s="13" t="s">
        <v>105</v>
      </c>
      <c r="H1612" s="13">
        <v>202617.05000000016</v>
      </c>
      <c r="I1612" s="14">
        <v>827</v>
      </c>
      <c r="J1612" s="14">
        <v>19.487500000000001</v>
      </c>
      <c r="K1612" s="13">
        <v>10397.282873636956</v>
      </c>
      <c r="L1612" s="14">
        <v>7361.0109044259261</v>
      </c>
      <c r="M1612" s="13">
        <v>8945.0904425914159</v>
      </c>
      <c r="N1612" s="13">
        <v>5085.0339961513873</v>
      </c>
      <c r="O1612" s="13">
        <v>5908.8184733803855</v>
      </c>
      <c r="P1612" s="13">
        <v>288</v>
      </c>
      <c r="Q1612" s="13">
        <v>14.778704297626684</v>
      </c>
      <c r="R1612" s="13">
        <v>356</v>
      </c>
      <c r="S1612" s="13">
        <v>1.826086956521739</v>
      </c>
      <c r="T1612" s="13">
        <v>299</v>
      </c>
    </row>
    <row r="1613" spans="1:20" x14ac:dyDescent="0.2">
      <c r="A1613" s="10">
        <v>2025</v>
      </c>
      <c r="B1613" s="10">
        <v>2</v>
      </c>
      <c r="C1613" s="10" t="s">
        <v>39</v>
      </c>
      <c r="D1613" s="13">
        <v>862</v>
      </c>
      <c r="E1613" s="13" t="b">
        <v>0</v>
      </c>
      <c r="F1613" s="13" t="b">
        <v>0</v>
      </c>
      <c r="G1613" s="13" t="s">
        <v>105</v>
      </c>
      <c r="H1613" s="13">
        <v>129525.19000000005</v>
      </c>
      <c r="I1613" s="14">
        <v>540</v>
      </c>
      <c r="J1613" s="14">
        <v>20.358645833344781</v>
      </c>
      <c r="K1613" s="13">
        <v>6362.1711905737284</v>
      </c>
      <c r="L1613" s="14">
        <v>5396.768080716156</v>
      </c>
      <c r="M1613" s="13">
        <v>6362.1711905737284</v>
      </c>
      <c r="N1613" s="13">
        <v>4859.8590893481305</v>
      </c>
      <c r="O1613" s="13">
        <v>5396.768080716156</v>
      </c>
      <c r="P1613" s="13">
        <v>190</v>
      </c>
      <c r="Q1613" s="13">
        <v>9.3326443003790072</v>
      </c>
      <c r="R1613" s="13">
        <v>430</v>
      </c>
      <c r="S1613" s="13">
        <v>1.8392857142857142</v>
      </c>
      <c r="T1613" s="13">
        <v>349.5</v>
      </c>
    </row>
    <row r="1614" spans="1:20" x14ac:dyDescent="0.2">
      <c r="A1614" s="10">
        <v>2024</v>
      </c>
      <c r="B1614" s="10">
        <v>3</v>
      </c>
      <c r="C1614" s="10" t="s">
        <v>29</v>
      </c>
      <c r="D1614" s="13">
        <v>862</v>
      </c>
      <c r="E1614" s="13" t="b">
        <v>0</v>
      </c>
      <c r="F1614" s="13" t="b">
        <v>0</v>
      </c>
      <c r="G1614" s="13" t="s">
        <v>105</v>
      </c>
      <c r="H1614" s="13">
        <v>2844</v>
      </c>
      <c r="I1614" s="14">
        <v>14</v>
      </c>
      <c r="J1614" s="14">
        <v>1.0333333333333334</v>
      </c>
      <c r="K1614" s="13">
        <v>2752.2580645161288</v>
      </c>
      <c r="L1614" s="14">
        <v>1566.5806451612902</v>
      </c>
      <c r="M1614" s="13">
        <v>2752.2580645161288</v>
      </c>
      <c r="N1614" s="13">
        <v>1566.5806451612902</v>
      </c>
      <c r="O1614" s="13">
        <v>1566.5806451612902</v>
      </c>
      <c r="P1614" s="13">
        <v>6</v>
      </c>
      <c r="Q1614" s="13">
        <v>5.8064516129032251</v>
      </c>
      <c r="R1614" s="13">
        <v>306</v>
      </c>
      <c r="S1614" s="13">
        <v>1.5</v>
      </c>
      <c r="T1614" s="13">
        <v>305</v>
      </c>
    </row>
    <row r="1615" spans="1:20" x14ac:dyDescent="0.2">
      <c r="A1615" s="10">
        <v>2024</v>
      </c>
      <c r="B1615" s="10">
        <v>3</v>
      </c>
      <c r="C1615" s="10" t="s">
        <v>39</v>
      </c>
      <c r="D1615" s="13">
        <v>862</v>
      </c>
      <c r="E1615" s="13" t="b">
        <v>0</v>
      </c>
      <c r="F1615" s="13" t="b">
        <v>0</v>
      </c>
      <c r="G1615" s="13" t="s">
        <v>105</v>
      </c>
      <c r="H1615" s="13">
        <v>146406.15000000023</v>
      </c>
      <c r="I1615" s="14">
        <v>738</v>
      </c>
      <c r="J1615" s="14">
        <v>20.624965277784213</v>
      </c>
      <c r="K1615" s="13">
        <v>7098.4919503209449</v>
      </c>
      <c r="L1615" s="14">
        <v>4949.2568169291326</v>
      </c>
      <c r="M1615" s="13">
        <v>7098.4919503209449</v>
      </c>
      <c r="N1615" s="13">
        <v>4491.1421062984473</v>
      </c>
      <c r="O1615" s="13">
        <v>4949.2568169291326</v>
      </c>
      <c r="P1615" s="13">
        <v>282</v>
      </c>
      <c r="Q1615" s="13">
        <v>13.67275029082114</v>
      </c>
      <c r="R1615" s="13">
        <v>362.5</v>
      </c>
      <c r="S1615" s="13">
        <v>1.5577689243027888</v>
      </c>
      <c r="T1615" s="13">
        <v>299</v>
      </c>
    </row>
    <row r="1616" spans="1:20" x14ac:dyDescent="0.2">
      <c r="A1616" s="10">
        <v>2024</v>
      </c>
      <c r="B1616" s="10">
        <v>3</v>
      </c>
      <c r="C1616" s="10" t="s">
        <v>27</v>
      </c>
      <c r="D1616" s="13">
        <v>862</v>
      </c>
      <c r="E1616" s="13" t="b">
        <v>0</v>
      </c>
      <c r="F1616" s="13" t="b">
        <v>0</v>
      </c>
      <c r="G1616" s="13" t="s">
        <v>105</v>
      </c>
      <c r="H1616" s="13">
        <v>7988</v>
      </c>
      <c r="I1616" s="14">
        <v>40</v>
      </c>
      <c r="J1616" s="14">
        <v>1.0270833333333333</v>
      </c>
      <c r="K1616" s="13">
        <v>7777.3630831643004</v>
      </c>
      <c r="L1616" s="14">
        <v>4140.851926977688</v>
      </c>
      <c r="M1616" s="13">
        <v>7777.3630831643004</v>
      </c>
      <c r="N1616" s="13">
        <v>4140.851926977688</v>
      </c>
      <c r="O1616" s="13">
        <v>4140.851926977688</v>
      </c>
      <c r="P1616" s="13">
        <v>23</v>
      </c>
      <c r="Q1616" s="13">
        <v>22.393509127789045</v>
      </c>
      <c r="R1616" s="13">
        <v>250</v>
      </c>
      <c r="S1616" s="13">
        <v>1.25</v>
      </c>
      <c r="T1616" s="13">
        <v>259</v>
      </c>
    </row>
    <row r="1617" spans="1:20" x14ac:dyDescent="0.2">
      <c r="A1617" s="10">
        <v>2025</v>
      </c>
      <c r="B1617" s="10">
        <v>3</v>
      </c>
      <c r="C1617" s="10" t="s">
        <v>39</v>
      </c>
      <c r="D1617" s="13">
        <v>862</v>
      </c>
      <c r="E1617" s="13" t="b">
        <v>0</v>
      </c>
      <c r="F1617" s="13" t="b">
        <v>0</v>
      </c>
      <c r="G1617" s="13" t="s">
        <v>105</v>
      </c>
      <c r="H1617" s="13">
        <v>135888.22000000012</v>
      </c>
      <c r="I1617" s="14">
        <v>585</v>
      </c>
      <c r="J1617" s="14">
        <v>20.552673611094068</v>
      </c>
      <c r="K1617" s="13">
        <v>6611.7052492211724</v>
      </c>
      <c r="L1617" s="14">
        <v>6197.8447383721832</v>
      </c>
      <c r="M1617" s="13">
        <v>5902.7463918132116</v>
      </c>
      <c r="N1617" s="13">
        <v>5775.3157689386135</v>
      </c>
      <c r="O1617" s="13">
        <v>5488.8858809642225</v>
      </c>
      <c r="P1617" s="13">
        <v>203</v>
      </c>
      <c r="Q1617" s="13">
        <v>9.8770604662559922</v>
      </c>
      <c r="R1617" s="13">
        <v>406.5</v>
      </c>
      <c r="S1617" s="13">
        <v>1.7540106951871657</v>
      </c>
      <c r="T1617" s="13">
        <v>357</v>
      </c>
    </row>
    <row r="1618" spans="1:20" x14ac:dyDescent="0.2">
      <c r="A1618" s="10">
        <v>2024</v>
      </c>
      <c r="B1618" s="10">
        <v>4</v>
      </c>
      <c r="C1618" s="10" t="s">
        <v>39</v>
      </c>
      <c r="D1618" s="13">
        <v>862</v>
      </c>
      <c r="E1618" s="13" t="b">
        <v>0</v>
      </c>
      <c r="F1618" s="13" t="b">
        <v>0</v>
      </c>
      <c r="G1618" s="13" t="s">
        <v>105</v>
      </c>
      <c r="H1618" s="13">
        <v>205071.1100000001</v>
      </c>
      <c r="I1618" s="14">
        <v>813</v>
      </c>
      <c r="J1618" s="14">
        <v>22.086354166775127</v>
      </c>
      <c r="K1618" s="13">
        <v>9284.968829689964</v>
      </c>
      <c r="L1618" s="14">
        <v>6870.5142032120539</v>
      </c>
      <c r="M1618" s="13">
        <v>8496.5046101766929</v>
      </c>
      <c r="N1618" s="13">
        <v>4899.4464719208154</v>
      </c>
      <c r="O1618" s="13">
        <v>6082.0499836987829</v>
      </c>
      <c r="P1618" s="13">
        <v>275</v>
      </c>
      <c r="Q1618" s="13">
        <v>12.451126968419583</v>
      </c>
      <c r="R1618" s="13">
        <v>419</v>
      </c>
      <c r="S1618" s="13">
        <v>1.810483870967742</v>
      </c>
      <c r="T1618" s="13">
        <v>315</v>
      </c>
    </row>
    <row r="1619" spans="1:20" x14ac:dyDescent="0.2">
      <c r="A1619" s="10">
        <v>2025</v>
      </c>
      <c r="B1619" s="10">
        <v>4</v>
      </c>
      <c r="C1619" s="10" t="s">
        <v>39</v>
      </c>
      <c r="D1619" s="13">
        <v>862</v>
      </c>
      <c r="E1619" s="13" t="b">
        <v>0</v>
      </c>
      <c r="F1619" s="13" t="b">
        <v>0</v>
      </c>
      <c r="G1619" s="13" t="s">
        <v>105</v>
      </c>
      <c r="H1619" s="13">
        <v>161780.6500000002</v>
      </c>
      <c r="I1619" s="14">
        <v>768</v>
      </c>
      <c r="J1619" s="14">
        <v>20.957256944471737</v>
      </c>
      <c r="K1619" s="13">
        <v>7719.5527271843612</v>
      </c>
      <c r="L1619" s="14">
        <v>6659.8482029308443</v>
      </c>
      <c r="M1619" s="13">
        <v>7531.1692946358844</v>
      </c>
      <c r="N1619" s="13">
        <v>6188.3967135408511</v>
      </c>
      <c r="O1619" s="13">
        <v>6471.4647703823684</v>
      </c>
      <c r="P1619" s="13">
        <v>249</v>
      </c>
      <c r="Q1619" s="13">
        <v>11.881325913011869</v>
      </c>
      <c r="R1619" s="13">
        <v>404</v>
      </c>
      <c r="S1619" s="13">
        <v>1.8387096774193548</v>
      </c>
      <c r="T1619" s="13">
        <v>319</v>
      </c>
    </row>
    <row r="1620" spans="1:20" x14ac:dyDescent="0.2">
      <c r="A1620" s="10">
        <v>2024</v>
      </c>
      <c r="B1620" s="10">
        <v>5</v>
      </c>
      <c r="C1620" s="10" t="s">
        <v>39</v>
      </c>
      <c r="D1620" s="13">
        <v>862</v>
      </c>
      <c r="E1620" s="13" t="b">
        <v>0</v>
      </c>
      <c r="F1620" s="13" t="b">
        <v>0</v>
      </c>
      <c r="G1620" s="13" t="s">
        <v>105</v>
      </c>
      <c r="H1620" s="13">
        <v>214821.95000000016</v>
      </c>
      <c r="I1620" s="14">
        <v>907</v>
      </c>
      <c r="J1620" s="14">
        <v>19.941944444436814</v>
      </c>
      <c r="K1620" s="13">
        <v>10772.367288382897</v>
      </c>
      <c r="L1620" s="14">
        <v>8079.758744135378</v>
      </c>
      <c r="M1620" s="13">
        <v>9550.2698109827543</v>
      </c>
      <c r="N1620" s="13">
        <v>6319.7548439243765</v>
      </c>
      <c r="O1620" s="13">
        <v>6857.6612667352365</v>
      </c>
      <c r="P1620" s="13">
        <v>293</v>
      </c>
      <c r="Q1620" s="13">
        <v>14.692649496460609</v>
      </c>
      <c r="R1620" s="13">
        <v>439.5</v>
      </c>
      <c r="S1620" s="13">
        <v>1.9125475285171103</v>
      </c>
      <c r="T1620" s="13">
        <v>315</v>
      </c>
    </row>
    <row r="1621" spans="1:20" x14ac:dyDescent="0.2">
      <c r="A1621" s="10">
        <v>2025</v>
      </c>
      <c r="B1621" s="10">
        <v>5</v>
      </c>
      <c r="C1621" s="10" t="s">
        <v>39</v>
      </c>
      <c r="D1621" s="13">
        <v>862</v>
      </c>
      <c r="E1621" s="13" t="b">
        <v>0</v>
      </c>
      <c r="F1621" s="13" t="b">
        <v>0</v>
      </c>
      <c r="G1621" s="13" t="s">
        <v>105</v>
      </c>
      <c r="H1621" s="13">
        <v>142931.20000000007</v>
      </c>
      <c r="I1621" s="14">
        <v>721</v>
      </c>
      <c r="J1621" s="14">
        <v>21.856840277803713</v>
      </c>
      <c r="K1621" s="13">
        <v>6539.4264762574603</v>
      </c>
      <c r="L1621" s="14">
        <v>5979.6927798720799</v>
      </c>
      <c r="M1621" s="13">
        <v>6441.0133491695342</v>
      </c>
      <c r="N1621" s="13">
        <v>5216.3358724720802</v>
      </c>
      <c r="O1621" s="13">
        <v>5881.2796527841538</v>
      </c>
      <c r="P1621" s="13">
        <v>250</v>
      </c>
      <c r="Q1621" s="13">
        <v>11.438066839600902</v>
      </c>
      <c r="R1621" s="13">
        <v>359</v>
      </c>
      <c r="S1621" s="13">
        <v>1.6481481481481481</v>
      </c>
      <c r="T1621" s="13">
        <v>299</v>
      </c>
    </row>
    <row r="1622" spans="1:20" x14ac:dyDescent="0.2">
      <c r="A1622" s="10">
        <v>2025</v>
      </c>
      <c r="B1622" s="10">
        <v>5</v>
      </c>
      <c r="C1622" s="10" t="s">
        <v>27</v>
      </c>
      <c r="D1622" s="13">
        <v>862</v>
      </c>
      <c r="E1622" s="13" t="b">
        <v>0</v>
      </c>
      <c r="F1622" s="13" t="b">
        <v>0</v>
      </c>
      <c r="G1622" s="13" t="s">
        <v>105</v>
      </c>
      <c r="H1622" s="13">
        <v>560</v>
      </c>
      <c r="I1622" s="14">
        <v>3</v>
      </c>
      <c r="J1622" s="14">
        <v>1</v>
      </c>
      <c r="K1622" s="13">
        <v>560</v>
      </c>
      <c r="L1622" s="14">
        <v>560</v>
      </c>
      <c r="M1622" s="13">
        <v>560</v>
      </c>
      <c r="N1622" s="13">
        <v>560</v>
      </c>
      <c r="O1622" s="13">
        <v>560</v>
      </c>
      <c r="P1622" s="13">
        <v>1</v>
      </c>
      <c r="Q1622" s="13">
        <v>1</v>
      </c>
      <c r="R1622" s="13">
        <v>560</v>
      </c>
      <c r="S1622" s="13">
        <v>1</v>
      </c>
      <c r="T1622" s="13">
        <v>699</v>
      </c>
    </row>
    <row r="1623" spans="1:20" x14ac:dyDescent="0.2">
      <c r="A1623" s="10">
        <v>2024</v>
      </c>
      <c r="B1623" s="10">
        <v>6</v>
      </c>
      <c r="C1623" s="10" t="s">
        <v>39</v>
      </c>
      <c r="D1623" s="13">
        <v>862</v>
      </c>
      <c r="E1623" s="13" t="b">
        <v>0</v>
      </c>
      <c r="F1623" s="13" t="b">
        <v>0</v>
      </c>
      <c r="G1623" s="13" t="s">
        <v>105</v>
      </c>
      <c r="H1623" s="13">
        <v>234222.35000000024</v>
      </c>
      <c r="I1623" s="14">
        <v>965</v>
      </c>
      <c r="J1623" s="14">
        <v>22.622430555449682</v>
      </c>
      <c r="K1623" s="13">
        <v>10353.544877766315</v>
      </c>
      <c r="L1623" s="14">
        <v>7433.2795314732994</v>
      </c>
      <c r="M1623" s="13">
        <v>9091.4788972776678</v>
      </c>
      <c r="N1623" s="13">
        <v>5691.7734672405477</v>
      </c>
      <c r="O1623" s="13">
        <v>6171.2135509846521</v>
      </c>
      <c r="P1623" s="13">
        <v>341</v>
      </c>
      <c r="Q1623" s="13">
        <v>15.073535054696146</v>
      </c>
      <c r="R1623" s="13">
        <v>386.5</v>
      </c>
      <c r="S1623" s="13">
        <v>1.7266881028938907</v>
      </c>
      <c r="T1623" s="13">
        <v>299</v>
      </c>
    </row>
    <row r="1624" spans="1:20" x14ac:dyDescent="0.2">
      <c r="A1624" s="10">
        <v>2025</v>
      </c>
      <c r="B1624" s="10">
        <v>6</v>
      </c>
      <c r="C1624" s="10" t="s">
        <v>39</v>
      </c>
      <c r="D1624" s="13">
        <v>862</v>
      </c>
      <c r="E1624" s="13" t="b">
        <v>0</v>
      </c>
      <c r="F1624" s="13" t="b">
        <v>0</v>
      </c>
      <c r="G1624" s="13" t="s">
        <v>105</v>
      </c>
      <c r="H1624" s="13">
        <v>154391.8700000002</v>
      </c>
      <c r="I1624" s="14">
        <v>879</v>
      </c>
      <c r="J1624" s="14">
        <v>18.151979166737874</v>
      </c>
      <c r="K1624" s="13">
        <v>8505.5116349467608</v>
      </c>
      <c r="L1624" s="14">
        <v>7108.5262281726827</v>
      </c>
      <c r="M1624" s="13">
        <v>8505.5116349467608</v>
      </c>
      <c r="N1624" s="13">
        <v>7154.8765458031548</v>
      </c>
      <c r="O1624" s="13">
        <v>7108.5262281726827</v>
      </c>
      <c r="P1624" s="13">
        <v>266</v>
      </c>
      <c r="Q1624" s="13">
        <v>14.654049432109575</v>
      </c>
      <c r="R1624" s="13">
        <v>398</v>
      </c>
      <c r="S1624" s="13">
        <v>1.9106382978723404</v>
      </c>
      <c r="T1624" s="13">
        <v>269</v>
      </c>
    </row>
    <row r="1625" spans="1:20" x14ac:dyDescent="0.2">
      <c r="A1625" s="10">
        <v>2024</v>
      </c>
      <c r="B1625" s="10">
        <v>7</v>
      </c>
      <c r="C1625" s="10" t="s">
        <v>39</v>
      </c>
      <c r="D1625" s="13">
        <v>862</v>
      </c>
      <c r="E1625" s="13" t="b">
        <v>0</v>
      </c>
      <c r="F1625" s="13" t="b">
        <v>0</v>
      </c>
      <c r="G1625" s="13" t="s">
        <v>105</v>
      </c>
      <c r="H1625" s="13">
        <v>252109.36000000036</v>
      </c>
      <c r="I1625" s="14">
        <v>942</v>
      </c>
      <c r="J1625" s="14">
        <v>24.302430555486353</v>
      </c>
      <c r="K1625" s="13">
        <v>10373.833161436021</v>
      </c>
      <c r="L1625" s="14">
        <v>6771.0161592397699</v>
      </c>
      <c r="M1625" s="13">
        <v>8786.5515966588882</v>
      </c>
      <c r="N1625" s="13">
        <v>4638.9742681334164</v>
      </c>
      <c r="O1625" s="13">
        <v>5183.734594462634</v>
      </c>
      <c r="P1625" s="13">
        <v>342</v>
      </c>
      <c r="Q1625" s="13">
        <v>14.072666485731091</v>
      </c>
      <c r="R1625" s="13">
        <v>413</v>
      </c>
      <c r="S1625" s="13">
        <v>1.8474025974025974</v>
      </c>
      <c r="T1625" s="13">
        <v>305</v>
      </c>
    </row>
    <row r="1626" spans="1:20" x14ac:dyDescent="0.2">
      <c r="A1626" s="10">
        <v>2025</v>
      </c>
      <c r="B1626" s="10">
        <v>7</v>
      </c>
      <c r="C1626" s="10" t="s">
        <v>39</v>
      </c>
      <c r="D1626" s="13">
        <v>862</v>
      </c>
      <c r="E1626" s="13" t="b">
        <v>0</v>
      </c>
      <c r="F1626" s="13" t="b">
        <v>0</v>
      </c>
      <c r="G1626" s="13" t="s">
        <v>105</v>
      </c>
      <c r="H1626" s="13">
        <v>28116.999999999996</v>
      </c>
      <c r="I1626" s="14">
        <v>162</v>
      </c>
      <c r="J1626" s="14">
        <v>8.7969444444315741</v>
      </c>
      <c r="K1626" s="13">
        <v>3196.2234361725373</v>
      </c>
      <c r="L1626" s="14">
        <v>2703.5580536210568</v>
      </c>
      <c r="M1626" s="13">
        <v>3196.2234361725373</v>
      </c>
      <c r="N1626" s="13">
        <v>3146.0946667133721</v>
      </c>
      <c r="O1626" s="13">
        <v>2703.5580536210568</v>
      </c>
      <c r="P1626" s="13">
        <v>66</v>
      </c>
      <c r="Q1626" s="13">
        <v>7.502605071216256</v>
      </c>
      <c r="R1626" s="13">
        <v>326</v>
      </c>
      <c r="S1626" s="13">
        <v>1.6666666666666667</v>
      </c>
      <c r="T1626" s="13">
        <v>299</v>
      </c>
    </row>
    <row r="1627" spans="1:20" x14ac:dyDescent="0.2">
      <c r="A1627" s="10">
        <v>2025</v>
      </c>
      <c r="B1627" s="10">
        <v>7</v>
      </c>
      <c r="C1627" s="10" t="s">
        <v>40</v>
      </c>
      <c r="D1627" s="13">
        <v>862</v>
      </c>
      <c r="E1627" s="13" t="b">
        <v>0</v>
      </c>
      <c r="F1627" s="13" t="b">
        <v>0</v>
      </c>
      <c r="G1627" s="13" t="s">
        <v>105</v>
      </c>
      <c r="H1627" s="13">
        <v>25151.999999999996</v>
      </c>
      <c r="I1627" s="14">
        <v>28</v>
      </c>
      <c r="J1627" s="14">
        <v>4.2559722221922129</v>
      </c>
      <c r="K1627" s="13">
        <v>5909.8130079064349</v>
      </c>
      <c r="L1627" s="14">
        <v>5909.8130079064349</v>
      </c>
      <c r="M1627" s="13">
        <v>2491.0876872544536</v>
      </c>
      <c r="N1627" s="13">
        <v>2003.4834709536563</v>
      </c>
      <c r="O1627" s="13">
        <v>2491.0876872544536</v>
      </c>
      <c r="P1627" s="13">
        <v>11</v>
      </c>
      <c r="Q1627" s="13">
        <v>2.5846033352008106</v>
      </c>
      <c r="R1627" s="13">
        <v>799</v>
      </c>
      <c r="S1627" s="13">
        <v>2</v>
      </c>
      <c r="T1627" s="13">
        <v>539</v>
      </c>
    </row>
    <row r="1628" spans="1:20" x14ac:dyDescent="0.2">
      <c r="A1628" s="10">
        <v>2024</v>
      </c>
      <c r="B1628" s="10">
        <v>8</v>
      </c>
      <c r="C1628" s="10" t="s">
        <v>39</v>
      </c>
      <c r="D1628" s="13">
        <v>862</v>
      </c>
      <c r="E1628" s="13" t="b">
        <v>0</v>
      </c>
      <c r="F1628" s="13" t="b">
        <v>0</v>
      </c>
      <c r="G1628" s="13" t="s">
        <v>105</v>
      </c>
      <c r="H1628" s="13">
        <v>199243.77999999985</v>
      </c>
      <c r="I1628" s="14">
        <v>886</v>
      </c>
      <c r="J1628" s="14">
        <v>20.776180555643805</v>
      </c>
      <c r="K1628" s="13">
        <v>9590.0100341530633</v>
      </c>
      <c r="L1628" s="14">
        <v>6757.5428324751383</v>
      </c>
      <c r="M1628" s="13">
        <v>9516.1851077720039</v>
      </c>
      <c r="N1628" s="13">
        <v>5547.5947415508263</v>
      </c>
      <c r="O1628" s="13">
        <v>6683.7179060940789</v>
      </c>
      <c r="P1628" s="13">
        <v>299</v>
      </c>
      <c r="Q1628" s="13">
        <v>14.391480628463121</v>
      </c>
      <c r="R1628" s="13">
        <v>425.5</v>
      </c>
      <c r="S1628" s="13">
        <v>1.8853046594982079</v>
      </c>
      <c r="T1628" s="13">
        <v>305</v>
      </c>
    </row>
    <row r="1629" spans="1:20" x14ac:dyDescent="0.2">
      <c r="A1629" s="10">
        <v>2025</v>
      </c>
      <c r="B1629" s="10">
        <v>8</v>
      </c>
      <c r="C1629" s="10" t="s">
        <v>39</v>
      </c>
      <c r="D1629" s="13">
        <v>862</v>
      </c>
      <c r="E1629" s="13" t="b">
        <v>0</v>
      </c>
      <c r="F1629" s="13" t="b">
        <v>0</v>
      </c>
      <c r="G1629" s="13" t="s">
        <v>105</v>
      </c>
      <c r="H1629" s="13">
        <v>160965.85000000006</v>
      </c>
      <c r="I1629" s="14">
        <v>897</v>
      </c>
      <c r="J1629" s="14">
        <v>22.318645833406773</v>
      </c>
      <c r="K1629" s="13">
        <v>7212.1691970695092</v>
      </c>
      <c r="L1629" s="14">
        <v>6843.036138482752</v>
      </c>
      <c r="M1629" s="13">
        <v>7212.1691970695092</v>
      </c>
      <c r="N1629" s="13">
        <v>6518.9058102362296</v>
      </c>
      <c r="O1629" s="13">
        <v>6843.036138482752</v>
      </c>
      <c r="P1629" s="13">
        <v>277</v>
      </c>
      <c r="Q1629" s="13">
        <v>12.41114725631712</v>
      </c>
      <c r="R1629" s="13">
        <v>399</v>
      </c>
      <c r="S1629" s="13">
        <v>2.028</v>
      </c>
      <c r="T1629" s="13">
        <v>279</v>
      </c>
    </row>
    <row r="1630" spans="1:20" x14ac:dyDescent="0.2">
      <c r="A1630" s="10">
        <v>2025</v>
      </c>
      <c r="B1630" s="10">
        <v>8</v>
      </c>
      <c r="C1630" s="10" t="s">
        <v>37</v>
      </c>
      <c r="D1630" s="13">
        <v>862</v>
      </c>
      <c r="E1630" s="13" t="b">
        <v>0</v>
      </c>
      <c r="F1630" s="13" t="b">
        <v>0</v>
      </c>
      <c r="G1630" s="13" t="s">
        <v>105</v>
      </c>
      <c r="H1630" s="13">
        <v>5376.0000000000009</v>
      </c>
      <c r="I1630" s="14">
        <v>36</v>
      </c>
      <c r="J1630" s="14">
        <v>0.67670138891116949</v>
      </c>
      <c r="K1630" s="13">
        <v>7944.4199289292546</v>
      </c>
      <c r="L1630" s="14">
        <v>7944.4199289292546</v>
      </c>
      <c r="M1630" s="13">
        <v>7944.4199289292546</v>
      </c>
      <c r="N1630" s="13">
        <v>7944.4199289292546</v>
      </c>
      <c r="O1630" s="13">
        <v>7944.4199289292546</v>
      </c>
      <c r="P1630" s="13">
        <v>11</v>
      </c>
      <c r="Q1630" s="13">
        <v>16.255323515294229</v>
      </c>
      <c r="R1630" s="13">
        <v>229</v>
      </c>
      <c r="S1630" s="13">
        <v>1.8</v>
      </c>
      <c r="T1630" s="13">
        <v>199</v>
      </c>
    </row>
    <row r="1631" spans="1:20" x14ac:dyDescent="0.2">
      <c r="A1631" s="10">
        <v>2025</v>
      </c>
      <c r="B1631" s="10">
        <v>8</v>
      </c>
      <c r="C1631" s="10" t="s">
        <v>40</v>
      </c>
      <c r="D1631" s="13">
        <v>862</v>
      </c>
      <c r="E1631" s="13" t="b">
        <v>0</v>
      </c>
      <c r="F1631" s="13" t="b">
        <v>0</v>
      </c>
      <c r="G1631" s="13" t="s">
        <v>105</v>
      </c>
      <c r="H1631" s="13">
        <v>34571</v>
      </c>
      <c r="I1631" s="14">
        <v>37</v>
      </c>
      <c r="J1631" s="14">
        <v>3.1952430555364115</v>
      </c>
      <c r="K1631" s="13">
        <v>10819.521206719683</v>
      </c>
      <c r="L1631" s="14">
        <v>10819.521206719683</v>
      </c>
      <c r="M1631" s="13">
        <v>4714.8212947045795</v>
      </c>
      <c r="N1631" s="13">
        <v>3743.6901644378477</v>
      </c>
      <c r="O1631" s="13">
        <v>4714.8212947045795</v>
      </c>
      <c r="P1631" s="13">
        <v>13</v>
      </c>
      <c r="Q1631" s="13">
        <v>4.0685480803955878</v>
      </c>
      <c r="R1631" s="13">
        <v>1208</v>
      </c>
      <c r="S1631" s="13">
        <v>2.2307692307692308</v>
      </c>
      <c r="T1631" s="13">
        <v>579</v>
      </c>
    </row>
    <row r="1632" spans="1:20" x14ac:dyDescent="0.2">
      <c r="A1632" s="10">
        <v>2024</v>
      </c>
      <c r="B1632" s="10">
        <v>9</v>
      </c>
      <c r="C1632" s="10" t="s">
        <v>39</v>
      </c>
      <c r="D1632" s="13">
        <v>862</v>
      </c>
      <c r="E1632" s="13" t="b">
        <v>0</v>
      </c>
      <c r="F1632" s="13" t="b">
        <v>0</v>
      </c>
      <c r="G1632" s="13" t="s">
        <v>105</v>
      </c>
      <c r="H1632" s="13">
        <v>245414.72000000018</v>
      </c>
      <c r="I1632" s="14">
        <v>916</v>
      </c>
      <c r="J1632" s="14">
        <v>22.485208333297344</v>
      </c>
      <c r="K1632" s="13">
        <v>10914.49615952975</v>
      </c>
      <c r="L1632" s="14">
        <v>7311.0636807647952</v>
      </c>
      <c r="M1632" s="13">
        <v>8437.9391637229801</v>
      </c>
      <c r="N1632" s="13">
        <v>4528.9022227648056</v>
      </c>
      <c r="O1632" s="13">
        <v>4834.5066849580344</v>
      </c>
      <c r="P1632" s="13">
        <v>332</v>
      </c>
      <c r="Q1632" s="13">
        <v>14.765262348419338</v>
      </c>
      <c r="R1632" s="13">
        <v>399</v>
      </c>
      <c r="S1632" s="13">
        <v>1.680921052631579</v>
      </c>
      <c r="T1632" s="13">
        <v>315</v>
      </c>
    </row>
    <row r="1633" spans="1:20" x14ac:dyDescent="0.2">
      <c r="A1633" s="10">
        <v>2025</v>
      </c>
      <c r="B1633" s="10">
        <v>9</v>
      </c>
      <c r="C1633" s="10" t="s">
        <v>39</v>
      </c>
      <c r="D1633" s="13">
        <v>862</v>
      </c>
      <c r="E1633" s="13" t="b">
        <v>0</v>
      </c>
      <c r="F1633" s="13" t="b">
        <v>0</v>
      </c>
      <c r="G1633" s="13" t="s">
        <v>105</v>
      </c>
      <c r="H1633" s="13">
        <v>97687.009999999966</v>
      </c>
      <c r="I1633" s="14">
        <v>510</v>
      </c>
      <c r="J1633" s="14">
        <v>17.061284722244601</v>
      </c>
      <c r="K1633" s="13">
        <v>5725.653817419452</v>
      </c>
      <c r="L1633" s="14">
        <v>5372.494597695274</v>
      </c>
      <c r="M1633" s="13">
        <v>5725.653817419452</v>
      </c>
      <c r="N1633" s="13">
        <v>5639.4176386115514</v>
      </c>
      <c r="O1633" s="13">
        <v>5372.494597695274</v>
      </c>
      <c r="P1633" s="13">
        <v>157</v>
      </c>
      <c r="Q1633" s="13">
        <v>9.2021206231499377</v>
      </c>
      <c r="R1633" s="13">
        <v>394.5</v>
      </c>
      <c r="S1633" s="13">
        <v>2.1764705882352939</v>
      </c>
      <c r="T1633" s="13">
        <v>299</v>
      </c>
    </row>
    <row r="1634" spans="1:20" x14ac:dyDescent="0.2">
      <c r="A1634" s="10">
        <v>2025</v>
      </c>
      <c r="B1634" s="10">
        <v>9</v>
      </c>
      <c r="C1634" s="10" t="s">
        <v>40</v>
      </c>
      <c r="D1634" s="13">
        <v>862</v>
      </c>
      <c r="E1634" s="13" t="b">
        <v>0</v>
      </c>
      <c r="F1634" s="13" t="b">
        <v>0</v>
      </c>
      <c r="G1634" s="13" t="s">
        <v>105</v>
      </c>
      <c r="H1634" s="13">
        <v>78529</v>
      </c>
      <c r="I1634" s="14">
        <v>45</v>
      </c>
      <c r="J1634" s="14">
        <v>3.4535416666913079</v>
      </c>
      <c r="K1634" s="13">
        <v>22738.686131224618</v>
      </c>
      <c r="L1634" s="14">
        <v>22738.686131224618</v>
      </c>
      <c r="M1634" s="13">
        <v>4853.8577546857632</v>
      </c>
      <c r="N1634" s="13">
        <v>4309.7786088852172</v>
      </c>
      <c r="O1634" s="13">
        <v>4853.8577546857632</v>
      </c>
      <c r="P1634" s="13">
        <v>17</v>
      </c>
      <c r="Q1634" s="13">
        <v>4.9224829582806162</v>
      </c>
      <c r="R1634" s="13">
        <v>680</v>
      </c>
      <c r="S1634" s="13">
        <v>1.7647058823529411</v>
      </c>
      <c r="T1634" s="13">
        <v>1135</v>
      </c>
    </row>
    <row r="1635" spans="1:20" x14ac:dyDescent="0.2">
      <c r="A1635" s="10">
        <v>2024</v>
      </c>
      <c r="B1635" s="10">
        <v>10</v>
      </c>
      <c r="C1635" s="10" t="s">
        <v>39</v>
      </c>
      <c r="D1635" s="13">
        <v>862</v>
      </c>
      <c r="E1635" s="13" t="b">
        <v>0</v>
      </c>
      <c r="F1635" s="13" t="b">
        <v>0</v>
      </c>
      <c r="G1635" s="13" t="s">
        <v>105</v>
      </c>
      <c r="H1635" s="13">
        <v>173669.04000000018</v>
      </c>
      <c r="I1635" s="14">
        <v>893</v>
      </c>
      <c r="J1635" s="14">
        <v>22.34920138882444</v>
      </c>
      <c r="K1635" s="13">
        <v>7770.7045087902852</v>
      </c>
      <c r="L1635" s="14">
        <v>5009.4273192232913</v>
      </c>
      <c r="M1635" s="13">
        <v>6995.0929019850473</v>
      </c>
      <c r="N1635" s="13">
        <v>4723.0161903137405</v>
      </c>
      <c r="O1635" s="13">
        <v>4233.8157124180525</v>
      </c>
      <c r="P1635" s="13">
        <v>294</v>
      </c>
      <c r="Q1635" s="13">
        <v>13.154832465155225</v>
      </c>
      <c r="R1635" s="13">
        <v>340</v>
      </c>
      <c r="S1635" s="13">
        <v>1.7462686567164178</v>
      </c>
      <c r="T1635" s="13">
        <v>305</v>
      </c>
    </row>
    <row r="1636" spans="1:20" x14ac:dyDescent="0.2">
      <c r="A1636" s="10">
        <v>2025</v>
      </c>
      <c r="B1636" s="10">
        <v>10</v>
      </c>
      <c r="C1636" s="10" t="s">
        <v>29</v>
      </c>
      <c r="D1636" s="13">
        <v>862</v>
      </c>
      <c r="E1636" s="13" t="b">
        <v>0</v>
      </c>
      <c r="F1636" s="13" t="b">
        <v>0</v>
      </c>
      <c r="G1636" s="13" t="s">
        <v>105</v>
      </c>
      <c r="J1636" s="14">
        <v>0.36499999999999999</v>
      </c>
    </row>
    <row r="1637" spans="1:20" x14ac:dyDescent="0.2">
      <c r="A1637" s="10">
        <v>2025</v>
      </c>
      <c r="B1637" s="10">
        <v>10</v>
      </c>
      <c r="C1637" s="10" t="s">
        <v>39</v>
      </c>
      <c r="D1637" s="13">
        <v>862</v>
      </c>
      <c r="E1637" s="13" t="b">
        <v>0</v>
      </c>
      <c r="F1637" s="13" t="b">
        <v>0</v>
      </c>
      <c r="G1637" s="13" t="s">
        <v>105</v>
      </c>
      <c r="H1637" s="13">
        <v>71854.299999999959</v>
      </c>
      <c r="I1637" s="14">
        <v>443</v>
      </c>
      <c r="J1637" s="14">
        <v>19.908576388959773</v>
      </c>
      <c r="K1637" s="13">
        <v>3609.2133659464721</v>
      </c>
      <c r="L1637" s="14">
        <v>3558.7421529190447</v>
      </c>
      <c r="M1637" s="13">
        <v>3609.2133659464721</v>
      </c>
      <c r="N1637" s="13">
        <v>3771.8693960278474</v>
      </c>
      <c r="O1637" s="13">
        <v>3558.7421529190447</v>
      </c>
      <c r="P1637" s="13">
        <v>154</v>
      </c>
      <c r="Q1637" s="13">
        <v>7.7353597259420379</v>
      </c>
      <c r="R1637" s="13">
        <v>355</v>
      </c>
      <c r="S1637" s="13">
        <v>1.7744360902255638</v>
      </c>
      <c r="T1637" s="13">
        <v>269</v>
      </c>
    </row>
    <row r="1638" spans="1:20" x14ac:dyDescent="0.2">
      <c r="A1638" s="10">
        <v>2025</v>
      </c>
      <c r="B1638" s="10">
        <v>10</v>
      </c>
      <c r="C1638" s="10" t="s">
        <v>40</v>
      </c>
      <c r="D1638" s="13">
        <v>862</v>
      </c>
      <c r="E1638" s="13" t="b">
        <v>0</v>
      </c>
      <c r="F1638" s="13" t="b">
        <v>0</v>
      </c>
      <c r="G1638" s="13" t="s">
        <v>105</v>
      </c>
      <c r="H1638" s="13">
        <v>43147</v>
      </c>
      <c r="I1638" s="14">
        <v>38</v>
      </c>
      <c r="J1638" s="14">
        <v>3.7117361110940692</v>
      </c>
      <c r="K1638" s="13">
        <v>11624.479410332329</v>
      </c>
      <c r="L1638" s="14">
        <v>11624.479410332329</v>
      </c>
      <c r="M1638" s="13">
        <v>5945.1963554315134</v>
      </c>
      <c r="N1638" s="13">
        <v>3183.9547980463872</v>
      </c>
      <c r="O1638" s="13">
        <v>5945.1963554315134</v>
      </c>
      <c r="P1638" s="13">
        <v>16</v>
      </c>
      <c r="Q1638" s="13">
        <v>4.3106512750670332</v>
      </c>
      <c r="R1638" s="13">
        <v>359</v>
      </c>
      <c r="S1638" s="13">
        <v>1.875</v>
      </c>
      <c r="T1638" s="13">
        <v>409</v>
      </c>
    </row>
    <row r="1639" spans="1:20" x14ac:dyDescent="0.2">
      <c r="A1639" s="10">
        <v>2024</v>
      </c>
      <c r="B1639" s="10">
        <v>11</v>
      </c>
      <c r="C1639" s="10" t="s">
        <v>39</v>
      </c>
      <c r="D1639" s="13">
        <v>862</v>
      </c>
      <c r="E1639" s="13" t="b">
        <v>0</v>
      </c>
      <c r="F1639" s="13" t="b">
        <v>0</v>
      </c>
      <c r="G1639" s="13" t="s">
        <v>105</v>
      </c>
      <c r="H1639" s="13">
        <v>302403.76000000047</v>
      </c>
      <c r="I1639" s="14">
        <v>1200</v>
      </c>
      <c r="J1639" s="14">
        <v>21.897083333285117</v>
      </c>
      <c r="K1639" s="13">
        <v>13810.230129613899</v>
      </c>
      <c r="L1639" s="14">
        <v>9155.5809944448265</v>
      </c>
      <c r="M1639" s="13">
        <v>10944.355298484705</v>
      </c>
      <c r="N1639" s="13">
        <v>6716.420071181049</v>
      </c>
      <c r="O1639" s="13">
        <v>6289.7061633156591</v>
      </c>
      <c r="P1639" s="13">
        <v>399</v>
      </c>
      <c r="Q1639" s="13">
        <v>18.221604856090206</v>
      </c>
      <c r="R1639" s="13">
        <v>430</v>
      </c>
      <c r="S1639" s="13">
        <v>1.9489247311827957</v>
      </c>
      <c r="T1639" s="13">
        <v>299</v>
      </c>
    </row>
    <row r="1640" spans="1:20" x14ac:dyDescent="0.2">
      <c r="A1640" s="10">
        <v>2025</v>
      </c>
      <c r="B1640" s="10">
        <v>11</v>
      </c>
      <c r="C1640" s="10" t="s">
        <v>39</v>
      </c>
      <c r="D1640" s="13">
        <v>862</v>
      </c>
      <c r="E1640" s="13" t="b">
        <v>0</v>
      </c>
      <c r="F1640" s="13" t="b">
        <v>0</v>
      </c>
      <c r="G1640" s="13" t="s">
        <v>105</v>
      </c>
      <c r="H1640" s="13">
        <v>86169.820000000065</v>
      </c>
      <c r="I1640" s="14">
        <v>471</v>
      </c>
      <c r="J1640" s="14">
        <v>18.2178124999968</v>
      </c>
      <c r="K1640" s="13">
        <v>4729.9762251925249</v>
      </c>
      <c r="L1640" s="14">
        <v>4701.7071890500083</v>
      </c>
      <c r="M1640" s="13">
        <v>4729.9762251925249</v>
      </c>
      <c r="N1640" s="13">
        <v>4422.9058785193965</v>
      </c>
      <c r="O1640" s="13">
        <v>4701.7071890500083</v>
      </c>
      <c r="P1640" s="13">
        <v>142</v>
      </c>
      <c r="Q1640" s="13">
        <v>7.7945691888103985</v>
      </c>
      <c r="R1640" s="13">
        <v>358</v>
      </c>
      <c r="S1640" s="13">
        <v>2.1983471074380163</v>
      </c>
      <c r="T1640" s="13">
        <v>279</v>
      </c>
    </row>
    <row r="1641" spans="1:20" x14ac:dyDescent="0.2">
      <c r="A1641" s="10">
        <v>2025</v>
      </c>
      <c r="B1641" s="10">
        <v>11</v>
      </c>
      <c r="C1641" s="10" t="s">
        <v>40</v>
      </c>
      <c r="D1641" s="13">
        <v>862</v>
      </c>
      <c r="E1641" s="13" t="b">
        <v>0</v>
      </c>
      <c r="F1641" s="13" t="b">
        <v>0</v>
      </c>
      <c r="G1641" s="13" t="s">
        <v>105</v>
      </c>
      <c r="H1641" s="13">
        <v>157886.97999999995</v>
      </c>
      <c r="I1641" s="14">
        <v>107</v>
      </c>
      <c r="J1641" s="14">
        <v>5.438298611095524</v>
      </c>
      <c r="K1641" s="13">
        <v>29032.421955990063</v>
      </c>
      <c r="L1641" s="14">
        <v>29032.421955990063</v>
      </c>
      <c r="M1641" s="13">
        <v>5219.0918575326959</v>
      </c>
      <c r="N1641" s="13">
        <v>6296.6347471496965</v>
      </c>
      <c r="O1641" s="13">
        <v>5219.0918575326959</v>
      </c>
      <c r="P1641" s="13">
        <v>30</v>
      </c>
      <c r="Q1641" s="13">
        <v>5.5164311755136621</v>
      </c>
      <c r="R1641" s="13">
        <v>861</v>
      </c>
      <c r="S1641" s="13">
        <v>2.7333333333333334</v>
      </c>
      <c r="T1641" s="13">
        <v>639</v>
      </c>
    </row>
    <row r="1642" spans="1:20" x14ac:dyDescent="0.2">
      <c r="A1642" s="10">
        <v>2024</v>
      </c>
      <c r="B1642" s="10">
        <v>12</v>
      </c>
      <c r="C1642" s="10" t="s">
        <v>39</v>
      </c>
      <c r="D1642" s="13">
        <v>862</v>
      </c>
      <c r="E1642" s="13" t="b">
        <v>0</v>
      </c>
      <c r="F1642" s="13" t="b">
        <v>0</v>
      </c>
      <c r="G1642" s="13" t="s">
        <v>105</v>
      </c>
      <c r="H1642" s="13">
        <v>231336.55000000022</v>
      </c>
      <c r="I1642" s="14">
        <v>1091</v>
      </c>
      <c r="J1642" s="14">
        <v>20.657152777789744</v>
      </c>
      <c r="K1642" s="13">
        <v>11198.859421165233</v>
      </c>
      <c r="L1642" s="14">
        <v>8100.1579356041066</v>
      </c>
      <c r="M1642" s="13">
        <v>11123.026124251037</v>
      </c>
      <c r="N1642" s="13">
        <v>6852.0866124486793</v>
      </c>
      <c r="O1642" s="13">
        <v>8024.3246386899182</v>
      </c>
      <c r="P1642" s="13">
        <v>356</v>
      </c>
      <c r="Q1642" s="13">
        <v>17.23373999454396</v>
      </c>
      <c r="R1642" s="13">
        <v>415</v>
      </c>
      <c r="S1642" s="13">
        <v>1.9158878504672898</v>
      </c>
      <c r="T1642" s="13">
        <v>299</v>
      </c>
    </row>
    <row r="1643" spans="1:20" x14ac:dyDescent="0.2">
      <c r="A1643" s="10">
        <v>2025</v>
      </c>
      <c r="B1643" s="10">
        <v>12</v>
      </c>
      <c r="C1643" s="10" t="s">
        <v>39</v>
      </c>
      <c r="D1643" s="13">
        <v>862</v>
      </c>
      <c r="E1643" s="13" t="b">
        <v>0</v>
      </c>
      <c r="F1643" s="13" t="b">
        <v>0</v>
      </c>
      <c r="G1643" s="13" t="s">
        <v>105</v>
      </c>
      <c r="H1643" s="13">
        <v>165834.7000000003</v>
      </c>
      <c r="I1643" s="14">
        <v>918</v>
      </c>
      <c r="J1643" s="14">
        <v>23.502291666620877</v>
      </c>
      <c r="K1643" s="13">
        <v>7056.1076490905343</v>
      </c>
      <c r="L1643" s="14">
        <v>7048.876439368064</v>
      </c>
      <c r="M1643" s="13">
        <v>7056.1076490905343</v>
      </c>
      <c r="N1643" s="13">
        <v>6678.5955270449685</v>
      </c>
      <c r="O1643" s="13">
        <v>7048.876439368064</v>
      </c>
      <c r="P1643" s="13">
        <v>279</v>
      </c>
      <c r="Q1643" s="13">
        <v>11.871182774752544</v>
      </c>
      <c r="R1643" s="13">
        <v>364</v>
      </c>
      <c r="S1643" s="13">
        <v>2.2048192771084336</v>
      </c>
      <c r="T1643" s="13">
        <v>269</v>
      </c>
    </row>
    <row r="1644" spans="1:20" x14ac:dyDescent="0.2">
      <c r="A1644" s="10">
        <v>2025</v>
      </c>
      <c r="B1644" s="10">
        <v>12</v>
      </c>
      <c r="C1644" s="10" t="s">
        <v>40</v>
      </c>
      <c r="D1644" s="13">
        <v>862</v>
      </c>
      <c r="E1644" s="13" t="b">
        <v>0</v>
      </c>
      <c r="F1644" s="13" t="b">
        <v>0</v>
      </c>
      <c r="G1644" s="13" t="s">
        <v>105</v>
      </c>
      <c r="H1644" s="13">
        <v>54048.900000000009</v>
      </c>
      <c r="I1644" s="14">
        <v>62</v>
      </c>
      <c r="J1644" s="14">
        <v>6.495555555571336</v>
      </c>
      <c r="K1644" s="13">
        <v>8320.9048922137918</v>
      </c>
      <c r="L1644" s="14">
        <v>8320.9048922137918</v>
      </c>
      <c r="M1644" s="13">
        <v>2893.1936366676218</v>
      </c>
      <c r="N1644" s="13">
        <v>2527.405063284999</v>
      </c>
      <c r="O1644" s="13">
        <v>2893.1936366676218</v>
      </c>
      <c r="P1644" s="13">
        <v>23</v>
      </c>
      <c r="Q1644" s="13">
        <v>3.5408826547981032</v>
      </c>
      <c r="R1644" s="13">
        <v>719</v>
      </c>
      <c r="S1644" s="13">
        <v>1.7826086956521738</v>
      </c>
      <c r="T1644" s="13">
        <v>639</v>
      </c>
    </row>
    <row r="1645" spans="1:20" x14ac:dyDescent="0.2">
      <c r="A1645" s="10">
        <v>2024</v>
      </c>
      <c r="B1645" s="10">
        <v>1</v>
      </c>
      <c r="C1645" s="10" t="s">
        <v>35</v>
      </c>
      <c r="D1645" s="13">
        <v>863</v>
      </c>
      <c r="E1645" s="13" t="b">
        <v>0</v>
      </c>
      <c r="F1645" s="13" t="b">
        <v>0</v>
      </c>
      <c r="G1645" s="13" t="s">
        <v>195</v>
      </c>
      <c r="H1645" s="13">
        <v>35644.1</v>
      </c>
      <c r="I1645" s="14">
        <v>178</v>
      </c>
      <c r="J1645" s="14">
        <v>8.21875</v>
      </c>
      <c r="K1645" s="13">
        <v>4336.9247148288969</v>
      </c>
      <c r="L1645" s="14">
        <v>3019.1330798479084</v>
      </c>
      <c r="M1645" s="13">
        <v>4336.9247148288969</v>
      </c>
      <c r="N1645" s="13">
        <v>2441.4296577946766</v>
      </c>
      <c r="O1645" s="13">
        <v>3019.1330798479084</v>
      </c>
      <c r="P1645" s="13">
        <v>77</v>
      </c>
      <c r="Q1645" s="13">
        <v>9.3688212927756656</v>
      </c>
      <c r="R1645" s="13">
        <v>289</v>
      </c>
      <c r="S1645" s="13">
        <v>1.4915254237288136</v>
      </c>
      <c r="T1645" s="13">
        <v>299</v>
      </c>
    </row>
    <row r="1646" spans="1:20" x14ac:dyDescent="0.2">
      <c r="A1646" s="10">
        <v>2025</v>
      </c>
      <c r="B1646" s="10">
        <v>1</v>
      </c>
      <c r="C1646" s="10" t="s">
        <v>35</v>
      </c>
      <c r="D1646" s="13">
        <v>863</v>
      </c>
      <c r="E1646" s="13" t="b">
        <v>0</v>
      </c>
      <c r="F1646" s="13" t="b">
        <v>0</v>
      </c>
      <c r="G1646" s="13" t="s">
        <v>195</v>
      </c>
      <c r="H1646" s="13">
        <v>32640.949999999997</v>
      </c>
      <c r="I1646" s="14">
        <v>181</v>
      </c>
      <c r="J1646" s="14">
        <v>6.6875</v>
      </c>
      <c r="K1646" s="13">
        <v>4880.8897196261678</v>
      </c>
      <c r="L1646" s="14">
        <v>3860.9345794392516</v>
      </c>
      <c r="M1646" s="13">
        <v>4880.8897196261678</v>
      </c>
      <c r="N1646" s="13">
        <v>3598.7214953271018</v>
      </c>
      <c r="O1646" s="13">
        <v>3860.9345794392516</v>
      </c>
      <c r="P1646" s="13">
        <v>71</v>
      </c>
      <c r="Q1646" s="13">
        <v>10.616822429906541</v>
      </c>
      <c r="R1646" s="13">
        <v>298</v>
      </c>
      <c r="S1646" s="13">
        <v>1.6206896551724137</v>
      </c>
      <c r="T1646" s="13">
        <v>249</v>
      </c>
    </row>
    <row r="1647" spans="1:20" x14ac:dyDescent="0.2">
      <c r="A1647" s="10">
        <v>2025</v>
      </c>
      <c r="B1647" s="10">
        <v>1</v>
      </c>
      <c r="C1647" s="10" t="s">
        <v>33</v>
      </c>
      <c r="D1647" s="13">
        <v>863</v>
      </c>
      <c r="E1647" s="13" t="b">
        <v>0</v>
      </c>
      <c r="F1647" s="13" t="b">
        <v>0</v>
      </c>
      <c r="G1647" s="13" t="s">
        <v>195</v>
      </c>
      <c r="H1647" s="13">
        <v>60069.02</v>
      </c>
      <c r="I1647" s="14">
        <v>280</v>
      </c>
      <c r="J1647" s="14">
        <v>10.817256944426335</v>
      </c>
      <c r="K1647" s="13">
        <v>5553.0732336861947</v>
      </c>
      <c r="L1647" s="14">
        <v>4223.7112638376911</v>
      </c>
      <c r="M1647" s="13">
        <v>5553.0732336861947</v>
      </c>
      <c r="N1647" s="13">
        <v>4029.1147953601062</v>
      </c>
      <c r="O1647" s="13">
        <v>4223.7112638376911</v>
      </c>
      <c r="P1647" s="13">
        <v>99</v>
      </c>
      <c r="Q1647" s="13">
        <v>9.1520429355253903</v>
      </c>
      <c r="R1647" s="13">
        <v>362.5</v>
      </c>
      <c r="S1647" s="13">
        <v>1.9166666666666667</v>
      </c>
      <c r="T1647" s="13">
        <v>299</v>
      </c>
    </row>
    <row r="1648" spans="1:20" x14ac:dyDescent="0.2">
      <c r="A1648" s="10">
        <v>2026</v>
      </c>
      <c r="B1648" s="10">
        <v>1</v>
      </c>
      <c r="C1648" s="10" t="s">
        <v>29</v>
      </c>
      <c r="D1648" s="13">
        <v>863</v>
      </c>
      <c r="E1648" s="13" t="b">
        <v>0</v>
      </c>
      <c r="F1648" s="13" t="b">
        <v>0</v>
      </c>
      <c r="G1648" s="13" t="s">
        <v>195</v>
      </c>
      <c r="H1648" s="13">
        <v>4824</v>
      </c>
      <c r="I1648" s="14">
        <v>11</v>
      </c>
      <c r="J1648" s="14">
        <v>3.2739930555471801</v>
      </c>
      <c r="K1648" s="13">
        <v>1473.4301258906514</v>
      </c>
      <c r="L1648" s="14">
        <v>1473.4301258906514</v>
      </c>
      <c r="M1648" s="13">
        <v>1473.4301258906514</v>
      </c>
      <c r="N1648" s="13">
        <v>733.35525129839425</v>
      </c>
      <c r="O1648" s="13">
        <v>1473.4301258906514</v>
      </c>
      <c r="P1648" s="13">
        <v>5</v>
      </c>
      <c r="Q1648" s="13">
        <v>1.5271871122415541</v>
      </c>
      <c r="R1648" s="13">
        <v>457</v>
      </c>
      <c r="S1648" s="13">
        <v>1.75</v>
      </c>
      <c r="T1648" s="13">
        <v>299</v>
      </c>
    </row>
    <row r="1649" spans="1:20" x14ac:dyDescent="0.2">
      <c r="A1649" s="10">
        <v>2026</v>
      </c>
      <c r="B1649" s="10">
        <v>1</v>
      </c>
      <c r="C1649" s="10" t="s">
        <v>35</v>
      </c>
      <c r="D1649" s="13">
        <v>863</v>
      </c>
      <c r="E1649" s="13" t="b">
        <v>0</v>
      </c>
      <c r="F1649" s="13" t="b">
        <v>0</v>
      </c>
      <c r="G1649" s="13" t="s">
        <v>195</v>
      </c>
      <c r="J1649" s="14">
        <v>2.0314930555704631</v>
      </c>
    </row>
    <row r="1650" spans="1:20" x14ac:dyDescent="0.2">
      <c r="A1650" s="10">
        <v>2026</v>
      </c>
      <c r="B1650" s="10">
        <v>1</v>
      </c>
      <c r="C1650" s="10" t="s">
        <v>33</v>
      </c>
      <c r="D1650" s="13">
        <v>863</v>
      </c>
      <c r="E1650" s="13" t="b">
        <v>0</v>
      </c>
      <c r="F1650" s="13" t="b">
        <v>0</v>
      </c>
      <c r="G1650" s="13" t="s">
        <v>195</v>
      </c>
      <c r="H1650" s="13">
        <v>17901.999999999996</v>
      </c>
      <c r="I1650" s="14">
        <v>69</v>
      </c>
      <c r="J1650" s="14">
        <v>5.6634722222131675</v>
      </c>
      <c r="K1650" s="13">
        <v>3160.9583834074615</v>
      </c>
      <c r="L1650" s="14">
        <v>3160.9583834074615</v>
      </c>
      <c r="M1650" s="13">
        <v>3160.9583834074615</v>
      </c>
      <c r="N1650" s="13">
        <v>2827.9471270614408</v>
      </c>
      <c r="O1650" s="13">
        <v>3160.9583834074615</v>
      </c>
      <c r="P1650" s="13">
        <v>36</v>
      </c>
      <c r="Q1650" s="13">
        <v>6.3565245113768647</v>
      </c>
      <c r="R1650" s="13">
        <v>326</v>
      </c>
      <c r="S1650" s="13">
        <v>1.15625</v>
      </c>
      <c r="T1650" s="13">
        <v>309</v>
      </c>
    </row>
    <row r="1651" spans="1:20" x14ac:dyDescent="0.2">
      <c r="A1651" s="10">
        <v>2026</v>
      </c>
      <c r="B1651" s="10">
        <v>1</v>
      </c>
      <c r="C1651" s="10" t="s">
        <v>31</v>
      </c>
      <c r="D1651" s="13">
        <v>863</v>
      </c>
      <c r="E1651" s="13" t="b">
        <v>0</v>
      </c>
      <c r="F1651" s="13" t="b">
        <v>0</v>
      </c>
      <c r="G1651" s="13" t="s">
        <v>195</v>
      </c>
      <c r="H1651" s="13">
        <v>4072</v>
      </c>
      <c r="I1651" s="14">
        <v>26</v>
      </c>
      <c r="J1651" s="14">
        <v>3.2386458333712653</v>
      </c>
      <c r="K1651" s="13">
        <v>1257.3156218694205</v>
      </c>
      <c r="L1651" s="14">
        <v>1257.3156218694205</v>
      </c>
      <c r="M1651" s="13">
        <v>1257.3156218694205</v>
      </c>
      <c r="N1651" s="13">
        <v>1239.4069023044829</v>
      </c>
      <c r="O1651" s="13">
        <v>1257.3156218694205</v>
      </c>
      <c r="P1651" s="13">
        <v>10</v>
      </c>
      <c r="Q1651" s="13">
        <v>3.0877102698168479</v>
      </c>
      <c r="R1651" s="13">
        <v>299</v>
      </c>
      <c r="S1651" s="13">
        <v>1.7777777777777777</v>
      </c>
      <c r="T1651" s="13">
        <v>168</v>
      </c>
    </row>
    <row r="1652" spans="1:20" x14ac:dyDescent="0.2">
      <c r="A1652" s="10">
        <v>2024</v>
      </c>
      <c r="B1652" s="10">
        <v>2</v>
      </c>
      <c r="C1652" s="10" t="s">
        <v>35</v>
      </c>
      <c r="D1652" s="13">
        <v>863</v>
      </c>
      <c r="E1652" s="13" t="b">
        <v>0</v>
      </c>
      <c r="F1652" s="13" t="b">
        <v>0</v>
      </c>
      <c r="G1652" s="13" t="s">
        <v>195</v>
      </c>
      <c r="H1652" s="13">
        <v>112237.30000000016</v>
      </c>
      <c r="I1652" s="14">
        <v>672</v>
      </c>
      <c r="J1652" s="14">
        <v>19.816666666666666</v>
      </c>
      <c r="K1652" s="13">
        <v>5663.7830109335655</v>
      </c>
      <c r="L1652" s="14">
        <v>4596.4945332212028</v>
      </c>
      <c r="M1652" s="13">
        <v>5663.7830109335655</v>
      </c>
      <c r="N1652" s="13">
        <v>4472.7552565180922</v>
      </c>
      <c r="O1652" s="13">
        <v>4596.4945332212028</v>
      </c>
      <c r="P1652" s="13">
        <v>283</v>
      </c>
      <c r="Q1652" s="13">
        <v>14.280908326324642</v>
      </c>
      <c r="R1652" s="13">
        <v>270</v>
      </c>
      <c r="S1652" s="13">
        <v>1.4716981132075471</v>
      </c>
      <c r="T1652" s="13">
        <v>297</v>
      </c>
    </row>
    <row r="1653" spans="1:20" x14ac:dyDescent="0.2">
      <c r="A1653" s="10">
        <v>2025</v>
      </c>
      <c r="B1653" s="10">
        <v>2</v>
      </c>
      <c r="C1653" s="10" t="s">
        <v>35</v>
      </c>
      <c r="D1653" s="13">
        <v>863</v>
      </c>
      <c r="E1653" s="13" t="b">
        <v>0</v>
      </c>
      <c r="F1653" s="13" t="b">
        <v>0</v>
      </c>
      <c r="G1653" s="13" t="s">
        <v>195</v>
      </c>
      <c r="H1653" s="13">
        <v>28132.02</v>
      </c>
      <c r="I1653" s="14">
        <v>146</v>
      </c>
      <c r="J1653" s="14">
        <v>7.4036458333634076</v>
      </c>
      <c r="K1653" s="13">
        <v>3799.7522616799574</v>
      </c>
      <c r="L1653" s="14">
        <v>3304.5232782138014</v>
      </c>
      <c r="M1653" s="13">
        <v>3799.7522616799574</v>
      </c>
      <c r="N1653" s="13">
        <v>3642.2042068089831</v>
      </c>
      <c r="O1653" s="13">
        <v>3304.5232782138014</v>
      </c>
      <c r="P1653" s="13">
        <v>54</v>
      </c>
      <c r="Q1653" s="13">
        <v>7.2937038339485643</v>
      </c>
      <c r="R1653" s="13">
        <v>324.5</v>
      </c>
      <c r="S1653" s="13">
        <v>1.7804878048780488</v>
      </c>
      <c r="T1653" s="13">
        <v>284</v>
      </c>
    </row>
    <row r="1654" spans="1:20" x14ac:dyDescent="0.2">
      <c r="A1654" s="10">
        <v>2025</v>
      </c>
      <c r="B1654" s="10">
        <v>2</v>
      </c>
      <c r="C1654" s="10" t="s">
        <v>33</v>
      </c>
      <c r="D1654" s="13">
        <v>863</v>
      </c>
      <c r="E1654" s="13" t="b">
        <v>0</v>
      </c>
      <c r="F1654" s="13" t="b">
        <v>0</v>
      </c>
      <c r="G1654" s="13" t="s">
        <v>195</v>
      </c>
      <c r="H1654" s="13">
        <v>40351.090000000004</v>
      </c>
      <c r="I1654" s="14">
        <v>218</v>
      </c>
      <c r="J1654" s="14">
        <v>10.026493055559113</v>
      </c>
      <c r="K1654" s="13">
        <v>4024.4470101764691</v>
      </c>
      <c r="L1654" s="14">
        <v>3703.4025550351685</v>
      </c>
      <c r="M1654" s="13">
        <v>4024.4470101764691</v>
      </c>
      <c r="N1654" s="13">
        <v>3763.0585081870399</v>
      </c>
      <c r="O1654" s="13">
        <v>3703.4025550351685</v>
      </c>
      <c r="P1654" s="13">
        <v>79</v>
      </c>
      <c r="Q1654" s="13">
        <v>7.8791257882734032</v>
      </c>
      <c r="R1654" s="13">
        <v>310</v>
      </c>
      <c r="S1654" s="13">
        <v>1.9047619047619047</v>
      </c>
      <c r="T1654" s="13">
        <v>259</v>
      </c>
    </row>
    <row r="1655" spans="1:20" x14ac:dyDescent="0.2">
      <c r="A1655" s="10">
        <v>2024</v>
      </c>
      <c r="B1655" s="10">
        <v>3</v>
      </c>
      <c r="C1655" s="10" t="s">
        <v>35</v>
      </c>
      <c r="D1655" s="13">
        <v>863</v>
      </c>
      <c r="E1655" s="13" t="b">
        <v>0</v>
      </c>
      <c r="F1655" s="13" t="b">
        <v>0</v>
      </c>
      <c r="G1655" s="13" t="s">
        <v>195</v>
      </c>
      <c r="H1655" s="13">
        <v>21506.049999999992</v>
      </c>
      <c r="I1655" s="14">
        <v>152</v>
      </c>
      <c r="J1655" s="14">
        <v>6.3562152777686904</v>
      </c>
      <c r="K1655" s="13">
        <v>3383.4678437055009</v>
      </c>
      <c r="L1655" s="14">
        <v>2902.6785899669485</v>
      </c>
      <c r="M1655" s="13">
        <v>3383.4678437055009</v>
      </c>
      <c r="N1655" s="13">
        <v>2839.7480593728974</v>
      </c>
      <c r="O1655" s="13">
        <v>2902.6785899669485</v>
      </c>
      <c r="P1655" s="13">
        <v>63</v>
      </c>
      <c r="Q1655" s="13">
        <v>9.9115585685631089</v>
      </c>
      <c r="R1655" s="13">
        <v>218.5</v>
      </c>
      <c r="S1655" s="13">
        <v>1.4878048780487805</v>
      </c>
      <c r="T1655" s="13">
        <v>242</v>
      </c>
    </row>
    <row r="1656" spans="1:20" x14ac:dyDescent="0.2">
      <c r="A1656" s="10">
        <v>2024</v>
      </c>
      <c r="B1656" s="10">
        <v>3</v>
      </c>
      <c r="C1656" s="10" t="s">
        <v>33</v>
      </c>
      <c r="D1656" s="13">
        <v>863</v>
      </c>
      <c r="E1656" s="13" t="b">
        <v>0</v>
      </c>
      <c r="F1656" s="13" t="b">
        <v>0</v>
      </c>
      <c r="G1656" s="13" t="s">
        <v>195</v>
      </c>
      <c r="H1656" s="13">
        <v>103569.05000000006</v>
      </c>
      <c r="I1656" s="14">
        <v>522</v>
      </c>
      <c r="J1656" s="14">
        <v>17.22885416667695</v>
      </c>
      <c r="K1656" s="13">
        <v>6011.371911216087</v>
      </c>
      <c r="L1656" s="14">
        <v>4913.0138998864259</v>
      </c>
      <c r="M1656" s="13">
        <v>6011.371911216087</v>
      </c>
      <c r="N1656" s="13">
        <v>4767.2584145995979</v>
      </c>
      <c r="O1656" s="13">
        <v>4913.0138998864259</v>
      </c>
      <c r="P1656" s="13">
        <v>209</v>
      </c>
      <c r="Q1656" s="13">
        <v>12.130812529845176</v>
      </c>
      <c r="R1656" s="13">
        <v>323.5</v>
      </c>
      <c r="S1656" s="13">
        <v>1.6488095238095237</v>
      </c>
      <c r="T1656" s="13">
        <v>299</v>
      </c>
    </row>
    <row r="1657" spans="1:20" x14ac:dyDescent="0.2">
      <c r="A1657" s="10">
        <v>2025</v>
      </c>
      <c r="B1657" s="10">
        <v>3</v>
      </c>
      <c r="C1657" s="10" t="s">
        <v>35</v>
      </c>
      <c r="D1657" s="13">
        <v>863</v>
      </c>
      <c r="E1657" s="13" t="b">
        <v>0</v>
      </c>
      <c r="F1657" s="13" t="b">
        <v>0</v>
      </c>
      <c r="G1657" s="13" t="s">
        <v>195</v>
      </c>
      <c r="H1657" s="13">
        <v>24274.019999999986</v>
      </c>
      <c r="I1657" s="14">
        <v>130</v>
      </c>
      <c r="J1657" s="14">
        <v>7.8154513888704242</v>
      </c>
      <c r="K1657" s="13">
        <v>3105.9012195466212</v>
      </c>
      <c r="L1657" s="14">
        <v>2780.6608881155053</v>
      </c>
      <c r="M1657" s="13">
        <v>3105.9012195466212</v>
      </c>
      <c r="N1657" s="13">
        <v>3154.3066130647408</v>
      </c>
      <c r="O1657" s="13">
        <v>2780.6608881155053</v>
      </c>
      <c r="P1657" s="13">
        <v>47</v>
      </c>
      <c r="Q1657" s="13">
        <v>6.0137281471586199</v>
      </c>
      <c r="R1657" s="13">
        <v>336</v>
      </c>
      <c r="S1657" s="13">
        <v>1.875</v>
      </c>
      <c r="T1657" s="13">
        <v>319</v>
      </c>
    </row>
    <row r="1658" spans="1:20" x14ac:dyDescent="0.2">
      <c r="A1658" s="10">
        <v>2025</v>
      </c>
      <c r="B1658" s="10">
        <v>3</v>
      </c>
      <c r="C1658" s="10" t="s">
        <v>33</v>
      </c>
      <c r="D1658" s="13">
        <v>863</v>
      </c>
      <c r="E1658" s="13" t="b">
        <v>0</v>
      </c>
      <c r="F1658" s="13" t="b">
        <v>0</v>
      </c>
      <c r="G1658" s="13" t="s">
        <v>195</v>
      </c>
      <c r="H1658" s="13">
        <v>44076.079999999994</v>
      </c>
      <c r="I1658" s="14">
        <v>196</v>
      </c>
      <c r="J1658" s="14">
        <v>9.5916666667052777</v>
      </c>
      <c r="K1658" s="13">
        <v>4595.24726323085</v>
      </c>
      <c r="L1658" s="14">
        <v>4230.555690686705</v>
      </c>
      <c r="M1658" s="13">
        <v>4595.24726323085</v>
      </c>
      <c r="N1658" s="13">
        <v>3901.1092962484136</v>
      </c>
      <c r="O1658" s="13">
        <v>4230.555690686705</v>
      </c>
      <c r="P1658" s="13">
        <v>69</v>
      </c>
      <c r="Q1658" s="13">
        <v>7.1937445699102254</v>
      </c>
      <c r="R1658" s="13">
        <v>367</v>
      </c>
      <c r="S1658" s="13">
        <v>1.8103448275862069</v>
      </c>
      <c r="T1658" s="13">
        <v>299</v>
      </c>
    </row>
    <row r="1659" spans="1:20" x14ac:dyDescent="0.2">
      <c r="A1659" s="10">
        <v>2024</v>
      </c>
      <c r="B1659" s="10">
        <v>4</v>
      </c>
      <c r="C1659" s="10" t="s">
        <v>35</v>
      </c>
      <c r="D1659" s="13">
        <v>863</v>
      </c>
      <c r="E1659" s="13" t="b">
        <v>0</v>
      </c>
      <c r="F1659" s="13" t="b">
        <v>0</v>
      </c>
      <c r="G1659" s="13" t="s">
        <v>195</v>
      </c>
      <c r="H1659" s="13">
        <v>19293.050000000003</v>
      </c>
      <c r="I1659" s="14">
        <v>108</v>
      </c>
      <c r="J1659" s="14">
        <v>5.0640972222221894</v>
      </c>
      <c r="K1659" s="13">
        <v>3809.77085418869</v>
      </c>
      <c r="L1659" s="14">
        <v>2997.5629088216529</v>
      </c>
      <c r="M1659" s="13">
        <v>3809.77085418869</v>
      </c>
      <c r="N1659" s="13">
        <v>3287.4072651975584</v>
      </c>
      <c r="O1659" s="13">
        <v>2997.5629088216529</v>
      </c>
      <c r="P1659" s="13">
        <v>42</v>
      </c>
      <c r="Q1659" s="13">
        <v>8.2936796346832136</v>
      </c>
      <c r="R1659" s="13">
        <v>370</v>
      </c>
      <c r="S1659" s="13">
        <v>1.5454545454545454</v>
      </c>
      <c r="T1659" s="13">
        <v>274</v>
      </c>
    </row>
    <row r="1660" spans="1:20" x14ac:dyDescent="0.2">
      <c r="A1660" s="10">
        <v>2024</v>
      </c>
      <c r="B1660" s="10">
        <v>4</v>
      </c>
      <c r="C1660" s="10" t="s">
        <v>33</v>
      </c>
      <c r="D1660" s="13">
        <v>863</v>
      </c>
      <c r="E1660" s="13" t="b">
        <v>0</v>
      </c>
      <c r="F1660" s="13" t="b">
        <v>0</v>
      </c>
      <c r="G1660" s="13" t="s">
        <v>195</v>
      </c>
      <c r="H1660" s="13">
        <v>59654.109999999971</v>
      </c>
      <c r="I1660" s="14">
        <v>361</v>
      </c>
      <c r="J1660" s="14">
        <v>14.321354166656384</v>
      </c>
      <c r="K1660" s="13">
        <v>4165.3959050108078</v>
      </c>
      <c r="L1660" s="14">
        <v>3105.3494999476761</v>
      </c>
      <c r="M1660" s="13">
        <v>4165.3959050108078</v>
      </c>
      <c r="N1660" s="13">
        <v>2993.9773502585394</v>
      </c>
      <c r="O1660" s="13">
        <v>3105.3494999476761</v>
      </c>
      <c r="P1660" s="13">
        <v>116</v>
      </c>
      <c r="Q1660" s="13">
        <v>8.0997927046645053</v>
      </c>
      <c r="R1660" s="13">
        <v>366</v>
      </c>
      <c r="S1660" s="13">
        <v>1.9157894736842105</v>
      </c>
      <c r="T1660" s="13">
        <v>299</v>
      </c>
    </row>
    <row r="1661" spans="1:20" x14ac:dyDescent="0.2">
      <c r="A1661" s="10">
        <v>2025</v>
      </c>
      <c r="B1661" s="10">
        <v>4</v>
      </c>
      <c r="C1661" s="10" t="s">
        <v>35</v>
      </c>
      <c r="D1661" s="13">
        <v>863</v>
      </c>
      <c r="E1661" s="13" t="b">
        <v>0</v>
      </c>
      <c r="F1661" s="13" t="b">
        <v>0</v>
      </c>
      <c r="G1661" s="13" t="s">
        <v>195</v>
      </c>
      <c r="H1661" s="13">
        <v>13501.000000000002</v>
      </c>
      <c r="I1661" s="14">
        <v>92</v>
      </c>
      <c r="J1661" s="14">
        <v>6.0315277777667511</v>
      </c>
      <c r="K1661" s="13">
        <v>2238.4046791207711</v>
      </c>
      <c r="L1661" s="14">
        <v>2194.4688788121271</v>
      </c>
      <c r="M1661" s="13">
        <v>2238.4046791207711</v>
      </c>
      <c r="N1661" s="13">
        <v>2252.1657033683841</v>
      </c>
      <c r="O1661" s="13">
        <v>2194.4688788121271</v>
      </c>
      <c r="P1661" s="13">
        <v>33</v>
      </c>
      <c r="Q1661" s="13">
        <v>5.4712506044726643</v>
      </c>
      <c r="R1661" s="13">
        <v>330</v>
      </c>
      <c r="S1661" s="13">
        <v>1.88</v>
      </c>
      <c r="T1661" s="13">
        <v>244</v>
      </c>
    </row>
    <row r="1662" spans="1:20" x14ac:dyDescent="0.2">
      <c r="A1662" s="10">
        <v>2025</v>
      </c>
      <c r="B1662" s="10">
        <v>4</v>
      </c>
      <c r="C1662" s="10" t="s">
        <v>33</v>
      </c>
      <c r="D1662" s="13">
        <v>863</v>
      </c>
      <c r="E1662" s="13" t="b">
        <v>0</v>
      </c>
      <c r="F1662" s="13" t="b">
        <v>0</v>
      </c>
      <c r="G1662" s="13" t="s">
        <v>195</v>
      </c>
      <c r="H1662" s="13">
        <v>25221.000000000007</v>
      </c>
      <c r="I1662" s="14">
        <v>121</v>
      </c>
      <c r="J1662" s="14">
        <v>7.7078472222085113</v>
      </c>
      <c r="K1662" s="13">
        <v>3272.1198634206316</v>
      </c>
      <c r="L1662" s="14">
        <v>3139.7871937925815</v>
      </c>
      <c r="M1662" s="13">
        <v>3272.1198634206316</v>
      </c>
      <c r="N1662" s="13">
        <v>3165.1120340978709</v>
      </c>
      <c r="O1662" s="13">
        <v>3139.7871937925815</v>
      </c>
      <c r="P1662" s="13">
        <v>46</v>
      </c>
      <c r="Q1662" s="13">
        <v>5.9679439244022445</v>
      </c>
      <c r="R1662" s="13">
        <v>344</v>
      </c>
      <c r="S1662" s="13">
        <v>1.6585365853658536</v>
      </c>
      <c r="T1662" s="13">
        <v>319</v>
      </c>
    </row>
    <row r="1663" spans="1:20" x14ac:dyDescent="0.2">
      <c r="A1663" s="10">
        <v>2025</v>
      </c>
      <c r="B1663" s="10">
        <v>4</v>
      </c>
      <c r="C1663" s="10" t="s">
        <v>37</v>
      </c>
      <c r="D1663" s="13">
        <v>863</v>
      </c>
      <c r="E1663" s="13" t="b">
        <v>0</v>
      </c>
      <c r="F1663" s="13" t="b">
        <v>0</v>
      </c>
      <c r="G1663" s="13" t="s">
        <v>195</v>
      </c>
      <c r="J1663" s="14">
        <v>1</v>
      </c>
    </row>
    <row r="1664" spans="1:20" x14ac:dyDescent="0.2">
      <c r="A1664" s="10">
        <v>2024</v>
      </c>
      <c r="B1664" s="10">
        <v>5</v>
      </c>
      <c r="C1664" s="10" t="s">
        <v>35</v>
      </c>
      <c r="D1664" s="13">
        <v>863</v>
      </c>
      <c r="E1664" s="13" t="b">
        <v>0</v>
      </c>
      <c r="F1664" s="13" t="b">
        <v>0</v>
      </c>
      <c r="G1664" s="13" t="s">
        <v>195</v>
      </c>
      <c r="H1664" s="13">
        <v>12630.050000000001</v>
      </c>
      <c r="I1664" s="14">
        <v>59</v>
      </c>
      <c r="J1664" s="14">
        <v>6.1300694444487451</v>
      </c>
      <c r="K1664" s="13">
        <v>2060.3437064546624</v>
      </c>
      <c r="L1664" s="14">
        <v>1493.8493083944979</v>
      </c>
      <c r="M1664" s="13">
        <v>2060.3437064546624</v>
      </c>
      <c r="N1664" s="13">
        <v>1533.1800210699203</v>
      </c>
      <c r="O1664" s="13">
        <v>1493.8493083944979</v>
      </c>
      <c r="P1664" s="13">
        <v>23</v>
      </c>
      <c r="Q1664" s="13">
        <v>3.7519966467636494</v>
      </c>
      <c r="R1664" s="13">
        <v>464</v>
      </c>
      <c r="S1664" s="13">
        <v>1.9</v>
      </c>
      <c r="T1664" s="13">
        <v>255</v>
      </c>
    </row>
    <row r="1665" spans="1:20" x14ac:dyDescent="0.2">
      <c r="A1665" s="10">
        <v>2024</v>
      </c>
      <c r="B1665" s="10">
        <v>5</v>
      </c>
      <c r="C1665" s="10" t="s">
        <v>33</v>
      </c>
      <c r="D1665" s="13">
        <v>863</v>
      </c>
      <c r="E1665" s="13" t="b">
        <v>0</v>
      </c>
      <c r="F1665" s="13" t="b">
        <v>0</v>
      </c>
      <c r="G1665" s="13" t="s">
        <v>195</v>
      </c>
      <c r="H1665" s="13">
        <v>73359.150000000009</v>
      </c>
      <c r="I1665" s="14">
        <v>393</v>
      </c>
      <c r="J1665" s="14">
        <v>17.065451388876536</v>
      </c>
      <c r="K1665" s="13">
        <v>4298.6937953376591</v>
      </c>
      <c r="L1665" s="14">
        <v>2989.0038556640875</v>
      </c>
      <c r="M1665" s="13">
        <v>4298.6937953376591</v>
      </c>
      <c r="N1665" s="13">
        <v>2974.5477481531648</v>
      </c>
      <c r="O1665" s="13">
        <v>2989.0038556640875</v>
      </c>
      <c r="P1665" s="13">
        <v>190</v>
      </c>
      <c r="Q1665" s="13">
        <v>11.133605298236896</v>
      </c>
      <c r="R1665" s="13">
        <v>293</v>
      </c>
      <c r="S1665" s="13">
        <v>1.393103448275862</v>
      </c>
      <c r="T1665" s="13">
        <v>305</v>
      </c>
    </row>
    <row r="1666" spans="1:20" x14ac:dyDescent="0.2">
      <c r="A1666" s="10">
        <v>2025</v>
      </c>
      <c r="B1666" s="10">
        <v>5</v>
      </c>
      <c r="C1666" s="10" t="s">
        <v>29</v>
      </c>
      <c r="D1666" s="13">
        <v>863</v>
      </c>
      <c r="E1666" s="13" t="b">
        <v>0</v>
      </c>
      <c r="F1666" s="13" t="b">
        <v>0</v>
      </c>
      <c r="G1666" s="13" t="s">
        <v>195</v>
      </c>
      <c r="J1666" s="14">
        <v>1</v>
      </c>
    </row>
    <row r="1667" spans="1:20" x14ac:dyDescent="0.2">
      <c r="A1667" s="10">
        <v>2025</v>
      </c>
      <c r="B1667" s="10">
        <v>5</v>
      </c>
      <c r="C1667" s="10" t="s">
        <v>35</v>
      </c>
      <c r="D1667" s="13">
        <v>863</v>
      </c>
      <c r="E1667" s="13" t="b">
        <v>0</v>
      </c>
      <c r="F1667" s="13" t="b">
        <v>0</v>
      </c>
      <c r="G1667" s="13" t="s">
        <v>195</v>
      </c>
      <c r="H1667" s="13">
        <v>11196.020000000002</v>
      </c>
      <c r="I1667" s="14">
        <v>77</v>
      </c>
      <c r="J1667" s="14">
        <v>6.6375347222061833</v>
      </c>
      <c r="K1667" s="13">
        <v>1686.7738503187325</v>
      </c>
      <c r="L1667" s="14">
        <v>1500.3492134938251</v>
      </c>
      <c r="M1667" s="13">
        <v>1686.7738503187325</v>
      </c>
      <c r="N1667" s="13">
        <v>1941.9137585642322</v>
      </c>
      <c r="O1667" s="13">
        <v>1500.3492134938251</v>
      </c>
      <c r="P1667" s="13">
        <v>30</v>
      </c>
      <c r="Q1667" s="13">
        <v>4.5197503675021986</v>
      </c>
      <c r="R1667" s="13">
        <v>350</v>
      </c>
      <c r="S1667" s="13">
        <v>1.8333333333333333</v>
      </c>
      <c r="T1667" s="13">
        <v>299</v>
      </c>
    </row>
    <row r="1668" spans="1:20" x14ac:dyDescent="0.2">
      <c r="A1668" s="10">
        <v>2025</v>
      </c>
      <c r="B1668" s="10">
        <v>5</v>
      </c>
      <c r="C1668" s="10" t="s">
        <v>33</v>
      </c>
      <c r="D1668" s="13">
        <v>863</v>
      </c>
      <c r="E1668" s="13" t="b">
        <v>0</v>
      </c>
      <c r="F1668" s="13" t="b">
        <v>0</v>
      </c>
      <c r="G1668" s="13" t="s">
        <v>195</v>
      </c>
      <c r="H1668" s="13">
        <v>47997.019999999975</v>
      </c>
      <c r="I1668" s="14">
        <v>189</v>
      </c>
      <c r="J1668" s="14">
        <v>11.33555555555853</v>
      </c>
      <c r="K1668" s="13">
        <v>4234.2009409908487</v>
      </c>
      <c r="L1668" s="14">
        <v>4098.3469907850422</v>
      </c>
      <c r="M1668" s="13">
        <v>2805.9515781211999</v>
      </c>
      <c r="N1668" s="13">
        <v>3037.0562634769526</v>
      </c>
      <c r="O1668" s="13">
        <v>2670.0976279153938</v>
      </c>
      <c r="P1668" s="13">
        <v>63</v>
      </c>
      <c r="Q1668" s="13">
        <v>5.5577337776891902</v>
      </c>
      <c r="R1668" s="13">
        <v>449</v>
      </c>
      <c r="S1668" s="13">
        <v>1.8181818181818181</v>
      </c>
      <c r="T1668" s="13">
        <v>299</v>
      </c>
    </row>
    <row r="1669" spans="1:20" x14ac:dyDescent="0.2">
      <c r="A1669" s="10">
        <v>2025</v>
      </c>
      <c r="B1669" s="10">
        <v>5</v>
      </c>
      <c r="C1669" s="10" t="s">
        <v>37</v>
      </c>
      <c r="D1669" s="13">
        <v>863</v>
      </c>
      <c r="E1669" s="13" t="b">
        <v>0</v>
      </c>
      <c r="F1669" s="13" t="b">
        <v>0</v>
      </c>
      <c r="G1669" s="13" t="s">
        <v>195</v>
      </c>
      <c r="J1669" s="14">
        <v>1</v>
      </c>
    </row>
    <row r="1670" spans="1:20" x14ac:dyDescent="0.2">
      <c r="A1670" s="10">
        <v>2024</v>
      </c>
      <c r="B1670" s="10">
        <v>6</v>
      </c>
      <c r="C1670" s="10" t="s">
        <v>35</v>
      </c>
      <c r="D1670" s="13">
        <v>863</v>
      </c>
      <c r="E1670" s="13" t="b">
        <v>0</v>
      </c>
      <c r="F1670" s="13" t="b">
        <v>0</v>
      </c>
      <c r="G1670" s="13" t="s">
        <v>195</v>
      </c>
      <c r="H1670" s="13">
        <v>63052.030000000064</v>
      </c>
      <c r="I1670" s="14">
        <v>297</v>
      </c>
      <c r="J1670" s="14">
        <v>9.2826736111150243</v>
      </c>
      <c r="K1670" s="13">
        <v>6792.4428501398452</v>
      </c>
      <c r="L1670" s="14">
        <v>5421.4154357146508</v>
      </c>
      <c r="M1670" s="13">
        <v>6792.4428501398452</v>
      </c>
      <c r="N1670" s="13">
        <v>4537.101245224223</v>
      </c>
      <c r="O1670" s="13">
        <v>5421.4154357146508</v>
      </c>
      <c r="P1670" s="13">
        <v>132</v>
      </c>
      <c r="Q1670" s="13">
        <v>14.220041071135357</v>
      </c>
      <c r="R1670" s="13">
        <v>305.5</v>
      </c>
      <c r="S1670" s="13">
        <v>1.7087378640776698</v>
      </c>
      <c r="T1670" s="13">
        <v>295</v>
      </c>
    </row>
    <row r="1671" spans="1:20" x14ac:dyDescent="0.2">
      <c r="A1671" s="10">
        <v>2024</v>
      </c>
      <c r="B1671" s="10">
        <v>6</v>
      </c>
      <c r="C1671" s="10" t="s">
        <v>33</v>
      </c>
      <c r="D1671" s="13">
        <v>863</v>
      </c>
      <c r="E1671" s="13" t="b">
        <v>0</v>
      </c>
      <c r="F1671" s="13" t="b">
        <v>0</v>
      </c>
      <c r="G1671" s="13" t="s">
        <v>195</v>
      </c>
      <c r="H1671" s="13">
        <v>54215.030000000028</v>
      </c>
      <c r="I1671" s="14">
        <v>329</v>
      </c>
      <c r="J1671" s="14">
        <v>14.055659722197451</v>
      </c>
      <c r="K1671" s="13">
        <v>3857.1672245580012</v>
      </c>
      <c r="L1671" s="14">
        <v>2553.8488202948633</v>
      </c>
      <c r="M1671" s="13">
        <v>3857.1672245580012</v>
      </c>
      <c r="N1671" s="13">
        <v>2769.7760737987987</v>
      </c>
      <c r="O1671" s="13">
        <v>2553.8488202948633</v>
      </c>
      <c r="P1671" s="13">
        <v>136</v>
      </c>
      <c r="Q1671" s="13">
        <v>9.6758176199457591</v>
      </c>
      <c r="R1671" s="13">
        <v>305</v>
      </c>
      <c r="S1671" s="13">
        <v>1.6388888888888888</v>
      </c>
      <c r="T1671" s="13">
        <v>299</v>
      </c>
    </row>
    <row r="1672" spans="1:20" x14ac:dyDescent="0.2">
      <c r="A1672" s="10">
        <v>2025</v>
      </c>
      <c r="B1672" s="10">
        <v>6</v>
      </c>
      <c r="C1672" s="10" t="s">
        <v>29</v>
      </c>
      <c r="D1672" s="13">
        <v>863</v>
      </c>
      <c r="E1672" s="13" t="b">
        <v>0</v>
      </c>
      <c r="F1672" s="13" t="b">
        <v>0</v>
      </c>
      <c r="G1672" s="13" t="s">
        <v>195</v>
      </c>
      <c r="H1672" s="13">
        <v>1869</v>
      </c>
      <c r="I1672" s="14">
        <v>12</v>
      </c>
      <c r="J1672" s="14">
        <v>0.74</v>
      </c>
      <c r="K1672" s="13">
        <v>2525.6756756756758</v>
      </c>
      <c r="L1672" s="14">
        <v>2525.6756756756758</v>
      </c>
      <c r="M1672" s="13">
        <v>2525.6756756756758</v>
      </c>
      <c r="N1672" s="13">
        <v>2525.6756756756758</v>
      </c>
      <c r="O1672" s="13">
        <v>2525.6756756756758</v>
      </c>
      <c r="P1672" s="13">
        <v>2</v>
      </c>
      <c r="Q1672" s="13">
        <v>2.7027027027027026</v>
      </c>
      <c r="R1672" s="13">
        <v>934.5</v>
      </c>
      <c r="S1672" s="13">
        <v>4</v>
      </c>
      <c r="T1672" s="13">
        <v>234</v>
      </c>
    </row>
    <row r="1673" spans="1:20" x14ac:dyDescent="0.2">
      <c r="A1673" s="10">
        <v>2025</v>
      </c>
      <c r="B1673" s="10">
        <v>6</v>
      </c>
      <c r="C1673" s="10" t="s">
        <v>35</v>
      </c>
      <c r="D1673" s="13">
        <v>863</v>
      </c>
      <c r="E1673" s="13" t="b">
        <v>0</v>
      </c>
      <c r="F1673" s="13" t="b">
        <v>0</v>
      </c>
      <c r="G1673" s="13" t="s">
        <v>195</v>
      </c>
      <c r="H1673" s="13">
        <v>17006.850000000002</v>
      </c>
      <c r="I1673" s="14">
        <v>116</v>
      </c>
      <c r="J1673" s="14">
        <v>6.6103124999592549</v>
      </c>
      <c r="K1673" s="13">
        <v>2572.7754928537538</v>
      </c>
      <c r="L1673" s="14">
        <v>2270.2179360041605</v>
      </c>
      <c r="M1673" s="13">
        <v>2572.7754928537538</v>
      </c>
      <c r="N1673" s="13">
        <v>2467.0195244325473</v>
      </c>
      <c r="O1673" s="13">
        <v>2270.2179360041605</v>
      </c>
      <c r="P1673" s="13">
        <v>48</v>
      </c>
      <c r="Q1673" s="13">
        <v>7.2613813643902407</v>
      </c>
      <c r="R1673" s="13">
        <v>270</v>
      </c>
      <c r="S1673" s="13">
        <v>1.6176470588235294</v>
      </c>
      <c r="T1673" s="13">
        <v>224</v>
      </c>
    </row>
    <row r="1674" spans="1:20" x14ac:dyDescent="0.2">
      <c r="A1674" s="10">
        <v>2025</v>
      </c>
      <c r="B1674" s="10">
        <v>6</v>
      </c>
      <c r="C1674" s="10" t="s">
        <v>33</v>
      </c>
      <c r="D1674" s="13">
        <v>863</v>
      </c>
      <c r="E1674" s="13" t="b">
        <v>0</v>
      </c>
      <c r="F1674" s="13" t="b">
        <v>0</v>
      </c>
      <c r="G1674" s="13" t="s">
        <v>195</v>
      </c>
      <c r="H1674" s="13">
        <v>8277.02</v>
      </c>
      <c r="I1674" s="14">
        <v>164</v>
      </c>
      <c r="J1674" s="14">
        <v>9.3447569444702818</v>
      </c>
      <c r="K1674" s="13">
        <v>885.73946322893823</v>
      </c>
      <c r="L1674" s="14">
        <v>797.1389779600371</v>
      </c>
      <c r="M1674" s="13">
        <v>2618.2617852332951</v>
      </c>
      <c r="N1674" s="13">
        <v>2927.2906895868591</v>
      </c>
      <c r="O1674" s="13">
        <v>2529.6612999643935</v>
      </c>
      <c r="P1674" s="13">
        <v>55</v>
      </c>
      <c r="Q1674" s="13">
        <v>5.8856533483779909</v>
      </c>
      <c r="R1674" s="13">
        <v>351</v>
      </c>
      <c r="S1674" s="13">
        <v>1.7021276595744681</v>
      </c>
      <c r="T1674" s="13">
        <v>259</v>
      </c>
    </row>
    <row r="1675" spans="1:20" x14ac:dyDescent="0.2">
      <c r="A1675" s="10">
        <v>2025</v>
      </c>
      <c r="B1675" s="10">
        <v>6</v>
      </c>
      <c r="C1675" s="10" t="s">
        <v>37</v>
      </c>
      <c r="D1675" s="13">
        <v>863</v>
      </c>
      <c r="E1675" s="13" t="b">
        <v>0</v>
      </c>
      <c r="F1675" s="13" t="b">
        <v>0</v>
      </c>
      <c r="G1675" s="13" t="s">
        <v>195</v>
      </c>
      <c r="H1675" s="13">
        <v>202</v>
      </c>
      <c r="I1675" s="14">
        <v>1</v>
      </c>
      <c r="J1675" s="14">
        <v>1</v>
      </c>
      <c r="K1675" s="13">
        <v>202</v>
      </c>
      <c r="L1675" s="14">
        <v>202</v>
      </c>
      <c r="M1675" s="13">
        <v>202</v>
      </c>
      <c r="N1675" s="13">
        <v>202</v>
      </c>
      <c r="O1675" s="13">
        <v>202</v>
      </c>
      <c r="P1675" s="13">
        <v>1</v>
      </c>
      <c r="Q1675" s="13">
        <v>1</v>
      </c>
      <c r="R1675" s="13">
        <v>202</v>
      </c>
      <c r="S1675" s="13">
        <v>1</v>
      </c>
      <c r="T1675" s="13">
        <v>289</v>
      </c>
    </row>
    <row r="1676" spans="1:20" x14ac:dyDescent="0.2">
      <c r="A1676" s="10">
        <v>2024</v>
      </c>
      <c r="B1676" s="10">
        <v>7</v>
      </c>
      <c r="C1676" s="10" t="s">
        <v>35</v>
      </c>
      <c r="D1676" s="13">
        <v>863</v>
      </c>
      <c r="E1676" s="13" t="b">
        <v>0</v>
      </c>
      <c r="F1676" s="13" t="b">
        <v>0</v>
      </c>
      <c r="G1676" s="13" t="s">
        <v>195</v>
      </c>
      <c r="H1676" s="13">
        <v>26565.899999999998</v>
      </c>
      <c r="I1676" s="14">
        <v>125</v>
      </c>
      <c r="J1676" s="14">
        <v>5.3447222222413986</v>
      </c>
      <c r="K1676" s="13">
        <v>4970.4921781433841</v>
      </c>
      <c r="L1676" s="14">
        <v>3667.7303674313594</v>
      </c>
      <c r="M1676" s="13">
        <v>4970.4921781433841</v>
      </c>
      <c r="N1676" s="13">
        <v>3360.8856088440293</v>
      </c>
      <c r="O1676" s="13">
        <v>3667.7303674313594</v>
      </c>
      <c r="P1676" s="13">
        <v>67</v>
      </c>
      <c r="Q1676" s="13">
        <v>12.535730991067751</v>
      </c>
      <c r="R1676" s="13">
        <v>266.5</v>
      </c>
      <c r="S1676" s="13">
        <v>1.2758620689655173</v>
      </c>
      <c r="T1676" s="13">
        <v>265</v>
      </c>
    </row>
    <row r="1677" spans="1:20" x14ac:dyDescent="0.2">
      <c r="A1677" s="10">
        <v>2024</v>
      </c>
      <c r="B1677" s="10">
        <v>7</v>
      </c>
      <c r="C1677" s="10" t="s">
        <v>33</v>
      </c>
      <c r="D1677" s="13">
        <v>863</v>
      </c>
      <c r="E1677" s="13" t="b">
        <v>0</v>
      </c>
      <c r="F1677" s="13" t="b">
        <v>0</v>
      </c>
      <c r="G1677" s="13" t="s">
        <v>195</v>
      </c>
      <c r="H1677" s="13">
        <v>53843.85</v>
      </c>
      <c r="I1677" s="14">
        <v>236</v>
      </c>
      <c r="J1677" s="14">
        <v>10.752569444436521</v>
      </c>
      <c r="K1677" s="13">
        <v>5007.5333415176692</v>
      </c>
      <c r="L1677" s="14">
        <v>3552.6764274715033</v>
      </c>
      <c r="M1677" s="13">
        <v>4807.4881326850073</v>
      </c>
      <c r="N1677" s="13">
        <v>2954.0288174037019</v>
      </c>
      <c r="O1677" s="13">
        <v>3352.6312186388418</v>
      </c>
      <c r="P1677" s="13">
        <v>110</v>
      </c>
      <c r="Q1677" s="13">
        <v>10.230112957504778</v>
      </c>
      <c r="R1677" s="13">
        <v>369</v>
      </c>
      <c r="S1677" s="13">
        <v>1.4673913043478262</v>
      </c>
      <c r="T1677" s="13">
        <v>337</v>
      </c>
    </row>
    <row r="1678" spans="1:20" x14ac:dyDescent="0.2">
      <c r="A1678" s="10">
        <v>2025</v>
      </c>
      <c r="B1678" s="10">
        <v>7</v>
      </c>
      <c r="C1678" s="10" t="s">
        <v>39</v>
      </c>
      <c r="D1678" s="13">
        <v>863</v>
      </c>
      <c r="E1678" s="13" t="b">
        <v>0</v>
      </c>
      <c r="F1678" s="13" t="b">
        <v>0</v>
      </c>
      <c r="G1678" s="13" t="s">
        <v>195</v>
      </c>
      <c r="J1678" s="14">
        <v>1</v>
      </c>
    </row>
    <row r="1679" spans="1:20" x14ac:dyDescent="0.2">
      <c r="A1679" s="10">
        <v>2025</v>
      </c>
      <c r="B1679" s="10">
        <v>7</v>
      </c>
      <c r="C1679" s="10" t="s">
        <v>35</v>
      </c>
      <c r="D1679" s="13">
        <v>863</v>
      </c>
      <c r="E1679" s="13" t="b">
        <v>0</v>
      </c>
      <c r="F1679" s="13" t="b">
        <v>0</v>
      </c>
      <c r="G1679" s="13" t="s">
        <v>195</v>
      </c>
      <c r="H1679" s="13">
        <v>8151.9</v>
      </c>
      <c r="I1679" s="14">
        <v>76</v>
      </c>
      <c r="J1679" s="14">
        <v>5.1706597221753325</v>
      </c>
      <c r="K1679" s="13">
        <v>1576.5686465576271</v>
      </c>
      <c r="L1679" s="14">
        <v>1534.9878790052908</v>
      </c>
      <c r="M1679" s="13">
        <v>1576.5686465576271</v>
      </c>
      <c r="N1679" s="13">
        <v>1850.421515646502</v>
      </c>
      <c r="O1679" s="13">
        <v>1534.9878790052908</v>
      </c>
      <c r="P1679" s="13">
        <v>33</v>
      </c>
      <c r="Q1679" s="13">
        <v>6.382164321986493</v>
      </c>
      <c r="R1679" s="13">
        <v>216</v>
      </c>
      <c r="S1679" s="13">
        <v>1.7826086956521738</v>
      </c>
      <c r="T1679" s="13">
        <v>249</v>
      </c>
    </row>
    <row r="1680" spans="1:20" x14ac:dyDescent="0.2">
      <c r="A1680" s="10">
        <v>2025</v>
      </c>
      <c r="B1680" s="10">
        <v>7</v>
      </c>
      <c r="C1680" s="10" t="s">
        <v>27</v>
      </c>
      <c r="D1680" s="13">
        <v>863</v>
      </c>
      <c r="E1680" s="13" t="b">
        <v>0</v>
      </c>
      <c r="F1680" s="13" t="b">
        <v>0</v>
      </c>
      <c r="G1680" s="13" t="s">
        <v>195</v>
      </c>
      <c r="H1680" s="13">
        <v>660</v>
      </c>
      <c r="I1680" s="14">
        <v>3</v>
      </c>
      <c r="J1680" s="14">
        <v>0.10625</v>
      </c>
      <c r="K1680" s="13">
        <v>6211.7647058823532</v>
      </c>
      <c r="L1680" s="14">
        <v>6211.7647058823532</v>
      </c>
      <c r="M1680" s="13">
        <v>6211.7647058823532</v>
      </c>
      <c r="N1680" s="13">
        <v>6211.7647058823532</v>
      </c>
      <c r="O1680" s="13">
        <v>6211.7647058823532</v>
      </c>
      <c r="P1680" s="13">
        <v>1</v>
      </c>
      <c r="Q1680" s="13">
        <v>9.4117647058823533</v>
      </c>
      <c r="R1680" s="13">
        <v>660</v>
      </c>
      <c r="S1680" s="13">
        <v>1</v>
      </c>
      <c r="T1680" s="13">
        <v>659</v>
      </c>
    </row>
    <row r="1681" spans="1:20" x14ac:dyDescent="0.2">
      <c r="A1681" s="10">
        <v>2025</v>
      </c>
      <c r="B1681" s="10">
        <v>7</v>
      </c>
      <c r="C1681" s="10" t="s">
        <v>33</v>
      </c>
      <c r="D1681" s="13">
        <v>863</v>
      </c>
      <c r="E1681" s="13" t="b">
        <v>0</v>
      </c>
      <c r="F1681" s="13" t="b">
        <v>0</v>
      </c>
      <c r="G1681" s="13" t="s">
        <v>195</v>
      </c>
      <c r="H1681" s="13">
        <v>22255.999999999996</v>
      </c>
      <c r="I1681" s="14">
        <v>144</v>
      </c>
      <c r="J1681" s="14">
        <v>7.5112152777845038</v>
      </c>
      <c r="K1681" s="13">
        <v>2963.0358306764697</v>
      </c>
      <c r="L1681" s="14">
        <v>2570.2897981236483</v>
      </c>
      <c r="M1681" s="13">
        <v>2963.0358306764697</v>
      </c>
      <c r="N1681" s="13">
        <v>2889.2754630780832</v>
      </c>
      <c r="O1681" s="13">
        <v>2570.2897981236483</v>
      </c>
      <c r="P1681" s="13">
        <v>57</v>
      </c>
      <c r="Q1681" s="13">
        <v>7.5886521544104415</v>
      </c>
      <c r="R1681" s="13">
        <v>314</v>
      </c>
      <c r="S1681" s="13">
        <v>1.5</v>
      </c>
      <c r="T1681" s="13">
        <v>259</v>
      </c>
    </row>
    <row r="1682" spans="1:20" x14ac:dyDescent="0.2">
      <c r="A1682" s="10">
        <v>2024</v>
      </c>
      <c r="B1682" s="10">
        <v>8</v>
      </c>
      <c r="C1682" s="10" t="s">
        <v>35</v>
      </c>
      <c r="D1682" s="13">
        <v>863</v>
      </c>
      <c r="E1682" s="13" t="b">
        <v>0</v>
      </c>
      <c r="F1682" s="13" t="b">
        <v>0</v>
      </c>
      <c r="G1682" s="13" t="s">
        <v>195</v>
      </c>
      <c r="H1682" s="13">
        <v>38574.010000000024</v>
      </c>
      <c r="I1682" s="14">
        <v>265</v>
      </c>
      <c r="J1682" s="14">
        <v>7.2644097222181152</v>
      </c>
      <c r="K1682" s="13">
        <v>5309.9992256799405</v>
      </c>
      <c r="L1682" s="14">
        <v>3521.1959371957846</v>
      </c>
      <c r="M1682" s="13">
        <v>5309.9992256799405</v>
      </c>
      <c r="N1682" s="13">
        <v>3878.9676074873141</v>
      </c>
      <c r="O1682" s="13">
        <v>3521.1959371957846</v>
      </c>
      <c r="P1682" s="13">
        <v>115</v>
      </c>
      <c r="Q1682" s="13">
        <v>15.830604880156168</v>
      </c>
      <c r="R1682" s="13">
        <v>289</v>
      </c>
      <c r="S1682" s="13">
        <v>1.5681818181818181</v>
      </c>
      <c r="T1682" s="13">
        <v>250</v>
      </c>
    </row>
    <row r="1683" spans="1:20" x14ac:dyDescent="0.2">
      <c r="A1683" s="10">
        <v>2024</v>
      </c>
      <c r="B1683" s="10">
        <v>8</v>
      </c>
      <c r="C1683" s="10" t="s">
        <v>33</v>
      </c>
      <c r="D1683" s="13">
        <v>863</v>
      </c>
      <c r="E1683" s="13" t="b">
        <v>0</v>
      </c>
      <c r="F1683" s="13" t="b">
        <v>0</v>
      </c>
      <c r="G1683" s="13" t="s">
        <v>195</v>
      </c>
      <c r="H1683" s="13">
        <v>94170.810000000056</v>
      </c>
      <c r="I1683" s="14">
        <v>538</v>
      </c>
      <c r="J1683" s="14">
        <v>13.154895833315678</v>
      </c>
      <c r="K1683" s="13">
        <v>7158.6131272515295</v>
      </c>
      <c r="L1683" s="14">
        <v>5077.5666220660933</v>
      </c>
      <c r="M1683" s="13">
        <v>6978.1479962401772</v>
      </c>
      <c r="N1683" s="13">
        <v>5433.0996539700946</v>
      </c>
      <c r="O1683" s="13">
        <v>4897.101491054741</v>
      </c>
      <c r="P1683" s="13">
        <v>204</v>
      </c>
      <c r="Q1683" s="13">
        <v>15.507534425575304</v>
      </c>
      <c r="R1683" s="13">
        <v>316</v>
      </c>
      <c r="S1683" s="13">
        <v>1.6514285714285715</v>
      </c>
      <c r="T1683" s="13">
        <v>292</v>
      </c>
    </row>
    <row r="1684" spans="1:20" x14ac:dyDescent="0.2">
      <c r="A1684" s="10">
        <v>2025</v>
      </c>
      <c r="B1684" s="10">
        <v>8</v>
      </c>
      <c r="C1684" s="10" t="s">
        <v>29</v>
      </c>
      <c r="D1684" s="13">
        <v>863</v>
      </c>
      <c r="E1684" s="13" t="b">
        <v>0</v>
      </c>
      <c r="F1684" s="13" t="b">
        <v>0</v>
      </c>
      <c r="G1684" s="13" t="s">
        <v>195</v>
      </c>
      <c r="J1684" s="14">
        <v>0.70874999999999999</v>
      </c>
    </row>
    <row r="1685" spans="1:20" x14ac:dyDescent="0.2">
      <c r="A1685" s="10">
        <v>2025</v>
      </c>
      <c r="B1685" s="10">
        <v>8</v>
      </c>
      <c r="C1685" s="10" t="s">
        <v>39</v>
      </c>
      <c r="D1685" s="13">
        <v>863</v>
      </c>
      <c r="E1685" s="13" t="b">
        <v>0</v>
      </c>
      <c r="F1685" s="13" t="b">
        <v>0</v>
      </c>
      <c r="G1685" s="13" t="s">
        <v>195</v>
      </c>
      <c r="J1685" s="14">
        <v>0.23250000000000001</v>
      </c>
    </row>
    <row r="1686" spans="1:20" x14ac:dyDescent="0.2">
      <c r="A1686" s="10">
        <v>2025</v>
      </c>
      <c r="B1686" s="10">
        <v>8</v>
      </c>
      <c r="C1686" s="10" t="s">
        <v>35</v>
      </c>
      <c r="D1686" s="13">
        <v>863</v>
      </c>
      <c r="E1686" s="13" t="b">
        <v>0</v>
      </c>
      <c r="F1686" s="13" t="b">
        <v>0</v>
      </c>
      <c r="G1686" s="13" t="s">
        <v>195</v>
      </c>
      <c r="H1686" s="13">
        <v>24902.94999999999</v>
      </c>
      <c r="I1686" s="14">
        <v>156</v>
      </c>
      <c r="J1686" s="14">
        <v>10.675590277758602</v>
      </c>
      <c r="K1686" s="13">
        <v>2332.7000523692354</v>
      </c>
      <c r="L1686" s="14">
        <v>2239.965133339741</v>
      </c>
      <c r="M1686" s="13">
        <v>2332.7000523692354</v>
      </c>
      <c r="N1686" s="13">
        <v>2437.4343078913339</v>
      </c>
      <c r="O1686" s="13">
        <v>2239.965133339741</v>
      </c>
      <c r="P1686" s="13">
        <v>65</v>
      </c>
      <c r="Q1686" s="13">
        <v>6.0886562999162894</v>
      </c>
      <c r="R1686" s="13">
        <v>329</v>
      </c>
      <c r="S1686" s="13">
        <v>1.5925925925925926</v>
      </c>
      <c r="T1686" s="13">
        <v>249</v>
      </c>
    </row>
    <row r="1687" spans="1:20" x14ac:dyDescent="0.2">
      <c r="A1687" s="10">
        <v>2025</v>
      </c>
      <c r="B1687" s="10">
        <v>8</v>
      </c>
      <c r="C1687" s="10" t="s">
        <v>27</v>
      </c>
      <c r="D1687" s="13">
        <v>863</v>
      </c>
      <c r="E1687" s="13" t="b">
        <v>0</v>
      </c>
      <c r="F1687" s="13" t="b">
        <v>0</v>
      </c>
      <c r="G1687" s="13" t="s">
        <v>195</v>
      </c>
      <c r="J1687" s="14">
        <v>0.16</v>
      </c>
    </row>
    <row r="1688" spans="1:20" x14ac:dyDescent="0.2">
      <c r="A1688" s="10">
        <v>2025</v>
      </c>
      <c r="B1688" s="10">
        <v>8</v>
      </c>
      <c r="C1688" s="10" t="s">
        <v>33</v>
      </c>
      <c r="D1688" s="13">
        <v>863</v>
      </c>
      <c r="E1688" s="13" t="b">
        <v>0</v>
      </c>
      <c r="F1688" s="13" t="b">
        <v>0</v>
      </c>
      <c r="G1688" s="13" t="s">
        <v>195</v>
      </c>
      <c r="H1688" s="13">
        <v>23275.000000000004</v>
      </c>
      <c r="I1688" s="14">
        <v>184</v>
      </c>
      <c r="J1688" s="14">
        <v>11.234027777793525</v>
      </c>
      <c r="K1688" s="13">
        <v>2071.830376457503</v>
      </c>
      <c r="L1688" s="14">
        <v>1820.0951968819143</v>
      </c>
      <c r="M1688" s="13">
        <v>2071.830376457503</v>
      </c>
      <c r="N1688" s="13">
        <v>2187.0962477560988</v>
      </c>
      <c r="O1688" s="13">
        <v>1820.0951968819143</v>
      </c>
      <c r="P1688" s="13">
        <v>76</v>
      </c>
      <c r="Q1688" s="13">
        <v>6.7651604129224578</v>
      </c>
      <c r="R1688" s="13">
        <v>308</v>
      </c>
      <c r="S1688" s="13">
        <v>1.34375</v>
      </c>
      <c r="T1688" s="13">
        <v>249</v>
      </c>
    </row>
    <row r="1689" spans="1:20" x14ac:dyDescent="0.2">
      <c r="A1689" s="10">
        <v>2024</v>
      </c>
      <c r="B1689" s="10">
        <v>9</v>
      </c>
      <c r="C1689" s="10" t="s">
        <v>35</v>
      </c>
      <c r="D1689" s="13">
        <v>863</v>
      </c>
      <c r="E1689" s="13" t="b">
        <v>0</v>
      </c>
      <c r="F1689" s="13" t="b">
        <v>0</v>
      </c>
      <c r="G1689" s="13" t="s">
        <v>195</v>
      </c>
      <c r="H1689" s="13">
        <v>22042.95</v>
      </c>
      <c r="I1689" s="14">
        <v>144</v>
      </c>
      <c r="J1689" s="14">
        <v>7.1661458333212069</v>
      </c>
      <c r="K1689" s="13">
        <v>3075.984010471082</v>
      </c>
      <c r="L1689" s="14">
        <v>1766.0748600945649</v>
      </c>
      <c r="M1689" s="13">
        <v>3075.984010471082</v>
      </c>
      <c r="N1689" s="13">
        <v>1932.2729849585717</v>
      </c>
      <c r="O1689" s="13">
        <v>1766.0748600945649</v>
      </c>
      <c r="P1689" s="13">
        <v>72</v>
      </c>
      <c r="Q1689" s="13">
        <v>10.047241805380764</v>
      </c>
      <c r="R1689" s="13">
        <v>294</v>
      </c>
      <c r="S1689" s="13">
        <v>1.3934426229508197</v>
      </c>
      <c r="T1689" s="13">
        <v>259</v>
      </c>
    </row>
    <row r="1690" spans="1:20" x14ac:dyDescent="0.2">
      <c r="A1690" s="10">
        <v>2024</v>
      </c>
      <c r="B1690" s="10">
        <v>9</v>
      </c>
      <c r="C1690" s="10" t="s">
        <v>33</v>
      </c>
      <c r="D1690" s="13">
        <v>863</v>
      </c>
      <c r="E1690" s="13" t="b">
        <v>0</v>
      </c>
      <c r="F1690" s="13" t="b">
        <v>0</v>
      </c>
      <c r="G1690" s="13" t="s">
        <v>195</v>
      </c>
      <c r="H1690" s="13">
        <v>80217.300000000017</v>
      </c>
      <c r="I1690" s="14">
        <v>422</v>
      </c>
      <c r="J1690" s="14">
        <v>16.704270833337794</v>
      </c>
      <c r="K1690" s="13">
        <v>4802.2030294136011</v>
      </c>
      <c r="L1690" s="14">
        <v>3306.0048266090803</v>
      </c>
      <c r="M1690" s="13">
        <v>4802.2030294136011</v>
      </c>
      <c r="N1690" s="13">
        <v>3394.8024769105637</v>
      </c>
      <c r="O1690" s="13">
        <v>3306.0048266090803</v>
      </c>
      <c r="P1690" s="13">
        <v>181</v>
      </c>
      <c r="Q1690" s="13">
        <v>10.835552285153721</v>
      </c>
      <c r="R1690" s="13">
        <v>333</v>
      </c>
      <c r="S1690" s="13">
        <v>1.523489932885906</v>
      </c>
      <c r="T1690" s="13">
        <v>305</v>
      </c>
    </row>
    <row r="1691" spans="1:20" x14ac:dyDescent="0.2">
      <c r="A1691" s="10">
        <v>2025</v>
      </c>
      <c r="B1691" s="10">
        <v>9</v>
      </c>
      <c r="C1691" s="10" t="s">
        <v>29</v>
      </c>
      <c r="D1691" s="13">
        <v>863</v>
      </c>
      <c r="E1691" s="13" t="b">
        <v>0</v>
      </c>
      <c r="F1691" s="13" t="b">
        <v>0</v>
      </c>
      <c r="G1691" s="13" t="s">
        <v>195</v>
      </c>
      <c r="J1691" s="14">
        <v>0.28249999999999997</v>
      </c>
    </row>
    <row r="1692" spans="1:20" x14ac:dyDescent="0.2">
      <c r="A1692" s="10">
        <v>2025</v>
      </c>
      <c r="B1692" s="10">
        <v>9</v>
      </c>
      <c r="C1692" s="10" t="s">
        <v>35</v>
      </c>
      <c r="D1692" s="13">
        <v>863</v>
      </c>
      <c r="E1692" s="13" t="b">
        <v>0</v>
      </c>
      <c r="F1692" s="13" t="b">
        <v>0</v>
      </c>
      <c r="G1692" s="13" t="s">
        <v>195</v>
      </c>
      <c r="H1692" s="13">
        <v>5296</v>
      </c>
      <c r="I1692" s="14">
        <v>21</v>
      </c>
      <c r="J1692" s="14">
        <v>4.117048611099599</v>
      </c>
      <c r="K1692" s="13">
        <v>1286.3583844314924</v>
      </c>
      <c r="L1692" s="14">
        <v>1286.3583844314924</v>
      </c>
      <c r="M1692" s="13">
        <v>1286.3583844314924</v>
      </c>
      <c r="N1692" s="13">
        <v>1286.3583844314924</v>
      </c>
      <c r="O1692" s="13">
        <v>1286.3583844314924</v>
      </c>
      <c r="P1692" s="13">
        <v>13</v>
      </c>
      <c r="Q1692" s="13">
        <v>3.1576017744730742</v>
      </c>
      <c r="R1692" s="13">
        <v>268.5</v>
      </c>
      <c r="S1692" s="13">
        <v>1.4444444444444444</v>
      </c>
      <c r="T1692" s="13">
        <v>289</v>
      </c>
    </row>
    <row r="1693" spans="1:20" x14ac:dyDescent="0.2">
      <c r="A1693" s="10">
        <v>2025</v>
      </c>
      <c r="B1693" s="10">
        <v>9</v>
      </c>
      <c r="C1693" s="10" t="s">
        <v>33</v>
      </c>
      <c r="D1693" s="13">
        <v>863</v>
      </c>
      <c r="E1693" s="13" t="b">
        <v>0</v>
      </c>
      <c r="F1693" s="13" t="b">
        <v>0</v>
      </c>
      <c r="G1693" s="13" t="s">
        <v>195</v>
      </c>
      <c r="H1693" s="13">
        <v>20222.039999999997</v>
      </c>
      <c r="I1693" s="14">
        <v>150</v>
      </c>
      <c r="J1693" s="14">
        <v>13.612500000031723</v>
      </c>
      <c r="K1693" s="13">
        <v>1485.5493112913036</v>
      </c>
      <c r="L1693" s="14">
        <v>1403.6319559195933</v>
      </c>
      <c r="M1693" s="13">
        <v>1485.5493112913036</v>
      </c>
      <c r="N1693" s="13">
        <v>1505.2370982517714</v>
      </c>
      <c r="O1693" s="13">
        <v>1403.6319559195933</v>
      </c>
      <c r="P1693" s="13">
        <v>54</v>
      </c>
      <c r="Q1693" s="13">
        <v>3.9669421487510861</v>
      </c>
      <c r="R1693" s="13">
        <v>253</v>
      </c>
      <c r="S1693" s="13">
        <v>1.7674418604651163</v>
      </c>
      <c r="T1693" s="13">
        <v>199</v>
      </c>
    </row>
    <row r="1694" spans="1:20" x14ac:dyDescent="0.2">
      <c r="A1694" s="10">
        <v>2024</v>
      </c>
      <c r="B1694" s="10">
        <v>10</v>
      </c>
      <c r="C1694" s="10" t="s">
        <v>35</v>
      </c>
      <c r="D1694" s="13">
        <v>863</v>
      </c>
      <c r="E1694" s="13" t="b">
        <v>0</v>
      </c>
      <c r="F1694" s="13" t="b">
        <v>0</v>
      </c>
      <c r="G1694" s="13" t="s">
        <v>195</v>
      </c>
      <c r="H1694" s="13">
        <v>35113.819999999985</v>
      </c>
      <c r="I1694" s="14">
        <v>208</v>
      </c>
      <c r="J1694" s="14">
        <v>12.423263888908842</v>
      </c>
      <c r="K1694" s="13">
        <v>2826.4569048838016</v>
      </c>
      <c r="L1694" s="14">
        <v>1561.290991920129</v>
      </c>
      <c r="M1694" s="13">
        <v>2826.4569048838016</v>
      </c>
      <c r="N1694" s="13">
        <v>1793.033634251851</v>
      </c>
      <c r="O1694" s="13">
        <v>1561.290991920129</v>
      </c>
      <c r="P1694" s="13">
        <v>95</v>
      </c>
      <c r="Q1694" s="13">
        <v>7.6469437379345582</v>
      </c>
      <c r="R1694" s="13">
        <v>311</v>
      </c>
      <c r="S1694" s="13">
        <v>1.3205128205128205</v>
      </c>
      <c r="T1694" s="13">
        <v>305</v>
      </c>
    </row>
    <row r="1695" spans="1:20" x14ac:dyDescent="0.2">
      <c r="A1695" s="10">
        <v>2024</v>
      </c>
      <c r="B1695" s="10">
        <v>10</v>
      </c>
      <c r="C1695" s="10" t="s">
        <v>33</v>
      </c>
      <c r="D1695" s="13">
        <v>863</v>
      </c>
      <c r="E1695" s="13" t="b">
        <v>0</v>
      </c>
      <c r="F1695" s="13" t="b">
        <v>0</v>
      </c>
      <c r="G1695" s="13" t="s">
        <v>195</v>
      </c>
      <c r="H1695" s="13">
        <v>47877.039999999994</v>
      </c>
      <c r="I1695" s="14">
        <v>236</v>
      </c>
      <c r="J1695" s="14">
        <v>11.082500000009604</v>
      </c>
      <c r="K1695" s="13">
        <v>4320.0577486991651</v>
      </c>
      <c r="L1695" s="14">
        <v>2683.1003834851549</v>
      </c>
      <c r="M1695" s="13">
        <v>4320.0577486991651</v>
      </c>
      <c r="N1695" s="13">
        <v>2746.0013534828445</v>
      </c>
      <c r="O1695" s="13">
        <v>2683.1003834851549</v>
      </c>
      <c r="P1695" s="13">
        <v>94</v>
      </c>
      <c r="Q1695" s="13">
        <v>8.4818407398979048</v>
      </c>
      <c r="R1695" s="13">
        <v>335</v>
      </c>
      <c r="S1695" s="13">
        <v>1.5384615384615385</v>
      </c>
      <c r="T1695" s="13">
        <v>315</v>
      </c>
    </row>
    <row r="1696" spans="1:20" x14ac:dyDescent="0.2">
      <c r="A1696" s="10">
        <v>2024</v>
      </c>
      <c r="B1696" s="10">
        <v>10</v>
      </c>
      <c r="C1696" s="10" t="s">
        <v>37</v>
      </c>
      <c r="D1696" s="13">
        <v>863</v>
      </c>
      <c r="E1696" s="13" t="b">
        <v>0</v>
      </c>
      <c r="F1696" s="13" t="b">
        <v>0</v>
      </c>
      <c r="G1696" s="13" t="s">
        <v>195</v>
      </c>
      <c r="H1696" s="13">
        <v>6903.9999999999991</v>
      </c>
      <c r="I1696" s="14">
        <v>61</v>
      </c>
      <c r="J1696" s="14">
        <v>3</v>
      </c>
      <c r="K1696" s="13">
        <v>2301.333333333333</v>
      </c>
      <c r="L1696" s="14">
        <v>2301.333333333333</v>
      </c>
      <c r="M1696" s="13">
        <v>2301.333333333333</v>
      </c>
      <c r="N1696" s="13">
        <v>2301.333333333333</v>
      </c>
      <c r="O1696" s="13">
        <v>2301.333333333333</v>
      </c>
      <c r="P1696" s="13">
        <v>19</v>
      </c>
      <c r="Q1696" s="13">
        <v>6.333333333333333</v>
      </c>
      <c r="R1696" s="13">
        <v>302.5</v>
      </c>
      <c r="S1696" s="13">
        <v>1.6</v>
      </c>
      <c r="T1696" s="13">
        <v>139</v>
      </c>
    </row>
    <row r="1697" spans="1:20" x14ac:dyDescent="0.2">
      <c r="A1697" s="10">
        <v>2025</v>
      </c>
      <c r="B1697" s="10">
        <v>10</v>
      </c>
      <c r="C1697" s="10" t="s">
        <v>29</v>
      </c>
      <c r="D1697" s="13">
        <v>863</v>
      </c>
      <c r="E1697" s="13" t="b">
        <v>0</v>
      </c>
      <c r="F1697" s="13" t="b">
        <v>0</v>
      </c>
      <c r="G1697" s="13" t="s">
        <v>195</v>
      </c>
      <c r="H1697" s="13">
        <v>1485</v>
      </c>
      <c r="I1697" s="14">
        <v>12</v>
      </c>
      <c r="J1697" s="14">
        <v>2.0339583333334303</v>
      </c>
      <c r="K1697" s="13">
        <v>730.1034518078111</v>
      </c>
      <c r="L1697" s="14">
        <v>730.1034518078111</v>
      </c>
      <c r="M1697" s="13">
        <v>730.1034518078111</v>
      </c>
      <c r="N1697" s="13">
        <v>883.99057666696592</v>
      </c>
      <c r="O1697" s="13">
        <v>730.1034518078111</v>
      </c>
      <c r="P1697" s="13">
        <v>5</v>
      </c>
      <c r="Q1697" s="13">
        <v>2.4582607804976804</v>
      </c>
      <c r="R1697" s="13">
        <v>244</v>
      </c>
      <c r="S1697" s="13">
        <v>1.4</v>
      </c>
      <c r="T1697" s="13">
        <v>239</v>
      </c>
    </row>
    <row r="1698" spans="1:20" x14ac:dyDescent="0.2">
      <c r="A1698" s="10">
        <v>2025</v>
      </c>
      <c r="B1698" s="10">
        <v>10</v>
      </c>
      <c r="C1698" s="10" t="s">
        <v>35</v>
      </c>
      <c r="D1698" s="13">
        <v>863</v>
      </c>
      <c r="E1698" s="13" t="b">
        <v>0</v>
      </c>
      <c r="F1698" s="13" t="b">
        <v>0</v>
      </c>
      <c r="G1698" s="13" t="s">
        <v>195</v>
      </c>
      <c r="H1698" s="13">
        <v>3198</v>
      </c>
      <c r="I1698" s="14">
        <v>19</v>
      </c>
      <c r="J1698" s="14">
        <v>3.6993750000075671</v>
      </c>
      <c r="K1698" s="13">
        <v>864.47034971946846</v>
      </c>
      <c r="L1698" s="14">
        <v>864.47034971946846</v>
      </c>
      <c r="M1698" s="13">
        <v>864.47034971946846</v>
      </c>
      <c r="N1698" s="13">
        <v>864.47034971946846</v>
      </c>
      <c r="O1698" s="13">
        <v>864.47034971946846</v>
      </c>
      <c r="P1698" s="13">
        <v>11</v>
      </c>
      <c r="Q1698" s="13">
        <v>2.9734752491914174</v>
      </c>
      <c r="R1698" s="13">
        <v>268</v>
      </c>
      <c r="S1698" s="13">
        <v>1.2222222222222223</v>
      </c>
      <c r="T1698" s="13">
        <v>209</v>
      </c>
    </row>
    <row r="1699" spans="1:20" x14ac:dyDescent="0.2">
      <c r="A1699" s="10">
        <v>2025</v>
      </c>
      <c r="B1699" s="10">
        <v>10</v>
      </c>
      <c r="C1699" s="10" t="s">
        <v>33</v>
      </c>
      <c r="D1699" s="13">
        <v>863</v>
      </c>
      <c r="E1699" s="13" t="b">
        <v>0</v>
      </c>
      <c r="F1699" s="13" t="b">
        <v>0</v>
      </c>
      <c r="G1699" s="13" t="s">
        <v>195</v>
      </c>
      <c r="H1699" s="13">
        <v>46127.039999999986</v>
      </c>
      <c r="I1699" s="14">
        <v>251</v>
      </c>
      <c r="J1699" s="14">
        <v>12.51499999999738</v>
      </c>
      <c r="K1699" s="13">
        <v>3685.7403116268192</v>
      </c>
      <c r="L1699" s="14">
        <v>3685.7403116268192</v>
      </c>
      <c r="M1699" s="13">
        <v>3685.7403116268192</v>
      </c>
      <c r="N1699" s="13">
        <v>3130.7375149826744</v>
      </c>
      <c r="O1699" s="13">
        <v>3685.7403116268192</v>
      </c>
      <c r="P1699" s="13">
        <v>95</v>
      </c>
      <c r="Q1699" s="13">
        <v>7.5908909308845294</v>
      </c>
      <c r="R1699" s="13">
        <v>237</v>
      </c>
      <c r="S1699" s="13">
        <v>1.9054054054054055</v>
      </c>
      <c r="T1699" s="13">
        <v>209</v>
      </c>
    </row>
    <row r="1700" spans="1:20" x14ac:dyDescent="0.2">
      <c r="A1700" s="10">
        <v>2025</v>
      </c>
      <c r="B1700" s="10">
        <v>10</v>
      </c>
      <c r="C1700" s="10" t="s">
        <v>31</v>
      </c>
      <c r="D1700" s="13">
        <v>863</v>
      </c>
      <c r="E1700" s="13" t="b">
        <v>0</v>
      </c>
      <c r="F1700" s="13" t="b">
        <v>0</v>
      </c>
      <c r="G1700" s="13" t="s">
        <v>195</v>
      </c>
      <c r="H1700" s="13">
        <v>5655.02</v>
      </c>
      <c r="I1700" s="14">
        <v>21</v>
      </c>
      <c r="J1700" s="14">
        <v>2.6595486110978528</v>
      </c>
      <c r="K1700" s="13">
        <v>2126.3081924513599</v>
      </c>
      <c r="L1700" s="14">
        <v>2126.3081924513599</v>
      </c>
      <c r="M1700" s="13">
        <v>2126.3081924513599</v>
      </c>
      <c r="N1700" s="13">
        <v>1058.8338142229168</v>
      </c>
      <c r="O1700" s="13">
        <v>2126.3081924513599</v>
      </c>
      <c r="P1700" s="13">
        <v>6</v>
      </c>
      <c r="Q1700" s="13">
        <v>2.2560219335578227</v>
      </c>
      <c r="R1700" s="13">
        <v>413</v>
      </c>
      <c r="S1700" s="13">
        <v>1.8333333333333333</v>
      </c>
      <c r="T1700" s="13">
        <v>219</v>
      </c>
    </row>
    <row r="1701" spans="1:20" x14ac:dyDescent="0.2">
      <c r="A1701" s="10">
        <v>2024</v>
      </c>
      <c r="B1701" s="10">
        <v>11</v>
      </c>
      <c r="C1701" s="10" t="s">
        <v>35</v>
      </c>
      <c r="D1701" s="13">
        <v>863</v>
      </c>
      <c r="E1701" s="13" t="b">
        <v>0</v>
      </c>
      <c r="F1701" s="13" t="b">
        <v>0</v>
      </c>
      <c r="G1701" s="13" t="s">
        <v>195</v>
      </c>
      <c r="H1701" s="13">
        <v>66763.64999999998</v>
      </c>
      <c r="I1701" s="14">
        <v>345</v>
      </c>
      <c r="J1701" s="14">
        <v>11.2851041666753</v>
      </c>
      <c r="K1701" s="13">
        <v>5916.0862863057819</v>
      </c>
      <c r="L1701" s="14">
        <v>3900.0570442201351</v>
      </c>
      <c r="M1701" s="13">
        <v>5916.0862863057819</v>
      </c>
      <c r="N1701" s="13">
        <v>4282.4194873371525</v>
      </c>
      <c r="O1701" s="13">
        <v>3900.0570442201351</v>
      </c>
      <c r="P1701" s="13">
        <v>141</v>
      </c>
      <c r="Q1701" s="13">
        <v>12.494346345191065</v>
      </c>
      <c r="R1701" s="13">
        <v>302.5</v>
      </c>
      <c r="S1701" s="13">
        <v>1.7435897435897436</v>
      </c>
      <c r="T1701" s="13">
        <v>299</v>
      </c>
    </row>
    <row r="1702" spans="1:20" x14ac:dyDescent="0.2">
      <c r="A1702" s="10">
        <v>2024</v>
      </c>
      <c r="B1702" s="10">
        <v>11</v>
      </c>
      <c r="C1702" s="10" t="s">
        <v>33</v>
      </c>
      <c r="D1702" s="13">
        <v>863</v>
      </c>
      <c r="E1702" s="13" t="b">
        <v>0</v>
      </c>
      <c r="F1702" s="13" t="b">
        <v>0</v>
      </c>
      <c r="G1702" s="13" t="s">
        <v>195</v>
      </c>
      <c r="H1702" s="13">
        <v>27934.869999999995</v>
      </c>
      <c r="I1702" s="14">
        <v>132</v>
      </c>
      <c r="J1702" s="14">
        <v>9.1092361111022182</v>
      </c>
      <c r="K1702" s="13">
        <v>3066.6534119094072</v>
      </c>
      <c r="L1702" s="14">
        <v>2513.5883756590297</v>
      </c>
      <c r="M1702" s="13">
        <v>2952.7031325072849</v>
      </c>
      <c r="N1702" s="13">
        <v>1823.1023762529896</v>
      </c>
      <c r="O1702" s="13">
        <v>2399.6380962569078</v>
      </c>
      <c r="P1702" s="13">
        <v>60</v>
      </c>
      <c r="Q1702" s="13">
        <v>6.586721352723834</v>
      </c>
      <c r="R1702" s="13">
        <v>286</v>
      </c>
      <c r="S1702" s="13">
        <v>1.3777777777777778</v>
      </c>
      <c r="T1702" s="13">
        <v>292</v>
      </c>
    </row>
    <row r="1703" spans="1:20" x14ac:dyDescent="0.2">
      <c r="A1703" s="10">
        <v>2024</v>
      </c>
      <c r="B1703" s="10">
        <v>11</v>
      </c>
      <c r="C1703" s="10" t="s">
        <v>37</v>
      </c>
      <c r="D1703" s="13">
        <v>863</v>
      </c>
      <c r="E1703" s="13" t="b">
        <v>0</v>
      </c>
      <c r="F1703" s="13" t="b">
        <v>0</v>
      </c>
      <c r="G1703" s="13" t="s">
        <v>195</v>
      </c>
      <c r="J1703" s="14">
        <v>1</v>
      </c>
    </row>
    <row r="1704" spans="1:20" x14ac:dyDescent="0.2">
      <c r="A1704" s="10">
        <v>2025</v>
      </c>
      <c r="B1704" s="10">
        <v>11</v>
      </c>
      <c r="C1704" s="10" t="s">
        <v>29</v>
      </c>
      <c r="D1704" s="13">
        <v>863</v>
      </c>
      <c r="E1704" s="13" t="b">
        <v>0</v>
      </c>
      <c r="F1704" s="13" t="b">
        <v>0</v>
      </c>
      <c r="G1704" s="13" t="s">
        <v>195</v>
      </c>
      <c r="H1704" s="13">
        <v>19866</v>
      </c>
      <c r="I1704" s="14">
        <v>99</v>
      </c>
      <c r="J1704" s="14">
        <v>7.7864236111001812</v>
      </c>
      <c r="K1704" s="13">
        <v>2551.3638856842308</v>
      </c>
      <c r="L1704" s="14">
        <v>2488.562267839693</v>
      </c>
      <c r="M1704" s="13">
        <v>2551.3638856842308</v>
      </c>
      <c r="N1704" s="13">
        <v>2257.6603686112785</v>
      </c>
      <c r="O1704" s="13">
        <v>2488.562267839693</v>
      </c>
      <c r="P1704" s="13">
        <v>38</v>
      </c>
      <c r="Q1704" s="13">
        <v>4.8802893212524303</v>
      </c>
      <c r="R1704" s="13">
        <v>319</v>
      </c>
      <c r="S1704" s="13">
        <v>1.8</v>
      </c>
      <c r="T1704" s="13">
        <v>239</v>
      </c>
    </row>
    <row r="1705" spans="1:20" x14ac:dyDescent="0.2">
      <c r="A1705" s="10">
        <v>2025</v>
      </c>
      <c r="B1705" s="10">
        <v>11</v>
      </c>
      <c r="C1705" s="10" t="s">
        <v>35</v>
      </c>
      <c r="D1705" s="13">
        <v>863</v>
      </c>
      <c r="E1705" s="13" t="b">
        <v>0</v>
      </c>
      <c r="F1705" s="13" t="b">
        <v>0</v>
      </c>
      <c r="G1705" s="13" t="s">
        <v>195</v>
      </c>
      <c r="H1705" s="13">
        <v>983</v>
      </c>
      <c r="I1705" s="14">
        <v>11</v>
      </c>
      <c r="J1705" s="14">
        <v>1.6806249999935972</v>
      </c>
      <c r="K1705" s="13">
        <v>584.9014503555195</v>
      </c>
      <c r="L1705" s="14">
        <v>584.9014503555195</v>
      </c>
      <c r="M1705" s="13">
        <v>584.9014503555195</v>
      </c>
      <c r="N1705" s="13">
        <v>770.54667162807505</v>
      </c>
      <c r="O1705" s="13">
        <v>584.9014503555195</v>
      </c>
      <c r="P1705" s="13">
        <v>6</v>
      </c>
      <c r="Q1705" s="13">
        <v>3.5701004090876065</v>
      </c>
      <c r="R1705" s="13">
        <v>149</v>
      </c>
      <c r="S1705" s="13">
        <v>1.2</v>
      </c>
      <c r="T1705" s="13">
        <v>149</v>
      </c>
    </row>
    <row r="1706" spans="1:20" x14ac:dyDescent="0.2">
      <c r="A1706" s="10">
        <v>2025</v>
      </c>
      <c r="B1706" s="10">
        <v>11</v>
      </c>
      <c r="C1706" s="10" t="s">
        <v>33</v>
      </c>
      <c r="D1706" s="13">
        <v>863</v>
      </c>
      <c r="E1706" s="13" t="b">
        <v>0</v>
      </c>
      <c r="F1706" s="13" t="b">
        <v>0</v>
      </c>
      <c r="G1706" s="13" t="s">
        <v>195</v>
      </c>
      <c r="H1706" s="13">
        <v>31498.780000000002</v>
      </c>
      <c r="I1706" s="14">
        <v>207</v>
      </c>
      <c r="J1706" s="14">
        <v>7.3551388889108784</v>
      </c>
      <c r="K1706" s="13">
        <v>4282.5540721589587</v>
      </c>
      <c r="L1706" s="14">
        <v>4282.5540721589587</v>
      </c>
      <c r="M1706" s="13">
        <v>4282.5540721589587</v>
      </c>
      <c r="N1706" s="13">
        <v>4782.1952149714461</v>
      </c>
      <c r="O1706" s="13">
        <v>4282.5540721589587</v>
      </c>
      <c r="P1706" s="13">
        <v>66</v>
      </c>
      <c r="Q1706" s="13">
        <v>8.9733179749339893</v>
      </c>
      <c r="R1706" s="13">
        <v>386.5</v>
      </c>
      <c r="S1706" s="13">
        <v>2.1428571428571428</v>
      </c>
      <c r="T1706" s="13">
        <v>249</v>
      </c>
    </row>
    <row r="1707" spans="1:20" x14ac:dyDescent="0.2">
      <c r="A1707" s="10">
        <v>2025</v>
      </c>
      <c r="B1707" s="10">
        <v>11</v>
      </c>
      <c r="C1707" s="10" t="s">
        <v>31</v>
      </c>
      <c r="D1707" s="13">
        <v>863</v>
      </c>
      <c r="E1707" s="13" t="b">
        <v>0</v>
      </c>
      <c r="F1707" s="13" t="b">
        <v>0</v>
      </c>
      <c r="G1707" s="13" t="s">
        <v>195</v>
      </c>
      <c r="H1707" s="13">
        <v>4437.0000000000009</v>
      </c>
      <c r="I1707" s="14">
        <v>25</v>
      </c>
      <c r="J1707" s="14">
        <v>3.8936458333284829</v>
      </c>
      <c r="K1707" s="13">
        <v>1139.5489445959784</v>
      </c>
      <c r="L1707" s="14">
        <v>1139.5489445959784</v>
      </c>
      <c r="M1707" s="13">
        <v>1139.5489445959784</v>
      </c>
      <c r="N1707" s="13">
        <v>1080.735172156835</v>
      </c>
      <c r="O1707" s="13">
        <v>1139.5489445959784</v>
      </c>
      <c r="P1707" s="13">
        <v>11</v>
      </c>
      <c r="Q1707" s="13">
        <v>2.8251157066837407</v>
      </c>
      <c r="R1707" s="13">
        <v>543.5</v>
      </c>
      <c r="S1707" s="13">
        <v>1.5555555555555556</v>
      </c>
      <c r="T1707" s="13">
        <v>284</v>
      </c>
    </row>
    <row r="1708" spans="1:20" x14ac:dyDescent="0.2">
      <c r="A1708" s="10">
        <v>2024</v>
      </c>
      <c r="B1708" s="10">
        <v>12</v>
      </c>
      <c r="C1708" s="10" t="s">
        <v>35</v>
      </c>
      <c r="D1708" s="13">
        <v>863</v>
      </c>
      <c r="E1708" s="13" t="b">
        <v>0</v>
      </c>
      <c r="F1708" s="13" t="b">
        <v>0</v>
      </c>
      <c r="G1708" s="13" t="s">
        <v>195</v>
      </c>
      <c r="H1708" s="13">
        <v>44670.749999999978</v>
      </c>
      <c r="I1708" s="14">
        <v>277</v>
      </c>
      <c r="J1708" s="14">
        <v>14.626249999999999</v>
      </c>
      <c r="K1708" s="13">
        <v>3054.1492180155528</v>
      </c>
      <c r="L1708" s="14">
        <v>2112.6125972139125</v>
      </c>
      <c r="M1708" s="13">
        <v>3112.1613537304493</v>
      </c>
      <c r="N1708" s="13">
        <v>2344.7636954106488</v>
      </c>
      <c r="O1708" s="13">
        <v>2170.624732928809</v>
      </c>
      <c r="P1708" s="13">
        <v>130</v>
      </c>
      <c r="Q1708" s="13">
        <v>8.8881292197248101</v>
      </c>
      <c r="R1708" s="13">
        <v>245</v>
      </c>
      <c r="S1708" s="13">
        <v>1.462962962962963</v>
      </c>
      <c r="T1708" s="13">
        <v>255</v>
      </c>
    </row>
    <row r="1709" spans="1:20" x14ac:dyDescent="0.2">
      <c r="A1709" s="10">
        <v>2024</v>
      </c>
      <c r="B1709" s="10">
        <v>12</v>
      </c>
      <c r="C1709" s="10" t="s">
        <v>33</v>
      </c>
      <c r="D1709" s="13">
        <v>863</v>
      </c>
      <c r="E1709" s="13" t="b">
        <v>0</v>
      </c>
      <c r="F1709" s="13" t="b">
        <v>0</v>
      </c>
      <c r="G1709" s="13" t="s">
        <v>195</v>
      </c>
      <c r="H1709" s="13">
        <v>44295.799999999974</v>
      </c>
      <c r="I1709" s="14">
        <v>321</v>
      </c>
      <c r="J1709" s="14">
        <v>11.279270833329939</v>
      </c>
      <c r="K1709" s="13">
        <v>3927.1864870118279</v>
      </c>
      <c r="L1709" s="14">
        <v>3060.2315087605361</v>
      </c>
      <c r="M1709" s="13">
        <v>3927.1864870118279</v>
      </c>
      <c r="N1709" s="13">
        <v>3783.5938715021393</v>
      </c>
      <c r="O1709" s="13">
        <v>3060.2315087605361</v>
      </c>
      <c r="P1709" s="13">
        <v>128</v>
      </c>
      <c r="Q1709" s="13">
        <v>11.348251309097346</v>
      </c>
      <c r="R1709" s="13">
        <v>282.5</v>
      </c>
      <c r="S1709" s="13">
        <v>1.61</v>
      </c>
      <c r="T1709" s="13">
        <v>257</v>
      </c>
    </row>
    <row r="1710" spans="1:20" x14ac:dyDescent="0.2">
      <c r="A1710" s="10">
        <v>2024</v>
      </c>
      <c r="B1710" s="10">
        <v>12</v>
      </c>
      <c r="C1710" s="10" t="s">
        <v>37</v>
      </c>
      <c r="D1710" s="13">
        <v>863</v>
      </c>
      <c r="E1710" s="13" t="b">
        <v>0</v>
      </c>
      <c r="F1710" s="13" t="b">
        <v>0</v>
      </c>
      <c r="G1710" s="13" t="s">
        <v>195</v>
      </c>
      <c r="H1710" s="13">
        <v>1064</v>
      </c>
      <c r="I1710" s="14">
        <v>9</v>
      </c>
      <c r="J1710" s="14">
        <v>1</v>
      </c>
      <c r="K1710" s="13">
        <v>1064</v>
      </c>
      <c r="L1710" s="14">
        <v>1064</v>
      </c>
      <c r="M1710" s="13">
        <v>1064</v>
      </c>
      <c r="N1710" s="13">
        <v>1064</v>
      </c>
      <c r="O1710" s="13">
        <v>1064</v>
      </c>
      <c r="P1710" s="13">
        <v>4</v>
      </c>
      <c r="Q1710" s="13">
        <v>4</v>
      </c>
      <c r="R1710" s="13">
        <v>194.5</v>
      </c>
      <c r="S1710" s="13">
        <v>1</v>
      </c>
      <c r="T1710" s="13">
        <v>194</v>
      </c>
    </row>
    <row r="1711" spans="1:20" x14ac:dyDescent="0.2">
      <c r="A1711" s="10">
        <v>2025</v>
      </c>
      <c r="B1711" s="10">
        <v>12</v>
      </c>
      <c r="C1711" s="10" t="s">
        <v>29</v>
      </c>
      <c r="D1711" s="13">
        <v>863</v>
      </c>
      <c r="E1711" s="13" t="b">
        <v>0</v>
      </c>
      <c r="F1711" s="13" t="b">
        <v>0</v>
      </c>
      <c r="G1711" s="13" t="s">
        <v>195</v>
      </c>
      <c r="H1711" s="13">
        <v>14384</v>
      </c>
      <c r="I1711" s="14">
        <v>67</v>
      </c>
      <c r="J1711" s="14">
        <v>6.0928819444472904</v>
      </c>
      <c r="K1711" s="13">
        <v>2360.7875765767576</v>
      </c>
      <c r="L1711" s="14">
        <v>2360.7875765767576</v>
      </c>
      <c r="M1711" s="13">
        <v>2360.7875765767576</v>
      </c>
      <c r="N1711" s="13">
        <v>2114.7627867207675</v>
      </c>
      <c r="O1711" s="13">
        <v>2360.7875765767576</v>
      </c>
      <c r="P1711" s="13">
        <v>32</v>
      </c>
      <c r="Q1711" s="13">
        <v>5.2520302037302722</v>
      </c>
      <c r="R1711" s="13">
        <v>319</v>
      </c>
      <c r="S1711" s="13">
        <v>1.52</v>
      </c>
      <c r="T1711" s="13">
        <v>349</v>
      </c>
    </row>
    <row r="1712" spans="1:20" x14ac:dyDescent="0.2">
      <c r="A1712" s="10">
        <v>2025</v>
      </c>
      <c r="B1712" s="10">
        <v>12</v>
      </c>
      <c r="C1712" s="10" t="s">
        <v>35</v>
      </c>
      <c r="D1712" s="13">
        <v>863</v>
      </c>
      <c r="E1712" s="13" t="b">
        <v>0</v>
      </c>
      <c r="F1712" s="13" t="b">
        <v>0</v>
      </c>
      <c r="G1712" s="13" t="s">
        <v>195</v>
      </c>
      <c r="H1712" s="13">
        <v>200</v>
      </c>
      <c r="I1712" s="14">
        <v>2</v>
      </c>
      <c r="J1712" s="14">
        <v>4.0587499999999999</v>
      </c>
      <c r="K1712" s="13">
        <v>49.276255004619649</v>
      </c>
      <c r="L1712" s="14">
        <v>49.276255004619649</v>
      </c>
      <c r="M1712" s="13">
        <v>49.276255004619649</v>
      </c>
      <c r="N1712" s="13">
        <v>49.276255004619649</v>
      </c>
      <c r="O1712" s="13">
        <v>49.276255004619649</v>
      </c>
      <c r="P1712" s="13">
        <v>1</v>
      </c>
      <c r="Q1712" s="13">
        <v>0.24638127502309826</v>
      </c>
      <c r="R1712" s="13">
        <v>200</v>
      </c>
      <c r="S1712" s="13">
        <v>1</v>
      </c>
      <c r="T1712" s="13">
        <v>199</v>
      </c>
    </row>
    <row r="1713" spans="1:20" x14ac:dyDescent="0.2">
      <c r="A1713" s="10">
        <v>2025</v>
      </c>
      <c r="B1713" s="10">
        <v>12</v>
      </c>
      <c r="C1713" s="10" t="s">
        <v>33</v>
      </c>
      <c r="D1713" s="13">
        <v>863</v>
      </c>
      <c r="E1713" s="13" t="b">
        <v>0</v>
      </c>
      <c r="F1713" s="13" t="b">
        <v>0</v>
      </c>
      <c r="G1713" s="13" t="s">
        <v>195</v>
      </c>
      <c r="H1713" s="13">
        <v>34979.999999999985</v>
      </c>
      <c r="I1713" s="14">
        <v>226</v>
      </c>
      <c r="J1713" s="14">
        <v>6.338055555537867</v>
      </c>
      <c r="K1713" s="13">
        <v>5519.0428189661825</v>
      </c>
      <c r="L1713" s="14">
        <v>5519.0428189661825</v>
      </c>
      <c r="M1713" s="13">
        <v>5519.0428189661825</v>
      </c>
      <c r="N1713" s="13">
        <v>5346.087566303212</v>
      </c>
      <c r="O1713" s="13">
        <v>5519.0428189661825</v>
      </c>
      <c r="P1713" s="13">
        <v>80</v>
      </c>
      <c r="Q1713" s="13">
        <v>12.622167682026724</v>
      </c>
      <c r="R1713" s="13">
        <v>295</v>
      </c>
      <c r="S1713" s="13">
        <v>1.5820895522388059</v>
      </c>
      <c r="T1713" s="13">
        <v>269</v>
      </c>
    </row>
    <row r="1714" spans="1:20" x14ac:dyDescent="0.2">
      <c r="A1714" s="10">
        <v>2025</v>
      </c>
      <c r="B1714" s="10">
        <v>12</v>
      </c>
      <c r="C1714" s="10" t="s">
        <v>31</v>
      </c>
      <c r="D1714" s="13">
        <v>863</v>
      </c>
      <c r="E1714" s="13" t="b">
        <v>0</v>
      </c>
      <c r="F1714" s="13" t="b">
        <v>0</v>
      </c>
      <c r="G1714" s="13" t="s">
        <v>195</v>
      </c>
      <c r="H1714" s="13">
        <v>9741</v>
      </c>
      <c r="I1714" s="14">
        <v>56</v>
      </c>
      <c r="J1714" s="14">
        <v>7.6465972222838898</v>
      </c>
      <c r="K1714" s="13">
        <v>1273.8999736526664</v>
      </c>
      <c r="L1714" s="14">
        <v>1273.8999736526664</v>
      </c>
      <c r="M1714" s="13">
        <v>1273.8999736526664</v>
      </c>
      <c r="N1714" s="13">
        <v>1189.156396717349</v>
      </c>
      <c r="O1714" s="13">
        <v>1273.8999736526664</v>
      </c>
      <c r="P1714" s="13">
        <v>33</v>
      </c>
      <c r="Q1714" s="13">
        <v>4.3156451217059848</v>
      </c>
      <c r="R1714" s="13">
        <v>290</v>
      </c>
      <c r="S1714" s="13">
        <v>1.2307692307692308</v>
      </c>
      <c r="T1714" s="13">
        <v>289</v>
      </c>
    </row>
    <row r="1715" spans="1:20" x14ac:dyDescent="0.2">
      <c r="A1715" s="10">
        <v>2024</v>
      </c>
      <c r="B1715" s="10">
        <v>1</v>
      </c>
      <c r="C1715" s="10" t="s">
        <v>27</v>
      </c>
      <c r="D1715" s="13">
        <v>870</v>
      </c>
      <c r="E1715" s="13" t="b">
        <v>0</v>
      </c>
      <c r="F1715" s="13" t="b">
        <v>0</v>
      </c>
      <c r="G1715" s="13" t="s">
        <v>112</v>
      </c>
      <c r="H1715" s="13">
        <v>141391.34999999998</v>
      </c>
      <c r="I1715" s="14">
        <v>543</v>
      </c>
      <c r="J1715" s="14">
        <v>8.2958333333333325</v>
      </c>
      <c r="K1715" s="13">
        <v>17043.658463083877</v>
      </c>
      <c r="L1715" s="14">
        <v>14040.849824208941</v>
      </c>
      <c r="M1715" s="13">
        <v>14899.690607734809</v>
      </c>
      <c r="N1715" s="13">
        <v>9111.1341034655979</v>
      </c>
      <c r="O1715" s="13">
        <v>11896.881968859869</v>
      </c>
      <c r="P1715" s="13">
        <v>172</v>
      </c>
      <c r="Q1715" s="13">
        <v>20.733299849321952</v>
      </c>
      <c r="R1715" s="13">
        <v>369</v>
      </c>
      <c r="S1715" s="13">
        <v>1.9161290322580644</v>
      </c>
      <c r="T1715" s="13">
        <v>295</v>
      </c>
    </row>
    <row r="1716" spans="1:20" x14ac:dyDescent="0.2">
      <c r="A1716" s="10">
        <v>2025</v>
      </c>
      <c r="B1716" s="10">
        <v>1</v>
      </c>
      <c r="C1716" s="10" t="s">
        <v>39</v>
      </c>
      <c r="D1716" s="13">
        <v>870</v>
      </c>
      <c r="E1716" s="13" t="b">
        <v>0</v>
      </c>
      <c r="F1716" s="13" t="b">
        <v>0</v>
      </c>
      <c r="G1716" s="13" t="s">
        <v>112</v>
      </c>
      <c r="H1716" s="13">
        <v>270247.04000000015</v>
      </c>
      <c r="I1716" s="14">
        <v>848</v>
      </c>
      <c r="J1716" s="14">
        <v>23.105555555520986</v>
      </c>
      <c r="K1716" s="13">
        <v>11696.193123364465</v>
      </c>
      <c r="L1716" s="14">
        <v>9722.3756191537723</v>
      </c>
      <c r="M1716" s="13">
        <v>9333.2116374268135</v>
      </c>
      <c r="N1716" s="13">
        <v>5896.8160134736045</v>
      </c>
      <c r="O1716" s="13">
        <v>7359.3941332161185</v>
      </c>
      <c r="P1716" s="13">
        <v>286</v>
      </c>
      <c r="Q1716" s="13">
        <v>12.377975474892287</v>
      </c>
      <c r="R1716" s="13">
        <v>439.5</v>
      </c>
      <c r="S1716" s="13">
        <v>1.7874015748031495</v>
      </c>
      <c r="T1716" s="13">
        <v>395</v>
      </c>
    </row>
    <row r="1717" spans="1:20" x14ac:dyDescent="0.2">
      <c r="A1717" s="10">
        <v>2026</v>
      </c>
      <c r="B1717" s="10">
        <v>1</v>
      </c>
      <c r="C1717" s="10" t="s">
        <v>40</v>
      </c>
      <c r="D1717" s="13">
        <v>870</v>
      </c>
      <c r="E1717" s="13" t="b">
        <v>0</v>
      </c>
      <c r="F1717" s="13" t="b">
        <v>0</v>
      </c>
      <c r="G1717" s="13" t="s">
        <v>112</v>
      </c>
      <c r="H1717" s="13">
        <v>232354.1399999999</v>
      </c>
      <c r="I1717" s="14">
        <v>268</v>
      </c>
      <c r="J1717" s="14">
        <v>15.187534722208511</v>
      </c>
      <c r="K1717" s="13">
        <v>15299.003047560564</v>
      </c>
      <c r="L1717" s="14">
        <v>15299.003047560564</v>
      </c>
      <c r="M1717" s="13">
        <v>5908.3176856073314</v>
      </c>
      <c r="N1717" s="13">
        <v>6050.5356320684878</v>
      </c>
      <c r="O1717" s="13">
        <v>5908.3176856073314</v>
      </c>
      <c r="P1717" s="13">
        <v>74</v>
      </c>
      <c r="Q1717" s="13">
        <v>4.8724168440445359</v>
      </c>
      <c r="R1717" s="13">
        <v>988</v>
      </c>
      <c r="S1717" s="13">
        <v>2.9</v>
      </c>
      <c r="T1717" s="13">
        <v>534</v>
      </c>
    </row>
    <row r="1718" spans="1:20" x14ac:dyDescent="0.2">
      <c r="A1718" s="10">
        <v>2024</v>
      </c>
      <c r="B1718" s="10">
        <v>2</v>
      </c>
      <c r="C1718" s="10" t="s">
        <v>27</v>
      </c>
      <c r="D1718" s="13">
        <v>870</v>
      </c>
      <c r="E1718" s="13" t="b">
        <v>0</v>
      </c>
      <c r="F1718" s="13" t="b">
        <v>0</v>
      </c>
      <c r="G1718" s="13" t="s">
        <v>112</v>
      </c>
      <c r="H1718" s="13">
        <v>380626.47999999928</v>
      </c>
      <c r="I1718" s="14">
        <v>1671</v>
      </c>
      <c r="J1718" s="14">
        <v>22.066666666666666</v>
      </c>
      <c r="K1718" s="13">
        <v>17248.934138972778</v>
      </c>
      <c r="L1718" s="14">
        <v>14081.181117824783</v>
      </c>
      <c r="M1718" s="13">
        <v>14402.370996978874</v>
      </c>
      <c r="N1718" s="13">
        <v>11011.022809667684</v>
      </c>
      <c r="O1718" s="13">
        <v>11234.617975830821</v>
      </c>
      <c r="P1718" s="13">
        <v>555</v>
      </c>
      <c r="Q1718" s="13">
        <v>25.15105740181269</v>
      </c>
      <c r="R1718" s="13">
        <v>349.5</v>
      </c>
      <c r="S1718" s="13">
        <v>1.847082494969819</v>
      </c>
      <c r="T1718" s="13">
        <v>279</v>
      </c>
    </row>
    <row r="1719" spans="1:20" x14ac:dyDescent="0.2">
      <c r="A1719" s="10">
        <v>2025</v>
      </c>
      <c r="B1719" s="10">
        <v>2</v>
      </c>
      <c r="C1719" s="10" t="s">
        <v>39</v>
      </c>
      <c r="D1719" s="13">
        <v>870</v>
      </c>
      <c r="E1719" s="13" t="b">
        <v>0</v>
      </c>
      <c r="F1719" s="13" t="b">
        <v>0</v>
      </c>
      <c r="G1719" s="13" t="s">
        <v>112</v>
      </c>
      <c r="H1719" s="13">
        <v>273613.22999999992</v>
      </c>
      <c r="I1719" s="14">
        <v>895</v>
      </c>
      <c r="J1719" s="14">
        <v>23.037395833342742</v>
      </c>
      <c r="K1719" s="13">
        <v>11876.916643676841</v>
      </c>
      <c r="L1719" s="14">
        <v>10233.420118553058</v>
      </c>
      <c r="M1719" s="13">
        <v>9526.2342839275825</v>
      </c>
      <c r="N1719" s="13">
        <v>6504.2060779774492</v>
      </c>
      <c r="O1719" s="13">
        <v>7882.7377588037916</v>
      </c>
      <c r="P1719" s="13">
        <v>336</v>
      </c>
      <c r="Q1719" s="13">
        <v>14.584981845634509</v>
      </c>
      <c r="R1719" s="13">
        <v>386</v>
      </c>
      <c r="S1719" s="13">
        <v>1.6524590163934427</v>
      </c>
      <c r="T1719" s="13">
        <v>345</v>
      </c>
    </row>
    <row r="1720" spans="1:20" x14ac:dyDescent="0.2">
      <c r="A1720" s="10">
        <v>2024</v>
      </c>
      <c r="B1720" s="10">
        <v>3</v>
      </c>
      <c r="C1720" s="10" t="s">
        <v>39</v>
      </c>
      <c r="D1720" s="13">
        <v>870</v>
      </c>
      <c r="E1720" s="13" t="b">
        <v>0</v>
      </c>
      <c r="F1720" s="13" t="b">
        <v>0</v>
      </c>
      <c r="G1720" s="13" t="s">
        <v>112</v>
      </c>
      <c r="H1720" s="13">
        <v>150054.83999999994</v>
      </c>
      <c r="I1720" s="14">
        <v>564</v>
      </c>
      <c r="J1720" s="14">
        <v>10.208576388901564</v>
      </c>
      <c r="K1720" s="13">
        <v>14698.899658833403</v>
      </c>
      <c r="L1720" s="14">
        <v>9960.0410602345</v>
      </c>
      <c r="M1720" s="13">
        <v>13998.704085259496</v>
      </c>
      <c r="N1720" s="13">
        <v>7829.0191457929432</v>
      </c>
      <c r="O1720" s="13">
        <v>9259.8454866605916</v>
      </c>
      <c r="P1720" s="13">
        <v>196</v>
      </c>
      <c r="Q1720" s="13">
        <v>19.199542868003114</v>
      </c>
      <c r="R1720" s="13">
        <v>369</v>
      </c>
      <c r="S1720" s="13">
        <v>1.8457142857142856</v>
      </c>
      <c r="T1720" s="13">
        <v>305</v>
      </c>
    </row>
    <row r="1721" spans="1:20" x14ac:dyDescent="0.2">
      <c r="A1721" s="10">
        <v>2024</v>
      </c>
      <c r="B1721" s="10">
        <v>3</v>
      </c>
      <c r="C1721" s="10" t="s">
        <v>27</v>
      </c>
      <c r="D1721" s="13">
        <v>870</v>
      </c>
      <c r="E1721" s="13" t="b">
        <v>0</v>
      </c>
      <c r="F1721" s="13" t="b">
        <v>0</v>
      </c>
      <c r="G1721" s="13" t="s">
        <v>112</v>
      </c>
      <c r="H1721" s="13">
        <v>166960.05000000019</v>
      </c>
      <c r="I1721" s="14">
        <v>798</v>
      </c>
      <c r="J1721" s="14">
        <v>11.379166666666666</v>
      </c>
      <c r="K1721" s="13">
        <v>14672.432076162595</v>
      </c>
      <c r="L1721" s="14">
        <v>11070.081288905176</v>
      </c>
      <c r="M1721" s="13">
        <v>12942.076894910302</v>
      </c>
      <c r="N1721" s="13">
        <v>8161.634566093011</v>
      </c>
      <c r="O1721" s="13">
        <v>9339.7261076528866</v>
      </c>
      <c r="P1721" s="13">
        <v>292</v>
      </c>
      <c r="Q1721" s="13">
        <v>25.660930062248262</v>
      </c>
      <c r="R1721" s="13">
        <v>334</v>
      </c>
      <c r="S1721" s="13">
        <v>1.624031007751938</v>
      </c>
      <c r="T1721" s="13">
        <v>289</v>
      </c>
    </row>
    <row r="1722" spans="1:20" x14ac:dyDescent="0.2">
      <c r="A1722" s="10">
        <v>2025</v>
      </c>
      <c r="B1722" s="10">
        <v>3</v>
      </c>
      <c r="C1722" s="10" t="s">
        <v>29</v>
      </c>
      <c r="D1722" s="13">
        <v>870</v>
      </c>
      <c r="E1722" s="13" t="b">
        <v>0</v>
      </c>
      <c r="F1722" s="13" t="b">
        <v>0</v>
      </c>
      <c r="G1722" s="13" t="s">
        <v>112</v>
      </c>
      <c r="H1722" s="13">
        <v>0</v>
      </c>
      <c r="I1722" s="14">
        <v>3</v>
      </c>
      <c r="J1722" s="14">
        <v>1</v>
      </c>
      <c r="K1722" s="13">
        <v>0</v>
      </c>
      <c r="L1722" s="14">
        <v>0</v>
      </c>
      <c r="M1722" s="13">
        <v>0</v>
      </c>
      <c r="N1722" s="13">
        <v>262</v>
      </c>
      <c r="O1722" s="13">
        <v>0</v>
      </c>
      <c r="P1722" s="13">
        <v>1</v>
      </c>
      <c r="Q1722" s="13">
        <v>1</v>
      </c>
      <c r="S1722" s="13">
        <v>2</v>
      </c>
      <c r="T1722" s="13">
        <v>149</v>
      </c>
    </row>
    <row r="1723" spans="1:20" x14ac:dyDescent="0.2">
      <c r="A1723" s="10">
        <v>2025</v>
      </c>
      <c r="B1723" s="10">
        <v>3</v>
      </c>
      <c r="C1723" s="10" t="s">
        <v>39</v>
      </c>
      <c r="D1723" s="13">
        <v>870</v>
      </c>
      <c r="E1723" s="13" t="b">
        <v>0</v>
      </c>
      <c r="F1723" s="13" t="b">
        <v>0</v>
      </c>
      <c r="G1723" s="13" t="s">
        <v>112</v>
      </c>
      <c r="H1723" s="13">
        <v>326106.04000000085</v>
      </c>
      <c r="I1723" s="14">
        <v>1125</v>
      </c>
      <c r="J1723" s="14">
        <v>23.730138888876827</v>
      </c>
      <c r="K1723" s="13">
        <v>13742.272707592898</v>
      </c>
      <c r="L1723" s="14">
        <v>12107.695253931955</v>
      </c>
      <c r="M1723" s="13">
        <v>11055.229858893466</v>
      </c>
      <c r="N1723" s="13">
        <v>7509.9248611450103</v>
      </c>
      <c r="O1723" s="13">
        <v>9420.6524052325585</v>
      </c>
      <c r="P1723" s="13">
        <v>374</v>
      </c>
      <c r="Q1723" s="13">
        <v>15.760548294780833</v>
      </c>
      <c r="R1723" s="13">
        <v>450</v>
      </c>
      <c r="S1723" s="13">
        <v>1.829059829059829</v>
      </c>
      <c r="T1723" s="13">
        <v>339</v>
      </c>
    </row>
    <row r="1724" spans="1:20" x14ac:dyDescent="0.2">
      <c r="A1724" s="10">
        <v>2024</v>
      </c>
      <c r="B1724" s="10">
        <v>4</v>
      </c>
      <c r="C1724" s="10" t="s">
        <v>39</v>
      </c>
      <c r="D1724" s="13">
        <v>870</v>
      </c>
      <c r="E1724" s="13" t="b">
        <v>0</v>
      </c>
      <c r="F1724" s="13" t="b">
        <v>0</v>
      </c>
      <c r="G1724" s="13" t="s">
        <v>112</v>
      </c>
      <c r="H1724" s="13">
        <v>311496.52000000019</v>
      </c>
      <c r="I1724" s="14">
        <v>1210</v>
      </c>
      <c r="J1724" s="14">
        <v>24.059027777768208</v>
      </c>
      <c r="K1724" s="13">
        <v>12947.178201765873</v>
      </c>
      <c r="L1724" s="14">
        <v>10286.343333818499</v>
      </c>
      <c r="M1724" s="13">
        <v>12169.840057733238</v>
      </c>
      <c r="N1724" s="13">
        <v>6434.4794573557292</v>
      </c>
      <c r="O1724" s="13">
        <v>9509.0051897858611</v>
      </c>
      <c r="P1724" s="13">
        <v>415</v>
      </c>
      <c r="Q1724" s="13">
        <v>17.249242314915218</v>
      </c>
      <c r="R1724" s="13">
        <v>405.5</v>
      </c>
      <c r="S1724" s="13">
        <v>1.7533156498673741</v>
      </c>
      <c r="T1724" s="13">
        <v>305</v>
      </c>
    </row>
    <row r="1725" spans="1:20" x14ac:dyDescent="0.2">
      <c r="A1725" s="10">
        <v>2025</v>
      </c>
      <c r="B1725" s="10">
        <v>4</v>
      </c>
      <c r="C1725" s="10" t="s">
        <v>39</v>
      </c>
      <c r="D1725" s="13">
        <v>870</v>
      </c>
      <c r="E1725" s="13" t="b">
        <v>0</v>
      </c>
      <c r="F1725" s="13" t="b">
        <v>0</v>
      </c>
      <c r="G1725" s="13" t="s">
        <v>112</v>
      </c>
      <c r="H1725" s="13">
        <v>187120.82</v>
      </c>
      <c r="I1725" s="14">
        <v>770</v>
      </c>
      <c r="J1725" s="14">
        <v>18.66246527772455</v>
      </c>
      <c r="K1725" s="13">
        <v>10026.586370844945</v>
      </c>
      <c r="L1725" s="14">
        <v>8636.4377696863339</v>
      </c>
      <c r="M1725" s="13">
        <v>9436.0963237902615</v>
      </c>
      <c r="N1725" s="13">
        <v>7002.1761892292325</v>
      </c>
      <c r="O1725" s="13">
        <v>8045.9477226316458</v>
      </c>
      <c r="P1725" s="13">
        <v>266</v>
      </c>
      <c r="Q1725" s="13">
        <v>14.253208032354472</v>
      </c>
      <c r="R1725" s="13">
        <v>422</v>
      </c>
      <c r="S1725" s="13">
        <v>1.7572016460905351</v>
      </c>
      <c r="T1725" s="13">
        <v>319</v>
      </c>
    </row>
    <row r="1726" spans="1:20" x14ac:dyDescent="0.2">
      <c r="A1726" s="10">
        <v>2024</v>
      </c>
      <c r="B1726" s="10">
        <v>5</v>
      </c>
      <c r="C1726" s="10" t="s">
        <v>39</v>
      </c>
      <c r="D1726" s="13">
        <v>870</v>
      </c>
      <c r="E1726" s="13" t="b">
        <v>0</v>
      </c>
      <c r="F1726" s="13" t="b">
        <v>0</v>
      </c>
      <c r="G1726" s="13" t="s">
        <v>112</v>
      </c>
      <c r="H1726" s="13">
        <v>394877.4200000008</v>
      </c>
      <c r="I1726" s="14">
        <v>1339</v>
      </c>
      <c r="J1726" s="14">
        <v>23.640138888869842</v>
      </c>
      <c r="K1726" s="13">
        <v>16703.684435031617</v>
      </c>
      <c r="L1726" s="14">
        <v>11641.723904150755</v>
      </c>
      <c r="M1726" s="13">
        <v>13772.293027994368</v>
      </c>
      <c r="N1726" s="13">
        <v>6895.6223466499905</v>
      </c>
      <c r="O1726" s="13">
        <v>8710.3324971135244</v>
      </c>
      <c r="P1726" s="13">
        <v>445</v>
      </c>
      <c r="Q1726" s="13">
        <v>18.823916479167266</v>
      </c>
      <c r="R1726" s="13">
        <v>435</v>
      </c>
      <c r="S1726" s="13">
        <v>1.857487922705314</v>
      </c>
      <c r="T1726" s="13">
        <v>315</v>
      </c>
    </row>
    <row r="1727" spans="1:20" x14ac:dyDescent="0.2">
      <c r="A1727" s="10">
        <v>2025</v>
      </c>
      <c r="B1727" s="10">
        <v>5</v>
      </c>
      <c r="C1727" s="10" t="s">
        <v>39</v>
      </c>
      <c r="D1727" s="13">
        <v>870</v>
      </c>
      <c r="E1727" s="13" t="b">
        <v>0</v>
      </c>
      <c r="F1727" s="13" t="b">
        <v>0</v>
      </c>
      <c r="G1727" s="13" t="s">
        <v>112</v>
      </c>
      <c r="H1727" s="13">
        <v>61216.999999999964</v>
      </c>
      <c r="I1727" s="14">
        <v>215</v>
      </c>
      <c r="J1727" s="14">
        <v>6.0735069444397229</v>
      </c>
      <c r="K1727" s="13">
        <v>10079.349634405859</v>
      </c>
      <c r="L1727" s="14">
        <v>9192.3052876578531</v>
      </c>
      <c r="M1727" s="13">
        <v>10079.349634405859</v>
      </c>
      <c r="N1727" s="13">
        <v>7079.1867685871684</v>
      </c>
      <c r="O1727" s="13">
        <v>9192.3052876578531</v>
      </c>
      <c r="P1727" s="13">
        <v>65</v>
      </c>
      <c r="Q1727" s="13">
        <v>10.702218766623343</v>
      </c>
      <c r="R1727" s="13">
        <v>356</v>
      </c>
      <c r="S1727" s="13">
        <v>1.8909090909090909</v>
      </c>
      <c r="T1727" s="13">
        <v>359</v>
      </c>
    </row>
    <row r="1728" spans="1:20" x14ac:dyDescent="0.2">
      <c r="A1728" s="10">
        <v>2024</v>
      </c>
      <c r="B1728" s="10">
        <v>6</v>
      </c>
      <c r="C1728" s="10" t="s">
        <v>39</v>
      </c>
      <c r="D1728" s="13">
        <v>870</v>
      </c>
      <c r="E1728" s="13" t="b">
        <v>0</v>
      </c>
      <c r="F1728" s="13" t="b">
        <v>0</v>
      </c>
      <c r="G1728" s="13" t="s">
        <v>112</v>
      </c>
      <c r="H1728" s="13">
        <v>375876.02999999892</v>
      </c>
      <c r="I1728" s="14">
        <v>1481</v>
      </c>
      <c r="J1728" s="14">
        <v>24.983298611055361</v>
      </c>
      <c r="K1728" s="13">
        <v>15045.092157433126</v>
      </c>
      <c r="L1728" s="14">
        <v>10815.086278496299</v>
      </c>
      <c r="M1728" s="13">
        <v>12940.570219856261</v>
      </c>
      <c r="N1728" s="13">
        <v>7117.7082245381389</v>
      </c>
      <c r="O1728" s="13">
        <v>8710.5643409194345</v>
      </c>
      <c r="P1728" s="13">
        <v>507</v>
      </c>
      <c r="Q1728" s="13">
        <v>20.293557223690527</v>
      </c>
      <c r="R1728" s="13">
        <v>365.5</v>
      </c>
      <c r="S1728" s="13">
        <v>1.8008948545861299</v>
      </c>
      <c r="T1728" s="13">
        <v>305</v>
      </c>
    </row>
    <row r="1729" spans="1:20" x14ac:dyDescent="0.2">
      <c r="A1729" s="10">
        <v>2024</v>
      </c>
      <c r="B1729" s="10">
        <v>7</v>
      </c>
      <c r="C1729" s="10" t="s">
        <v>39</v>
      </c>
      <c r="D1729" s="13">
        <v>870</v>
      </c>
      <c r="E1729" s="13" t="b">
        <v>0</v>
      </c>
      <c r="F1729" s="13" t="b">
        <v>0</v>
      </c>
      <c r="G1729" s="13" t="s">
        <v>112</v>
      </c>
      <c r="H1729" s="13">
        <v>325126.51000000018</v>
      </c>
      <c r="I1729" s="14">
        <v>1143</v>
      </c>
      <c r="J1729" s="14">
        <v>19.160659722255659</v>
      </c>
      <c r="K1729" s="13">
        <v>16968.440268387854</v>
      </c>
      <c r="L1729" s="14">
        <v>11572.002384785201</v>
      </c>
      <c r="M1729" s="13">
        <v>15038.11529335374</v>
      </c>
      <c r="N1729" s="13">
        <v>7900.6773354555007</v>
      </c>
      <c r="O1729" s="13">
        <v>9641.6774097511025</v>
      </c>
      <c r="P1729" s="13">
        <v>427</v>
      </c>
      <c r="Q1729" s="13">
        <v>22.285245194560144</v>
      </c>
      <c r="R1729" s="13">
        <v>403</v>
      </c>
      <c r="S1729" s="13">
        <v>1.8841309823677581</v>
      </c>
      <c r="T1729" s="13">
        <v>315</v>
      </c>
    </row>
    <row r="1730" spans="1:20" x14ac:dyDescent="0.2">
      <c r="A1730" s="10">
        <v>2025</v>
      </c>
      <c r="B1730" s="10">
        <v>7</v>
      </c>
      <c r="C1730" s="10" t="s">
        <v>40</v>
      </c>
      <c r="D1730" s="13">
        <v>870</v>
      </c>
      <c r="E1730" s="13" t="b">
        <v>0</v>
      </c>
      <c r="F1730" s="13" t="b">
        <v>0</v>
      </c>
      <c r="G1730" s="13" t="s">
        <v>112</v>
      </c>
      <c r="H1730" s="13">
        <v>186736.04000000004</v>
      </c>
      <c r="I1730" s="14">
        <v>295</v>
      </c>
      <c r="J1730" s="14">
        <v>7.6382986111327771</v>
      </c>
      <c r="K1730" s="13">
        <v>24447.334348493958</v>
      </c>
      <c r="L1730" s="14">
        <v>24352.522658500002</v>
      </c>
      <c r="M1730" s="13">
        <v>12090.865348651749</v>
      </c>
      <c r="N1730" s="13">
        <v>8589.4232917754543</v>
      </c>
      <c r="O1730" s="13">
        <v>11996.053658657791</v>
      </c>
      <c r="P1730" s="13">
        <v>81</v>
      </c>
      <c r="Q1730" s="13">
        <v>10.604455798827106</v>
      </c>
      <c r="R1730" s="13">
        <v>931</v>
      </c>
      <c r="S1730" s="13">
        <v>2.4109589041095889</v>
      </c>
      <c r="T1730" s="13">
        <v>539</v>
      </c>
    </row>
    <row r="1731" spans="1:20" x14ac:dyDescent="0.2">
      <c r="A1731" s="10">
        <v>2024</v>
      </c>
      <c r="B1731" s="10">
        <v>8</v>
      </c>
      <c r="C1731" s="10" t="s">
        <v>39</v>
      </c>
      <c r="D1731" s="13">
        <v>870</v>
      </c>
      <c r="E1731" s="13" t="b">
        <v>0</v>
      </c>
      <c r="F1731" s="13" t="b">
        <v>0</v>
      </c>
      <c r="G1731" s="13" t="s">
        <v>112</v>
      </c>
      <c r="H1731" s="13">
        <v>384704.6699999987</v>
      </c>
      <c r="I1731" s="14">
        <v>1674</v>
      </c>
      <c r="J1731" s="14">
        <v>26.998437500005821</v>
      </c>
      <c r="K1731" s="13">
        <v>14249.145714447948</v>
      </c>
      <c r="L1731" s="14">
        <v>9777.6743561527655</v>
      </c>
      <c r="M1731" s="13">
        <v>12810.877296137001</v>
      </c>
      <c r="N1731" s="13">
        <v>6928.1201921392703</v>
      </c>
      <c r="O1731" s="13">
        <v>8339.4059378418297</v>
      </c>
      <c r="P1731" s="13">
        <v>558</v>
      </c>
      <c r="Q1731" s="13">
        <v>20.667862723532785</v>
      </c>
      <c r="R1731" s="13">
        <v>365</v>
      </c>
      <c r="S1731" s="13">
        <v>1.877431906614786</v>
      </c>
      <c r="T1731" s="13">
        <v>299</v>
      </c>
    </row>
    <row r="1732" spans="1:20" x14ac:dyDescent="0.2">
      <c r="A1732" s="10">
        <v>2025</v>
      </c>
      <c r="B1732" s="10">
        <v>8</v>
      </c>
      <c r="C1732" s="10" t="s">
        <v>29</v>
      </c>
      <c r="D1732" s="13">
        <v>870</v>
      </c>
      <c r="E1732" s="13" t="b">
        <v>0</v>
      </c>
      <c r="F1732" s="13" t="b">
        <v>0</v>
      </c>
      <c r="G1732" s="13" t="s">
        <v>112</v>
      </c>
      <c r="J1732" s="14">
        <v>0.54</v>
      </c>
    </row>
    <row r="1733" spans="1:20" x14ac:dyDescent="0.2">
      <c r="A1733" s="10">
        <v>2025</v>
      </c>
      <c r="B1733" s="10">
        <v>8</v>
      </c>
      <c r="C1733" s="10" t="s">
        <v>40</v>
      </c>
      <c r="D1733" s="13">
        <v>870</v>
      </c>
      <c r="E1733" s="13" t="b">
        <v>0</v>
      </c>
      <c r="F1733" s="13" t="b">
        <v>0</v>
      </c>
      <c r="G1733" s="13" t="s">
        <v>112</v>
      </c>
      <c r="H1733" s="13">
        <v>255202.94999999992</v>
      </c>
      <c r="I1733" s="14">
        <v>406</v>
      </c>
      <c r="J1733" s="14">
        <v>25.240381944530526</v>
      </c>
      <c r="K1733" s="13">
        <v>10110.898898473333</v>
      </c>
      <c r="L1733" s="14">
        <v>10110.898898473333</v>
      </c>
      <c r="M1733" s="13">
        <v>5354.9566047390481</v>
      </c>
      <c r="N1733" s="13">
        <v>4465.0021639003462</v>
      </c>
      <c r="O1733" s="13">
        <v>5354.9566047390481</v>
      </c>
      <c r="P1733" s="13">
        <v>93</v>
      </c>
      <c r="Q1733" s="13">
        <v>3.684571818460642</v>
      </c>
      <c r="R1733" s="13">
        <v>1925.5</v>
      </c>
      <c r="S1733" s="13">
        <v>2.946236559139785</v>
      </c>
      <c r="T1733" s="13">
        <v>525</v>
      </c>
    </row>
    <row r="1734" spans="1:20" x14ac:dyDescent="0.2">
      <c r="A1734" s="10">
        <v>2024</v>
      </c>
      <c r="B1734" s="10">
        <v>9</v>
      </c>
      <c r="C1734" s="10" t="s">
        <v>39</v>
      </c>
      <c r="D1734" s="13">
        <v>870</v>
      </c>
      <c r="E1734" s="13" t="b">
        <v>0</v>
      </c>
      <c r="F1734" s="13" t="b">
        <v>0</v>
      </c>
      <c r="G1734" s="13" t="s">
        <v>112</v>
      </c>
      <c r="H1734" s="13">
        <v>399217.97000000032</v>
      </c>
      <c r="I1734" s="14">
        <v>2770</v>
      </c>
      <c r="J1734" s="14">
        <v>23.883368055611498</v>
      </c>
      <c r="K1734" s="13">
        <v>16715.312893492941</v>
      </c>
      <c r="L1734" s="14">
        <v>11539.270313897247</v>
      </c>
      <c r="M1734" s="13">
        <v>13338.226386590102</v>
      </c>
      <c r="N1734" s="13">
        <v>6701.4329648700896</v>
      </c>
      <c r="O1734" s="13">
        <v>8162.1838069944151</v>
      </c>
      <c r="P1734" s="13">
        <v>484</v>
      </c>
      <c r="Q1734" s="13">
        <v>20.265148486303303</v>
      </c>
      <c r="R1734" s="13">
        <v>396</v>
      </c>
      <c r="S1734" s="13">
        <v>1.7644444444444445</v>
      </c>
      <c r="T1734" s="13">
        <v>315</v>
      </c>
    </row>
    <row r="1735" spans="1:20" x14ac:dyDescent="0.2">
      <c r="A1735" s="10">
        <v>2025</v>
      </c>
      <c r="B1735" s="10">
        <v>9</v>
      </c>
      <c r="C1735" s="10" t="s">
        <v>40</v>
      </c>
      <c r="D1735" s="13">
        <v>870</v>
      </c>
      <c r="E1735" s="13" t="b">
        <v>0</v>
      </c>
      <c r="F1735" s="13" t="b">
        <v>0</v>
      </c>
      <c r="G1735" s="13" t="s">
        <v>112</v>
      </c>
      <c r="H1735" s="13">
        <v>302714.99999999977</v>
      </c>
      <c r="I1735" s="14">
        <v>303</v>
      </c>
      <c r="J1735" s="14">
        <v>22.277118055591998</v>
      </c>
      <c r="K1735" s="13">
        <v>13588.606894508614</v>
      </c>
      <c r="L1735" s="14">
        <v>13578.506844787707</v>
      </c>
      <c r="M1735" s="13">
        <v>5163.4147519870148</v>
      </c>
      <c r="N1735" s="13">
        <v>4470.9082095562471</v>
      </c>
      <c r="O1735" s="13">
        <v>5153.3147022661069</v>
      </c>
      <c r="P1735" s="13">
        <v>91</v>
      </c>
      <c r="Q1735" s="13">
        <v>4.084908998233602</v>
      </c>
      <c r="R1735" s="13">
        <v>1216</v>
      </c>
      <c r="S1735" s="13">
        <v>2.5824175824175826</v>
      </c>
      <c r="T1735" s="13">
        <v>555.5</v>
      </c>
    </row>
    <row r="1736" spans="1:20" x14ac:dyDescent="0.2">
      <c r="A1736" s="10">
        <v>2024</v>
      </c>
      <c r="B1736" s="10">
        <v>10</v>
      </c>
      <c r="C1736" s="10" t="s">
        <v>39</v>
      </c>
      <c r="D1736" s="13">
        <v>870</v>
      </c>
      <c r="E1736" s="13" t="b">
        <v>0</v>
      </c>
      <c r="F1736" s="13" t="b">
        <v>0</v>
      </c>
      <c r="G1736" s="13" t="s">
        <v>112</v>
      </c>
      <c r="H1736" s="13">
        <v>370298.03999999986</v>
      </c>
      <c r="I1736" s="14">
        <v>1152</v>
      </c>
      <c r="J1736" s="14">
        <v>25.394166666723322</v>
      </c>
      <c r="K1736" s="13">
        <v>14582.011879336083</v>
      </c>
      <c r="L1736" s="14">
        <v>10871.77120727402</v>
      </c>
      <c r="M1736" s="13">
        <v>10593.158796287862</v>
      </c>
      <c r="N1736" s="13">
        <v>5544.4737308313406</v>
      </c>
      <c r="O1736" s="13">
        <v>6882.9181242257891</v>
      </c>
      <c r="P1736" s="13">
        <v>389</v>
      </c>
      <c r="Q1736" s="13">
        <v>15.318478653199834</v>
      </c>
      <c r="R1736" s="13">
        <v>365</v>
      </c>
      <c r="S1736" s="13">
        <v>1.7430167597765363</v>
      </c>
      <c r="T1736" s="13">
        <v>329</v>
      </c>
    </row>
    <row r="1737" spans="1:20" x14ac:dyDescent="0.2">
      <c r="A1737" s="10">
        <v>2025</v>
      </c>
      <c r="B1737" s="10">
        <v>10</v>
      </c>
      <c r="C1737" s="10" t="s">
        <v>40</v>
      </c>
      <c r="D1737" s="13">
        <v>870</v>
      </c>
      <c r="E1737" s="13" t="b">
        <v>0</v>
      </c>
      <c r="F1737" s="13" t="b">
        <v>0</v>
      </c>
      <c r="G1737" s="13" t="s">
        <v>112</v>
      </c>
      <c r="H1737" s="13">
        <v>342214.99999999977</v>
      </c>
      <c r="I1737" s="14">
        <v>301</v>
      </c>
      <c r="J1737" s="14">
        <v>25.023819444431865</v>
      </c>
      <c r="K1737" s="13">
        <v>13675.570220602243</v>
      </c>
      <c r="L1737" s="14">
        <v>13675.570220602243</v>
      </c>
      <c r="M1737" s="13">
        <v>4749.2749963253355</v>
      </c>
      <c r="N1737" s="13">
        <v>4015.0465528697036</v>
      </c>
      <c r="O1737" s="13">
        <v>4749.2749963253355</v>
      </c>
      <c r="P1737" s="13">
        <v>90</v>
      </c>
      <c r="Q1737" s="13">
        <v>3.5965732649188453</v>
      </c>
      <c r="R1737" s="13">
        <v>1016.5</v>
      </c>
      <c r="S1737" s="13">
        <v>2.5111111111111111</v>
      </c>
      <c r="T1737" s="13">
        <v>639</v>
      </c>
    </row>
    <row r="1738" spans="1:20" x14ac:dyDescent="0.2">
      <c r="A1738" s="10">
        <v>2024</v>
      </c>
      <c r="B1738" s="10">
        <v>11</v>
      </c>
      <c r="C1738" s="10" t="s">
        <v>39</v>
      </c>
      <c r="D1738" s="13">
        <v>870</v>
      </c>
      <c r="E1738" s="13" t="b">
        <v>0</v>
      </c>
      <c r="F1738" s="13" t="b">
        <v>0</v>
      </c>
      <c r="G1738" s="13" t="s">
        <v>112</v>
      </c>
      <c r="H1738" s="13">
        <v>378048.4600000006</v>
      </c>
      <c r="I1738" s="14">
        <v>1366</v>
      </c>
      <c r="J1738" s="14">
        <v>22.908958333304327</v>
      </c>
      <c r="K1738" s="13">
        <v>16502.210816386425</v>
      </c>
      <c r="L1738" s="14">
        <v>11521.082109451403</v>
      </c>
      <c r="M1738" s="13">
        <v>15269.479079346034</v>
      </c>
      <c r="N1738" s="13">
        <v>7804.7062375625101</v>
      </c>
      <c r="O1738" s="13">
        <v>10288.350372411012</v>
      </c>
      <c r="P1738" s="13">
        <v>443</v>
      </c>
      <c r="Q1738" s="13">
        <v>19.337413493654161</v>
      </c>
      <c r="R1738" s="13">
        <v>431.5</v>
      </c>
      <c r="S1738" s="13">
        <v>2.0268948655256724</v>
      </c>
      <c r="T1738" s="13">
        <v>315</v>
      </c>
    </row>
    <row r="1739" spans="1:20" x14ac:dyDescent="0.2">
      <c r="A1739" s="10">
        <v>2025</v>
      </c>
      <c r="B1739" s="10">
        <v>11</v>
      </c>
      <c r="C1739" s="10" t="s">
        <v>40</v>
      </c>
      <c r="D1739" s="13">
        <v>870</v>
      </c>
      <c r="E1739" s="13" t="b">
        <v>0</v>
      </c>
      <c r="F1739" s="13" t="b">
        <v>0</v>
      </c>
      <c r="G1739" s="13" t="s">
        <v>112</v>
      </c>
      <c r="H1739" s="13">
        <v>428922.69999999891</v>
      </c>
      <c r="I1739" s="14">
        <v>538</v>
      </c>
      <c r="J1739" s="14">
        <v>26.175624999988941</v>
      </c>
      <c r="K1739" s="13">
        <v>16386.340345270844</v>
      </c>
      <c r="L1739" s="14">
        <v>16386.340345270844</v>
      </c>
      <c r="M1739" s="13">
        <v>6132.3991308733894</v>
      </c>
      <c r="N1739" s="13">
        <v>5338.0899214463525</v>
      </c>
      <c r="O1739" s="13">
        <v>6132.3991308733894</v>
      </c>
      <c r="P1739" s="13">
        <v>142</v>
      </c>
      <c r="Q1739" s="13">
        <v>5.4248943434993429</v>
      </c>
      <c r="R1739" s="13">
        <v>934</v>
      </c>
      <c r="S1739" s="13">
        <v>2.7883211678832116</v>
      </c>
      <c r="T1739" s="13">
        <v>449</v>
      </c>
    </row>
    <row r="1740" spans="1:20" x14ac:dyDescent="0.2">
      <c r="A1740" s="10">
        <v>2024</v>
      </c>
      <c r="B1740" s="10">
        <v>12</v>
      </c>
      <c r="C1740" s="10" t="s">
        <v>29</v>
      </c>
      <c r="D1740" s="13">
        <v>870</v>
      </c>
      <c r="E1740" s="13" t="b">
        <v>0</v>
      </c>
      <c r="F1740" s="13" t="b">
        <v>0</v>
      </c>
      <c r="G1740" s="13" t="s">
        <v>112</v>
      </c>
      <c r="H1740" s="13">
        <v>33933</v>
      </c>
      <c r="I1740" s="14">
        <v>7</v>
      </c>
      <c r="J1740" s="14">
        <v>1</v>
      </c>
      <c r="K1740" s="13">
        <v>33933</v>
      </c>
      <c r="L1740" s="14">
        <v>33933</v>
      </c>
      <c r="M1740" s="13">
        <v>1092.2</v>
      </c>
      <c r="N1740" s="13">
        <v>1092.2</v>
      </c>
      <c r="O1740" s="13">
        <v>1092.2</v>
      </c>
      <c r="P1740" s="13">
        <v>1</v>
      </c>
      <c r="Q1740" s="13">
        <v>1</v>
      </c>
      <c r="R1740" s="13">
        <v>33933</v>
      </c>
      <c r="S1740" s="13">
        <v>6</v>
      </c>
      <c r="T1740" s="13">
        <v>2390</v>
      </c>
    </row>
    <row r="1741" spans="1:20" x14ac:dyDescent="0.2">
      <c r="A1741" s="10">
        <v>2024</v>
      </c>
      <c r="B1741" s="10">
        <v>12</v>
      </c>
      <c r="C1741" s="10" t="s">
        <v>39</v>
      </c>
      <c r="D1741" s="13">
        <v>870</v>
      </c>
      <c r="E1741" s="13" t="b">
        <v>0</v>
      </c>
      <c r="F1741" s="13" t="b">
        <v>0</v>
      </c>
      <c r="G1741" s="13" t="s">
        <v>112</v>
      </c>
      <c r="H1741" s="13">
        <v>499974.53999999788</v>
      </c>
      <c r="I1741" s="14">
        <v>1967</v>
      </c>
      <c r="J1741" s="14">
        <v>29.782361111138016</v>
      </c>
      <c r="K1741" s="13">
        <v>16787.605862888329</v>
      </c>
      <c r="L1741" s="14">
        <v>12894.626405438972</v>
      </c>
      <c r="M1741" s="13">
        <v>15257.841321051466</v>
      </c>
      <c r="N1741" s="13">
        <v>8864.7561895710332</v>
      </c>
      <c r="O1741" s="13">
        <v>11364.861863602111</v>
      </c>
      <c r="P1741" s="13">
        <v>580</v>
      </c>
      <c r="Q1741" s="13">
        <v>19.474614448318249</v>
      </c>
      <c r="R1741" s="13">
        <v>429.5</v>
      </c>
      <c r="S1741" s="13">
        <v>2.0867924528301889</v>
      </c>
      <c r="T1741" s="13">
        <v>305</v>
      </c>
    </row>
    <row r="1742" spans="1:20" x14ac:dyDescent="0.2">
      <c r="A1742" s="10">
        <v>2025</v>
      </c>
      <c r="B1742" s="10">
        <v>12</v>
      </c>
      <c r="C1742" s="10" t="s">
        <v>39</v>
      </c>
      <c r="D1742" s="13">
        <v>870</v>
      </c>
      <c r="E1742" s="13" t="b">
        <v>0</v>
      </c>
      <c r="F1742" s="13" t="b">
        <v>0</v>
      </c>
      <c r="G1742" s="13" t="s">
        <v>112</v>
      </c>
      <c r="H1742" s="13">
        <v>4484</v>
      </c>
      <c r="I1742" s="14">
        <v>35</v>
      </c>
      <c r="J1742" s="14">
        <v>1</v>
      </c>
      <c r="K1742" s="13">
        <v>4484</v>
      </c>
      <c r="L1742" s="14">
        <v>4484</v>
      </c>
      <c r="M1742" s="13">
        <v>4484</v>
      </c>
      <c r="N1742" s="13">
        <v>4240</v>
      </c>
      <c r="O1742" s="13">
        <v>4484</v>
      </c>
      <c r="P1742" s="13">
        <v>8</v>
      </c>
      <c r="Q1742" s="13">
        <v>8</v>
      </c>
      <c r="R1742" s="13">
        <v>378.5</v>
      </c>
      <c r="S1742" s="13">
        <v>2.75</v>
      </c>
      <c r="T1742" s="13">
        <v>199</v>
      </c>
    </row>
    <row r="1743" spans="1:20" x14ac:dyDescent="0.2">
      <c r="A1743" s="10">
        <v>2025</v>
      </c>
      <c r="B1743" s="10">
        <v>12</v>
      </c>
      <c r="C1743" s="10" t="s">
        <v>40</v>
      </c>
      <c r="D1743" s="13">
        <v>870</v>
      </c>
      <c r="E1743" s="13" t="b">
        <v>0</v>
      </c>
      <c r="F1743" s="13" t="b">
        <v>0</v>
      </c>
      <c r="G1743" s="13" t="s">
        <v>112</v>
      </c>
      <c r="H1743" s="13">
        <v>319839.8</v>
      </c>
      <c r="I1743" s="14">
        <v>616</v>
      </c>
      <c r="J1743" s="14">
        <v>25.930729166686071</v>
      </c>
      <c r="K1743" s="13">
        <v>12334.392833461354</v>
      </c>
      <c r="L1743" s="14">
        <v>12327.836905206996</v>
      </c>
      <c r="M1743" s="13">
        <v>5202.5841283830423</v>
      </c>
      <c r="N1743" s="13">
        <v>5535.3842569303988</v>
      </c>
      <c r="O1743" s="13">
        <v>5196.0282001286841</v>
      </c>
      <c r="P1743" s="13">
        <v>177</v>
      </c>
      <c r="Q1743" s="13">
        <v>6.8258782413028642</v>
      </c>
      <c r="R1743" s="13">
        <v>597.5</v>
      </c>
      <c r="S1743" s="13">
        <v>2.4444444444444446</v>
      </c>
      <c r="T1743" s="13">
        <v>349</v>
      </c>
    </row>
    <row r="1744" spans="1:20" x14ac:dyDescent="0.2">
      <c r="A1744" s="10">
        <v>2024</v>
      </c>
      <c r="B1744" s="10">
        <v>1</v>
      </c>
      <c r="C1744" s="10" t="s">
        <v>33</v>
      </c>
      <c r="D1744" s="13">
        <v>886</v>
      </c>
      <c r="E1744" s="13" t="b">
        <v>0</v>
      </c>
      <c r="F1744" s="13" t="b">
        <v>0</v>
      </c>
      <c r="G1744" s="13" t="s">
        <v>116</v>
      </c>
      <c r="H1744" s="13">
        <v>59279.999999999993</v>
      </c>
      <c r="I1744" s="14">
        <v>303</v>
      </c>
      <c r="J1744" s="14">
        <v>6.1708333333333343</v>
      </c>
      <c r="K1744" s="13">
        <v>9606.4821066846707</v>
      </c>
      <c r="L1744" s="14">
        <v>6502.3632680621176</v>
      </c>
      <c r="M1744" s="13">
        <v>9606.4821066846707</v>
      </c>
      <c r="N1744" s="13">
        <v>6835.3004726536101</v>
      </c>
      <c r="O1744" s="13">
        <v>6502.3632680621176</v>
      </c>
      <c r="P1744" s="13">
        <v>109</v>
      </c>
      <c r="Q1744" s="13">
        <v>17.663740715732612</v>
      </c>
      <c r="R1744" s="13">
        <v>306</v>
      </c>
      <c r="S1744" s="13">
        <v>1.84</v>
      </c>
      <c r="T1744" s="13">
        <v>225</v>
      </c>
    </row>
    <row r="1745" spans="1:20" x14ac:dyDescent="0.2">
      <c r="A1745" s="10">
        <v>2025</v>
      </c>
      <c r="B1745" s="10">
        <v>1</v>
      </c>
      <c r="C1745" s="10" t="s">
        <v>39</v>
      </c>
      <c r="D1745" s="13">
        <v>886</v>
      </c>
      <c r="E1745" s="13" t="b">
        <v>0</v>
      </c>
      <c r="F1745" s="13" t="b">
        <v>0</v>
      </c>
      <c r="G1745" s="13" t="s">
        <v>116</v>
      </c>
      <c r="H1745" s="13">
        <v>3905</v>
      </c>
      <c r="I1745" s="14">
        <v>34</v>
      </c>
      <c r="J1745" s="14">
        <v>1.0401388888931251</v>
      </c>
      <c r="K1745" s="13">
        <v>3754.3063159147405</v>
      </c>
      <c r="L1745" s="14">
        <v>578.76886099377043</v>
      </c>
      <c r="M1745" s="13">
        <v>3754.3063159147405</v>
      </c>
      <c r="N1745" s="13">
        <v>2598.5952730565818</v>
      </c>
      <c r="O1745" s="13">
        <v>578.76886099377043</v>
      </c>
      <c r="P1745" s="13">
        <v>11</v>
      </c>
      <c r="Q1745" s="13">
        <v>10.575510749055606</v>
      </c>
      <c r="R1745" s="13">
        <v>316</v>
      </c>
      <c r="S1745" s="13">
        <v>1.9</v>
      </c>
      <c r="T1745" s="13">
        <v>315</v>
      </c>
    </row>
    <row r="1746" spans="1:20" x14ac:dyDescent="0.2">
      <c r="A1746" s="10">
        <v>2025</v>
      </c>
      <c r="B1746" s="10">
        <v>1</v>
      </c>
      <c r="C1746" s="10" t="s">
        <v>35</v>
      </c>
      <c r="D1746" s="13">
        <v>886</v>
      </c>
      <c r="E1746" s="13" t="b">
        <v>0</v>
      </c>
      <c r="F1746" s="13" t="b">
        <v>0</v>
      </c>
      <c r="G1746" s="13" t="s">
        <v>116</v>
      </c>
      <c r="H1746" s="13">
        <v>6992</v>
      </c>
      <c r="I1746" s="14">
        <v>33</v>
      </c>
      <c r="J1746" s="14">
        <v>2.1016666666546371</v>
      </c>
      <c r="K1746" s="13">
        <v>3326.8834258715406</v>
      </c>
      <c r="L1746" s="14">
        <v>2760.6661380015262</v>
      </c>
      <c r="M1746" s="13">
        <v>3326.8834258715406</v>
      </c>
      <c r="N1746" s="13">
        <v>3032.4980174638285</v>
      </c>
      <c r="O1746" s="13">
        <v>2760.6661380015262</v>
      </c>
      <c r="P1746" s="13">
        <v>8</v>
      </c>
      <c r="Q1746" s="13">
        <v>3.8065027755967282</v>
      </c>
      <c r="R1746" s="13">
        <v>469</v>
      </c>
      <c r="S1746" s="13">
        <v>3.4285714285714284</v>
      </c>
      <c r="T1746" s="13">
        <v>299</v>
      </c>
    </row>
    <row r="1747" spans="1:20" x14ac:dyDescent="0.2">
      <c r="A1747" s="10">
        <v>2025</v>
      </c>
      <c r="B1747" s="10">
        <v>1</v>
      </c>
      <c r="C1747" s="10" t="s">
        <v>33</v>
      </c>
      <c r="D1747" s="13">
        <v>886</v>
      </c>
      <c r="E1747" s="13" t="b">
        <v>0</v>
      </c>
      <c r="F1747" s="13" t="b">
        <v>0</v>
      </c>
      <c r="G1747" s="13" t="s">
        <v>116</v>
      </c>
      <c r="H1747" s="13">
        <v>103585.92000000003</v>
      </c>
      <c r="I1747" s="14">
        <v>508</v>
      </c>
      <c r="J1747" s="14">
        <v>12.871979166651727</v>
      </c>
      <c r="K1747" s="13">
        <v>8047.3964927139414</v>
      </c>
      <c r="L1747" s="14">
        <v>5559.8186629613629</v>
      </c>
      <c r="M1747" s="13">
        <v>8047.3964927139414</v>
      </c>
      <c r="N1747" s="13">
        <v>5465.4928421780542</v>
      </c>
      <c r="O1747" s="13">
        <v>5559.8186629613629</v>
      </c>
      <c r="P1747" s="13">
        <v>182</v>
      </c>
      <c r="Q1747" s="13">
        <v>14.139239789287357</v>
      </c>
      <c r="R1747" s="13">
        <v>387.5</v>
      </c>
      <c r="S1747" s="13">
        <v>1.7547169811320755</v>
      </c>
      <c r="T1747" s="13">
        <v>315</v>
      </c>
    </row>
    <row r="1748" spans="1:20" x14ac:dyDescent="0.2">
      <c r="A1748" s="10">
        <v>2026</v>
      </c>
      <c r="B1748" s="10">
        <v>1</v>
      </c>
      <c r="C1748" s="10" t="s">
        <v>33</v>
      </c>
      <c r="D1748" s="13">
        <v>886</v>
      </c>
      <c r="E1748" s="13" t="b">
        <v>0</v>
      </c>
      <c r="F1748" s="13" t="b">
        <v>0</v>
      </c>
      <c r="G1748" s="13" t="s">
        <v>116</v>
      </c>
      <c r="H1748" s="13">
        <v>72051.01999999999</v>
      </c>
      <c r="I1748" s="14">
        <v>365</v>
      </c>
      <c r="J1748" s="14">
        <v>9.5439236111124046</v>
      </c>
      <c r="K1748" s="13">
        <v>7549.4128972394392</v>
      </c>
      <c r="L1748" s="14">
        <v>7549.4128972394392</v>
      </c>
      <c r="M1748" s="13">
        <v>7549.4128972394392</v>
      </c>
      <c r="N1748" s="13">
        <v>7625.047408726884</v>
      </c>
      <c r="O1748" s="13">
        <v>7549.4128972394392</v>
      </c>
      <c r="P1748" s="13">
        <v>111</v>
      </c>
      <c r="Q1748" s="13">
        <v>11.630436759862357</v>
      </c>
      <c r="R1748" s="13">
        <v>398</v>
      </c>
      <c r="S1748" s="13">
        <v>1.85</v>
      </c>
      <c r="T1748" s="13">
        <v>299</v>
      </c>
    </row>
    <row r="1749" spans="1:20" x14ac:dyDescent="0.2">
      <c r="A1749" s="10">
        <v>2024</v>
      </c>
      <c r="B1749" s="10">
        <v>2</v>
      </c>
      <c r="C1749" s="10" t="s">
        <v>33</v>
      </c>
      <c r="D1749" s="13">
        <v>886</v>
      </c>
      <c r="E1749" s="13" t="b">
        <v>0</v>
      </c>
      <c r="F1749" s="13" t="b">
        <v>0</v>
      </c>
      <c r="G1749" s="13" t="s">
        <v>116</v>
      </c>
      <c r="H1749" s="13">
        <v>72662.040000000052</v>
      </c>
      <c r="I1749" s="14">
        <v>428</v>
      </c>
      <c r="J1749" s="14">
        <v>9.2333333333333325</v>
      </c>
      <c r="K1749" s="13">
        <v>7869.5350180505475</v>
      </c>
      <c r="L1749" s="14">
        <v>5779.8509025270823</v>
      </c>
      <c r="M1749" s="13">
        <v>7869.5350180505475</v>
      </c>
      <c r="N1749" s="13">
        <v>5560.6667870036163</v>
      </c>
      <c r="O1749" s="13">
        <v>5779.8509025270823</v>
      </c>
      <c r="P1749" s="13">
        <v>159</v>
      </c>
      <c r="Q1749" s="13">
        <v>17.220216606498198</v>
      </c>
      <c r="R1749" s="13">
        <v>328</v>
      </c>
      <c r="S1749" s="13">
        <v>1.8099173553719008</v>
      </c>
      <c r="T1749" s="13">
        <v>229</v>
      </c>
    </row>
    <row r="1750" spans="1:20" x14ac:dyDescent="0.2">
      <c r="A1750" s="10">
        <v>2025</v>
      </c>
      <c r="B1750" s="10">
        <v>2</v>
      </c>
      <c r="C1750" s="10" t="s">
        <v>33</v>
      </c>
      <c r="D1750" s="13">
        <v>886</v>
      </c>
      <c r="E1750" s="13" t="b">
        <v>0</v>
      </c>
      <c r="F1750" s="13" t="b">
        <v>0</v>
      </c>
      <c r="G1750" s="13" t="s">
        <v>116</v>
      </c>
      <c r="H1750" s="13">
        <v>162380.20000000019</v>
      </c>
      <c r="I1750" s="14">
        <v>748</v>
      </c>
      <c r="J1750" s="14">
        <v>19.048368055606261</v>
      </c>
      <c r="K1750" s="13">
        <v>8524.6252868475476</v>
      </c>
      <c r="L1750" s="14">
        <v>7234.6040142499769</v>
      </c>
      <c r="M1750" s="13">
        <v>8524.6252868475476</v>
      </c>
      <c r="N1750" s="13">
        <v>6643.4100617220793</v>
      </c>
      <c r="O1750" s="13">
        <v>7234.6040142499769</v>
      </c>
      <c r="P1750" s="13">
        <v>225</v>
      </c>
      <c r="Q1750" s="13">
        <v>11.812035516280286</v>
      </c>
      <c r="R1750" s="13">
        <v>453</v>
      </c>
      <c r="S1750" s="13">
        <v>2.0336538461538463</v>
      </c>
      <c r="T1750" s="13">
        <v>299</v>
      </c>
    </row>
    <row r="1751" spans="1:20" x14ac:dyDescent="0.2">
      <c r="A1751" s="10">
        <v>2024</v>
      </c>
      <c r="B1751" s="10">
        <v>3</v>
      </c>
      <c r="C1751" s="10" t="s">
        <v>33</v>
      </c>
      <c r="D1751" s="13">
        <v>886</v>
      </c>
      <c r="E1751" s="13" t="b">
        <v>0</v>
      </c>
      <c r="F1751" s="13" t="b">
        <v>0</v>
      </c>
      <c r="G1751" s="13" t="s">
        <v>116</v>
      </c>
      <c r="H1751" s="13">
        <v>147761.84000000017</v>
      </c>
      <c r="I1751" s="14">
        <v>844</v>
      </c>
      <c r="J1751" s="14">
        <v>19.643506944423034</v>
      </c>
      <c r="K1751" s="13">
        <v>7522.1721059309657</v>
      </c>
      <c r="L1751" s="14">
        <v>6015.5215835097342</v>
      </c>
      <c r="M1751" s="13">
        <v>7522.1721059309657</v>
      </c>
      <c r="N1751" s="13">
        <v>5809.1938635426704</v>
      </c>
      <c r="O1751" s="13">
        <v>6015.5215835097342</v>
      </c>
      <c r="P1751" s="13">
        <v>260</v>
      </c>
      <c r="Q1751" s="13">
        <v>13.235925781257521</v>
      </c>
      <c r="R1751" s="13">
        <v>365</v>
      </c>
      <c r="S1751" s="13">
        <v>1.9433962264150944</v>
      </c>
      <c r="T1751" s="13">
        <v>279</v>
      </c>
    </row>
    <row r="1752" spans="1:20" x14ac:dyDescent="0.2">
      <c r="A1752" s="10">
        <v>2025</v>
      </c>
      <c r="B1752" s="10">
        <v>3</v>
      </c>
      <c r="C1752" s="10" t="s">
        <v>35</v>
      </c>
      <c r="D1752" s="13">
        <v>886</v>
      </c>
      <c r="E1752" s="13" t="b">
        <v>0</v>
      </c>
      <c r="F1752" s="13" t="b">
        <v>0</v>
      </c>
      <c r="G1752" s="13" t="s">
        <v>116</v>
      </c>
      <c r="H1752" s="13">
        <v>2079</v>
      </c>
      <c r="I1752" s="14">
        <v>12</v>
      </c>
      <c r="J1752" s="14">
        <v>1.0348958333343035</v>
      </c>
      <c r="K1752" s="13">
        <v>2008.897835931685</v>
      </c>
      <c r="L1752" s="14">
        <v>1752.8334172102341</v>
      </c>
      <c r="M1752" s="13">
        <v>2008.897835931685</v>
      </c>
      <c r="N1752" s="13">
        <v>1752.8334172102341</v>
      </c>
      <c r="O1752" s="13">
        <v>1752.8334172102341</v>
      </c>
      <c r="P1752" s="13">
        <v>5</v>
      </c>
      <c r="Q1752" s="13">
        <v>4.8314041268198293</v>
      </c>
      <c r="R1752" s="13">
        <v>428</v>
      </c>
      <c r="S1752" s="13">
        <v>1.2</v>
      </c>
      <c r="T1752" s="13">
        <v>237</v>
      </c>
    </row>
    <row r="1753" spans="1:20" x14ac:dyDescent="0.2">
      <c r="A1753" s="10">
        <v>2025</v>
      </c>
      <c r="B1753" s="10">
        <v>3</v>
      </c>
      <c r="C1753" s="10" t="s">
        <v>33</v>
      </c>
      <c r="D1753" s="13">
        <v>886</v>
      </c>
      <c r="E1753" s="13" t="b">
        <v>0</v>
      </c>
      <c r="F1753" s="13" t="b">
        <v>0</v>
      </c>
      <c r="G1753" s="13" t="s">
        <v>116</v>
      </c>
      <c r="H1753" s="13">
        <v>136945.2000000003</v>
      </c>
      <c r="I1753" s="14">
        <v>639</v>
      </c>
      <c r="J1753" s="14">
        <v>15.928715277688752</v>
      </c>
      <c r="K1753" s="13">
        <v>8597.3788602912973</v>
      </c>
      <c r="L1753" s="14">
        <v>7717.9607932472527</v>
      </c>
      <c r="M1753" s="13">
        <v>8597.3788602912973</v>
      </c>
      <c r="N1753" s="13">
        <v>7397.7761511660547</v>
      </c>
      <c r="O1753" s="13">
        <v>7717.9607932472527</v>
      </c>
      <c r="P1753" s="13">
        <v>201</v>
      </c>
      <c r="Q1753" s="13">
        <v>12.618720122490945</v>
      </c>
      <c r="R1753" s="13">
        <v>414</v>
      </c>
      <c r="S1753" s="13">
        <v>1.8290155440414508</v>
      </c>
      <c r="T1753" s="13">
        <v>319</v>
      </c>
    </row>
    <row r="1754" spans="1:20" x14ac:dyDescent="0.2">
      <c r="A1754" s="10">
        <v>2024</v>
      </c>
      <c r="B1754" s="10">
        <v>4</v>
      </c>
      <c r="C1754" s="10" t="s">
        <v>29</v>
      </c>
      <c r="D1754" s="13">
        <v>886</v>
      </c>
      <c r="E1754" s="13" t="b">
        <v>0</v>
      </c>
      <c r="F1754" s="13" t="b">
        <v>0</v>
      </c>
      <c r="G1754" s="13" t="s">
        <v>116</v>
      </c>
      <c r="H1754" s="13">
        <v>8230</v>
      </c>
      <c r="I1754" s="14">
        <v>47</v>
      </c>
      <c r="J1754" s="14">
        <v>4.1017708333165501</v>
      </c>
      <c r="K1754" s="13">
        <v>2006.4504660162856</v>
      </c>
      <c r="L1754" s="14">
        <v>1232.9065190389983</v>
      </c>
      <c r="M1754" s="13">
        <v>2006.4504660162856</v>
      </c>
      <c r="N1754" s="13">
        <v>1484.1150925727993</v>
      </c>
      <c r="O1754" s="13">
        <v>1232.9065190389983</v>
      </c>
      <c r="P1754" s="13">
        <v>22</v>
      </c>
      <c r="Q1754" s="13">
        <v>5.3635370902014925</v>
      </c>
      <c r="R1754" s="13">
        <v>306</v>
      </c>
      <c r="S1754" s="13">
        <v>1.4210526315789473</v>
      </c>
      <c r="T1754" s="13">
        <v>299</v>
      </c>
    </row>
    <row r="1755" spans="1:20" x14ac:dyDescent="0.2">
      <c r="A1755" s="10">
        <v>2024</v>
      </c>
      <c r="B1755" s="10">
        <v>4</v>
      </c>
      <c r="C1755" s="10" t="s">
        <v>39</v>
      </c>
      <c r="D1755" s="13">
        <v>886</v>
      </c>
      <c r="E1755" s="13" t="b">
        <v>0</v>
      </c>
      <c r="F1755" s="13" t="b">
        <v>0</v>
      </c>
      <c r="G1755" s="13" t="s">
        <v>116</v>
      </c>
      <c r="H1755" s="13">
        <v>2936.04</v>
      </c>
      <c r="I1755" s="14">
        <v>15</v>
      </c>
      <c r="J1755" s="14">
        <v>1.0192708333051996</v>
      </c>
      <c r="K1755" s="13">
        <v>2880.5297905751645</v>
      </c>
      <c r="L1755" s="14">
        <v>2169.236995460999</v>
      </c>
      <c r="M1755" s="13">
        <v>2880.5297905751645</v>
      </c>
      <c r="N1755" s="13">
        <v>2169.236995460999</v>
      </c>
      <c r="O1755" s="13">
        <v>2169.236995460999</v>
      </c>
      <c r="P1755" s="13">
        <v>10</v>
      </c>
      <c r="Q1755" s="13">
        <v>9.8109351050229705</v>
      </c>
      <c r="R1755" s="13">
        <v>299</v>
      </c>
      <c r="S1755" s="13">
        <v>1</v>
      </c>
      <c r="T1755" s="13">
        <v>319</v>
      </c>
    </row>
    <row r="1756" spans="1:20" x14ac:dyDescent="0.2">
      <c r="A1756" s="10">
        <v>2024</v>
      </c>
      <c r="B1756" s="10">
        <v>4</v>
      </c>
      <c r="C1756" s="10" t="s">
        <v>33</v>
      </c>
      <c r="D1756" s="13">
        <v>886</v>
      </c>
      <c r="E1756" s="13" t="b">
        <v>0</v>
      </c>
      <c r="F1756" s="13" t="b">
        <v>0</v>
      </c>
      <c r="G1756" s="13" t="s">
        <v>116</v>
      </c>
      <c r="H1756" s="13">
        <v>102897.45000000003</v>
      </c>
      <c r="I1756" s="14">
        <v>535</v>
      </c>
      <c r="J1756" s="14">
        <v>13.368229166694219</v>
      </c>
      <c r="K1756" s="13">
        <v>7697.1638290253195</v>
      </c>
      <c r="L1756" s="14">
        <v>5763.9683640353351</v>
      </c>
      <c r="M1756" s="13">
        <v>7697.1638290253195</v>
      </c>
      <c r="N1756" s="13">
        <v>5873.6014337355045</v>
      </c>
      <c r="O1756" s="13">
        <v>5763.9683640353351</v>
      </c>
      <c r="P1756" s="13">
        <v>176</v>
      </c>
      <c r="Q1756" s="13">
        <v>13.165543304605272</v>
      </c>
      <c r="R1756" s="13">
        <v>336</v>
      </c>
      <c r="S1756" s="13">
        <v>1.9027777777777777</v>
      </c>
      <c r="T1756" s="13">
        <v>299</v>
      </c>
    </row>
    <row r="1757" spans="1:20" x14ac:dyDescent="0.2">
      <c r="A1757" s="10">
        <v>2025</v>
      </c>
      <c r="B1757" s="10">
        <v>4</v>
      </c>
      <c r="C1757" s="10" t="s">
        <v>33</v>
      </c>
      <c r="D1757" s="13">
        <v>886</v>
      </c>
      <c r="E1757" s="13" t="b">
        <v>0</v>
      </c>
      <c r="F1757" s="13" t="b">
        <v>0</v>
      </c>
      <c r="G1757" s="13" t="s">
        <v>116</v>
      </c>
      <c r="H1757" s="13">
        <v>107827.72000000026</v>
      </c>
      <c r="I1757" s="14">
        <v>580</v>
      </c>
      <c r="J1757" s="14">
        <v>17.131840277725132</v>
      </c>
      <c r="K1757" s="13">
        <v>6293.9951722640199</v>
      </c>
      <c r="L1757" s="14">
        <v>5623.9912606046164</v>
      </c>
      <c r="M1757" s="13">
        <v>6293.9951722640199</v>
      </c>
      <c r="N1757" s="13">
        <v>5689.1447982225855</v>
      </c>
      <c r="O1757" s="13">
        <v>5623.9912606046164</v>
      </c>
      <c r="P1757" s="13">
        <v>172</v>
      </c>
      <c r="Q1757" s="13">
        <v>10.039785406103446</v>
      </c>
      <c r="R1757" s="13">
        <v>365.5</v>
      </c>
      <c r="S1757" s="13">
        <v>1.9866666666666666</v>
      </c>
      <c r="T1757" s="13">
        <v>319</v>
      </c>
    </row>
    <row r="1758" spans="1:20" x14ac:dyDescent="0.2">
      <c r="A1758" s="10">
        <v>2024</v>
      </c>
      <c r="B1758" s="10">
        <v>5</v>
      </c>
      <c r="C1758" s="10" t="s">
        <v>29</v>
      </c>
      <c r="D1758" s="13">
        <v>886</v>
      </c>
      <c r="E1758" s="13" t="b">
        <v>0</v>
      </c>
      <c r="F1758" s="13" t="b">
        <v>0</v>
      </c>
      <c r="G1758" s="13" t="s">
        <v>116</v>
      </c>
      <c r="H1758" s="13">
        <v>16085.000000000002</v>
      </c>
      <c r="I1758" s="14">
        <v>112</v>
      </c>
      <c r="J1758" s="14">
        <v>7.7540624999528518</v>
      </c>
      <c r="K1758" s="13">
        <v>2074.3964857257479</v>
      </c>
      <c r="L1758" s="14">
        <v>1289.5820739207095</v>
      </c>
      <c r="M1758" s="13">
        <v>2074.3964857257479</v>
      </c>
      <c r="N1758" s="13">
        <v>1269.0766936763578</v>
      </c>
      <c r="O1758" s="13">
        <v>1289.5820739207095</v>
      </c>
      <c r="P1758" s="13">
        <v>30</v>
      </c>
      <c r="Q1758" s="13">
        <v>3.8689396687455657</v>
      </c>
      <c r="R1758" s="13">
        <v>394.5</v>
      </c>
      <c r="S1758" s="13">
        <v>1.8571428571428572</v>
      </c>
      <c r="T1758" s="13">
        <v>225</v>
      </c>
    </row>
    <row r="1759" spans="1:20" x14ac:dyDescent="0.2">
      <c r="A1759" s="10">
        <v>2024</v>
      </c>
      <c r="B1759" s="10">
        <v>5</v>
      </c>
      <c r="C1759" s="10" t="s">
        <v>33</v>
      </c>
      <c r="D1759" s="13">
        <v>886</v>
      </c>
      <c r="E1759" s="13" t="b">
        <v>0</v>
      </c>
      <c r="F1759" s="13" t="b">
        <v>0</v>
      </c>
      <c r="G1759" s="13" t="s">
        <v>116</v>
      </c>
      <c r="H1759" s="13">
        <v>106014.1500000003</v>
      </c>
      <c r="I1759" s="14">
        <v>493</v>
      </c>
      <c r="J1759" s="14">
        <v>10.934826388915244</v>
      </c>
      <c r="K1759" s="13">
        <v>9695.0921971169137</v>
      </c>
      <c r="L1759" s="14">
        <v>6381.505066302424</v>
      </c>
      <c r="M1759" s="13">
        <v>9695.0921971169137</v>
      </c>
      <c r="N1759" s="13">
        <v>6041.7831660291949</v>
      </c>
      <c r="O1759" s="13">
        <v>6381.505066302424</v>
      </c>
      <c r="P1759" s="13">
        <v>148</v>
      </c>
      <c r="Q1759" s="13">
        <v>13.534737062677946</v>
      </c>
      <c r="R1759" s="13">
        <v>333.5</v>
      </c>
      <c r="S1759" s="13">
        <v>2.1472868217054262</v>
      </c>
      <c r="T1759" s="13">
        <v>279</v>
      </c>
    </row>
    <row r="1760" spans="1:20" x14ac:dyDescent="0.2">
      <c r="A1760" s="10">
        <v>2025</v>
      </c>
      <c r="B1760" s="10">
        <v>5</v>
      </c>
      <c r="C1760" s="10" t="s">
        <v>27</v>
      </c>
      <c r="D1760" s="13">
        <v>886</v>
      </c>
      <c r="E1760" s="13" t="b">
        <v>0</v>
      </c>
      <c r="F1760" s="13" t="b">
        <v>0</v>
      </c>
      <c r="G1760" s="13" t="s">
        <v>116</v>
      </c>
      <c r="H1760" s="13">
        <v>6292.0200000000023</v>
      </c>
      <c r="I1760" s="14">
        <v>29</v>
      </c>
      <c r="J1760" s="14">
        <v>0.40125</v>
      </c>
      <c r="K1760" s="13">
        <v>15681.046728971969</v>
      </c>
      <c r="L1760" s="14">
        <v>14525.906542056078</v>
      </c>
      <c r="M1760" s="13">
        <v>15681.046728971969</v>
      </c>
      <c r="N1760" s="13">
        <v>14525.906542056078</v>
      </c>
      <c r="O1760" s="13">
        <v>14525.906542056078</v>
      </c>
      <c r="P1760" s="13">
        <v>9</v>
      </c>
      <c r="Q1760" s="13">
        <v>22.429906542056074</v>
      </c>
      <c r="R1760" s="13">
        <v>530</v>
      </c>
      <c r="S1760" s="13">
        <v>2.1428571428571428</v>
      </c>
      <c r="T1760" s="13">
        <v>429</v>
      </c>
    </row>
    <row r="1761" spans="1:20" x14ac:dyDescent="0.2">
      <c r="A1761" s="10">
        <v>2025</v>
      </c>
      <c r="B1761" s="10">
        <v>5</v>
      </c>
      <c r="C1761" s="10" t="s">
        <v>33</v>
      </c>
      <c r="D1761" s="13">
        <v>886</v>
      </c>
      <c r="E1761" s="13" t="b">
        <v>0</v>
      </c>
      <c r="F1761" s="13" t="b">
        <v>0</v>
      </c>
      <c r="G1761" s="13" t="s">
        <v>116</v>
      </c>
      <c r="H1761" s="13">
        <v>115743.04000000026</v>
      </c>
      <c r="I1761" s="14">
        <v>637</v>
      </c>
      <c r="J1761" s="14">
        <v>17.394722222263226</v>
      </c>
      <c r="K1761" s="13">
        <v>6653.9171204391287</v>
      </c>
      <c r="L1761" s="14">
        <v>6127.613803661653</v>
      </c>
      <c r="M1761" s="13">
        <v>6653.9171204391287</v>
      </c>
      <c r="N1761" s="13">
        <v>6332.1212372697046</v>
      </c>
      <c r="O1761" s="13">
        <v>6127.613803661653</v>
      </c>
      <c r="P1761" s="13">
        <v>165</v>
      </c>
      <c r="Q1761" s="13">
        <v>9.4856358090512725</v>
      </c>
      <c r="R1761" s="13">
        <v>501</v>
      </c>
      <c r="S1761" s="13">
        <v>2.2312925170068025</v>
      </c>
      <c r="T1761" s="13">
        <v>319</v>
      </c>
    </row>
    <row r="1762" spans="1:20" x14ac:dyDescent="0.2">
      <c r="A1762" s="10">
        <v>2024</v>
      </c>
      <c r="B1762" s="10">
        <v>6</v>
      </c>
      <c r="C1762" s="10" t="s">
        <v>35</v>
      </c>
      <c r="D1762" s="13">
        <v>886</v>
      </c>
      <c r="E1762" s="13" t="b">
        <v>0</v>
      </c>
      <c r="F1762" s="13" t="b">
        <v>0</v>
      </c>
      <c r="G1762" s="13" t="s">
        <v>116</v>
      </c>
      <c r="H1762" s="13">
        <v>34683.899999999987</v>
      </c>
      <c r="I1762" s="14">
        <v>222</v>
      </c>
      <c r="J1762" s="14">
        <v>3.1235416666895617</v>
      </c>
      <c r="K1762" s="13">
        <v>11104.029880529557</v>
      </c>
      <c r="L1762" s="14">
        <v>8400.5762688639243</v>
      </c>
      <c r="M1762" s="13">
        <v>11104.029880529557</v>
      </c>
      <c r="N1762" s="13">
        <v>8493.2275061072924</v>
      </c>
      <c r="O1762" s="13">
        <v>8400.5762688639243</v>
      </c>
      <c r="P1762" s="13">
        <v>69</v>
      </c>
      <c r="Q1762" s="13">
        <v>22.090308810616445</v>
      </c>
      <c r="R1762" s="13">
        <v>359</v>
      </c>
      <c r="S1762" s="13">
        <v>1.8688524590163935</v>
      </c>
      <c r="T1762" s="13">
        <v>219</v>
      </c>
    </row>
    <row r="1763" spans="1:20" x14ac:dyDescent="0.2">
      <c r="A1763" s="10">
        <v>2024</v>
      </c>
      <c r="B1763" s="10">
        <v>6</v>
      </c>
      <c r="C1763" s="10" t="s">
        <v>33</v>
      </c>
      <c r="D1763" s="13">
        <v>886</v>
      </c>
      <c r="E1763" s="13" t="b">
        <v>0</v>
      </c>
      <c r="F1763" s="13" t="b">
        <v>0</v>
      </c>
      <c r="G1763" s="13" t="s">
        <v>116</v>
      </c>
      <c r="H1763" s="13">
        <v>124496.99999999999</v>
      </c>
      <c r="I1763" s="14">
        <v>603</v>
      </c>
      <c r="J1763" s="14">
        <v>13.825798611156642</v>
      </c>
      <c r="K1763" s="13">
        <v>9004.6877942759784</v>
      </c>
      <c r="L1763" s="14">
        <v>6341.857889442007</v>
      </c>
      <c r="M1763" s="13">
        <v>9004.6877942759784</v>
      </c>
      <c r="N1763" s="13">
        <v>5953.2944399740772</v>
      </c>
      <c r="O1763" s="13">
        <v>6341.857889442007</v>
      </c>
      <c r="P1763" s="13">
        <v>202</v>
      </c>
      <c r="Q1763" s="13">
        <v>14.610367594751262</v>
      </c>
      <c r="R1763" s="13">
        <v>343</v>
      </c>
      <c r="S1763" s="13">
        <v>2.0054347826086958</v>
      </c>
      <c r="T1763" s="13">
        <v>289</v>
      </c>
    </row>
    <row r="1764" spans="1:20" x14ac:dyDescent="0.2">
      <c r="A1764" s="10">
        <v>2025</v>
      </c>
      <c r="B1764" s="10">
        <v>6</v>
      </c>
      <c r="C1764" s="10" t="s">
        <v>35</v>
      </c>
      <c r="D1764" s="13">
        <v>886</v>
      </c>
      <c r="E1764" s="13" t="b">
        <v>0</v>
      </c>
      <c r="F1764" s="13" t="b">
        <v>0</v>
      </c>
      <c r="G1764" s="13" t="s">
        <v>116</v>
      </c>
      <c r="J1764" s="14">
        <v>1</v>
      </c>
    </row>
    <row r="1765" spans="1:20" x14ac:dyDescent="0.2">
      <c r="A1765" s="10">
        <v>2025</v>
      </c>
      <c r="B1765" s="10">
        <v>6</v>
      </c>
      <c r="C1765" s="10" t="s">
        <v>33</v>
      </c>
      <c r="D1765" s="13">
        <v>886</v>
      </c>
      <c r="E1765" s="13" t="b">
        <v>0</v>
      </c>
      <c r="F1765" s="13" t="b">
        <v>0</v>
      </c>
      <c r="G1765" s="13" t="s">
        <v>116</v>
      </c>
      <c r="H1765" s="13">
        <v>134297.92000000013</v>
      </c>
      <c r="I1765" s="14">
        <v>737</v>
      </c>
      <c r="J1765" s="14">
        <v>20.017881944462133</v>
      </c>
      <c r="K1765" s="13">
        <v>6708.8975932917374</v>
      </c>
      <c r="L1765" s="14">
        <v>6089.5113847807979</v>
      </c>
      <c r="M1765" s="13">
        <v>6708.8975932917374</v>
      </c>
      <c r="N1765" s="13">
        <v>5742.1759364406453</v>
      </c>
      <c r="O1765" s="13">
        <v>6089.5113847807979</v>
      </c>
      <c r="P1765" s="13">
        <v>227</v>
      </c>
      <c r="Q1765" s="13">
        <v>11.339861061714306</v>
      </c>
      <c r="R1765" s="13">
        <v>396</v>
      </c>
      <c r="S1765" s="13">
        <v>1.9154228855721394</v>
      </c>
      <c r="T1765" s="13">
        <v>279</v>
      </c>
    </row>
    <row r="1766" spans="1:20" x14ac:dyDescent="0.2">
      <c r="A1766" s="10">
        <v>2024</v>
      </c>
      <c r="B1766" s="10">
        <v>7</v>
      </c>
      <c r="C1766" s="10" t="s">
        <v>35</v>
      </c>
      <c r="D1766" s="13">
        <v>886</v>
      </c>
      <c r="E1766" s="13" t="b">
        <v>0</v>
      </c>
      <c r="F1766" s="13" t="b">
        <v>0</v>
      </c>
      <c r="G1766" s="13" t="s">
        <v>116</v>
      </c>
      <c r="H1766" s="13">
        <v>6456.95</v>
      </c>
      <c r="I1766" s="14">
        <v>39</v>
      </c>
      <c r="J1766" s="14">
        <v>1.0434722222198616</v>
      </c>
      <c r="K1766" s="13">
        <v>6187.9462265546617</v>
      </c>
      <c r="L1766" s="14">
        <v>3365.6382270806871</v>
      </c>
      <c r="M1766" s="13">
        <v>6187.9462265546617</v>
      </c>
      <c r="N1766" s="13">
        <v>3365.6382270806871</v>
      </c>
      <c r="O1766" s="13">
        <v>3365.6382270806871</v>
      </c>
      <c r="P1766" s="13">
        <v>16</v>
      </c>
      <c r="Q1766" s="13">
        <v>15.333422068449437</v>
      </c>
      <c r="R1766" s="13">
        <v>305</v>
      </c>
      <c r="S1766" s="13">
        <v>1.4375</v>
      </c>
      <c r="T1766" s="13">
        <v>269</v>
      </c>
    </row>
    <row r="1767" spans="1:20" x14ac:dyDescent="0.2">
      <c r="A1767" s="10">
        <v>2024</v>
      </c>
      <c r="B1767" s="10">
        <v>7</v>
      </c>
      <c r="C1767" s="10" t="s">
        <v>33</v>
      </c>
      <c r="D1767" s="13">
        <v>886</v>
      </c>
      <c r="E1767" s="13" t="b">
        <v>0</v>
      </c>
      <c r="F1767" s="13" t="b">
        <v>0</v>
      </c>
      <c r="G1767" s="13" t="s">
        <v>116</v>
      </c>
      <c r="H1767" s="13">
        <v>127513.67000000014</v>
      </c>
      <c r="I1767" s="14">
        <v>690</v>
      </c>
      <c r="J1767" s="14">
        <v>16.904201388861111</v>
      </c>
      <c r="K1767" s="13">
        <v>7543.3122847213745</v>
      </c>
      <c r="L1767" s="14">
        <v>4427.8412377009035</v>
      </c>
      <c r="M1767" s="13">
        <v>7543.3122847213745</v>
      </c>
      <c r="N1767" s="13">
        <v>4665.2969984116644</v>
      </c>
      <c r="O1767" s="13">
        <v>4427.8412377009035</v>
      </c>
      <c r="P1767" s="13">
        <v>255</v>
      </c>
      <c r="Q1767" s="13">
        <v>15.085007220041179</v>
      </c>
      <c r="R1767" s="13">
        <v>319</v>
      </c>
      <c r="S1767" s="13">
        <v>1.6982758620689655</v>
      </c>
      <c r="T1767" s="13">
        <v>295</v>
      </c>
    </row>
    <row r="1768" spans="1:20" x14ac:dyDescent="0.2">
      <c r="A1768" s="10">
        <v>2025</v>
      </c>
      <c r="B1768" s="10">
        <v>7</v>
      </c>
      <c r="C1768" s="10" t="s">
        <v>35</v>
      </c>
      <c r="D1768" s="13">
        <v>886</v>
      </c>
      <c r="E1768" s="13" t="b">
        <v>0</v>
      </c>
      <c r="F1768" s="13" t="b">
        <v>0</v>
      </c>
      <c r="G1768" s="13" t="s">
        <v>116</v>
      </c>
      <c r="H1768" s="13">
        <v>2379.9999999999995</v>
      </c>
      <c r="I1768" s="14">
        <v>21</v>
      </c>
      <c r="J1768" s="14">
        <v>0.71187500001542503</v>
      </c>
      <c r="K1768" s="13">
        <v>3343.2835820171085</v>
      </c>
      <c r="L1768" s="14">
        <v>3343.2835820171085</v>
      </c>
      <c r="M1768" s="13">
        <v>3343.2835820171085</v>
      </c>
      <c r="N1768" s="13">
        <v>3502.0193151128792</v>
      </c>
      <c r="O1768" s="13">
        <v>3343.2835820171085</v>
      </c>
      <c r="P1768" s="13">
        <v>5</v>
      </c>
      <c r="Q1768" s="13">
        <v>7.023705004237625</v>
      </c>
      <c r="R1768" s="13">
        <v>558</v>
      </c>
      <c r="S1768" s="13">
        <v>2.2000000000000002</v>
      </c>
      <c r="T1768" s="13">
        <v>149</v>
      </c>
    </row>
    <row r="1769" spans="1:20" x14ac:dyDescent="0.2">
      <c r="A1769" s="10">
        <v>2025</v>
      </c>
      <c r="B1769" s="10">
        <v>7</v>
      </c>
      <c r="C1769" s="10" t="s">
        <v>33</v>
      </c>
      <c r="D1769" s="13">
        <v>886</v>
      </c>
      <c r="E1769" s="13" t="b">
        <v>0</v>
      </c>
      <c r="F1769" s="13" t="b">
        <v>0</v>
      </c>
      <c r="G1769" s="13" t="s">
        <v>116</v>
      </c>
      <c r="H1769" s="13">
        <v>89995.900000000052</v>
      </c>
      <c r="I1769" s="14">
        <v>526</v>
      </c>
      <c r="J1769" s="14">
        <v>16.834444444541006</v>
      </c>
      <c r="K1769" s="13">
        <v>5345.9382218688834</v>
      </c>
      <c r="L1769" s="14">
        <v>4998.9027126635601</v>
      </c>
      <c r="M1769" s="13">
        <v>5345.9382218688834</v>
      </c>
      <c r="N1769" s="13">
        <v>5239.4333707045498</v>
      </c>
      <c r="O1769" s="13">
        <v>4998.9027126635601</v>
      </c>
      <c r="P1769" s="13">
        <v>175</v>
      </c>
      <c r="Q1769" s="13">
        <v>10.395353441957401</v>
      </c>
      <c r="R1769" s="13">
        <v>331</v>
      </c>
      <c r="S1769" s="13">
        <v>2.018987341772152</v>
      </c>
      <c r="T1769" s="13">
        <v>259</v>
      </c>
    </row>
    <row r="1770" spans="1:20" x14ac:dyDescent="0.2">
      <c r="A1770" s="10">
        <v>2025</v>
      </c>
      <c r="B1770" s="10">
        <v>7</v>
      </c>
      <c r="C1770" s="10" t="s">
        <v>37</v>
      </c>
      <c r="D1770" s="13">
        <v>886</v>
      </c>
      <c r="E1770" s="13" t="b">
        <v>0</v>
      </c>
      <c r="F1770" s="13" t="b">
        <v>0</v>
      </c>
      <c r="G1770" s="13" t="s">
        <v>116</v>
      </c>
      <c r="H1770" s="13">
        <v>366</v>
      </c>
      <c r="I1770" s="14">
        <v>6</v>
      </c>
      <c r="J1770" s="14">
        <v>0.2175</v>
      </c>
      <c r="K1770" s="13">
        <v>1682.7586206896551</v>
      </c>
      <c r="L1770" s="14">
        <v>1682.7586206896551</v>
      </c>
      <c r="M1770" s="13">
        <v>1682.7586206896551</v>
      </c>
      <c r="N1770" s="13">
        <v>1682.7586206896551</v>
      </c>
      <c r="O1770" s="13">
        <v>1682.7586206896551</v>
      </c>
      <c r="P1770" s="13">
        <v>2</v>
      </c>
      <c r="Q1770" s="13">
        <v>9.1954022988505741</v>
      </c>
      <c r="R1770" s="13">
        <v>183</v>
      </c>
    </row>
    <row r="1771" spans="1:20" x14ac:dyDescent="0.2">
      <c r="A1771" s="10">
        <v>2024</v>
      </c>
      <c r="B1771" s="10">
        <v>8</v>
      </c>
      <c r="C1771" s="10" t="s">
        <v>35</v>
      </c>
      <c r="D1771" s="13">
        <v>886</v>
      </c>
      <c r="E1771" s="13" t="b">
        <v>0</v>
      </c>
      <c r="F1771" s="13" t="b">
        <v>0</v>
      </c>
      <c r="G1771" s="13" t="s">
        <v>116</v>
      </c>
      <c r="H1771" s="13">
        <v>25790.999999999985</v>
      </c>
      <c r="I1771" s="14">
        <v>130</v>
      </c>
      <c r="J1771" s="14">
        <v>2.0461805555605679</v>
      </c>
      <c r="K1771" s="13">
        <v>12604.459528222978</v>
      </c>
      <c r="L1771" s="14">
        <v>8497.7838112807276</v>
      </c>
      <c r="M1771" s="13">
        <v>12604.459528222978</v>
      </c>
      <c r="N1771" s="13">
        <v>7805.371797028226</v>
      </c>
      <c r="O1771" s="13">
        <v>8497.7838112807276</v>
      </c>
      <c r="P1771" s="13">
        <v>46</v>
      </c>
      <c r="Q1771" s="13">
        <v>22.480909553652719</v>
      </c>
      <c r="R1771" s="13">
        <v>310.5</v>
      </c>
      <c r="S1771" s="13">
        <v>1.9761904761904763</v>
      </c>
      <c r="T1771" s="13">
        <v>279</v>
      </c>
    </row>
    <row r="1772" spans="1:20" x14ac:dyDescent="0.2">
      <c r="A1772" s="10">
        <v>2024</v>
      </c>
      <c r="B1772" s="10">
        <v>8</v>
      </c>
      <c r="C1772" s="10" t="s">
        <v>33</v>
      </c>
      <c r="D1772" s="13">
        <v>886</v>
      </c>
      <c r="E1772" s="13" t="b">
        <v>0</v>
      </c>
      <c r="F1772" s="13" t="b">
        <v>0</v>
      </c>
      <c r="G1772" s="13" t="s">
        <v>116</v>
      </c>
      <c r="H1772" s="13">
        <v>161448.85999999975</v>
      </c>
      <c r="I1772" s="14">
        <v>809</v>
      </c>
      <c r="J1772" s="14">
        <v>17.741423611106583</v>
      </c>
      <c r="K1772" s="13">
        <v>9100.1073836559917</v>
      </c>
      <c r="L1772" s="14">
        <v>6859.136147553485</v>
      </c>
      <c r="M1772" s="13">
        <v>9100.1073836559917</v>
      </c>
      <c r="N1772" s="13">
        <v>6416.1277299494059</v>
      </c>
      <c r="O1772" s="13">
        <v>6859.136147553485</v>
      </c>
      <c r="P1772" s="13">
        <v>256</v>
      </c>
      <c r="Q1772" s="13">
        <v>14.429507214953002</v>
      </c>
      <c r="R1772" s="13">
        <v>398</v>
      </c>
      <c r="S1772" s="13">
        <v>1.9872340425531916</v>
      </c>
      <c r="T1772" s="13">
        <v>284</v>
      </c>
    </row>
    <row r="1773" spans="1:20" x14ac:dyDescent="0.2">
      <c r="A1773" s="10">
        <v>2025</v>
      </c>
      <c r="B1773" s="10">
        <v>8</v>
      </c>
      <c r="C1773" s="10" t="s">
        <v>33</v>
      </c>
      <c r="D1773" s="13">
        <v>886</v>
      </c>
      <c r="E1773" s="13" t="b">
        <v>0</v>
      </c>
      <c r="F1773" s="13" t="b">
        <v>0</v>
      </c>
      <c r="G1773" s="13" t="s">
        <v>116</v>
      </c>
      <c r="H1773" s="13">
        <v>142530.80000000022</v>
      </c>
      <c r="I1773" s="14">
        <v>654</v>
      </c>
      <c r="J1773" s="14">
        <v>18.830486111236386</v>
      </c>
      <c r="K1773" s="13">
        <v>7569.1513834552743</v>
      </c>
      <c r="L1773" s="14">
        <v>7032.0781533613781</v>
      </c>
      <c r="M1773" s="13">
        <v>7569.1513834552743</v>
      </c>
      <c r="N1773" s="13">
        <v>6499.7844068914419</v>
      </c>
      <c r="O1773" s="13">
        <v>7032.0781533613781</v>
      </c>
      <c r="P1773" s="13">
        <v>209</v>
      </c>
      <c r="Q1773" s="13">
        <v>11.099023082324312</v>
      </c>
      <c r="R1773" s="13">
        <v>398</v>
      </c>
      <c r="S1773" s="13">
        <v>2.0869565217391304</v>
      </c>
      <c r="T1773" s="13">
        <v>299</v>
      </c>
    </row>
    <row r="1774" spans="1:20" x14ac:dyDescent="0.2">
      <c r="A1774" s="10">
        <v>2024</v>
      </c>
      <c r="B1774" s="10">
        <v>9</v>
      </c>
      <c r="C1774" s="10" t="s">
        <v>33</v>
      </c>
      <c r="D1774" s="13">
        <v>886</v>
      </c>
      <c r="E1774" s="13" t="b">
        <v>0</v>
      </c>
      <c r="F1774" s="13" t="b">
        <v>0</v>
      </c>
      <c r="G1774" s="13" t="s">
        <v>116</v>
      </c>
      <c r="H1774" s="13">
        <v>158751.00000000023</v>
      </c>
      <c r="I1774" s="14">
        <v>789</v>
      </c>
      <c r="J1774" s="14">
        <v>17.907256944437393</v>
      </c>
      <c r="K1774" s="13">
        <v>8865.1768661483202</v>
      </c>
      <c r="L1774" s="14">
        <v>6168.1753013719635</v>
      </c>
      <c r="M1774" s="13">
        <v>8865.1768661483202</v>
      </c>
      <c r="N1774" s="13">
        <v>5402.4298808116373</v>
      </c>
      <c r="O1774" s="13">
        <v>6168.1753013719635</v>
      </c>
      <c r="P1774" s="13">
        <v>271</v>
      </c>
      <c r="Q1774" s="13">
        <v>15.133529431160694</v>
      </c>
      <c r="R1774" s="13">
        <v>331</v>
      </c>
      <c r="S1774" s="13">
        <v>1.8434782608695652</v>
      </c>
      <c r="T1774" s="13">
        <v>299</v>
      </c>
    </row>
    <row r="1775" spans="1:20" x14ac:dyDescent="0.2">
      <c r="A1775" s="10">
        <v>2025</v>
      </c>
      <c r="B1775" s="10">
        <v>9</v>
      </c>
      <c r="C1775" s="10" t="s">
        <v>33</v>
      </c>
      <c r="D1775" s="13">
        <v>886</v>
      </c>
      <c r="E1775" s="13" t="b">
        <v>0</v>
      </c>
      <c r="F1775" s="13" t="b">
        <v>0</v>
      </c>
      <c r="G1775" s="13" t="s">
        <v>116</v>
      </c>
      <c r="H1775" s="13">
        <v>44717.920000000013</v>
      </c>
      <c r="I1775" s="14">
        <v>242</v>
      </c>
      <c r="J1775" s="14">
        <v>12.39538194448367</v>
      </c>
      <c r="K1775" s="13">
        <v>3607.6274374022719</v>
      </c>
      <c r="L1775" s="14">
        <v>3317.5799006581547</v>
      </c>
      <c r="M1775" s="13">
        <v>3607.6274374022719</v>
      </c>
      <c r="N1775" s="13">
        <v>3197.0503351561479</v>
      </c>
      <c r="O1775" s="13">
        <v>3317.5799006581547</v>
      </c>
      <c r="P1775" s="13">
        <v>72</v>
      </c>
      <c r="Q1775" s="13">
        <v>5.808614879515047</v>
      </c>
      <c r="R1775" s="13">
        <v>405</v>
      </c>
      <c r="S1775" s="13">
        <v>2.0597014925373136</v>
      </c>
      <c r="T1775" s="13">
        <v>310</v>
      </c>
    </row>
    <row r="1776" spans="1:20" x14ac:dyDescent="0.2">
      <c r="A1776" s="10">
        <v>2024</v>
      </c>
      <c r="B1776" s="10">
        <v>10</v>
      </c>
      <c r="C1776" s="10" t="s">
        <v>33</v>
      </c>
      <c r="D1776" s="13">
        <v>886</v>
      </c>
      <c r="E1776" s="13" t="b">
        <v>0</v>
      </c>
      <c r="F1776" s="13" t="b">
        <v>0</v>
      </c>
      <c r="G1776" s="13" t="s">
        <v>116</v>
      </c>
      <c r="H1776" s="13">
        <v>169035.05000000016</v>
      </c>
      <c r="I1776" s="14">
        <v>835</v>
      </c>
      <c r="J1776" s="14">
        <v>18.777743055562606</v>
      </c>
      <c r="K1776" s="13">
        <v>9001.8832135380744</v>
      </c>
      <c r="L1776" s="14">
        <v>6933.1063703864047</v>
      </c>
      <c r="M1776" s="13">
        <v>8491.0870027464571</v>
      </c>
      <c r="N1776" s="13">
        <v>5906.2002111668216</v>
      </c>
      <c r="O1776" s="13">
        <v>6422.3101595947865</v>
      </c>
      <c r="P1776" s="13">
        <v>262</v>
      </c>
      <c r="Q1776" s="13">
        <v>13.952688521977976</v>
      </c>
      <c r="R1776" s="13">
        <v>355.5</v>
      </c>
      <c r="S1776" s="13">
        <v>1.7679324894514767</v>
      </c>
      <c r="T1776" s="13">
        <v>305</v>
      </c>
    </row>
    <row r="1777" spans="1:20" x14ac:dyDescent="0.2">
      <c r="A1777" s="10">
        <v>2025</v>
      </c>
      <c r="B1777" s="10">
        <v>10</v>
      </c>
      <c r="C1777" s="10" t="s">
        <v>33</v>
      </c>
      <c r="D1777" s="13">
        <v>886</v>
      </c>
      <c r="E1777" s="13" t="b">
        <v>0</v>
      </c>
      <c r="F1777" s="13" t="b">
        <v>0</v>
      </c>
      <c r="G1777" s="13" t="s">
        <v>116</v>
      </c>
      <c r="H1777" s="13">
        <v>109195.18000000011</v>
      </c>
      <c r="I1777" s="14">
        <v>640</v>
      </c>
      <c r="J1777" s="14">
        <v>20.14590277782554</v>
      </c>
      <c r="K1777" s="13">
        <v>5420.2177586298349</v>
      </c>
      <c r="L1777" s="14">
        <v>5143.6419178026408</v>
      </c>
      <c r="M1777" s="13">
        <v>5420.2177586298349</v>
      </c>
      <c r="N1777" s="13">
        <v>5299.6210285257775</v>
      </c>
      <c r="O1777" s="13">
        <v>5143.6419178026408</v>
      </c>
      <c r="P1777" s="13">
        <v>197</v>
      </c>
      <c r="Q1777" s="13">
        <v>9.7786632931057618</v>
      </c>
      <c r="R1777" s="13">
        <v>380</v>
      </c>
      <c r="S1777" s="13">
        <v>1.9213483146067416</v>
      </c>
      <c r="T1777" s="13">
        <v>269</v>
      </c>
    </row>
    <row r="1778" spans="1:20" x14ac:dyDescent="0.2">
      <c r="A1778" s="10">
        <v>2024</v>
      </c>
      <c r="B1778" s="10">
        <v>11</v>
      </c>
      <c r="C1778" s="10" t="s">
        <v>35</v>
      </c>
      <c r="D1778" s="13">
        <v>886</v>
      </c>
      <c r="E1778" s="13" t="b">
        <v>0</v>
      </c>
      <c r="F1778" s="13" t="b">
        <v>0</v>
      </c>
      <c r="G1778" s="13" t="s">
        <v>116</v>
      </c>
      <c r="H1778" s="13">
        <v>27223.999999999993</v>
      </c>
      <c r="I1778" s="14">
        <v>128</v>
      </c>
      <c r="J1778" s="14">
        <v>3.1351736110809725</v>
      </c>
      <c r="K1778" s="13">
        <v>8683.4106742221102</v>
      </c>
      <c r="L1778" s="14">
        <v>4518.0911034512283</v>
      </c>
      <c r="M1778" s="13">
        <v>8683.4106742221102</v>
      </c>
      <c r="N1778" s="13">
        <v>4670.0284629379203</v>
      </c>
      <c r="O1778" s="13">
        <v>4518.0911034512283</v>
      </c>
      <c r="P1778" s="13">
        <v>47</v>
      </c>
      <c r="Q1778" s="13">
        <v>14.991195330900648</v>
      </c>
      <c r="R1778" s="13">
        <v>392.5</v>
      </c>
      <c r="S1778" s="13">
        <v>2.1162790697674421</v>
      </c>
      <c r="T1778" s="13">
        <v>249</v>
      </c>
    </row>
    <row r="1779" spans="1:20" x14ac:dyDescent="0.2">
      <c r="A1779" s="10">
        <v>2024</v>
      </c>
      <c r="B1779" s="10">
        <v>11</v>
      </c>
      <c r="C1779" s="10" t="s">
        <v>33</v>
      </c>
      <c r="D1779" s="13">
        <v>886</v>
      </c>
      <c r="E1779" s="13" t="b">
        <v>0</v>
      </c>
      <c r="F1779" s="13" t="b">
        <v>0</v>
      </c>
      <c r="G1779" s="13" t="s">
        <v>116</v>
      </c>
      <c r="H1779" s="13">
        <v>148900.70000000001</v>
      </c>
      <c r="I1779" s="14">
        <v>697</v>
      </c>
      <c r="J1779" s="14">
        <v>15.197326388925431</v>
      </c>
      <c r="K1779" s="13">
        <v>9797.8220766849281</v>
      </c>
      <c r="L1779" s="14">
        <v>7112.0996702922321</v>
      </c>
      <c r="M1779" s="13">
        <v>9797.8220766849281</v>
      </c>
      <c r="N1779" s="13">
        <v>6197.809903499744</v>
      </c>
      <c r="O1779" s="13">
        <v>7112.0996702922321</v>
      </c>
      <c r="P1779" s="13">
        <v>214</v>
      </c>
      <c r="Q1779" s="13">
        <v>14.081424227089425</v>
      </c>
      <c r="R1779" s="13">
        <v>420</v>
      </c>
      <c r="S1779" s="13">
        <v>2.0099999999999998</v>
      </c>
      <c r="T1779" s="13">
        <v>315</v>
      </c>
    </row>
    <row r="1780" spans="1:20" x14ac:dyDescent="0.2">
      <c r="A1780" s="10">
        <v>2025</v>
      </c>
      <c r="B1780" s="10">
        <v>11</v>
      </c>
      <c r="C1780" s="10" t="s">
        <v>33</v>
      </c>
      <c r="D1780" s="13">
        <v>886</v>
      </c>
      <c r="E1780" s="13" t="b">
        <v>0</v>
      </c>
      <c r="F1780" s="13" t="b">
        <v>0</v>
      </c>
      <c r="G1780" s="13" t="s">
        <v>116</v>
      </c>
      <c r="H1780" s="13">
        <v>96283.960000000312</v>
      </c>
      <c r="I1780" s="14">
        <v>499</v>
      </c>
      <c r="J1780" s="14">
        <v>13.791215277815354</v>
      </c>
      <c r="K1780" s="13">
        <v>6981.5428198618119</v>
      </c>
      <c r="L1780" s="14">
        <v>6981.5428198618119</v>
      </c>
      <c r="M1780" s="13">
        <v>6981.5428198618119</v>
      </c>
      <c r="N1780" s="13">
        <v>6612.2838461300271</v>
      </c>
      <c r="O1780" s="13">
        <v>6981.5428198618119</v>
      </c>
      <c r="P1780" s="13">
        <v>136</v>
      </c>
      <c r="Q1780" s="13">
        <v>9.8613499434506373</v>
      </c>
      <c r="R1780" s="13">
        <v>439</v>
      </c>
      <c r="S1780" s="13">
        <v>2.2959999999999998</v>
      </c>
      <c r="T1780" s="13">
        <v>279</v>
      </c>
    </row>
    <row r="1781" spans="1:20" x14ac:dyDescent="0.2">
      <c r="A1781" s="10">
        <v>2024</v>
      </c>
      <c r="B1781" s="10">
        <v>12</v>
      </c>
      <c r="C1781" s="10" t="s">
        <v>35</v>
      </c>
      <c r="D1781" s="13">
        <v>886</v>
      </c>
      <c r="E1781" s="13" t="b">
        <v>0</v>
      </c>
      <c r="F1781" s="13" t="b">
        <v>0</v>
      </c>
      <c r="G1781" s="13" t="s">
        <v>116</v>
      </c>
      <c r="H1781" s="13">
        <v>12642.749999999993</v>
      </c>
      <c r="I1781" s="14">
        <v>36</v>
      </c>
      <c r="J1781" s="14">
        <v>1.054722222230339</v>
      </c>
      <c r="K1781" s="13">
        <v>11986.805372570376</v>
      </c>
      <c r="L1781" s="14">
        <v>11082.965498992924</v>
      </c>
      <c r="M1781" s="13">
        <v>11986.805372570376</v>
      </c>
      <c r="N1781" s="13">
        <v>8575.4332366998697</v>
      </c>
      <c r="O1781" s="13">
        <v>11082.965498992924</v>
      </c>
      <c r="P1781" s="13">
        <v>12</v>
      </c>
      <c r="Q1781" s="13">
        <v>11.377403212975388</v>
      </c>
      <c r="R1781" s="13">
        <v>351</v>
      </c>
      <c r="S1781" s="13">
        <v>2.4545454545454546</v>
      </c>
      <c r="T1781" s="13">
        <v>399</v>
      </c>
    </row>
    <row r="1782" spans="1:20" x14ac:dyDescent="0.2">
      <c r="A1782" s="10">
        <v>2024</v>
      </c>
      <c r="B1782" s="10">
        <v>12</v>
      </c>
      <c r="C1782" s="10" t="s">
        <v>33</v>
      </c>
      <c r="D1782" s="13">
        <v>886</v>
      </c>
      <c r="E1782" s="13" t="b">
        <v>0</v>
      </c>
      <c r="F1782" s="13" t="b">
        <v>0</v>
      </c>
      <c r="G1782" s="13" t="s">
        <v>116</v>
      </c>
      <c r="H1782" s="13">
        <v>138707.84999999995</v>
      </c>
      <c r="I1782" s="14">
        <v>706</v>
      </c>
      <c r="J1782" s="14">
        <v>16.23861111117003</v>
      </c>
      <c r="K1782" s="13">
        <v>8541.854291010588</v>
      </c>
      <c r="L1782" s="14">
        <v>6142.3849193228971</v>
      </c>
      <c r="M1782" s="13">
        <v>8541.854291010588</v>
      </c>
      <c r="N1782" s="13">
        <v>5897.5056021955406</v>
      </c>
      <c r="O1782" s="13">
        <v>6142.3849193228971</v>
      </c>
      <c r="P1782" s="13">
        <v>219</v>
      </c>
      <c r="Q1782" s="13">
        <v>13.486375066236841</v>
      </c>
      <c r="R1782" s="13">
        <v>404</v>
      </c>
      <c r="S1782" s="13">
        <v>1.8838383838383839</v>
      </c>
      <c r="T1782" s="13">
        <v>269</v>
      </c>
    </row>
    <row r="1783" spans="1:20" x14ac:dyDescent="0.2">
      <c r="A1783" s="10">
        <v>2025</v>
      </c>
      <c r="B1783" s="10">
        <v>12</v>
      </c>
      <c r="C1783" s="10" t="s">
        <v>33</v>
      </c>
      <c r="D1783" s="13">
        <v>886</v>
      </c>
      <c r="E1783" s="13" t="b">
        <v>0</v>
      </c>
      <c r="F1783" s="13" t="b">
        <v>0</v>
      </c>
      <c r="G1783" s="13" t="s">
        <v>116</v>
      </c>
      <c r="H1783" s="13">
        <v>103625.85000000015</v>
      </c>
      <c r="I1783" s="14">
        <v>588</v>
      </c>
      <c r="J1783" s="14">
        <v>16.809930555543104</v>
      </c>
      <c r="K1783" s="13">
        <v>6164.5614571458982</v>
      </c>
      <c r="L1783" s="14">
        <v>6133.9248047041547</v>
      </c>
      <c r="M1783" s="13">
        <v>6164.5614571458982</v>
      </c>
      <c r="N1783" s="13">
        <v>6125.4149539628133</v>
      </c>
      <c r="O1783" s="13">
        <v>6133.9248047041547</v>
      </c>
      <c r="P1783" s="13">
        <v>185</v>
      </c>
      <c r="Q1783" s="13">
        <v>11.005399420820089</v>
      </c>
      <c r="R1783" s="13">
        <v>358.5</v>
      </c>
      <c r="S1783" s="13">
        <v>1.9156626506024097</v>
      </c>
      <c r="T1783" s="13">
        <v>279</v>
      </c>
    </row>
    <row r="1784" spans="1:20" x14ac:dyDescent="0.2">
      <c r="A1784" s="10">
        <v>2024</v>
      </c>
      <c r="B1784" s="10">
        <v>1</v>
      </c>
      <c r="C1784" s="10" t="s">
        <v>29</v>
      </c>
      <c r="D1784" s="13">
        <v>889</v>
      </c>
      <c r="E1784" s="13" t="b">
        <v>0</v>
      </c>
      <c r="F1784" s="13" t="b">
        <v>0</v>
      </c>
      <c r="G1784" s="13" t="s">
        <v>106</v>
      </c>
      <c r="J1784" s="14">
        <v>1</v>
      </c>
    </row>
    <row r="1785" spans="1:20" x14ac:dyDescent="0.2">
      <c r="A1785" s="10">
        <v>2024</v>
      </c>
      <c r="B1785" s="10">
        <v>1</v>
      </c>
      <c r="C1785" s="10" t="s">
        <v>33</v>
      </c>
      <c r="D1785" s="13">
        <v>889</v>
      </c>
      <c r="E1785" s="13" t="b">
        <v>0</v>
      </c>
      <c r="F1785" s="13" t="b">
        <v>0</v>
      </c>
      <c r="G1785" s="13" t="s">
        <v>106</v>
      </c>
      <c r="H1785" s="13">
        <v>97454.99</v>
      </c>
      <c r="I1785" s="14">
        <v>558</v>
      </c>
      <c r="J1785" s="14">
        <v>9.0854166666666671</v>
      </c>
      <c r="K1785" s="13">
        <v>10726.529511579913</v>
      </c>
      <c r="L1785" s="14">
        <v>8170.0369639990822</v>
      </c>
      <c r="M1785" s="13">
        <v>10726.529511579913</v>
      </c>
      <c r="N1785" s="13">
        <v>7232.050263700984</v>
      </c>
      <c r="O1785" s="13">
        <v>8170.0369639990822</v>
      </c>
      <c r="P1785" s="13">
        <v>151</v>
      </c>
      <c r="Q1785" s="13">
        <v>16.620041274936941</v>
      </c>
      <c r="R1785" s="13">
        <v>366</v>
      </c>
      <c r="S1785" s="13">
        <v>2.0640000000000001</v>
      </c>
      <c r="T1785" s="13">
        <v>249</v>
      </c>
    </row>
    <row r="1786" spans="1:20" x14ac:dyDescent="0.2">
      <c r="A1786" s="10">
        <v>2025</v>
      </c>
      <c r="B1786" s="10">
        <v>1</v>
      </c>
      <c r="C1786" s="10" t="s">
        <v>33</v>
      </c>
      <c r="D1786" s="13">
        <v>889</v>
      </c>
      <c r="E1786" s="13" t="b">
        <v>0</v>
      </c>
      <c r="F1786" s="13" t="b">
        <v>0</v>
      </c>
      <c r="G1786" s="13" t="s">
        <v>106</v>
      </c>
      <c r="H1786" s="13">
        <v>93913.950000000055</v>
      </c>
      <c r="I1786" s="14">
        <v>426</v>
      </c>
      <c r="J1786" s="14">
        <v>15.685416666586825</v>
      </c>
      <c r="K1786" s="13">
        <v>5987.3417452821741</v>
      </c>
      <c r="L1786" s="14">
        <v>3891.7455173527865</v>
      </c>
      <c r="M1786" s="13">
        <v>5987.3417452821741</v>
      </c>
      <c r="N1786" s="13">
        <v>3842.4589719945861</v>
      </c>
      <c r="O1786" s="13">
        <v>3891.7455173527865</v>
      </c>
      <c r="P1786" s="13">
        <v>160</v>
      </c>
      <c r="Q1786" s="13">
        <v>10.200557843058963</v>
      </c>
      <c r="R1786" s="13">
        <v>348</v>
      </c>
      <c r="S1786" s="13">
        <v>1.6950354609929077</v>
      </c>
      <c r="T1786" s="13">
        <v>309</v>
      </c>
    </row>
    <row r="1787" spans="1:20" x14ac:dyDescent="0.2">
      <c r="A1787" s="10">
        <v>2026</v>
      </c>
      <c r="B1787" s="10">
        <v>1</v>
      </c>
      <c r="C1787" s="10" t="s">
        <v>33</v>
      </c>
      <c r="D1787" s="13">
        <v>889</v>
      </c>
      <c r="E1787" s="13" t="b">
        <v>0</v>
      </c>
      <c r="F1787" s="13" t="b">
        <v>0</v>
      </c>
      <c r="G1787" s="13" t="s">
        <v>106</v>
      </c>
      <c r="H1787" s="13">
        <v>99612.95000000007</v>
      </c>
      <c r="I1787" s="14">
        <v>585</v>
      </c>
      <c r="J1787" s="14">
        <v>14.671423611064967</v>
      </c>
      <c r="K1787" s="13">
        <v>6789.5899294239916</v>
      </c>
      <c r="L1787" s="14">
        <v>6789.5899294239916</v>
      </c>
      <c r="M1787" s="13">
        <v>6661.4496718840119</v>
      </c>
      <c r="N1787" s="13">
        <v>6835.3182798407879</v>
      </c>
      <c r="O1787" s="13">
        <v>6661.4496718840119</v>
      </c>
      <c r="P1787" s="13">
        <v>186</v>
      </c>
      <c r="Q1787" s="13">
        <v>12.677706331083073</v>
      </c>
      <c r="R1787" s="13">
        <v>360</v>
      </c>
      <c r="S1787" s="13">
        <v>1.8258064516129033</v>
      </c>
      <c r="T1787" s="13">
        <v>299</v>
      </c>
    </row>
    <row r="1788" spans="1:20" x14ac:dyDescent="0.2">
      <c r="A1788" s="10">
        <v>2024</v>
      </c>
      <c r="B1788" s="10">
        <v>2</v>
      </c>
      <c r="C1788" s="10" t="s">
        <v>33</v>
      </c>
      <c r="D1788" s="13">
        <v>889</v>
      </c>
      <c r="E1788" s="13" t="b">
        <v>0</v>
      </c>
      <c r="F1788" s="13" t="b">
        <v>0</v>
      </c>
      <c r="G1788" s="13" t="s">
        <v>106</v>
      </c>
      <c r="H1788" s="13">
        <v>205076.8700000002</v>
      </c>
      <c r="I1788" s="14">
        <v>1001</v>
      </c>
      <c r="J1788" s="14">
        <v>20.40625</v>
      </c>
      <c r="K1788" s="13">
        <v>10049.708790199091</v>
      </c>
      <c r="L1788" s="14">
        <v>7687.7363552833176</v>
      </c>
      <c r="M1788" s="13">
        <v>9243.7733537519234</v>
      </c>
      <c r="N1788" s="13">
        <v>6712.9114854517738</v>
      </c>
      <c r="O1788" s="13">
        <v>6881.8009188361539</v>
      </c>
      <c r="P1788" s="13">
        <v>313</v>
      </c>
      <c r="Q1788" s="13">
        <v>15.33843797856049</v>
      </c>
      <c r="R1788" s="13">
        <v>329.5</v>
      </c>
      <c r="S1788" s="13">
        <v>1.988</v>
      </c>
      <c r="T1788" s="13">
        <v>299</v>
      </c>
    </row>
    <row r="1789" spans="1:20" x14ac:dyDescent="0.2">
      <c r="A1789" s="10">
        <v>2025</v>
      </c>
      <c r="B1789" s="10">
        <v>2</v>
      </c>
      <c r="C1789" s="10" t="s">
        <v>33</v>
      </c>
      <c r="D1789" s="13">
        <v>889</v>
      </c>
      <c r="E1789" s="13" t="b">
        <v>0</v>
      </c>
      <c r="F1789" s="13" t="b">
        <v>0</v>
      </c>
      <c r="G1789" s="13" t="s">
        <v>106</v>
      </c>
      <c r="H1789" s="13">
        <v>98410.079999999944</v>
      </c>
      <c r="I1789" s="14">
        <v>367</v>
      </c>
      <c r="J1789" s="14">
        <v>16.32520833331364</v>
      </c>
      <c r="K1789" s="13">
        <v>6028.1056137692167</v>
      </c>
      <c r="L1789" s="14">
        <v>4733.293347461713</v>
      </c>
      <c r="M1789" s="13">
        <v>4373.2415870192226</v>
      </c>
      <c r="N1789" s="13">
        <v>2994.8199742254828</v>
      </c>
      <c r="O1789" s="13">
        <v>3078.4293207117171</v>
      </c>
      <c r="P1789" s="13">
        <v>132</v>
      </c>
      <c r="Q1789" s="13">
        <v>8.0856548538273412</v>
      </c>
      <c r="R1789" s="13">
        <v>372</v>
      </c>
      <c r="S1789" s="13">
        <v>1.6725663716814159</v>
      </c>
      <c r="T1789" s="13">
        <v>295</v>
      </c>
    </row>
    <row r="1790" spans="1:20" x14ac:dyDescent="0.2">
      <c r="A1790" s="10">
        <v>2024</v>
      </c>
      <c r="B1790" s="10">
        <v>3</v>
      </c>
      <c r="C1790" s="10" t="s">
        <v>33</v>
      </c>
      <c r="D1790" s="13">
        <v>889</v>
      </c>
      <c r="E1790" s="13" t="b">
        <v>0</v>
      </c>
      <c r="F1790" s="13" t="b">
        <v>0</v>
      </c>
      <c r="G1790" s="13" t="s">
        <v>106</v>
      </c>
      <c r="H1790" s="13">
        <v>169394.15000000026</v>
      </c>
      <c r="I1790" s="14">
        <v>856</v>
      </c>
      <c r="J1790" s="14">
        <v>19.990416666702853</v>
      </c>
      <c r="K1790" s="13">
        <v>8473.767847078072</v>
      </c>
      <c r="L1790" s="14">
        <v>6875.4144694208344</v>
      </c>
      <c r="M1790" s="13">
        <v>8473.767847078072</v>
      </c>
      <c r="N1790" s="13">
        <v>6301.9046626394529</v>
      </c>
      <c r="O1790" s="13">
        <v>6875.4144694208344</v>
      </c>
      <c r="P1790" s="13">
        <v>264</v>
      </c>
      <c r="Q1790" s="13">
        <v>13.206328032158181</v>
      </c>
      <c r="R1790" s="13">
        <v>360</v>
      </c>
      <c r="S1790" s="13">
        <v>1.9534883720930232</v>
      </c>
      <c r="T1790" s="13">
        <v>289</v>
      </c>
    </row>
    <row r="1791" spans="1:20" x14ac:dyDescent="0.2">
      <c r="A1791" s="10">
        <v>2025</v>
      </c>
      <c r="B1791" s="10">
        <v>3</v>
      </c>
      <c r="C1791" s="10" t="s">
        <v>29</v>
      </c>
      <c r="D1791" s="13">
        <v>889</v>
      </c>
      <c r="E1791" s="13" t="b">
        <v>0</v>
      </c>
      <c r="F1791" s="13" t="b">
        <v>0</v>
      </c>
      <c r="G1791" s="13" t="s">
        <v>106</v>
      </c>
      <c r="J1791" s="14">
        <v>0.23624999999999999</v>
      </c>
    </row>
    <row r="1792" spans="1:20" x14ac:dyDescent="0.2">
      <c r="A1792" s="10">
        <v>2025</v>
      </c>
      <c r="B1792" s="10">
        <v>3</v>
      </c>
      <c r="C1792" s="10" t="s">
        <v>33</v>
      </c>
      <c r="D1792" s="13">
        <v>889</v>
      </c>
      <c r="E1792" s="13" t="b">
        <v>0</v>
      </c>
      <c r="F1792" s="13" t="b">
        <v>0</v>
      </c>
      <c r="G1792" s="13" t="s">
        <v>106</v>
      </c>
      <c r="H1792" s="13">
        <v>127231.11000000018</v>
      </c>
      <c r="I1792" s="14">
        <v>529</v>
      </c>
      <c r="J1792" s="14">
        <v>17.693194444451365</v>
      </c>
      <c r="K1792" s="13">
        <v>7190.9631920594311</v>
      </c>
      <c r="L1792" s="14">
        <v>6225.5496228123729</v>
      </c>
      <c r="M1792" s="13">
        <v>6394.8943959909466</v>
      </c>
      <c r="N1792" s="13">
        <v>4587.6933221324207</v>
      </c>
      <c r="O1792" s="13">
        <v>5429.4808267438875</v>
      </c>
      <c r="P1792" s="13">
        <v>171</v>
      </c>
      <c r="Q1792" s="13">
        <v>9.6647329874129131</v>
      </c>
      <c r="R1792" s="13">
        <v>369</v>
      </c>
      <c r="S1792" s="13">
        <v>1.91156462585034</v>
      </c>
      <c r="T1792" s="13">
        <v>299</v>
      </c>
    </row>
    <row r="1793" spans="1:20" x14ac:dyDescent="0.2">
      <c r="A1793" s="10">
        <v>2024</v>
      </c>
      <c r="B1793" s="10">
        <v>4</v>
      </c>
      <c r="C1793" s="10" t="s">
        <v>33</v>
      </c>
      <c r="D1793" s="13">
        <v>889</v>
      </c>
      <c r="E1793" s="13" t="b">
        <v>0</v>
      </c>
      <c r="F1793" s="13" t="b">
        <v>0</v>
      </c>
      <c r="G1793" s="13" t="s">
        <v>106</v>
      </c>
      <c r="H1793" s="13">
        <v>203936.9200000001</v>
      </c>
      <c r="I1793" s="14">
        <v>964</v>
      </c>
      <c r="J1793" s="14">
        <v>22.294722222235578</v>
      </c>
      <c r="K1793" s="13">
        <v>9147.318274125173</v>
      </c>
      <c r="L1793" s="14">
        <v>7767.0925106792547</v>
      </c>
      <c r="M1793" s="13">
        <v>8438.0652122400006</v>
      </c>
      <c r="N1793" s="13">
        <v>6516.8504254829622</v>
      </c>
      <c r="O1793" s="13">
        <v>7057.8394487940814</v>
      </c>
      <c r="P1793" s="13">
        <v>273</v>
      </c>
      <c r="Q1793" s="13">
        <v>12.245050522662455</v>
      </c>
      <c r="R1793" s="13">
        <v>347</v>
      </c>
      <c r="S1793" s="13">
        <v>1.9953703703703705</v>
      </c>
      <c r="T1793" s="13">
        <v>305</v>
      </c>
    </row>
    <row r="1794" spans="1:20" x14ac:dyDescent="0.2">
      <c r="A1794" s="10">
        <v>2025</v>
      </c>
      <c r="B1794" s="10">
        <v>4</v>
      </c>
      <c r="C1794" s="10" t="s">
        <v>33</v>
      </c>
      <c r="D1794" s="13">
        <v>889</v>
      </c>
      <c r="E1794" s="13" t="b">
        <v>0</v>
      </c>
      <c r="F1794" s="13" t="b">
        <v>0</v>
      </c>
      <c r="G1794" s="13" t="s">
        <v>106</v>
      </c>
      <c r="H1794" s="13">
        <v>107589.85000000021</v>
      </c>
      <c r="I1794" s="14">
        <v>602</v>
      </c>
      <c r="J1794" s="14">
        <v>18.215173611089995</v>
      </c>
      <c r="K1794" s="13">
        <v>5906.6057945500988</v>
      </c>
      <c r="L1794" s="14">
        <v>4632.4235937354115</v>
      </c>
      <c r="M1794" s="13">
        <v>5906.6057945500988</v>
      </c>
      <c r="N1794" s="13">
        <v>4681.0176954935796</v>
      </c>
      <c r="O1794" s="13">
        <v>4632.4235937354115</v>
      </c>
      <c r="P1794" s="13">
        <v>186</v>
      </c>
      <c r="Q1794" s="13">
        <v>10.211266934439598</v>
      </c>
      <c r="R1794" s="13">
        <v>332</v>
      </c>
      <c r="S1794" s="13">
        <v>1.9745222929936306</v>
      </c>
      <c r="T1794" s="13">
        <v>269</v>
      </c>
    </row>
    <row r="1795" spans="1:20" x14ac:dyDescent="0.2">
      <c r="A1795" s="10">
        <v>2024</v>
      </c>
      <c r="B1795" s="10">
        <v>5</v>
      </c>
      <c r="C1795" s="10" t="s">
        <v>33</v>
      </c>
      <c r="D1795" s="13">
        <v>889</v>
      </c>
      <c r="E1795" s="13" t="b">
        <v>0</v>
      </c>
      <c r="F1795" s="13" t="b">
        <v>0</v>
      </c>
      <c r="G1795" s="13" t="s">
        <v>106</v>
      </c>
      <c r="H1795" s="13">
        <v>135206.95000000016</v>
      </c>
      <c r="I1795" s="14">
        <v>685</v>
      </c>
      <c r="J1795" s="14">
        <v>17.246736111155769</v>
      </c>
      <c r="K1795" s="13">
        <v>7839.5673899447993</v>
      </c>
      <c r="L1795" s="14">
        <v>5849.6807366781995</v>
      </c>
      <c r="M1795" s="13">
        <v>7839.5673899447993</v>
      </c>
      <c r="N1795" s="13">
        <v>4722.1746465593887</v>
      </c>
      <c r="O1795" s="13">
        <v>5849.6807366781995</v>
      </c>
      <c r="P1795" s="13">
        <v>235</v>
      </c>
      <c r="Q1795" s="13">
        <v>13.625766549996326</v>
      </c>
      <c r="R1795" s="13">
        <v>336</v>
      </c>
      <c r="S1795" s="13">
        <v>1.597938144329897</v>
      </c>
      <c r="T1795" s="13">
        <v>299</v>
      </c>
    </row>
    <row r="1796" spans="1:20" x14ac:dyDescent="0.2">
      <c r="A1796" s="10">
        <v>2025</v>
      </c>
      <c r="B1796" s="10">
        <v>5</v>
      </c>
      <c r="C1796" s="10" t="s">
        <v>33</v>
      </c>
      <c r="D1796" s="13">
        <v>889</v>
      </c>
      <c r="E1796" s="13" t="b">
        <v>0</v>
      </c>
      <c r="F1796" s="13" t="b">
        <v>0</v>
      </c>
      <c r="G1796" s="13" t="s">
        <v>106</v>
      </c>
      <c r="H1796" s="13">
        <v>145426.92000000033</v>
      </c>
      <c r="I1796" s="14">
        <v>621</v>
      </c>
      <c r="J1796" s="14">
        <v>17.79434027789539</v>
      </c>
      <c r="K1796" s="13">
        <v>8172.6502769340414</v>
      </c>
      <c r="L1796" s="14">
        <v>7332.9872286466816</v>
      </c>
      <c r="M1796" s="13">
        <v>5889.1152109851882</v>
      </c>
      <c r="N1796" s="13">
        <v>5289.6897850675932</v>
      </c>
      <c r="O1796" s="13">
        <v>5049.4521626978376</v>
      </c>
      <c r="P1796" s="13">
        <v>186</v>
      </c>
      <c r="Q1796" s="13">
        <v>10.452761782410906</v>
      </c>
      <c r="R1796" s="13">
        <v>366</v>
      </c>
      <c r="S1796" s="13">
        <v>2.1315789473684212</v>
      </c>
      <c r="T1796" s="13">
        <v>269</v>
      </c>
    </row>
    <row r="1797" spans="1:20" x14ac:dyDescent="0.2">
      <c r="A1797" s="10">
        <v>2024</v>
      </c>
      <c r="B1797" s="10">
        <v>6</v>
      </c>
      <c r="C1797" s="10" t="s">
        <v>33</v>
      </c>
      <c r="D1797" s="13">
        <v>889</v>
      </c>
      <c r="E1797" s="13" t="b">
        <v>0</v>
      </c>
      <c r="F1797" s="13" t="b">
        <v>0</v>
      </c>
      <c r="G1797" s="13" t="s">
        <v>106</v>
      </c>
      <c r="H1797" s="13">
        <v>249859.70000000042</v>
      </c>
      <c r="I1797" s="14">
        <v>1008</v>
      </c>
      <c r="J1797" s="14">
        <v>24.071527777712618</v>
      </c>
      <c r="K1797" s="13">
        <v>10379.885410985044</v>
      </c>
      <c r="L1797" s="14">
        <v>7778.5715027761844</v>
      </c>
      <c r="M1797" s="13">
        <v>8889.9675158190221</v>
      </c>
      <c r="N1797" s="13">
        <v>5360.2621815914245</v>
      </c>
      <c r="O1797" s="13">
        <v>6288.6536076101584</v>
      </c>
      <c r="P1797" s="13">
        <v>312</v>
      </c>
      <c r="Q1797" s="13">
        <v>12.961370914266398</v>
      </c>
      <c r="R1797" s="13">
        <v>374</v>
      </c>
      <c r="S1797" s="13">
        <v>1.8840579710144927</v>
      </c>
      <c r="T1797" s="13">
        <v>305</v>
      </c>
    </row>
    <row r="1798" spans="1:20" x14ac:dyDescent="0.2">
      <c r="A1798" s="10">
        <v>2025</v>
      </c>
      <c r="B1798" s="10">
        <v>6</v>
      </c>
      <c r="C1798" s="10" t="s">
        <v>33</v>
      </c>
      <c r="D1798" s="13">
        <v>889</v>
      </c>
      <c r="E1798" s="13" t="b">
        <v>0</v>
      </c>
      <c r="F1798" s="13" t="b">
        <v>0</v>
      </c>
      <c r="G1798" s="13" t="s">
        <v>106</v>
      </c>
      <c r="H1798" s="13">
        <v>85410.999999999985</v>
      </c>
      <c r="I1798" s="14">
        <v>413</v>
      </c>
      <c r="J1798" s="14">
        <v>15.134166666750389</v>
      </c>
      <c r="K1798" s="13">
        <v>5643.5879081236162</v>
      </c>
      <c r="L1798" s="14">
        <v>4653.1732833837605</v>
      </c>
      <c r="M1798" s="13">
        <v>5643.5879081236162</v>
      </c>
      <c r="N1798" s="13">
        <v>4366.4809206299897</v>
      </c>
      <c r="O1798" s="13">
        <v>4653.1732833837605</v>
      </c>
      <c r="P1798" s="13">
        <v>146</v>
      </c>
      <c r="Q1798" s="13">
        <v>9.6470458674649411</v>
      </c>
      <c r="R1798" s="13">
        <v>319.5</v>
      </c>
      <c r="S1798" s="13">
        <v>1.84375</v>
      </c>
      <c r="T1798" s="13">
        <v>279</v>
      </c>
    </row>
    <row r="1799" spans="1:20" x14ac:dyDescent="0.2">
      <c r="A1799" s="10">
        <v>2024</v>
      </c>
      <c r="B1799" s="10">
        <v>7</v>
      </c>
      <c r="C1799" s="10" t="s">
        <v>33</v>
      </c>
      <c r="D1799" s="13">
        <v>889</v>
      </c>
      <c r="E1799" s="13" t="b">
        <v>0</v>
      </c>
      <c r="F1799" s="13" t="b">
        <v>0</v>
      </c>
      <c r="G1799" s="13" t="s">
        <v>106</v>
      </c>
      <c r="H1799" s="13">
        <v>199766.54000000021</v>
      </c>
      <c r="I1799" s="14">
        <v>820</v>
      </c>
      <c r="J1799" s="14">
        <v>22.207604166675882</v>
      </c>
      <c r="K1799" s="13">
        <v>8995.4115941855798</v>
      </c>
      <c r="L1799" s="14">
        <v>5572.7614321272658</v>
      </c>
      <c r="M1799" s="13">
        <v>8995.4115941855798</v>
      </c>
      <c r="N1799" s="13">
        <v>4407.439869037029</v>
      </c>
      <c r="O1799" s="13">
        <v>5572.7614321272658</v>
      </c>
      <c r="P1799" s="13">
        <v>311</v>
      </c>
      <c r="Q1799" s="13">
        <v>14.00421214579635</v>
      </c>
      <c r="R1799" s="13">
        <v>333.5</v>
      </c>
      <c r="S1799" s="13">
        <v>1.8843283582089552</v>
      </c>
      <c r="T1799" s="13">
        <v>305</v>
      </c>
    </row>
    <row r="1800" spans="1:20" x14ac:dyDescent="0.2">
      <c r="A1800" s="10">
        <v>2025</v>
      </c>
      <c r="B1800" s="10">
        <v>7</v>
      </c>
      <c r="C1800" s="10" t="s">
        <v>33</v>
      </c>
      <c r="D1800" s="13">
        <v>889</v>
      </c>
      <c r="E1800" s="13" t="b">
        <v>0</v>
      </c>
      <c r="F1800" s="13" t="b">
        <v>0</v>
      </c>
      <c r="G1800" s="13" t="s">
        <v>106</v>
      </c>
      <c r="H1800" s="13">
        <v>45650.999999999964</v>
      </c>
      <c r="I1800" s="14">
        <v>281</v>
      </c>
      <c r="J1800" s="14">
        <v>13.204652777776937</v>
      </c>
      <c r="K1800" s="13">
        <v>3457.1904894636323</v>
      </c>
      <c r="L1800" s="14">
        <v>3164.111976523624</v>
      </c>
      <c r="M1800" s="13">
        <v>3457.1904894636323</v>
      </c>
      <c r="N1800" s="13">
        <v>3410.8469762869809</v>
      </c>
      <c r="O1800" s="13">
        <v>3164.111976523624</v>
      </c>
      <c r="P1800" s="13">
        <v>102</v>
      </c>
      <c r="Q1800" s="13">
        <v>7.7245499534575535</v>
      </c>
      <c r="R1800" s="13">
        <v>299</v>
      </c>
      <c r="S1800" s="13">
        <v>2</v>
      </c>
      <c r="T1800" s="13">
        <v>234</v>
      </c>
    </row>
    <row r="1801" spans="1:20" x14ac:dyDescent="0.2">
      <c r="A1801" s="10">
        <v>2024</v>
      </c>
      <c r="B1801" s="10">
        <v>8</v>
      </c>
      <c r="C1801" s="10" t="s">
        <v>33</v>
      </c>
      <c r="D1801" s="13">
        <v>889</v>
      </c>
      <c r="E1801" s="13" t="b">
        <v>0</v>
      </c>
      <c r="F1801" s="13" t="b">
        <v>0</v>
      </c>
      <c r="G1801" s="13" t="s">
        <v>106</v>
      </c>
      <c r="H1801" s="13">
        <v>243748.75000000009</v>
      </c>
      <c r="I1801" s="14">
        <v>1755</v>
      </c>
      <c r="J1801" s="14">
        <v>24.073472222228013</v>
      </c>
      <c r="K1801" s="13">
        <v>10125.201206950818</v>
      </c>
      <c r="L1801" s="14">
        <v>6884.1149490259231</v>
      </c>
      <c r="M1801" s="13">
        <v>9116.1818276204249</v>
      </c>
      <c r="N1801" s="13">
        <v>5329.9955575799713</v>
      </c>
      <c r="O1801" s="13">
        <v>5875.095569695528</v>
      </c>
      <c r="P1801" s="13">
        <v>426</v>
      </c>
      <c r="Q1801" s="13">
        <v>17.695827011055634</v>
      </c>
      <c r="R1801" s="13">
        <v>306</v>
      </c>
      <c r="S1801" s="13">
        <v>1.6860158311345645</v>
      </c>
      <c r="T1801" s="13">
        <v>295</v>
      </c>
    </row>
    <row r="1802" spans="1:20" x14ac:dyDescent="0.2">
      <c r="A1802" s="10">
        <v>2025</v>
      </c>
      <c r="B1802" s="10">
        <v>8</v>
      </c>
      <c r="C1802" s="10" t="s">
        <v>33</v>
      </c>
      <c r="D1802" s="13">
        <v>889</v>
      </c>
      <c r="E1802" s="13" t="b">
        <v>0</v>
      </c>
      <c r="F1802" s="13" t="b">
        <v>0</v>
      </c>
      <c r="G1802" s="13" t="s">
        <v>106</v>
      </c>
      <c r="H1802" s="13">
        <v>5068</v>
      </c>
      <c r="I1802" s="14">
        <v>33</v>
      </c>
      <c r="J1802" s="14">
        <v>1.0495138888800284</v>
      </c>
      <c r="K1802" s="13">
        <v>4828.9022696100128</v>
      </c>
      <c r="L1802" s="14">
        <v>4452.5375504908425</v>
      </c>
      <c r="M1802" s="13">
        <v>4828.9022696100128</v>
      </c>
      <c r="N1802" s="13">
        <v>4452.5375504908425</v>
      </c>
      <c r="O1802" s="13">
        <v>4452.5375504908425</v>
      </c>
      <c r="P1802" s="13">
        <v>9</v>
      </c>
      <c r="Q1802" s="13">
        <v>8.5753986634747665</v>
      </c>
      <c r="R1802" s="13">
        <v>483</v>
      </c>
      <c r="S1802" s="13">
        <v>2.75</v>
      </c>
      <c r="T1802" s="13">
        <v>194.5</v>
      </c>
    </row>
    <row r="1803" spans="1:20" x14ac:dyDescent="0.2">
      <c r="A1803" s="10">
        <v>2024</v>
      </c>
      <c r="B1803" s="10">
        <v>9</v>
      </c>
      <c r="C1803" s="10" t="s">
        <v>33</v>
      </c>
      <c r="D1803" s="13">
        <v>889</v>
      </c>
      <c r="E1803" s="13" t="b">
        <v>0</v>
      </c>
      <c r="F1803" s="13" t="b">
        <v>0</v>
      </c>
      <c r="G1803" s="13" t="s">
        <v>106</v>
      </c>
      <c r="H1803" s="13">
        <v>175372.99</v>
      </c>
      <c r="I1803" s="14">
        <v>693</v>
      </c>
      <c r="J1803" s="14">
        <v>18.562118055558241</v>
      </c>
      <c r="K1803" s="13">
        <v>9447.8975661662862</v>
      </c>
      <c r="L1803" s="14">
        <v>6973.4191762259661</v>
      </c>
      <c r="M1803" s="13">
        <v>8493.6961142098753</v>
      </c>
      <c r="N1803" s="13">
        <v>5235.9423482331231</v>
      </c>
      <c r="O1803" s="13">
        <v>6019.2177242695543</v>
      </c>
      <c r="P1803" s="13">
        <v>256</v>
      </c>
      <c r="Q1803" s="13">
        <v>13.791529567572347</v>
      </c>
      <c r="R1803" s="13">
        <v>345</v>
      </c>
      <c r="S1803" s="13">
        <v>1.6866359447004609</v>
      </c>
      <c r="T1803" s="13">
        <v>305</v>
      </c>
    </row>
    <row r="1804" spans="1:20" x14ac:dyDescent="0.2">
      <c r="A1804" s="10">
        <v>2024</v>
      </c>
      <c r="B1804" s="10">
        <v>10</v>
      </c>
      <c r="C1804" s="10" t="s">
        <v>33</v>
      </c>
      <c r="D1804" s="13">
        <v>889</v>
      </c>
      <c r="E1804" s="13" t="b">
        <v>0</v>
      </c>
      <c r="F1804" s="13" t="b">
        <v>0</v>
      </c>
      <c r="G1804" s="13" t="s">
        <v>106</v>
      </c>
      <c r="H1804" s="13">
        <v>197094.07000000041</v>
      </c>
      <c r="I1804" s="14">
        <v>1034</v>
      </c>
      <c r="J1804" s="14">
        <v>22.171631944387627</v>
      </c>
      <c r="K1804" s="13">
        <v>8889.4705854023268</v>
      </c>
      <c r="L1804" s="14">
        <v>6059.5999580449907</v>
      </c>
      <c r="M1804" s="13">
        <v>8889.4705854023268</v>
      </c>
      <c r="N1804" s="13">
        <v>5240.3693283123876</v>
      </c>
      <c r="O1804" s="13">
        <v>6059.5999580449907</v>
      </c>
      <c r="P1804" s="13">
        <v>363</v>
      </c>
      <c r="Q1804" s="13">
        <v>16.372272501658919</v>
      </c>
      <c r="R1804" s="13">
        <v>315</v>
      </c>
      <c r="S1804" s="13">
        <v>1.6006711409395973</v>
      </c>
      <c r="T1804" s="13">
        <v>315</v>
      </c>
    </row>
    <row r="1805" spans="1:20" x14ac:dyDescent="0.2">
      <c r="A1805" s="10">
        <v>2024</v>
      </c>
      <c r="B1805" s="10">
        <v>11</v>
      </c>
      <c r="C1805" s="10" t="s">
        <v>33</v>
      </c>
      <c r="D1805" s="13">
        <v>889</v>
      </c>
      <c r="E1805" s="13" t="b">
        <v>0</v>
      </c>
      <c r="F1805" s="13" t="b">
        <v>0</v>
      </c>
      <c r="G1805" s="13" t="s">
        <v>106</v>
      </c>
      <c r="H1805" s="13">
        <v>154336.52000000005</v>
      </c>
      <c r="I1805" s="14">
        <v>819</v>
      </c>
      <c r="J1805" s="14">
        <v>22.592951388829388</v>
      </c>
      <c r="K1805" s="13">
        <v>6831.1801032028297</v>
      </c>
      <c r="L1805" s="14">
        <v>3543.9916026017199</v>
      </c>
      <c r="M1805" s="13">
        <v>6831.1801032028297</v>
      </c>
      <c r="N1805" s="13">
        <v>3512.9088995093171</v>
      </c>
      <c r="O1805" s="13">
        <v>3543.9916026017199</v>
      </c>
      <c r="P1805" s="13">
        <v>299</v>
      </c>
      <c r="Q1805" s="13">
        <v>13.234216055005293</v>
      </c>
      <c r="R1805" s="13">
        <v>346</v>
      </c>
      <c r="S1805" s="13">
        <v>1.7290076335877862</v>
      </c>
      <c r="T1805" s="13">
        <v>299</v>
      </c>
    </row>
    <row r="1806" spans="1:20" x14ac:dyDescent="0.2">
      <c r="A1806" s="10">
        <v>2025</v>
      </c>
      <c r="B1806" s="10">
        <v>11</v>
      </c>
      <c r="C1806" s="10" t="s">
        <v>33</v>
      </c>
      <c r="D1806" s="13">
        <v>889</v>
      </c>
      <c r="E1806" s="13" t="b">
        <v>0</v>
      </c>
      <c r="F1806" s="13" t="b">
        <v>0</v>
      </c>
      <c r="G1806" s="13" t="s">
        <v>106</v>
      </c>
      <c r="H1806" s="13">
        <v>54656.750000000124</v>
      </c>
      <c r="I1806" s="14">
        <v>199</v>
      </c>
      <c r="J1806" s="14">
        <v>5.3304513888797374</v>
      </c>
      <c r="K1806" s="13">
        <v>10253.681351268629</v>
      </c>
      <c r="L1806" s="14">
        <v>10253.681351268629</v>
      </c>
      <c r="M1806" s="13">
        <v>10253.681351268629</v>
      </c>
      <c r="N1806" s="13">
        <v>7995.3078812255872</v>
      </c>
      <c r="O1806" s="13">
        <v>10253.681351268629</v>
      </c>
      <c r="P1806" s="13">
        <v>62</v>
      </c>
      <c r="Q1806" s="13">
        <v>11.63128513456533</v>
      </c>
      <c r="R1806" s="13">
        <v>410</v>
      </c>
      <c r="S1806" s="13">
        <v>2</v>
      </c>
      <c r="T1806" s="13">
        <v>299</v>
      </c>
    </row>
    <row r="1807" spans="1:20" x14ac:dyDescent="0.2">
      <c r="A1807" s="10">
        <v>2024</v>
      </c>
      <c r="B1807" s="10">
        <v>12</v>
      </c>
      <c r="C1807" s="10" t="s">
        <v>33</v>
      </c>
      <c r="D1807" s="13">
        <v>889</v>
      </c>
      <c r="E1807" s="13" t="b">
        <v>0</v>
      </c>
      <c r="F1807" s="13" t="b">
        <v>0</v>
      </c>
      <c r="G1807" s="13" t="s">
        <v>106</v>
      </c>
      <c r="H1807" s="13">
        <v>266431.40000000002</v>
      </c>
      <c r="I1807" s="14">
        <v>1388</v>
      </c>
      <c r="J1807" s="14">
        <v>23.669409722296113</v>
      </c>
      <c r="K1807" s="13">
        <v>11256.360134280279</v>
      </c>
      <c r="L1807" s="14">
        <v>8236.6671702993244</v>
      </c>
      <c r="M1807" s="13">
        <v>10549.891312446996</v>
      </c>
      <c r="N1807" s="13">
        <v>7455.3527979945766</v>
      </c>
      <c r="O1807" s="13">
        <v>7530.1983484660332</v>
      </c>
      <c r="P1807" s="13">
        <v>467</v>
      </c>
      <c r="Q1807" s="13">
        <v>19.730107572564233</v>
      </c>
      <c r="R1807" s="13">
        <v>319</v>
      </c>
      <c r="S1807" s="13">
        <v>1.8149999999999999</v>
      </c>
      <c r="T1807" s="13">
        <v>269</v>
      </c>
    </row>
    <row r="1808" spans="1:20" x14ac:dyDescent="0.2">
      <c r="A1808" s="10">
        <v>2025</v>
      </c>
      <c r="B1808" s="10">
        <v>12</v>
      </c>
      <c r="C1808" s="10" t="s">
        <v>33</v>
      </c>
      <c r="D1808" s="13">
        <v>889</v>
      </c>
      <c r="E1808" s="13" t="b">
        <v>0</v>
      </c>
      <c r="F1808" s="13" t="b">
        <v>0</v>
      </c>
      <c r="G1808" s="13" t="s">
        <v>106</v>
      </c>
      <c r="H1808" s="13">
        <v>213371.80000000008</v>
      </c>
      <c r="I1808" s="14">
        <v>1167</v>
      </c>
      <c r="J1808" s="14">
        <v>23.938159722238197</v>
      </c>
      <c r="K1808" s="13">
        <v>8913.4587819539374</v>
      </c>
      <c r="L1808" s="14">
        <v>8866.6736483849782</v>
      </c>
      <c r="M1808" s="13">
        <v>8654.9593788335114</v>
      </c>
      <c r="N1808" s="13">
        <v>8711.9775463049409</v>
      </c>
      <c r="O1808" s="13">
        <v>8608.1742452645522</v>
      </c>
      <c r="P1808" s="13">
        <v>358</v>
      </c>
      <c r="Q1808" s="13">
        <v>14.955201408712437</v>
      </c>
      <c r="R1808" s="13">
        <v>390</v>
      </c>
      <c r="S1808" s="13">
        <v>1.8774193548387097</v>
      </c>
      <c r="T1808" s="13">
        <v>289</v>
      </c>
    </row>
    <row r="1809" spans="1:20" x14ac:dyDescent="0.2">
      <c r="A1809" s="10">
        <v>2024</v>
      </c>
      <c r="B1809" s="10">
        <v>1</v>
      </c>
      <c r="C1809" s="10" t="s">
        <v>39</v>
      </c>
      <c r="D1809" s="13">
        <v>890</v>
      </c>
      <c r="E1809" s="13" t="b">
        <v>0</v>
      </c>
      <c r="F1809" s="13" t="b">
        <v>0</v>
      </c>
      <c r="G1809" s="13" t="s">
        <v>97</v>
      </c>
      <c r="H1809" s="13">
        <v>71392.190000000017</v>
      </c>
      <c r="I1809" s="14">
        <v>355</v>
      </c>
      <c r="J1809" s="14">
        <v>8.6541666666666668</v>
      </c>
      <c r="K1809" s="13">
        <v>8249.4586422725097</v>
      </c>
      <c r="L1809" s="14">
        <v>5285.9844005777522</v>
      </c>
      <c r="M1809" s="13">
        <v>8249.4586422725097</v>
      </c>
      <c r="N1809" s="13">
        <v>5095.2323543572429</v>
      </c>
      <c r="O1809" s="13">
        <v>5285.9844005777522</v>
      </c>
      <c r="P1809" s="13">
        <v>131</v>
      </c>
      <c r="Q1809" s="13">
        <v>15.137217140105921</v>
      </c>
      <c r="R1809" s="13">
        <v>325</v>
      </c>
      <c r="S1809" s="13">
        <v>1.5950413223140496</v>
      </c>
      <c r="T1809" s="13">
        <v>289</v>
      </c>
    </row>
    <row r="1810" spans="1:20" x14ac:dyDescent="0.2">
      <c r="A1810" s="10">
        <v>2026</v>
      </c>
      <c r="B1810" s="10">
        <v>1</v>
      </c>
      <c r="C1810" s="10" t="s">
        <v>29</v>
      </c>
      <c r="D1810" s="13">
        <v>890</v>
      </c>
      <c r="E1810" s="13" t="b">
        <v>0</v>
      </c>
      <c r="F1810" s="13" t="b">
        <v>0</v>
      </c>
      <c r="G1810" s="13" t="s">
        <v>97</v>
      </c>
      <c r="H1810" s="13">
        <v>87987.000000000015</v>
      </c>
      <c r="I1810" s="14">
        <v>452</v>
      </c>
      <c r="J1810" s="14">
        <v>13.977986111115314</v>
      </c>
      <c r="K1810" s="13">
        <v>6294.6836046741118</v>
      </c>
      <c r="L1810" s="14">
        <v>6160.0790926189839</v>
      </c>
      <c r="M1810" s="13">
        <v>6294.6836046741118</v>
      </c>
      <c r="N1810" s="13">
        <v>5788.9312063097705</v>
      </c>
      <c r="O1810" s="13">
        <v>6160.0790926189839</v>
      </c>
      <c r="P1810" s="13">
        <v>149</v>
      </c>
      <c r="Q1810" s="13">
        <v>10.659618547017656</v>
      </c>
      <c r="R1810" s="13">
        <v>387</v>
      </c>
      <c r="S1810" s="13">
        <v>1.8636363636363635</v>
      </c>
      <c r="T1810" s="13">
        <v>309</v>
      </c>
    </row>
    <row r="1811" spans="1:20" x14ac:dyDescent="0.2">
      <c r="A1811" s="10">
        <v>2024</v>
      </c>
      <c r="B1811" s="10">
        <v>2</v>
      </c>
      <c r="C1811" s="10" t="s">
        <v>39</v>
      </c>
      <c r="D1811" s="13">
        <v>890</v>
      </c>
      <c r="E1811" s="13" t="b">
        <v>0</v>
      </c>
      <c r="F1811" s="13" t="b">
        <v>0</v>
      </c>
      <c r="G1811" s="13" t="s">
        <v>97</v>
      </c>
      <c r="H1811" s="13">
        <v>156418.18000000005</v>
      </c>
      <c r="I1811" s="14">
        <v>809</v>
      </c>
      <c r="J1811" s="14">
        <v>20.885416666666664</v>
      </c>
      <c r="K1811" s="13">
        <v>7489.3492668329209</v>
      </c>
      <c r="L1811" s="14">
        <v>4388.4247780548703</v>
      </c>
      <c r="M1811" s="13">
        <v>7439.6495162094798</v>
      </c>
      <c r="N1811" s="13">
        <v>4123.8813366583536</v>
      </c>
      <c r="O1811" s="13">
        <v>4338.7250274314292</v>
      </c>
      <c r="P1811" s="13">
        <v>294</v>
      </c>
      <c r="Q1811" s="13">
        <v>14.076807980049876</v>
      </c>
      <c r="R1811" s="13">
        <v>335</v>
      </c>
      <c r="S1811" s="13">
        <v>1.5880149812734083</v>
      </c>
      <c r="T1811" s="13">
        <v>299</v>
      </c>
    </row>
    <row r="1812" spans="1:20" x14ac:dyDescent="0.2">
      <c r="A1812" s="10">
        <v>2024</v>
      </c>
      <c r="B1812" s="10">
        <v>3</v>
      </c>
      <c r="C1812" s="10" t="s">
        <v>29</v>
      </c>
      <c r="D1812" s="13">
        <v>890</v>
      </c>
      <c r="E1812" s="13" t="b">
        <v>0</v>
      </c>
      <c r="F1812" s="13" t="b">
        <v>0</v>
      </c>
      <c r="G1812" s="13" t="s">
        <v>97</v>
      </c>
      <c r="H1812" s="13">
        <v>103694.00000000009</v>
      </c>
      <c r="I1812" s="14">
        <v>407</v>
      </c>
      <c r="J1812" s="14">
        <v>11.189722222239165</v>
      </c>
      <c r="K1812" s="13">
        <v>9266.8967057923965</v>
      </c>
      <c r="L1812" s="14">
        <v>7531.5274433269769</v>
      </c>
      <c r="M1812" s="13">
        <v>7964.7196087559141</v>
      </c>
      <c r="N1812" s="13">
        <v>5439.5809646666858</v>
      </c>
      <c r="O1812" s="13">
        <v>6229.3503462904955</v>
      </c>
      <c r="P1812" s="13">
        <v>134</v>
      </c>
      <c r="Q1812" s="13">
        <v>11.975274929853029</v>
      </c>
      <c r="R1812" s="13">
        <v>390</v>
      </c>
      <c r="S1812" s="13">
        <v>1.8833333333333333</v>
      </c>
      <c r="T1812" s="13">
        <v>269</v>
      </c>
    </row>
    <row r="1813" spans="1:20" x14ac:dyDescent="0.2">
      <c r="A1813" s="10">
        <v>2024</v>
      </c>
      <c r="B1813" s="10">
        <v>3</v>
      </c>
      <c r="C1813" s="10" t="s">
        <v>39</v>
      </c>
      <c r="D1813" s="13">
        <v>890</v>
      </c>
      <c r="E1813" s="13" t="b">
        <v>0</v>
      </c>
      <c r="F1813" s="13" t="b">
        <v>0</v>
      </c>
      <c r="G1813" s="13" t="s">
        <v>97</v>
      </c>
      <c r="H1813" s="13">
        <v>85928.000000000058</v>
      </c>
      <c r="I1813" s="14">
        <v>377</v>
      </c>
      <c r="J1813" s="14">
        <v>11.004166666666665</v>
      </c>
      <c r="K1813" s="13">
        <v>7808.6785308595299</v>
      </c>
      <c r="L1813" s="14">
        <v>5639.3956834532355</v>
      </c>
      <c r="M1813" s="13">
        <v>7808.6785308595299</v>
      </c>
      <c r="N1813" s="13">
        <v>5068.0666414237012</v>
      </c>
      <c r="O1813" s="13">
        <v>5639.3956834532355</v>
      </c>
      <c r="P1813" s="13">
        <v>142</v>
      </c>
      <c r="Q1813" s="13">
        <v>12.904202953426735</v>
      </c>
      <c r="R1813" s="13">
        <v>386</v>
      </c>
      <c r="S1813" s="13">
        <v>1.7846153846153847</v>
      </c>
      <c r="T1813" s="13">
        <v>299</v>
      </c>
    </row>
    <row r="1814" spans="1:20" x14ac:dyDescent="0.2">
      <c r="A1814" s="10">
        <v>2024</v>
      </c>
      <c r="B1814" s="10">
        <v>4</v>
      </c>
      <c r="C1814" s="10" t="s">
        <v>29</v>
      </c>
      <c r="D1814" s="13">
        <v>890</v>
      </c>
      <c r="E1814" s="13" t="b">
        <v>0</v>
      </c>
      <c r="F1814" s="13" t="b">
        <v>0</v>
      </c>
      <c r="G1814" s="13" t="s">
        <v>97</v>
      </c>
      <c r="H1814" s="13">
        <v>139115.00000000026</v>
      </c>
      <c r="I1814" s="14">
        <v>723</v>
      </c>
      <c r="J1814" s="14">
        <v>18.646805555509346</v>
      </c>
      <c r="K1814" s="13">
        <v>7460.5271978554865</v>
      </c>
      <c r="L1814" s="14">
        <v>5466.8130525918123</v>
      </c>
      <c r="M1814" s="13">
        <v>7460.5271978554865</v>
      </c>
      <c r="N1814" s="13">
        <v>5070.477070109474</v>
      </c>
      <c r="O1814" s="13">
        <v>5466.8130525918123</v>
      </c>
      <c r="P1814" s="13">
        <v>208</v>
      </c>
      <c r="Q1814" s="13">
        <v>11.154725638169417</v>
      </c>
      <c r="R1814" s="13">
        <v>372</v>
      </c>
      <c r="S1814" s="13">
        <v>1.947089947089947</v>
      </c>
      <c r="T1814" s="13">
        <v>299</v>
      </c>
    </row>
    <row r="1815" spans="1:20" x14ac:dyDescent="0.2">
      <c r="A1815" s="10">
        <v>2024</v>
      </c>
      <c r="B1815" s="10">
        <v>5</v>
      </c>
      <c r="C1815" s="10" t="s">
        <v>29</v>
      </c>
      <c r="D1815" s="13">
        <v>890</v>
      </c>
      <c r="E1815" s="13" t="b">
        <v>0</v>
      </c>
      <c r="F1815" s="13" t="b">
        <v>0</v>
      </c>
      <c r="G1815" s="13" t="s">
        <v>97</v>
      </c>
      <c r="H1815" s="13">
        <v>162743.90000000011</v>
      </c>
      <c r="I1815" s="14">
        <v>874</v>
      </c>
      <c r="J1815" s="14">
        <v>22.374479166855455</v>
      </c>
      <c r="K1815" s="13">
        <v>7273.6397029112341</v>
      </c>
      <c r="L1815" s="14">
        <v>5366.717102308131</v>
      </c>
      <c r="M1815" s="13">
        <v>7077.344630867452</v>
      </c>
      <c r="N1815" s="13">
        <v>4839.2903000127126</v>
      </c>
      <c r="O1815" s="13">
        <v>5170.4220302643489</v>
      </c>
      <c r="P1815" s="13">
        <v>256</v>
      </c>
      <c r="Q1815" s="13">
        <v>11.441607113663091</v>
      </c>
      <c r="R1815" s="13">
        <v>380</v>
      </c>
      <c r="S1815" s="13">
        <v>1.9106382978723404</v>
      </c>
      <c r="T1815" s="13">
        <v>295</v>
      </c>
    </row>
    <row r="1816" spans="1:20" x14ac:dyDescent="0.2">
      <c r="A1816" s="10">
        <v>2024</v>
      </c>
      <c r="B1816" s="10">
        <v>6</v>
      </c>
      <c r="C1816" s="10" t="s">
        <v>29</v>
      </c>
      <c r="D1816" s="13">
        <v>890</v>
      </c>
      <c r="E1816" s="13" t="b">
        <v>0</v>
      </c>
      <c r="F1816" s="13" t="b">
        <v>0</v>
      </c>
      <c r="G1816" s="13" t="s">
        <v>97</v>
      </c>
      <c r="H1816" s="13">
        <v>154906.90000000034</v>
      </c>
      <c r="I1816" s="14">
        <v>831</v>
      </c>
      <c r="J1816" s="14">
        <v>22.011666666720412</v>
      </c>
      <c r="K1816" s="13">
        <v>7037.490724598566</v>
      </c>
      <c r="L1816" s="14">
        <v>4839.5154084836859</v>
      </c>
      <c r="M1816" s="13">
        <v>6281.8914212006948</v>
      </c>
      <c r="N1816" s="13">
        <v>4061.5961232580476</v>
      </c>
      <c r="O1816" s="13">
        <v>4083.9161050858111</v>
      </c>
      <c r="P1816" s="13">
        <v>249</v>
      </c>
      <c r="Q1816" s="13">
        <v>11.31218293326533</v>
      </c>
      <c r="R1816" s="13">
        <v>359</v>
      </c>
      <c r="S1816" s="13">
        <v>1.8475336322869955</v>
      </c>
      <c r="T1816" s="13">
        <v>295</v>
      </c>
    </row>
    <row r="1817" spans="1:20" x14ac:dyDescent="0.2">
      <c r="A1817" s="10">
        <v>2024</v>
      </c>
      <c r="B1817" s="10">
        <v>7</v>
      </c>
      <c r="C1817" s="10" t="s">
        <v>29</v>
      </c>
      <c r="D1817" s="13">
        <v>890</v>
      </c>
      <c r="E1817" s="13" t="b">
        <v>0</v>
      </c>
      <c r="F1817" s="13" t="b">
        <v>0</v>
      </c>
      <c r="G1817" s="13" t="s">
        <v>97</v>
      </c>
      <c r="H1817" s="13">
        <v>99585.000000000247</v>
      </c>
      <c r="I1817" s="14">
        <v>438</v>
      </c>
      <c r="J1817" s="14">
        <v>14.834374999998545</v>
      </c>
      <c r="K1817" s="13">
        <v>6713.1240783659587</v>
      </c>
      <c r="L1817" s="14">
        <v>4698.7486833794383</v>
      </c>
      <c r="M1817" s="13">
        <v>5875.8795028444947</v>
      </c>
      <c r="N1817" s="13">
        <v>3659.2037076051597</v>
      </c>
      <c r="O1817" s="13">
        <v>3861.5041078579688</v>
      </c>
      <c r="P1817" s="13">
        <v>165</v>
      </c>
      <c r="Q1817" s="13">
        <v>11.122814409101576</v>
      </c>
      <c r="R1817" s="13">
        <v>338</v>
      </c>
      <c r="S1817" s="13">
        <v>1.82</v>
      </c>
      <c r="T1817" s="13">
        <v>299</v>
      </c>
    </row>
    <row r="1818" spans="1:20" x14ac:dyDescent="0.2">
      <c r="A1818" s="10">
        <v>2025</v>
      </c>
      <c r="B1818" s="10">
        <v>9</v>
      </c>
      <c r="C1818" s="10" t="s">
        <v>29</v>
      </c>
      <c r="D1818" s="13">
        <v>890</v>
      </c>
      <c r="E1818" s="13" t="b">
        <v>0</v>
      </c>
      <c r="F1818" s="13" t="b">
        <v>0</v>
      </c>
      <c r="G1818" s="13" t="s">
        <v>97</v>
      </c>
      <c r="H1818" s="13">
        <v>103688.00000000025</v>
      </c>
      <c r="I1818" s="14">
        <v>557</v>
      </c>
      <c r="J1818" s="14">
        <v>17.201631944425461</v>
      </c>
      <c r="K1818" s="13">
        <v>6027.8001723901816</v>
      </c>
      <c r="L1818" s="14">
        <v>5746.3966395370862</v>
      </c>
      <c r="M1818" s="13">
        <v>6027.8001723901816</v>
      </c>
      <c r="N1818" s="13">
        <v>4966.2497300254417</v>
      </c>
      <c r="O1818" s="13">
        <v>5746.3966395370862</v>
      </c>
      <c r="P1818" s="13">
        <v>163</v>
      </c>
      <c r="Q1818" s="13">
        <v>9.4758451132204033</v>
      </c>
      <c r="R1818" s="13">
        <v>369</v>
      </c>
      <c r="S1818" s="13">
        <v>1.9594594594594594</v>
      </c>
      <c r="T1818" s="13">
        <v>299</v>
      </c>
    </row>
    <row r="1819" spans="1:20" x14ac:dyDescent="0.2">
      <c r="A1819" s="10">
        <v>2025</v>
      </c>
      <c r="B1819" s="10">
        <v>10</v>
      </c>
      <c r="C1819" s="10" t="s">
        <v>29</v>
      </c>
      <c r="D1819" s="13">
        <v>890</v>
      </c>
      <c r="E1819" s="13" t="b">
        <v>0</v>
      </c>
      <c r="F1819" s="13" t="b">
        <v>0</v>
      </c>
      <c r="G1819" s="13" t="s">
        <v>97</v>
      </c>
      <c r="H1819" s="13">
        <v>141988.00000000012</v>
      </c>
      <c r="I1819" s="14">
        <v>636</v>
      </c>
      <c r="J1819" s="14">
        <v>20.991875000021537</v>
      </c>
      <c r="K1819" s="13">
        <v>6763.9503379214311</v>
      </c>
      <c r="L1819" s="14">
        <v>6414.6437609723744</v>
      </c>
      <c r="M1819" s="13">
        <v>6165.5283294068458</v>
      </c>
      <c r="N1819" s="13">
        <v>5198.3398338589668</v>
      </c>
      <c r="O1819" s="13">
        <v>5816.2217524577891</v>
      </c>
      <c r="P1819" s="13">
        <v>184</v>
      </c>
      <c r="Q1819" s="13">
        <v>8.7652960966950886</v>
      </c>
      <c r="R1819" s="13">
        <v>414.5</v>
      </c>
      <c r="S1819" s="13">
        <v>1.9942196531791907</v>
      </c>
      <c r="T1819" s="13">
        <v>299</v>
      </c>
    </row>
    <row r="1820" spans="1:20" x14ac:dyDescent="0.2">
      <c r="A1820" s="10">
        <v>2025</v>
      </c>
      <c r="B1820" s="10">
        <v>10</v>
      </c>
      <c r="C1820" s="10" t="s">
        <v>39</v>
      </c>
      <c r="D1820" s="13">
        <v>890</v>
      </c>
      <c r="E1820" s="13" t="b">
        <v>0</v>
      </c>
      <c r="F1820" s="13" t="b">
        <v>0</v>
      </c>
      <c r="G1820" s="13" t="s">
        <v>97</v>
      </c>
      <c r="H1820" s="13">
        <v>11511</v>
      </c>
      <c r="I1820" s="14">
        <v>37</v>
      </c>
      <c r="J1820" s="14">
        <v>1.0418749999735155</v>
      </c>
      <c r="K1820" s="13">
        <v>11048.350330214862</v>
      </c>
      <c r="L1820" s="14">
        <v>11048.350330214862</v>
      </c>
      <c r="M1820" s="13">
        <v>11048.350330214862</v>
      </c>
      <c r="N1820" s="13">
        <v>5924.9142173071805</v>
      </c>
      <c r="O1820" s="13">
        <v>11048.350330214862</v>
      </c>
      <c r="P1820" s="13">
        <v>11</v>
      </c>
      <c r="Q1820" s="13">
        <v>10.557888422583918</v>
      </c>
      <c r="R1820" s="13">
        <v>489</v>
      </c>
      <c r="S1820" s="13">
        <v>2</v>
      </c>
      <c r="T1820" s="13">
        <v>389</v>
      </c>
    </row>
    <row r="1821" spans="1:20" x14ac:dyDescent="0.2">
      <c r="A1821" s="10">
        <v>2025</v>
      </c>
      <c r="B1821" s="10">
        <v>10</v>
      </c>
      <c r="C1821" s="10" t="s">
        <v>27</v>
      </c>
      <c r="D1821" s="13">
        <v>890</v>
      </c>
      <c r="E1821" s="13" t="b">
        <v>0</v>
      </c>
      <c r="F1821" s="13" t="b">
        <v>0</v>
      </c>
      <c r="G1821" s="13" t="s">
        <v>97</v>
      </c>
      <c r="H1821" s="13">
        <v>9948.0000000000036</v>
      </c>
      <c r="I1821" s="14">
        <v>42</v>
      </c>
      <c r="J1821" s="14">
        <v>1.0829513888820657</v>
      </c>
      <c r="K1821" s="13">
        <v>9186.0078874540777</v>
      </c>
      <c r="L1821" s="14">
        <v>9186.0078874540777</v>
      </c>
      <c r="M1821" s="13">
        <v>9186.0078874540777</v>
      </c>
      <c r="N1821" s="13">
        <v>6717.725351929208</v>
      </c>
      <c r="O1821" s="13">
        <v>9186.0078874540777</v>
      </c>
      <c r="P1821" s="13">
        <v>11</v>
      </c>
      <c r="Q1821" s="13">
        <v>10.157427298149861</v>
      </c>
      <c r="R1821" s="13">
        <v>589.5</v>
      </c>
      <c r="S1821" s="13">
        <v>1.9</v>
      </c>
      <c r="T1821" s="13">
        <v>399</v>
      </c>
    </row>
    <row r="1822" spans="1:20" x14ac:dyDescent="0.2">
      <c r="A1822" s="10">
        <v>2025</v>
      </c>
      <c r="B1822" s="10">
        <v>11</v>
      </c>
      <c r="C1822" s="10" t="s">
        <v>29</v>
      </c>
      <c r="D1822" s="13">
        <v>890</v>
      </c>
      <c r="E1822" s="13" t="b">
        <v>0</v>
      </c>
      <c r="F1822" s="13" t="b">
        <v>0</v>
      </c>
      <c r="G1822" s="13" t="s">
        <v>97</v>
      </c>
      <c r="H1822" s="13">
        <v>185581.00000000067</v>
      </c>
      <c r="I1822" s="14">
        <v>987</v>
      </c>
      <c r="J1822" s="14">
        <v>25.5474305555108</v>
      </c>
      <c r="K1822" s="13">
        <v>7264.1747512244146</v>
      </c>
      <c r="L1822" s="14">
        <v>7105.0041453521599</v>
      </c>
      <c r="M1822" s="13">
        <v>7264.1747512244146</v>
      </c>
      <c r="N1822" s="13">
        <v>6324.3776961808044</v>
      </c>
      <c r="O1822" s="13">
        <v>7105.0041453521599</v>
      </c>
      <c r="P1822" s="13">
        <v>270</v>
      </c>
      <c r="Q1822" s="13">
        <v>10.56857750971589</v>
      </c>
      <c r="R1822" s="13">
        <v>431</v>
      </c>
      <c r="S1822" s="13">
        <v>2.1762295081967213</v>
      </c>
      <c r="T1822" s="13">
        <v>289</v>
      </c>
    </row>
    <row r="1823" spans="1:20" x14ac:dyDescent="0.2">
      <c r="A1823" s="10">
        <v>2025</v>
      </c>
      <c r="B1823" s="10">
        <v>12</v>
      </c>
      <c r="C1823" s="10" t="s">
        <v>29</v>
      </c>
      <c r="D1823" s="13">
        <v>890</v>
      </c>
      <c r="E1823" s="13" t="b">
        <v>0</v>
      </c>
      <c r="F1823" s="13" t="b">
        <v>0</v>
      </c>
      <c r="G1823" s="13" t="s">
        <v>97</v>
      </c>
      <c r="H1823" s="13">
        <v>212920.00000000049</v>
      </c>
      <c r="I1823" s="14">
        <v>1192</v>
      </c>
      <c r="J1823" s="14">
        <v>25.609548611049831</v>
      </c>
      <c r="K1823" s="13">
        <v>8314.0864071353153</v>
      </c>
      <c r="L1823" s="14">
        <v>8294.246151154357</v>
      </c>
      <c r="M1823" s="13">
        <v>8258.5602429847131</v>
      </c>
      <c r="N1823" s="13">
        <v>7621.594701430352</v>
      </c>
      <c r="O1823" s="13">
        <v>8238.7199870037548</v>
      </c>
      <c r="P1823" s="13">
        <v>342</v>
      </c>
      <c r="Q1823" s="13">
        <v>13.354393909638697</v>
      </c>
      <c r="R1823" s="13">
        <v>459</v>
      </c>
      <c r="S1823" s="13">
        <v>2.2251655629139071</v>
      </c>
      <c r="T1823" s="13">
        <v>269</v>
      </c>
    </row>
    <row r="1824" spans="1:20" x14ac:dyDescent="0.2">
      <c r="A1824" s="10">
        <v>2024</v>
      </c>
      <c r="B1824" s="10">
        <v>1</v>
      </c>
      <c r="C1824" s="10" t="s">
        <v>27</v>
      </c>
      <c r="D1824" s="13">
        <v>891</v>
      </c>
      <c r="E1824" s="13" t="b">
        <v>0</v>
      </c>
      <c r="F1824" s="13" t="b">
        <v>0</v>
      </c>
      <c r="G1824" s="13" t="s">
        <v>113</v>
      </c>
      <c r="H1824" s="13">
        <v>84272.900000000052</v>
      </c>
      <c r="I1824" s="14">
        <v>472</v>
      </c>
      <c r="J1824" s="14">
        <v>9.435416666666665</v>
      </c>
      <c r="K1824" s="13">
        <v>8931.5504526385594</v>
      </c>
      <c r="L1824" s="14">
        <v>6290.7502759991166</v>
      </c>
      <c r="M1824" s="13">
        <v>8745.9730624862041</v>
      </c>
      <c r="N1824" s="13">
        <v>6217.1128284389479</v>
      </c>
      <c r="O1824" s="13">
        <v>6105.172885846765</v>
      </c>
      <c r="P1824" s="13">
        <v>182</v>
      </c>
      <c r="Q1824" s="13">
        <v>19.289026275115923</v>
      </c>
      <c r="R1824" s="13">
        <v>306</v>
      </c>
      <c r="S1824" s="13">
        <v>1.4761904761904763</v>
      </c>
      <c r="T1824" s="13">
        <v>297</v>
      </c>
    </row>
    <row r="1825" spans="1:20" x14ac:dyDescent="0.2">
      <c r="A1825" s="10">
        <v>2025</v>
      </c>
      <c r="B1825" s="10">
        <v>1</v>
      </c>
      <c r="C1825" s="10" t="s">
        <v>27</v>
      </c>
      <c r="D1825" s="13">
        <v>891</v>
      </c>
      <c r="E1825" s="13" t="b">
        <v>0</v>
      </c>
      <c r="F1825" s="13" t="b">
        <v>0</v>
      </c>
      <c r="G1825" s="13" t="s">
        <v>113</v>
      </c>
      <c r="H1825" s="13">
        <v>262132.07000000018</v>
      </c>
      <c r="I1825" s="14">
        <v>1490</v>
      </c>
      <c r="J1825" s="14">
        <v>24.909999999901629</v>
      </c>
      <c r="K1825" s="13">
        <v>10523.166198355493</v>
      </c>
      <c r="L1825" s="14">
        <v>7032.4395825247657</v>
      </c>
      <c r="M1825" s="13">
        <v>10523.166198355493</v>
      </c>
      <c r="N1825" s="13">
        <v>6924.9140907539741</v>
      </c>
      <c r="O1825" s="13">
        <v>7032.4395825247657</v>
      </c>
      <c r="P1825" s="13">
        <v>536</v>
      </c>
      <c r="Q1825" s="13">
        <v>21.517462866403722</v>
      </c>
      <c r="R1825" s="13">
        <v>336</v>
      </c>
      <c r="S1825" s="13">
        <v>1.5696969696969696</v>
      </c>
      <c r="T1825" s="13">
        <v>288</v>
      </c>
    </row>
    <row r="1826" spans="1:20" x14ac:dyDescent="0.2">
      <c r="A1826" s="10">
        <v>2024</v>
      </c>
      <c r="B1826" s="10">
        <v>2</v>
      </c>
      <c r="C1826" s="10" t="s">
        <v>27</v>
      </c>
      <c r="D1826" s="13">
        <v>891</v>
      </c>
      <c r="E1826" s="13" t="b">
        <v>0</v>
      </c>
      <c r="F1826" s="13" t="b">
        <v>0</v>
      </c>
      <c r="G1826" s="13" t="s">
        <v>113</v>
      </c>
      <c r="H1826" s="13">
        <v>286836.06000000052</v>
      </c>
      <c r="I1826" s="14">
        <v>1265</v>
      </c>
      <c r="J1826" s="14">
        <v>22.689583333333328</v>
      </c>
      <c r="K1826" s="13">
        <v>12641.750876870838</v>
      </c>
      <c r="L1826" s="14">
        <v>9494.6216876320013</v>
      </c>
      <c r="M1826" s="13">
        <v>10670.802387292268</v>
      </c>
      <c r="N1826" s="13">
        <v>6901.1540538059044</v>
      </c>
      <c r="O1826" s="13">
        <v>7523.6731980534469</v>
      </c>
      <c r="P1826" s="13">
        <v>449</v>
      </c>
      <c r="Q1826" s="13">
        <v>19.788816453952808</v>
      </c>
      <c r="R1826" s="13">
        <v>325</v>
      </c>
      <c r="S1826" s="13">
        <v>1.7766497461928934</v>
      </c>
      <c r="T1826" s="13">
        <v>279</v>
      </c>
    </row>
    <row r="1827" spans="1:20" x14ac:dyDescent="0.2">
      <c r="A1827" s="10">
        <v>2025</v>
      </c>
      <c r="B1827" s="10">
        <v>2</v>
      </c>
      <c r="C1827" s="10" t="s">
        <v>39</v>
      </c>
      <c r="D1827" s="13">
        <v>891</v>
      </c>
      <c r="E1827" s="13" t="b">
        <v>0</v>
      </c>
      <c r="F1827" s="13" t="b">
        <v>0</v>
      </c>
      <c r="G1827" s="13" t="s">
        <v>113</v>
      </c>
      <c r="J1827" s="14">
        <v>1</v>
      </c>
    </row>
    <row r="1828" spans="1:20" x14ac:dyDescent="0.2">
      <c r="A1828" s="10">
        <v>2025</v>
      </c>
      <c r="B1828" s="10">
        <v>2</v>
      </c>
      <c r="C1828" s="10" t="s">
        <v>27</v>
      </c>
      <c r="D1828" s="13">
        <v>891</v>
      </c>
      <c r="E1828" s="13" t="b">
        <v>0</v>
      </c>
      <c r="F1828" s="13" t="b">
        <v>0</v>
      </c>
      <c r="G1828" s="13" t="s">
        <v>113</v>
      </c>
      <c r="H1828" s="13">
        <v>299869.46999999922</v>
      </c>
      <c r="I1828" s="14">
        <v>1462</v>
      </c>
      <c r="J1828" s="14">
        <v>22.114340277773152</v>
      </c>
      <c r="K1828" s="13">
        <v>13559.955496451968</v>
      </c>
      <c r="L1828" s="14">
        <v>11411.715512655224</v>
      </c>
      <c r="M1828" s="13">
        <v>12274.843680181151</v>
      </c>
      <c r="N1828" s="13">
        <v>9113.7717638617687</v>
      </c>
      <c r="O1828" s="13">
        <v>10126.603696384404</v>
      </c>
      <c r="P1828" s="13">
        <v>517</v>
      </c>
      <c r="Q1828" s="13">
        <v>23.378495288852466</v>
      </c>
      <c r="R1828" s="13">
        <v>352</v>
      </c>
      <c r="S1828" s="13">
        <v>1.7004310344827587</v>
      </c>
      <c r="T1828" s="13">
        <v>289</v>
      </c>
    </row>
    <row r="1829" spans="1:20" x14ac:dyDescent="0.2">
      <c r="A1829" s="10">
        <v>2024</v>
      </c>
      <c r="B1829" s="10">
        <v>3</v>
      </c>
      <c r="C1829" s="10" t="s">
        <v>27</v>
      </c>
      <c r="D1829" s="13">
        <v>891</v>
      </c>
      <c r="E1829" s="13" t="b">
        <v>0</v>
      </c>
      <c r="F1829" s="13" t="b">
        <v>0</v>
      </c>
      <c r="G1829" s="13" t="s">
        <v>113</v>
      </c>
      <c r="H1829" s="13">
        <v>245836.85000000015</v>
      </c>
      <c r="I1829" s="14">
        <v>1199</v>
      </c>
      <c r="J1829" s="14">
        <v>22.869305555547669</v>
      </c>
      <c r="K1829" s="13">
        <v>10749.642108846838</v>
      </c>
      <c r="L1829" s="14">
        <v>8301.0391172087402</v>
      </c>
      <c r="M1829" s="13">
        <v>9399.1419843466483</v>
      </c>
      <c r="N1829" s="13">
        <v>7210.4769250415238</v>
      </c>
      <c r="O1829" s="13">
        <v>6950.5389927085489</v>
      </c>
      <c r="P1829" s="13">
        <v>432</v>
      </c>
      <c r="Q1829" s="13">
        <v>18.889948317438296</v>
      </c>
      <c r="R1829" s="13">
        <v>347</v>
      </c>
      <c r="S1829" s="13">
        <v>1.7622739018087856</v>
      </c>
      <c r="T1829" s="13">
        <v>279</v>
      </c>
    </row>
    <row r="1830" spans="1:20" x14ac:dyDescent="0.2">
      <c r="A1830" s="10">
        <v>2025</v>
      </c>
      <c r="B1830" s="10">
        <v>3</v>
      </c>
      <c r="C1830" s="10" t="s">
        <v>29</v>
      </c>
      <c r="D1830" s="13">
        <v>891</v>
      </c>
      <c r="E1830" s="13" t="b">
        <v>0</v>
      </c>
      <c r="F1830" s="13" t="b">
        <v>0</v>
      </c>
      <c r="G1830" s="13" t="s">
        <v>113</v>
      </c>
      <c r="J1830" s="14">
        <v>0.24374999999999999</v>
      </c>
    </row>
    <row r="1831" spans="1:20" x14ac:dyDescent="0.2">
      <c r="A1831" s="10">
        <v>2025</v>
      </c>
      <c r="B1831" s="10">
        <v>3</v>
      </c>
      <c r="C1831" s="10" t="s">
        <v>27</v>
      </c>
      <c r="D1831" s="13">
        <v>891</v>
      </c>
      <c r="E1831" s="13" t="b">
        <v>0</v>
      </c>
      <c r="F1831" s="13" t="b">
        <v>0</v>
      </c>
      <c r="G1831" s="13" t="s">
        <v>113</v>
      </c>
      <c r="H1831" s="13">
        <v>344774.60999999777</v>
      </c>
      <c r="I1831" s="14">
        <v>1733</v>
      </c>
      <c r="J1831" s="14">
        <v>25.62684027767682</v>
      </c>
      <c r="K1831" s="13">
        <v>13453.652743148599</v>
      </c>
      <c r="L1831" s="14">
        <v>11678.19585860899</v>
      </c>
      <c r="M1831" s="13">
        <v>13212.031070991312</v>
      </c>
      <c r="N1831" s="13">
        <v>10124.757371123002</v>
      </c>
      <c r="O1831" s="13">
        <v>11436.574186451713</v>
      </c>
      <c r="P1831" s="13">
        <v>587</v>
      </c>
      <c r="Q1831" s="13">
        <v>22.905672085970249</v>
      </c>
      <c r="R1831" s="13">
        <v>359</v>
      </c>
      <c r="S1831" s="13">
        <v>1.7944444444444445</v>
      </c>
      <c r="T1831" s="13">
        <v>269</v>
      </c>
    </row>
    <row r="1832" spans="1:20" x14ac:dyDescent="0.2">
      <c r="A1832" s="10">
        <v>2024</v>
      </c>
      <c r="B1832" s="10">
        <v>4</v>
      </c>
      <c r="C1832" s="10" t="s">
        <v>27</v>
      </c>
      <c r="D1832" s="13">
        <v>891</v>
      </c>
      <c r="E1832" s="13" t="b">
        <v>0</v>
      </c>
      <c r="F1832" s="13" t="b">
        <v>0</v>
      </c>
      <c r="G1832" s="13" t="s">
        <v>113</v>
      </c>
      <c r="H1832" s="13">
        <v>257706.33999999982</v>
      </c>
      <c r="I1832" s="14">
        <v>1351</v>
      </c>
      <c r="J1832" s="14">
        <v>23.103368055661267</v>
      </c>
      <c r="K1832" s="13">
        <v>11154.492253212893</v>
      </c>
      <c r="L1832" s="14">
        <v>8381.9289695533207</v>
      </c>
      <c r="M1832" s="13">
        <v>10492.688313494531</v>
      </c>
      <c r="N1832" s="13">
        <v>7730.2447664654346</v>
      </c>
      <c r="O1832" s="13">
        <v>7720.1250298349669</v>
      </c>
      <c r="P1832" s="13">
        <v>463</v>
      </c>
      <c r="Q1832" s="13">
        <v>20.040368091982419</v>
      </c>
      <c r="R1832" s="13">
        <v>339.5</v>
      </c>
      <c r="S1832" s="13">
        <v>1.7980769230769231</v>
      </c>
      <c r="T1832" s="13">
        <v>279</v>
      </c>
    </row>
    <row r="1833" spans="1:20" x14ac:dyDescent="0.2">
      <c r="A1833" s="10">
        <v>2025</v>
      </c>
      <c r="B1833" s="10">
        <v>4</v>
      </c>
      <c r="C1833" s="10" t="s">
        <v>27</v>
      </c>
      <c r="D1833" s="13">
        <v>891</v>
      </c>
      <c r="E1833" s="13" t="b">
        <v>0</v>
      </c>
      <c r="F1833" s="13" t="b">
        <v>0</v>
      </c>
      <c r="G1833" s="13" t="s">
        <v>113</v>
      </c>
      <c r="H1833" s="13">
        <v>235379.01000000039</v>
      </c>
      <c r="I1833" s="14">
        <v>1176</v>
      </c>
      <c r="J1833" s="14">
        <v>17.476111111078062</v>
      </c>
      <c r="K1833" s="13">
        <v>13468.614871119367</v>
      </c>
      <c r="L1833" s="14">
        <v>12328.890485447879</v>
      </c>
      <c r="M1833" s="13">
        <v>12393.833423426837</v>
      </c>
      <c r="N1833" s="13">
        <v>10142.191753841886</v>
      </c>
      <c r="O1833" s="13">
        <v>11254.109037755348</v>
      </c>
      <c r="P1833" s="13">
        <v>332</v>
      </c>
      <c r="Q1833" s="13">
        <v>18.997361477608486</v>
      </c>
      <c r="R1833" s="13">
        <v>353</v>
      </c>
      <c r="S1833" s="13">
        <v>2.1308724832214767</v>
      </c>
      <c r="T1833" s="13">
        <v>279</v>
      </c>
    </row>
    <row r="1834" spans="1:20" x14ac:dyDescent="0.2">
      <c r="A1834" s="10">
        <v>2024</v>
      </c>
      <c r="B1834" s="10">
        <v>5</v>
      </c>
      <c r="C1834" s="10" t="s">
        <v>27</v>
      </c>
      <c r="D1834" s="13">
        <v>891</v>
      </c>
      <c r="E1834" s="13" t="b">
        <v>0</v>
      </c>
      <c r="F1834" s="13" t="b">
        <v>0</v>
      </c>
      <c r="G1834" s="13" t="s">
        <v>113</v>
      </c>
      <c r="H1834" s="13">
        <v>298095.00000000017</v>
      </c>
      <c r="I1834" s="14">
        <v>1537</v>
      </c>
      <c r="J1834" s="14">
        <v>24.832430555550673</v>
      </c>
      <c r="K1834" s="13">
        <v>12004.261899903649</v>
      </c>
      <c r="L1834" s="14">
        <v>7833.8284109896431</v>
      </c>
      <c r="M1834" s="13">
        <v>12004.261899903649</v>
      </c>
      <c r="N1834" s="13">
        <v>6744.0236921378028</v>
      </c>
      <c r="O1834" s="13">
        <v>7833.8284109896431</v>
      </c>
      <c r="P1834" s="13">
        <v>537</v>
      </c>
      <c r="Q1834" s="13">
        <v>21.62494721564688</v>
      </c>
      <c r="R1834" s="13">
        <v>345</v>
      </c>
      <c r="S1834" s="13">
        <v>1.6715789473684211</v>
      </c>
      <c r="T1834" s="13">
        <v>299</v>
      </c>
    </row>
    <row r="1835" spans="1:20" x14ac:dyDescent="0.2">
      <c r="A1835" s="10">
        <v>2025</v>
      </c>
      <c r="B1835" s="10">
        <v>5</v>
      </c>
      <c r="C1835" s="10" t="s">
        <v>27</v>
      </c>
      <c r="D1835" s="13">
        <v>891</v>
      </c>
      <c r="E1835" s="13" t="b">
        <v>0</v>
      </c>
      <c r="F1835" s="13" t="b">
        <v>0</v>
      </c>
      <c r="G1835" s="13" t="s">
        <v>113</v>
      </c>
      <c r="H1835" s="13">
        <v>210382.0500000001</v>
      </c>
      <c r="I1835" s="14">
        <v>1059</v>
      </c>
      <c r="J1835" s="14">
        <v>20.105625000018335</v>
      </c>
      <c r="K1835" s="13">
        <v>10463.840343178004</v>
      </c>
      <c r="L1835" s="14">
        <v>9669.321396366573</v>
      </c>
      <c r="M1835" s="13">
        <v>9212.2503030784264</v>
      </c>
      <c r="N1835" s="13">
        <v>7638.348969497838</v>
      </c>
      <c r="O1835" s="13">
        <v>8417.731356266997</v>
      </c>
      <c r="P1835" s="13">
        <v>321</v>
      </c>
      <c r="Q1835" s="13">
        <v>15.965681245905426</v>
      </c>
      <c r="R1835" s="13">
        <v>412</v>
      </c>
      <c r="S1835" s="13">
        <v>1.86</v>
      </c>
      <c r="T1835" s="13">
        <v>269</v>
      </c>
    </row>
    <row r="1836" spans="1:20" x14ac:dyDescent="0.2">
      <c r="A1836" s="10">
        <v>2024</v>
      </c>
      <c r="B1836" s="10">
        <v>6</v>
      </c>
      <c r="C1836" s="10" t="s">
        <v>27</v>
      </c>
      <c r="D1836" s="13">
        <v>891</v>
      </c>
      <c r="E1836" s="13" t="b">
        <v>0</v>
      </c>
      <c r="F1836" s="13" t="b">
        <v>0</v>
      </c>
      <c r="G1836" s="13" t="s">
        <v>113</v>
      </c>
      <c r="H1836" s="13">
        <v>247284.61000000013</v>
      </c>
      <c r="I1836" s="14">
        <v>1166</v>
      </c>
      <c r="J1836" s="14">
        <v>23.213090277793526</v>
      </c>
      <c r="K1836" s="13">
        <v>10652.808697192784</v>
      </c>
      <c r="L1836" s="14">
        <v>6947.756979788488</v>
      </c>
      <c r="M1836" s="13">
        <v>9979.7444988018287</v>
      </c>
      <c r="N1836" s="13">
        <v>6200.376954450081</v>
      </c>
      <c r="O1836" s="13">
        <v>6274.6927813975317</v>
      </c>
      <c r="P1836" s="13">
        <v>443</v>
      </c>
      <c r="Q1836" s="13">
        <v>19.084059670581201</v>
      </c>
      <c r="R1836" s="13">
        <v>329</v>
      </c>
      <c r="S1836" s="13">
        <v>1.6941747572815533</v>
      </c>
      <c r="T1836" s="13">
        <v>295</v>
      </c>
    </row>
    <row r="1837" spans="1:20" x14ac:dyDescent="0.2">
      <c r="A1837" s="10">
        <v>2025</v>
      </c>
      <c r="B1837" s="10">
        <v>6</v>
      </c>
      <c r="C1837" s="10" t="s">
        <v>27</v>
      </c>
      <c r="D1837" s="13">
        <v>891</v>
      </c>
      <c r="E1837" s="13" t="b">
        <v>0</v>
      </c>
      <c r="F1837" s="13" t="b">
        <v>0</v>
      </c>
      <c r="G1837" s="13" t="s">
        <v>113</v>
      </c>
      <c r="H1837" s="13">
        <v>191536.90000000034</v>
      </c>
      <c r="I1837" s="14">
        <v>999</v>
      </c>
      <c r="J1837" s="14">
        <v>20.182673611099307</v>
      </c>
      <c r="K1837" s="13">
        <v>9490.1648657027326</v>
      </c>
      <c r="L1837" s="14">
        <v>8859.8296462398466</v>
      </c>
      <c r="M1837" s="13">
        <v>9490.1648657027326</v>
      </c>
      <c r="N1837" s="13">
        <v>7761.270038765103</v>
      </c>
      <c r="O1837" s="13">
        <v>8859.8296462398466</v>
      </c>
      <c r="P1837" s="13">
        <v>281</v>
      </c>
      <c r="Q1837" s="13">
        <v>13.922833288324407</v>
      </c>
      <c r="R1837" s="13">
        <v>450</v>
      </c>
      <c r="S1837" s="13">
        <v>2.09375</v>
      </c>
      <c r="T1837" s="13">
        <v>269</v>
      </c>
    </row>
    <row r="1838" spans="1:20" x14ac:dyDescent="0.2">
      <c r="A1838" s="10">
        <v>2024</v>
      </c>
      <c r="B1838" s="10">
        <v>7</v>
      </c>
      <c r="C1838" s="10" t="s">
        <v>39</v>
      </c>
      <c r="D1838" s="13">
        <v>891</v>
      </c>
      <c r="E1838" s="13" t="b">
        <v>0</v>
      </c>
      <c r="F1838" s="13" t="b">
        <v>0</v>
      </c>
      <c r="G1838" s="13" t="s">
        <v>113</v>
      </c>
      <c r="J1838" s="14">
        <v>1</v>
      </c>
    </row>
    <row r="1839" spans="1:20" x14ac:dyDescent="0.2">
      <c r="A1839" s="10">
        <v>2024</v>
      </c>
      <c r="B1839" s="10">
        <v>7</v>
      </c>
      <c r="C1839" s="10" t="s">
        <v>27</v>
      </c>
      <c r="D1839" s="13">
        <v>891</v>
      </c>
      <c r="E1839" s="13" t="b">
        <v>0</v>
      </c>
      <c r="F1839" s="13" t="b">
        <v>0</v>
      </c>
      <c r="G1839" s="13" t="s">
        <v>113</v>
      </c>
      <c r="H1839" s="13">
        <v>178181.8</v>
      </c>
      <c r="I1839" s="14">
        <v>765</v>
      </c>
      <c r="J1839" s="14">
        <v>16.295069444388503</v>
      </c>
      <c r="K1839" s="13">
        <v>10934.706391285743</v>
      </c>
      <c r="L1839" s="14">
        <v>7450.354870491683</v>
      </c>
      <c r="M1839" s="13">
        <v>9441.9971958440292</v>
      </c>
      <c r="N1839" s="13">
        <v>5123.3442290575704</v>
      </c>
      <c r="O1839" s="13">
        <v>5957.6456750499701</v>
      </c>
      <c r="P1839" s="13">
        <v>280</v>
      </c>
      <c r="Q1839" s="13">
        <v>17.183111796827781</v>
      </c>
      <c r="R1839" s="13">
        <v>397</v>
      </c>
      <c r="S1839" s="13">
        <v>1.7755905511811023</v>
      </c>
      <c r="T1839" s="13">
        <v>305</v>
      </c>
    </row>
    <row r="1840" spans="1:20" x14ac:dyDescent="0.2">
      <c r="A1840" s="10">
        <v>2025</v>
      </c>
      <c r="B1840" s="10">
        <v>7</v>
      </c>
      <c r="C1840" s="10" t="s">
        <v>39</v>
      </c>
      <c r="D1840" s="13">
        <v>891</v>
      </c>
      <c r="E1840" s="13" t="b">
        <v>0</v>
      </c>
      <c r="F1840" s="13" t="b">
        <v>0</v>
      </c>
      <c r="G1840" s="13" t="s">
        <v>113</v>
      </c>
      <c r="H1840" s="13">
        <v>12856.950000000003</v>
      </c>
      <c r="I1840" s="14">
        <v>86</v>
      </c>
      <c r="J1840" s="14">
        <v>2.1960416666261153</v>
      </c>
      <c r="K1840" s="13">
        <v>5854.6020302760262</v>
      </c>
      <c r="L1840" s="14">
        <v>5854.6020302760262</v>
      </c>
      <c r="M1840" s="13">
        <v>5854.6020302760262</v>
      </c>
      <c r="N1840" s="13">
        <v>6314.0423110927813</v>
      </c>
      <c r="O1840" s="13">
        <v>5854.6020302760262</v>
      </c>
      <c r="P1840" s="13">
        <v>29</v>
      </c>
      <c r="Q1840" s="13">
        <v>13.205578218629203</v>
      </c>
      <c r="R1840" s="13">
        <v>359</v>
      </c>
      <c r="S1840" s="13">
        <v>1.9615384615384615</v>
      </c>
      <c r="T1840" s="13">
        <v>249</v>
      </c>
    </row>
    <row r="1841" spans="1:20" x14ac:dyDescent="0.2">
      <c r="A1841" s="10">
        <v>2025</v>
      </c>
      <c r="B1841" s="10">
        <v>7</v>
      </c>
      <c r="C1841" s="10" t="s">
        <v>27</v>
      </c>
      <c r="D1841" s="13">
        <v>891</v>
      </c>
      <c r="E1841" s="13" t="b">
        <v>0</v>
      </c>
      <c r="F1841" s="13" t="b">
        <v>0</v>
      </c>
      <c r="G1841" s="13" t="s">
        <v>113</v>
      </c>
      <c r="H1841" s="13">
        <v>210044.72000000035</v>
      </c>
      <c r="I1841" s="14">
        <v>946</v>
      </c>
      <c r="J1841" s="14">
        <v>19.888993055508763</v>
      </c>
      <c r="K1841" s="13">
        <v>10560.852397795126</v>
      </c>
      <c r="L1841" s="14">
        <v>9949.6801797710814</v>
      </c>
      <c r="M1841" s="13">
        <v>9957.1516490196882</v>
      </c>
      <c r="N1841" s="13">
        <v>8261.3483518960948</v>
      </c>
      <c r="O1841" s="13">
        <v>9345.9794309956487</v>
      </c>
      <c r="P1841" s="13">
        <v>231</v>
      </c>
      <c r="Q1841" s="13">
        <v>11.614464309746374</v>
      </c>
      <c r="R1841" s="13">
        <v>375.5</v>
      </c>
      <c r="S1841" s="13">
        <v>2.6962616822429908</v>
      </c>
      <c r="T1841" s="13">
        <v>265</v>
      </c>
    </row>
    <row r="1842" spans="1:20" x14ac:dyDescent="0.2">
      <c r="A1842" s="10">
        <v>2025</v>
      </c>
      <c r="B1842" s="10">
        <v>7</v>
      </c>
      <c r="C1842" s="10" t="s">
        <v>40</v>
      </c>
      <c r="D1842" s="13">
        <v>891</v>
      </c>
      <c r="E1842" s="13" t="b">
        <v>0</v>
      </c>
      <c r="F1842" s="13" t="b">
        <v>0</v>
      </c>
      <c r="G1842" s="13" t="s">
        <v>113</v>
      </c>
      <c r="H1842" s="13">
        <v>26251</v>
      </c>
      <c r="I1842" s="14">
        <v>26</v>
      </c>
      <c r="J1842" s="14">
        <v>2.2123263888352085</v>
      </c>
      <c r="K1842" s="13">
        <v>11865.789845693234</v>
      </c>
      <c r="L1842" s="14">
        <v>11865.789845693234</v>
      </c>
      <c r="M1842" s="13">
        <v>4954.5130661172352</v>
      </c>
      <c r="N1842" s="13">
        <v>4954.5130661172352</v>
      </c>
      <c r="O1842" s="13">
        <v>4954.5130661172352</v>
      </c>
      <c r="P1842" s="13">
        <v>10</v>
      </c>
      <c r="Q1842" s="13">
        <v>4.5201286982184428</v>
      </c>
      <c r="R1842" s="13">
        <v>755</v>
      </c>
      <c r="S1842" s="13">
        <v>2.1</v>
      </c>
      <c r="T1842" s="13">
        <v>599</v>
      </c>
    </row>
    <row r="1843" spans="1:20" x14ac:dyDescent="0.2">
      <c r="A1843" s="10">
        <v>2024</v>
      </c>
      <c r="B1843" s="10">
        <v>8</v>
      </c>
      <c r="C1843" s="10" t="s">
        <v>27</v>
      </c>
      <c r="D1843" s="13">
        <v>891</v>
      </c>
      <c r="E1843" s="13" t="b">
        <v>0</v>
      </c>
      <c r="F1843" s="13" t="b">
        <v>0</v>
      </c>
      <c r="G1843" s="13" t="s">
        <v>113</v>
      </c>
      <c r="H1843" s="13">
        <v>316479.57999999856</v>
      </c>
      <c r="I1843" s="14">
        <v>1781</v>
      </c>
      <c r="J1843" s="14">
        <v>25.843541666668898</v>
      </c>
      <c r="K1843" s="13">
        <v>12245.983313044539</v>
      </c>
      <c r="L1843" s="14">
        <v>7814.4575772470271</v>
      </c>
      <c r="M1843" s="13">
        <v>12188.731098193963</v>
      </c>
      <c r="N1843" s="13">
        <v>6971.0573079986561</v>
      </c>
      <c r="O1843" s="13">
        <v>7757.2053623964484</v>
      </c>
      <c r="P1843" s="13">
        <v>584</v>
      </c>
      <c r="Q1843" s="13">
        <v>22.597521946970616</v>
      </c>
      <c r="R1843" s="13">
        <v>330</v>
      </c>
      <c r="S1843" s="13">
        <v>1.8379888268156424</v>
      </c>
      <c r="T1843" s="13">
        <v>286.5</v>
      </c>
    </row>
    <row r="1844" spans="1:20" x14ac:dyDescent="0.2">
      <c r="A1844" s="10">
        <v>2025</v>
      </c>
      <c r="B1844" s="10">
        <v>8</v>
      </c>
      <c r="C1844" s="10" t="s">
        <v>29</v>
      </c>
      <c r="D1844" s="13">
        <v>891</v>
      </c>
      <c r="E1844" s="13" t="b">
        <v>0</v>
      </c>
      <c r="F1844" s="13" t="b">
        <v>0</v>
      </c>
      <c r="G1844" s="13" t="s">
        <v>113</v>
      </c>
      <c r="J1844" s="14">
        <v>0.17874999999999999</v>
      </c>
    </row>
    <row r="1845" spans="1:20" x14ac:dyDescent="0.2">
      <c r="A1845" s="10">
        <v>2025</v>
      </c>
      <c r="B1845" s="10">
        <v>8</v>
      </c>
      <c r="C1845" s="10" t="s">
        <v>27</v>
      </c>
      <c r="D1845" s="13">
        <v>891</v>
      </c>
      <c r="E1845" s="13" t="b">
        <v>0</v>
      </c>
      <c r="F1845" s="13" t="b">
        <v>0</v>
      </c>
      <c r="G1845" s="13" t="s">
        <v>113</v>
      </c>
      <c r="H1845" s="13">
        <v>266921.90000000037</v>
      </c>
      <c r="I1845" s="14">
        <v>1153</v>
      </c>
      <c r="J1845" s="14">
        <v>18.511076388873335</v>
      </c>
      <c r="K1845" s="13">
        <v>14419.577467706966</v>
      </c>
      <c r="L1845" s="14">
        <v>12619.755064076982</v>
      </c>
      <c r="M1845" s="13">
        <v>12203.606924543068</v>
      </c>
      <c r="N1845" s="13">
        <v>9323.526972409878</v>
      </c>
      <c r="O1845" s="13">
        <v>10403.784520913085</v>
      </c>
      <c r="P1845" s="13">
        <v>328</v>
      </c>
      <c r="Q1845" s="13">
        <v>17.719120871715205</v>
      </c>
      <c r="R1845" s="13">
        <v>386</v>
      </c>
      <c r="S1845" s="13">
        <v>2.1366666666666667</v>
      </c>
      <c r="T1845" s="13">
        <v>279</v>
      </c>
    </row>
    <row r="1846" spans="1:20" x14ac:dyDescent="0.2">
      <c r="A1846" s="10">
        <v>2024</v>
      </c>
      <c r="B1846" s="10">
        <v>9</v>
      </c>
      <c r="C1846" s="10" t="s">
        <v>41</v>
      </c>
      <c r="D1846" s="13">
        <v>891</v>
      </c>
      <c r="E1846" s="13" t="b">
        <v>0</v>
      </c>
      <c r="F1846" s="13" t="b">
        <v>0</v>
      </c>
      <c r="G1846" s="13" t="s">
        <v>113</v>
      </c>
      <c r="H1846" s="13">
        <v>3891</v>
      </c>
      <c r="I1846" s="14">
        <v>15</v>
      </c>
      <c r="J1846" s="14">
        <v>0.65579861111473292</v>
      </c>
      <c r="K1846" s="13">
        <v>5933.2239105935887</v>
      </c>
      <c r="L1846" s="14">
        <v>5186.0433101847329</v>
      </c>
      <c r="M1846" s="13">
        <v>5933.2239105935887</v>
      </c>
      <c r="N1846" s="13">
        <v>5186.0433101847329</v>
      </c>
      <c r="O1846" s="13">
        <v>5186.0433101847329</v>
      </c>
      <c r="P1846" s="13">
        <v>10</v>
      </c>
      <c r="Q1846" s="13">
        <v>15.248583681813388</v>
      </c>
      <c r="R1846" s="13">
        <v>327</v>
      </c>
      <c r="S1846" s="13">
        <v>1.2</v>
      </c>
      <c r="T1846" s="13">
        <v>299</v>
      </c>
    </row>
    <row r="1847" spans="1:20" x14ac:dyDescent="0.2">
      <c r="A1847" s="10">
        <v>2024</v>
      </c>
      <c r="B1847" s="10">
        <v>9</v>
      </c>
      <c r="C1847" s="10" t="s">
        <v>27</v>
      </c>
      <c r="D1847" s="13">
        <v>891</v>
      </c>
      <c r="E1847" s="13" t="b">
        <v>0</v>
      </c>
      <c r="F1847" s="13" t="b">
        <v>0</v>
      </c>
      <c r="G1847" s="13" t="s">
        <v>113</v>
      </c>
      <c r="H1847" s="13">
        <v>279009.80999999994</v>
      </c>
      <c r="I1847" s="14">
        <v>1277</v>
      </c>
      <c r="J1847" s="14">
        <v>23.038263888853834</v>
      </c>
      <c r="K1847" s="13">
        <v>12110.713348282636</v>
      </c>
      <c r="L1847" s="14">
        <v>8151.6624215273414</v>
      </c>
      <c r="M1847" s="13">
        <v>10815.342301923618</v>
      </c>
      <c r="N1847" s="13">
        <v>6603.8960545810996</v>
      </c>
      <c r="O1847" s="13">
        <v>6856.2913751683082</v>
      </c>
      <c r="P1847" s="13">
        <v>477</v>
      </c>
      <c r="Q1847" s="13">
        <v>20.704685140392801</v>
      </c>
      <c r="R1847" s="13">
        <v>356</v>
      </c>
      <c r="S1847" s="13">
        <v>1.7262180974477959</v>
      </c>
      <c r="T1847" s="13">
        <v>299</v>
      </c>
    </row>
    <row r="1848" spans="1:20" x14ac:dyDescent="0.2">
      <c r="A1848" s="10">
        <v>2025</v>
      </c>
      <c r="B1848" s="10">
        <v>9</v>
      </c>
      <c r="C1848" s="10" t="s">
        <v>29</v>
      </c>
      <c r="D1848" s="13">
        <v>891</v>
      </c>
      <c r="E1848" s="13" t="b">
        <v>0</v>
      </c>
      <c r="F1848" s="13" t="b">
        <v>0</v>
      </c>
      <c r="G1848" s="13" t="s">
        <v>113</v>
      </c>
      <c r="J1848" s="14">
        <v>0.26374999999999998</v>
      </c>
    </row>
    <row r="1849" spans="1:20" x14ac:dyDescent="0.2">
      <c r="A1849" s="10">
        <v>2025</v>
      </c>
      <c r="B1849" s="10">
        <v>9</v>
      </c>
      <c r="C1849" s="10" t="s">
        <v>27</v>
      </c>
      <c r="D1849" s="13">
        <v>891</v>
      </c>
      <c r="E1849" s="13" t="b">
        <v>0</v>
      </c>
      <c r="F1849" s="13" t="b">
        <v>0</v>
      </c>
      <c r="G1849" s="13" t="s">
        <v>113</v>
      </c>
      <c r="H1849" s="13">
        <v>299327.82000000012</v>
      </c>
      <c r="I1849" s="14">
        <v>1189</v>
      </c>
      <c r="J1849" s="14">
        <v>23.73840277785348</v>
      </c>
      <c r="K1849" s="13">
        <v>12609.433869714907</v>
      </c>
      <c r="L1849" s="14">
        <v>12211.909230491743</v>
      </c>
      <c r="M1849" s="13">
        <v>9815.1894287248451</v>
      </c>
      <c r="N1849" s="13">
        <v>8721.7809865943163</v>
      </c>
      <c r="O1849" s="13">
        <v>9417.6647895016959</v>
      </c>
      <c r="P1849" s="13">
        <v>305</v>
      </c>
      <c r="Q1849" s="13">
        <v>12.84837917926588</v>
      </c>
      <c r="R1849" s="13">
        <v>557</v>
      </c>
      <c r="S1849" s="13">
        <v>2.3964912280701753</v>
      </c>
      <c r="T1849" s="13">
        <v>299</v>
      </c>
    </row>
    <row r="1850" spans="1:20" x14ac:dyDescent="0.2">
      <c r="A1850" s="10">
        <v>2024</v>
      </c>
      <c r="B1850" s="10">
        <v>10</v>
      </c>
      <c r="C1850" s="10" t="s">
        <v>27</v>
      </c>
      <c r="D1850" s="13">
        <v>891</v>
      </c>
      <c r="E1850" s="13" t="b">
        <v>0</v>
      </c>
      <c r="F1850" s="13" t="b">
        <v>0</v>
      </c>
      <c r="G1850" s="13" t="s">
        <v>113</v>
      </c>
      <c r="H1850" s="13">
        <v>266813.20999999961</v>
      </c>
      <c r="I1850" s="14">
        <v>1586</v>
      </c>
      <c r="J1850" s="14">
        <v>24.24288194442488</v>
      </c>
      <c r="K1850" s="13">
        <v>11005.837120011158</v>
      </c>
      <c r="L1850" s="14">
        <v>8013.5744770508463</v>
      </c>
      <c r="M1850" s="13">
        <v>11005.837120011158</v>
      </c>
      <c r="N1850" s="13">
        <v>7586.932544639064</v>
      </c>
      <c r="O1850" s="13">
        <v>8013.5744770508463</v>
      </c>
      <c r="P1850" s="13">
        <v>541</v>
      </c>
      <c r="Q1850" s="13">
        <v>22.315828672523541</v>
      </c>
      <c r="R1850" s="13">
        <v>346.5</v>
      </c>
      <c r="S1850" s="13">
        <v>1.6336842105263158</v>
      </c>
      <c r="T1850" s="13">
        <v>295</v>
      </c>
    </row>
    <row r="1851" spans="1:20" x14ac:dyDescent="0.2">
      <c r="A1851" s="10">
        <v>2025</v>
      </c>
      <c r="B1851" s="10">
        <v>10</v>
      </c>
      <c r="C1851" s="10" t="s">
        <v>29</v>
      </c>
      <c r="D1851" s="13">
        <v>891</v>
      </c>
      <c r="E1851" s="13" t="b">
        <v>0</v>
      </c>
      <c r="F1851" s="13" t="b">
        <v>0</v>
      </c>
      <c r="G1851" s="13" t="s">
        <v>113</v>
      </c>
      <c r="J1851" s="14">
        <v>0.3</v>
      </c>
    </row>
    <row r="1852" spans="1:20" x14ac:dyDescent="0.2">
      <c r="A1852" s="10">
        <v>2025</v>
      </c>
      <c r="B1852" s="10">
        <v>10</v>
      </c>
      <c r="C1852" s="10" t="s">
        <v>39</v>
      </c>
      <c r="D1852" s="13">
        <v>891</v>
      </c>
      <c r="E1852" s="13" t="b">
        <v>0</v>
      </c>
      <c r="F1852" s="13" t="b">
        <v>0</v>
      </c>
      <c r="G1852" s="13" t="s">
        <v>113</v>
      </c>
      <c r="J1852" s="14">
        <v>1</v>
      </c>
    </row>
    <row r="1853" spans="1:20" x14ac:dyDescent="0.2">
      <c r="A1853" s="10">
        <v>2025</v>
      </c>
      <c r="B1853" s="10">
        <v>10</v>
      </c>
      <c r="C1853" s="10" t="s">
        <v>27</v>
      </c>
      <c r="D1853" s="13">
        <v>891</v>
      </c>
      <c r="E1853" s="13" t="b">
        <v>0</v>
      </c>
      <c r="F1853" s="13" t="b">
        <v>0</v>
      </c>
      <c r="G1853" s="13" t="s">
        <v>113</v>
      </c>
      <c r="H1853" s="13">
        <v>167069.03000000009</v>
      </c>
      <c r="I1853" s="14">
        <v>1029</v>
      </c>
      <c r="J1853" s="14">
        <v>22.279097222293785</v>
      </c>
      <c r="K1853" s="13">
        <v>7498.9138174243844</v>
      </c>
      <c r="L1853" s="14">
        <v>7240.7031752874436</v>
      </c>
      <c r="M1853" s="13">
        <v>7412.3955002427056</v>
      </c>
      <c r="N1853" s="13">
        <v>7396.8037553648082</v>
      </c>
      <c r="O1853" s="13">
        <v>7154.1848581057593</v>
      </c>
      <c r="P1853" s="13">
        <v>304</v>
      </c>
      <c r="Q1853" s="13">
        <v>13.645077130674737</v>
      </c>
      <c r="R1853" s="13">
        <v>360</v>
      </c>
      <c r="S1853" s="13">
        <v>2.0402930402930401</v>
      </c>
      <c r="T1853" s="13">
        <v>274</v>
      </c>
    </row>
    <row r="1854" spans="1:20" x14ac:dyDescent="0.2">
      <c r="A1854" s="10">
        <v>2024</v>
      </c>
      <c r="B1854" s="10">
        <v>11</v>
      </c>
      <c r="C1854" s="10" t="s">
        <v>29</v>
      </c>
      <c r="D1854" s="13">
        <v>891</v>
      </c>
      <c r="E1854" s="13" t="b">
        <v>0</v>
      </c>
      <c r="F1854" s="13" t="b">
        <v>0</v>
      </c>
      <c r="G1854" s="13" t="s">
        <v>113</v>
      </c>
      <c r="J1854" s="14">
        <v>1</v>
      </c>
    </row>
    <row r="1855" spans="1:20" x14ac:dyDescent="0.2">
      <c r="A1855" s="10">
        <v>2024</v>
      </c>
      <c r="B1855" s="10">
        <v>11</v>
      </c>
      <c r="C1855" s="10" t="s">
        <v>27</v>
      </c>
      <c r="D1855" s="13">
        <v>891</v>
      </c>
      <c r="E1855" s="13" t="b">
        <v>0</v>
      </c>
      <c r="F1855" s="13" t="b">
        <v>0</v>
      </c>
      <c r="G1855" s="13" t="s">
        <v>113</v>
      </c>
      <c r="H1855" s="13">
        <v>456022.84999999992</v>
      </c>
      <c r="I1855" s="14">
        <v>2300</v>
      </c>
      <c r="J1855" s="14">
        <v>25.817152777679439</v>
      </c>
      <c r="K1855" s="13">
        <v>17663.560886321302</v>
      </c>
      <c r="L1855" s="14">
        <v>9407.7244726221707</v>
      </c>
      <c r="M1855" s="13">
        <v>17663.560886321302</v>
      </c>
      <c r="N1855" s="13">
        <v>8303.9672052973019</v>
      </c>
      <c r="O1855" s="13">
        <v>9407.7244726221707</v>
      </c>
      <c r="P1855" s="13">
        <v>807</v>
      </c>
      <c r="Q1855" s="13">
        <v>31.258288121442366</v>
      </c>
      <c r="R1855" s="13">
        <v>341</v>
      </c>
      <c r="S1855" s="13">
        <v>1.7899045020463846</v>
      </c>
      <c r="T1855" s="13">
        <v>289</v>
      </c>
    </row>
    <row r="1856" spans="1:20" x14ac:dyDescent="0.2">
      <c r="A1856" s="10">
        <v>2025</v>
      </c>
      <c r="B1856" s="10">
        <v>11</v>
      </c>
      <c r="C1856" s="10" t="s">
        <v>27</v>
      </c>
      <c r="D1856" s="13">
        <v>891</v>
      </c>
      <c r="E1856" s="13" t="b">
        <v>0</v>
      </c>
      <c r="F1856" s="13" t="b">
        <v>0</v>
      </c>
      <c r="G1856" s="13" t="s">
        <v>113</v>
      </c>
      <c r="H1856" s="13">
        <v>32882.969999999972</v>
      </c>
      <c r="I1856" s="14">
        <v>156</v>
      </c>
      <c r="J1856" s="14">
        <v>3.0994791666525998</v>
      </c>
      <c r="K1856" s="13">
        <v>10609.19213582364</v>
      </c>
      <c r="L1856" s="14">
        <v>10609.19213582364</v>
      </c>
      <c r="M1856" s="13">
        <v>10609.19213582364</v>
      </c>
      <c r="N1856" s="13">
        <v>10653.718971649754</v>
      </c>
      <c r="O1856" s="13">
        <v>10609.19213582364</v>
      </c>
      <c r="P1856" s="13">
        <v>48</v>
      </c>
      <c r="Q1856" s="13">
        <v>15.4864728617742</v>
      </c>
      <c r="R1856" s="13">
        <v>344.5</v>
      </c>
      <c r="S1856" s="13">
        <v>2.0681818181818183</v>
      </c>
      <c r="T1856" s="13">
        <v>338.5</v>
      </c>
    </row>
    <row r="1857" spans="1:20" x14ac:dyDescent="0.2">
      <c r="A1857" s="10">
        <v>2024</v>
      </c>
      <c r="B1857" s="10">
        <v>12</v>
      </c>
      <c r="C1857" s="10" t="s">
        <v>27</v>
      </c>
      <c r="D1857" s="13">
        <v>891</v>
      </c>
      <c r="E1857" s="13" t="b">
        <v>0</v>
      </c>
      <c r="F1857" s="13" t="b">
        <v>0</v>
      </c>
      <c r="G1857" s="13" t="s">
        <v>113</v>
      </c>
      <c r="H1857" s="13">
        <v>705205.35000000056</v>
      </c>
      <c r="I1857" s="14">
        <v>3955</v>
      </c>
      <c r="J1857" s="14">
        <v>26.172291666592063</v>
      </c>
      <c r="K1857" s="13">
        <v>26944.730671031321</v>
      </c>
      <c r="L1857" s="14">
        <v>18570.984390351136</v>
      </c>
      <c r="M1857" s="13">
        <v>26944.730671031321</v>
      </c>
      <c r="N1857" s="13">
        <v>15982.263812760906</v>
      </c>
      <c r="O1857" s="13">
        <v>18570.984390351136</v>
      </c>
      <c r="P1857" s="13">
        <v>1290</v>
      </c>
      <c r="Q1857" s="13">
        <v>49.288767542149778</v>
      </c>
      <c r="R1857" s="13">
        <v>345</v>
      </c>
      <c r="S1857" s="13">
        <v>1.8816568047337279</v>
      </c>
      <c r="T1857" s="13">
        <v>249</v>
      </c>
    </row>
    <row r="1858" spans="1:20" x14ac:dyDescent="0.2">
      <c r="A1858" s="10">
        <v>2024</v>
      </c>
      <c r="B1858" s="10">
        <v>1</v>
      </c>
      <c r="C1858" s="10" t="s">
        <v>35</v>
      </c>
      <c r="D1858" s="13">
        <v>896</v>
      </c>
      <c r="E1858" s="13" t="b">
        <v>0</v>
      </c>
      <c r="F1858" s="13" t="b">
        <v>0</v>
      </c>
      <c r="G1858" s="13" t="s">
        <v>196</v>
      </c>
      <c r="H1858" s="13">
        <v>36134.999999999985</v>
      </c>
      <c r="I1858" s="14">
        <v>244</v>
      </c>
      <c r="J1858" s="14">
        <v>8.3916666666666675</v>
      </c>
      <c r="K1858" s="13">
        <v>4306.057596822242</v>
      </c>
      <c r="L1858" s="14">
        <v>2934.1012909632564</v>
      </c>
      <c r="M1858" s="13">
        <v>4179.5034756703053</v>
      </c>
      <c r="N1858" s="13">
        <v>2989.1439920556099</v>
      </c>
      <c r="O1858" s="13">
        <v>2807.5471698113201</v>
      </c>
      <c r="P1858" s="13">
        <v>111</v>
      </c>
      <c r="Q1858" s="13">
        <v>13.227408142999005</v>
      </c>
      <c r="R1858" s="13">
        <v>249</v>
      </c>
      <c r="S1858" s="13">
        <v>1.4320987654320987</v>
      </c>
      <c r="T1858" s="13">
        <v>265</v>
      </c>
    </row>
    <row r="1859" spans="1:20" x14ac:dyDescent="0.2">
      <c r="A1859" s="10">
        <v>2025</v>
      </c>
      <c r="B1859" s="10">
        <v>1</v>
      </c>
      <c r="C1859" s="10" t="s">
        <v>35</v>
      </c>
      <c r="D1859" s="13">
        <v>896</v>
      </c>
      <c r="E1859" s="13" t="b">
        <v>0</v>
      </c>
      <c r="F1859" s="13" t="b">
        <v>0</v>
      </c>
      <c r="G1859" s="13" t="s">
        <v>196</v>
      </c>
      <c r="H1859" s="13">
        <v>100431.00000000013</v>
      </c>
      <c r="I1859" s="14">
        <v>497</v>
      </c>
      <c r="J1859" s="14">
        <v>23.659444444369583</v>
      </c>
      <c r="K1859" s="13">
        <v>4244.8587597288424</v>
      </c>
      <c r="L1859" s="14">
        <v>3394.9677131626422</v>
      </c>
      <c r="M1859" s="13">
        <v>3677.8462911333459</v>
      </c>
      <c r="N1859" s="13">
        <v>2883.4497851548231</v>
      </c>
      <c r="O1859" s="13">
        <v>2827.9552445671443</v>
      </c>
      <c r="P1859" s="13">
        <v>224</v>
      </c>
      <c r="Q1859" s="13">
        <v>9.4676779299146627</v>
      </c>
      <c r="R1859" s="13">
        <v>286</v>
      </c>
      <c r="S1859" s="13">
        <v>1.4444444444444444</v>
      </c>
      <c r="T1859" s="13">
        <v>295</v>
      </c>
    </row>
    <row r="1860" spans="1:20" x14ac:dyDescent="0.2">
      <c r="A1860" s="10">
        <v>2026</v>
      </c>
      <c r="B1860" s="10">
        <v>1</v>
      </c>
      <c r="C1860" s="10" t="s">
        <v>35</v>
      </c>
      <c r="D1860" s="13">
        <v>896</v>
      </c>
      <c r="E1860" s="13" t="b">
        <v>0</v>
      </c>
      <c r="F1860" s="13" t="b">
        <v>0</v>
      </c>
      <c r="G1860" s="13" t="s">
        <v>196</v>
      </c>
      <c r="H1860" s="13">
        <v>44907.009999999987</v>
      </c>
      <c r="I1860" s="14">
        <v>253</v>
      </c>
      <c r="J1860" s="14">
        <v>15.151076388887304</v>
      </c>
      <c r="K1860" s="13">
        <v>2963.9484910086944</v>
      </c>
      <c r="L1860" s="14">
        <v>2963.9484910086944</v>
      </c>
      <c r="M1860" s="13">
        <v>2963.9484910086944</v>
      </c>
      <c r="N1860" s="13">
        <v>3197.0797821023561</v>
      </c>
      <c r="O1860" s="13">
        <v>2963.9484910086944</v>
      </c>
      <c r="P1860" s="13">
        <v>106</v>
      </c>
      <c r="Q1860" s="13">
        <v>6.9962025983676428</v>
      </c>
      <c r="R1860" s="13">
        <v>319</v>
      </c>
      <c r="S1860" s="13">
        <v>1.4597701149425288</v>
      </c>
      <c r="T1860" s="13">
        <v>329</v>
      </c>
    </row>
    <row r="1861" spans="1:20" x14ac:dyDescent="0.2">
      <c r="A1861" s="10">
        <v>2024</v>
      </c>
      <c r="B1861" s="10">
        <v>2</v>
      </c>
      <c r="C1861" s="10" t="s">
        <v>35</v>
      </c>
      <c r="D1861" s="13">
        <v>896</v>
      </c>
      <c r="E1861" s="13" t="b">
        <v>0</v>
      </c>
      <c r="F1861" s="13" t="b">
        <v>0</v>
      </c>
      <c r="G1861" s="13" t="s">
        <v>196</v>
      </c>
      <c r="H1861" s="13">
        <v>128520.74999999999</v>
      </c>
      <c r="I1861" s="14">
        <v>670</v>
      </c>
      <c r="J1861" s="14">
        <v>21.997916666666661</v>
      </c>
      <c r="K1861" s="13">
        <v>5842.4055308267834</v>
      </c>
      <c r="L1861" s="14">
        <v>4683.6094327114324</v>
      </c>
      <c r="M1861" s="13">
        <v>5194.7532910313485</v>
      </c>
      <c r="N1861" s="13">
        <v>3922.2737001610012</v>
      </c>
      <c r="O1861" s="13">
        <v>4035.9571929159965</v>
      </c>
      <c r="P1861" s="13">
        <v>293</v>
      </c>
      <c r="Q1861" s="13">
        <v>13.319443129084197</v>
      </c>
      <c r="R1861" s="13">
        <v>247</v>
      </c>
      <c r="S1861" s="13">
        <v>1.55</v>
      </c>
      <c r="T1861" s="13">
        <v>289</v>
      </c>
    </row>
    <row r="1862" spans="1:20" x14ac:dyDescent="0.2">
      <c r="A1862" s="10">
        <v>2025</v>
      </c>
      <c r="B1862" s="10">
        <v>2</v>
      </c>
      <c r="C1862" s="10" t="s">
        <v>35</v>
      </c>
      <c r="D1862" s="13">
        <v>896</v>
      </c>
      <c r="E1862" s="13" t="b">
        <v>0</v>
      </c>
      <c r="F1862" s="13" t="b">
        <v>0</v>
      </c>
      <c r="G1862" s="13" t="s">
        <v>196</v>
      </c>
      <c r="H1862" s="13">
        <v>65311.119999999959</v>
      </c>
      <c r="I1862" s="14">
        <v>331</v>
      </c>
      <c r="J1862" s="14">
        <v>17.585937499990393</v>
      </c>
      <c r="K1862" s="13">
        <v>3713.8264593534259</v>
      </c>
      <c r="L1862" s="14">
        <v>3291.7289737912229</v>
      </c>
      <c r="M1862" s="13">
        <v>2835.6247712143409</v>
      </c>
      <c r="N1862" s="13">
        <v>2521.6870013341158</v>
      </c>
      <c r="O1862" s="13">
        <v>2413.5272856521383</v>
      </c>
      <c r="P1862" s="13">
        <v>132</v>
      </c>
      <c r="Q1862" s="13">
        <v>7.5059973345220925</v>
      </c>
      <c r="R1862" s="13">
        <v>280</v>
      </c>
      <c r="S1862" s="13">
        <v>1.63</v>
      </c>
      <c r="T1862" s="13">
        <v>267</v>
      </c>
    </row>
    <row r="1863" spans="1:20" x14ac:dyDescent="0.2">
      <c r="A1863" s="10">
        <v>2024</v>
      </c>
      <c r="B1863" s="10">
        <v>3</v>
      </c>
      <c r="C1863" s="10" t="s">
        <v>35</v>
      </c>
      <c r="D1863" s="13">
        <v>896</v>
      </c>
      <c r="E1863" s="13" t="b">
        <v>0</v>
      </c>
      <c r="F1863" s="13" t="b">
        <v>0</v>
      </c>
      <c r="G1863" s="13" t="s">
        <v>196</v>
      </c>
      <c r="H1863" s="13">
        <v>125378.77000000021</v>
      </c>
      <c r="I1863" s="14">
        <v>863</v>
      </c>
      <c r="J1863" s="14">
        <v>24.853368055573565</v>
      </c>
      <c r="K1863" s="13">
        <v>5044.739599061425</v>
      </c>
      <c r="L1863" s="14">
        <v>4202.5700406660544</v>
      </c>
      <c r="M1863" s="13">
        <v>4948.5755703206996</v>
      </c>
      <c r="N1863" s="13">
        <v>4325.34615669093</v>
      </c>
      <c r="O1863" s="13">
        <v>4106.406011925329</v>
      </c>
      <c r="P1863" s="13">
        <v>361</v>
      </c>
      <c r="Q1863" s="13">
        <v>14.525194299331309</v>
      </c>
      <c r="R1863" s="13">
        <v>270</v>
      </c>
      <c r="S1863" s="13">
        <v>1.4686346863468636</v>
      </c>
      <c r="T1863" s="13">
        <v>249</v>
      </c>
    </row>
    <row r="1864" spans="1:20" x14ac:dyDescent="0.2">
      <c r="A1864" s="10">
        <v>2025</v>
      </c>
      <c r="B1864" s="10">
        <v>3</v>
      </c>
      <c r="C1864" s="10" t="s">
        <v>35</v>
      </c>
      <c r="D1864" s="13">
        <v>896</v>
      </c>
      <c r="E1864" s="13" t="b">
        <v>0</v>
      </c>
      <c r="F1864" s="13" t="b">
        <v>0</v>
      </c>
      <c r="G1864" s="13" t="s">
        <v>196</v>
      </c>
      <c r="H1864" s="13">
        <v>61958.059999999969</v>
      </c>
      <c r="I1864" s="14">
        <v>397</v>
      </c>
      <c r="J1864" s="14">
        <v>22.80736111108039</v>
      </c>
      <c r="K1864" s="13">
        <v>2716.5817079074168</v>
      </c>
      <c r="L1864" s="14">
        <v>2546.5488846836915</v>
      </c>
      <c r="M1864" s="13">
        <v>2716.5817079074168</v>
      </c>
      <c r="N1864" s="13">
        <v>2584.3529075077572</v>
      </c>
      <c r="O1864" s="13">
        <v>2546.5488846836915</v>
      </c>
      <c r="P1864" s="13">
        <v>162</v>
      </c>
      <c r="Q1864" s="13">
        <v>7.1029699232190575</v>
      </c>
      <c r="R1864" s="13">
        <v>270</v>
      </c>
      <c r="S1864" s="13">
        <v>1.5859375</v>
      </c>
      <c r="T1864" s="13">
        <v>299</v>
      </c>
    </row>
    <row r="1865" spans="1:20" x14ac:dyDescent="0.2">
      <c r="A1865" s="10">
        <v>2025</v>
      </c>
      <c r="B1865" s="10">
        <v>3</v>
      </c>
      <c r="C1865" s="10" t="s">
        <v>37</v>
      </c>
      <c r="D1865" s="13">
        <v>896</v>
      </c>
      <c r="E1865" s="13" t="b">
        <v>0</v>
      </c>
      <c r="F1865" s="13" t="b">
        <v>0</v>
      </c>
      <c r="G1865" s="13" t="s">
        <v>196</v>
      </c>
      <c r="J1865" s="14">
        <v>2.0592361111266655</v>
      </c>
    </row>
    <row r="1866" spans="1:20" x14ac:dyDescent="0.2">
      <c r="A1866" s="10">
        <v>2024</v>
      </c>
      <c r="B1866" s="10">
        <v>4</v>
      </c>
      <c r="C1866" s="10" t="s">
        <v>35</v>
      </c>
      <c r="D1866" s="13">
        <v>896</v>
      </c>
      <c r="E1866" s="13" t="b">
        <v>0</v>
      </c>
      <c r="F1866" s="13" t="b">
        <v>0</v>
      </c>
      <c r="G1866" s="13" t="s">
        <v>196</v>
      </c>
      <c r="H1866" s="13">
        <v>98118.320000000109</v>
      </c>
      <c r="I1866" s="14">
        <v>678</v>
      </c>
      <c r="J1866" s="14">
        <v>23.176770833319459</v>
      </c>
      <c r="K1866" s="13">
        <v>4233.4767300258654</v>
      </c>
      <c r="L1866" s="14">
        <v>3019.1833238219051</v>
      </c>
      <c r="M1866" s="13">
        <v>4233.4767300258654</v>
      </c>
      <c r="N1866" s="13">
        <v>3400.7895477262769</v>
      </c>
      <c r="O1866" s="13">
        <v>3019.1833238219051</v>
      </c>
      <c r="P1866" s="13">
        <v>295</v>
      </c>
      <c r="Q1866" s="13">
        <v>12.728261504657121</v>
      </c>
      <c r="R1866" s="13">
        <v>259</v>
      </c>
      <c r="S1866" s="13">
        <v>1.5046728971962617</v>
      </c>
      <c r="T1866" s="13">
        <v>269</v>
      </c>
    </row>
    <row r="1867" spans="1:20" x14ac:dyDescent="0.2">
      <c r="A1867" s="10">
        <v>2025</v>
      </c>
      <c r="B1867" s="10">
        <v>4</v>
      </c>
      <c r="C1867" s="10" t="s">
        <v>35</v>
      </c>
      <c r="D1867" s="13">
        <v>896</v>
      </c>
      <c r="E1867" s="13" t="b">
        <v>0</v>
      </c>
      <c r="F1867" s="13" t="b">
        <v>0</v>
      </c>
      <c r="G1867" s="13" t="s">
        <v>196</v>
      </c>
      <c r="H1867" s="13">
        <v>82411.920000000115</v>
      </c>
      <c r="I1867" s="14">
        <v>531</v>
      </c>
      <c r="J1867" s="14">
        <v>20.345243055572212</v>
      </c>
      <c r="K1867" s="13">
        <v>4050.6726695225648</v>
      </c>
      <c r="L1867" s="14">
        <v>3786.1882401499583</v>
      </c>
      <c r="M1867" s="13">
        <v>4139.1454390580957</v>
      </c>
      <c r="N1867" s="13">
        <v>3903.1084456988619</v>
      </c>
      <c r="O1867" s="13">
        <v>3874.6610096854893</v>
      </c>
      <c r="P1867" s="13">
        <v>190</v>
      </c>
      <c r="Q1867" s="13">
        <v>9.3387923398615911</v>
      </c>
      <c r="R1867" s="13">
        <v>298</v>
      </c>
      <c r="S1867" s="13">
        <v>1.8079470198675496</v>
      </c>
      <c r="T1867" s="13">
        <v>259</v>
      </c>
    </row>
    <row r="1868" spans="1:20" x14ac:dyDescent="0.2">
      <c r="A1868" s="10">
        <v>2024</v>
      </c>
      <c r="B1868" s="10">
        <v>5</v>
      </c>
      <c r="C1868" s="10" t="s">
        <v>35</v>
      </c>
      <c r="D1868" s="13">
        <v>896</v>
      </c>
      <c r="E1868" s="13" t="b">
        <v>0</v>
      </c>
      <c r="F1868" s="13" t="b">
        <v>0</v>
      </c>
      <c r="G1868" s="13" t="s">
        <v>196</v>
      </c>
      <c r="H1868" s="13">
        <v>137721.10000000006</v>
      </c>
      <c r="I1868" s="14">
        <v>705</v>
      </c>
      <c r="J1868" s="14">
        <v>23.902291666661331</v>
      </c>
      <c r="K1868" s="13">
        <v>5761.836643977198</v>
      </c>
      <c r="L1868" s="14">
        <v>4592.614027596007</v>
      </c>
      <c r="M1868" s="13">
        <v>4084.7589579111568</v>
      </c>
      <c r="N1868" s="13">
        <v>3080.3699087437471</v>
      </c>
      <c r="O1868" s="13">
        <v>2915.5363415299662</v>
      </c>
      <c r="P1868" s="13">
        <v>285</v>
      </c>
      <c r="Q1868" s="13">
        <v>11.923542895994155</v>
      </c>
      <c r="R1868" s="13">
        <v>239</v>
      </c>
      <c r="S1868" s="13">
        <v>1.4162895927601811</v>
      </c>
      <c r="T1868" s="13">
        <v>245</v>
      </c>
    </row>
    <row r="1869" spans="1:20" x14ac:dyDescent="0.2">
      <c r="A1869" s="10">
        <v>2025</v>
      </c>
      <c r="B1869" s="10">
        <v>5</v>
      </c>
      <c r="C1869" s="10" t="s">
        <v>35</v>
      </c>
      <c r="D1869" s="13">
        <v>896</v>
      </c>
      <c r="E1869" s="13" t="b">
        <v>0</v>
      </c>
      <c r="F1869" s="13" t="b">
        <v>0</v>
      </c>
      <c r="G1869" s="13" t="s">
        <v>196</v>
      </c>
      <c r="H1869" s="13">
        <v>67039.099999999919</v>
      </c>
      <c r="I1869" s="14">
        <v>410</v>
      </c>
      <c r="J1869" s="14">
        <v>24.092569444480176</v>
      </c>
      <c r="K1869" s="13">
        <v>2782.5633191381826</v>
      </c>
      <c r="L1869" s="14">
        <v>2576.9356042771174</v>
      </c>
      <c r="M1869" s="13">
        <v>2782.5633191381826</v>
      </c>
      <c r="N1869" s="13">
        <v>2658.4300253900064</v>
      </c>
      <c r="O1869" s="13">
        <v>2576.9356042771174</v>
      </c>
      <c r="P1869" s="13">
        <v>156</v>
      </c>
      <c r="Q1869" s="13">
        <v>6.4750254371785569</v>
      </c>
      <c r="R1869" s="13">
        <v>299</v>
      </c>
      <c r="S1869" s="13">
        <v>1.7153846153846153</v>
      </c>
      <c r="T1869" s="13">
        <v>289</v>
      </c>
    </row>
    <row r="1870" spans="1:20" x14ac:dyDescent="0.2">
      <c r="A1870" s="10">
        <v>2024</v>
      </c>
      <c r="B1870" s="10">
        <v>6</v>
      </c>
      <c r="C1870" s="10" t="s">
        <v>35</v>
      </c>
      <c r="D1870" s="13">
        <v>896</v>
      </c>
      <c r="E1870" s="13" t="b">
        <v>0</v>
      </c>
      <c r="F1870" s="13" t="b">
        <v>0</v>
      </c>
      <c r="G1870" s="13" t="s">
        <v>196</v>
      </c>
      <c r="H1870" s="13">
        <v>149915.95000000013</v>
      </c>
      <c r="I1870" s="14">
        <v>884</v>
      </c>
      <c r="J1870" s="14">
        <v>23.081909722100242</v>
      </c>
      <c r="K1870" s="13">
        <v>6494.954351912228</v>
      </c>
      <c r="L1870" s="14">
        <v>4884.4550280886169</v>
      </c>
      <c r="M1870" s="13">
        <v>6494.954351912228</v>
      </c>
      <c r="N1870" s="13">
        <v>5035.2267814616898</v>
      </c>
      <c r="O1870" s="13">
        <v>4884.4550280886169</v>
      </c>
      <c r="P1870" s="13">
        <v>393</v>
      </c>
      <c r="Q1870" s="13">
        <v>17.026320817107877</v>
      </c>
      <c r="R1870" s="13">
        <v>299.5</v>
      </c>
      <c r="S1870" s="13">
        <v>1.4423076923076923</v>
      </c>
      <c r="T1870" s="13">
        <v>284</v>
      </c>
    </row>
    <row r="1871" spans="1:20" x14ac:dyDescent="0.2">
      <c r="A1871" s="10">
        <v>2025</v>
      </c>
      <c r="B1871" s="10">
        <v>6</v>
      </c>
      <c r="C1871" s="10" t="s">
        <v>35</v>
      </c>
      <c r="D1871" s="13">
        <v>896</v>
      </c>
      <c r="E1871" s="13" t="b">
        <v>0</v>
      </c>
      <c r="F1871" s="13" t="b">
        <v>0</v>
      </c>
      <c r="G1871" s="13" t="s">
        <v>196</v>
      </c>
      <c r="H1871" s="13">
        <v>79039.799999999959</v>
      </c>
      <c r="I1871" s="14">
        <v>500</v>
      </c>
      <c r="J1871" s="14">
        <v>23.153194444465626</v>
      </c>
      <c r="K1871" s="13">
        <v>3413.7751570126456</v>
      </c>
      <c r="L1871" s="14">
        <v>3271.9390052938497</v>
      </c>
      <c r="M1871" s="13">
        <v>3344.2815066284929</v>
      </c>
      <c r="N1871" s="13">
        <v>3242.4571123465403</v>
      </c>
      <c r="O1871" s="13">
        <v>3202.4453549096975</v>
      </c>
      <c r="P1871" s="13">
        <v>195</v>
      </c>
      <c r="Q1871" s="13">
        <v>8.4221639682472151</v>
      </c>
      <c r="R1871" s="13">
        <v>291</v>
      </c>
      <c r="S1871" s="13">
        <v>1.7402597402597402</v>
      </c>
      <c r="T1871" s="13">
        <v>249</v>
      </c>
    </row>
    <row r="1872" spans="1:20" x14ac:dyDescent="0.2">
      <c r="A1872" s="10">
        <v>2024</v>
      </c>
      <c r="B1872" s="10">
        <v>7</v>
      </c>
      <c r="C1872" s="10" t="s">
        <v>35</v>
      </c>
      <c r="D1872" s="13">
        <v>896</v>
      </c>
      <c r="E1872" s="13" t="b">
        <v>0</v>
      </c>
      <c r="F1872" s="13" t="b">
        <v>0</v>
      </c>
      <c r="G1872" s="13" t="s">
        <v>196</v>
      </c>
      <c r="H1872" s="13">
        <v>145242.65000000017</v>
      </c>
      <c r="I1872" s="14">
        <v>731</v>
      </c>
      <c r="J1872" s="14">
        <v>23.706388888948133</v>
      </c>
      <c r="K1872" s="13">
        <v>6126.7302531981986</v>
      </c>
      <c r="L1872" s="14">
        <v>4526.5350409410885</v>
      </c>
      <c r="M1872" s="13">
        <v>5120.5457975335821</v>
      </c>
      <c r="N1872" s="13">
        <v>3366.1179006981515</v>
      </c>
      <c r="O1872" s="13">
        <v>3520.3505852764711</v>
      </c>
      <c r="P1872" s="13">
        <v>361</v>
      </c>
      <c r="Q1872" s="13">
        <v>15.227962457339819</v>
      </c>
      <c r="R1872" s="13">
        <v>255</v>
      </c>
      <c r="S1872" s="13">
        <v>1.369718309859155</v>
      </c>
      <c r="T1872" s="13">
        <v>265</v>
      </c>
    </row>
    <row r="1873" spans="1:20" x14ac:dyDescent="0.2">
      <c r="A1873" s="10">
        <v>2025</v>
      </c>
      <c r="B1873" s="10">
        <v>7</v>
      </c>
      <c r="C1873" s="10" t="s">
        <v>35</v>
      </c>
      <c r="D1873" s="13">
        <v>896</v>
      </c>
      <c r="E1873" s="13" t="b">
        <v>0</v>
      </c>
      <c r="F1873" s="13" t="b">
        <v>0</v>
      </c>
      <c r="G1873" s="13" t="s">
        <v>196</v>
      </c>
      <c r="H1873" s="13">
        <v>86164.020000000077</v>
      </c>
      <c r="I1873" s="14">
        <v>514</v>
      </c>
      <c r="J1873" s="14">
        <v>19.232395833358169</v>
      </c>
      <c r="K1873" s="13">
        <v>4480.150093965437</v>
      </c>
      <c r="L1873" s="14">
        <v>4112.7439704005237</v>
      </c>
      <c r="M1873" s="13">
        <v>4183.6711711413682</v>
      </c>
      <c r="N1873" s="13">
        <v>3872.2019162495808</v>
      </c>
      <c r="O1873" s="13">
        <v>3816.2650475764617</v>
      </c>
      <c r="P1873" s="13">
        <v>175</v>
      </c>
      <c r="Q1873" s="13">
        <v>9.0992303567539068</v>
      </c>
      <c r="R1873" s="13">
        <v>320</v>
      </c>
      <c r="S1873" s="13">
        <v>2.0559440559440558</v>
      </c>
      <c r="T1873" s="13">
        <v>269</v>
      </c>
    </row>
    <row r="1874" spans="1:20" x14ac:dyDescent="0.2">
      <c r="A1874" s="10">
        <v>2024</v>
      </c>
      <c r="B1874" s="10">
        <v>8</v>
      </c>
      <c r="C1874" s="10" t="s">
        <v>35</v>
      </c>
      <c r="D1874" s="13">
        <v>896</v>
      </c>
      <c r="E1874" s="13" t="b">
        <v>0</v>
      </c>
      <c r="F1874" s="13" t="b">
        <v>0</v>
      </c>
      <c r="G1874" s="13" t="s">
        <v>196</v>
      </c>
      <c r="H1874" s="13">
        <v>130212.93000000002</v>
      </c>
      <c r="I1874" s="14">
        <v>808</v>
      </c>
      <c r="J1874" s="14">
        <v>21.15479166663863</v>
      </c>
      <c r="K1874" s="13">
        <v>6155.2452064724148</v>
      </c>
      <c r="L1874" s="14">
        <v>4219.9271638672099</v>
      </c>
      <c r="M1874" s="13">
        <v>6155.2452064724148</v>
      </c>
      <c r="N1874" s="13">
        <v>4237.6063736601318</v>
      </c>
      <c r="O1874" s="13">
        <v>4219.9271638672099</v>
      </c>
      <c r="P1874" s="13">
        <v>331</v>
      </c>
      <c r="Q1874" s="13">
        <v>15.646573372877556</v>
      </c>
      <c r="R1874" s="13">
        <v>279</v>
      </c>
      <c r="S1874" s="13">
        <v>1.5169811320754718</v>
      </c>
      <c r="T1874" s="13">
        <v>265</v>
      </c>
    </row>
    <row r="1875" spans="1:20" x14ac:dyDescent="0.2">
      <c r="A1875" s="10">
        <v>2025</v>
      </c>
      <c r="B1875" s="10">
        <v>8</v>
      </c>
      <c r="C1875" s="10" t="s">
        <v>35</v>
      </c>
      <c r="D1875" s="13">
        <v>896</v>
      </c>
      <c r="E1875" s="13" t="b">
        <v>0</v>
      </c>
      <c r="F1875" s="13" t="b">
        <v>0</v>
      </c>
      <c r="G1875" s="13" t="s">
        <v>196</v>
      </c>
      <c r="H1875" s="13">
        <v>121699.60000000006</v>
      </c>
      <c r="I1875" s="14">
        <v>682</v>
      </c>
      <c r="J1875" s="14">
        <v>19.376458333268239</v>
      </c>
      <c r="K1875" s="13">
        <v>6280.7969292844919</v>
      </c>
      <c r="L1875" s="14">
        <v>5847.8488716099573</v>
      </c>
      <c r="M1875" s="13">
        <v>5528.8019181537711</v>
      </c>
      <c r="N1875" s="13">
        <v>5195.3534680359944</v>
      </c>
      <c r="O1875" s="13">
        <v>5095.8538604792366</v>
      </c>
      <c r="P1875" s="13">
        <v>241</v>
      </c>
      <c r="Q1875" s="13">
        <v>12.43777350096107</v>
      </c>
      <c r="R1875" s="13">
        <v>303</v>
      </c>
      <c r="S1875" s="13">
        <v>1.9489795918367347</v>
      </c>
      <c r="T1875" s="13">
        <v>239</v>
      </c>
    </row>
    <row r="1876" spans="1:20" x14ac:dyDescent="0.2">
      <c r="A1876" s="10">
        <v>2024</v>
      </c>
      <c r="B1876" s="10">
        <v>9</v>
      </c>
      <c r="C1876" s="10" t="s">
        <v>35</v>
      </c>
      <c r="D1876" s="13">
        <v>896</v>
      </c>
      <c r="E1876" s="13" t="b">
        <v>0</v>
      </c>
      <c r="F1876" s="13" t="b">
        <v>0</v>
      </c>
      <c r="G1876" s="13" t="s">
        <v>196</v>
      </c>
      <c r="H1876" s="13">
        <v>111698.94999999994</v>
      </c>
      <c r="I1876" s="14">
        <v>553</v>
      </c>
      <c r="J1876" s="14">
        <v>23.867638888921647</v>
      </c>
      <c r="K1876" s="13">
        <v>4679.9329636181938</v>
      </c>
      <c r="L1876" s="14">
        <v>3510.0158163899978</v>
      </c>
      <c r="M1876" s="13">
        <v>3750.0546416237412</v>
      </c>
      <c r="N1876" s="13">
        <v>2889.5229360961703</v>
      </c>
      <c r="O1876" s="13">
        <v>2580.1374943955466</v>
      </c>
      <c r="P1876" s="13">
        <v>263</v>
      </c>
      <c r="Q1876" s="13">
        <v>11.019104203142335</v>
      </c>
      <c r="R1876" s="13">
        <v>294.5</v>
      </c>
      <c r="S1876" s="13">
        <v>1.4065420560747663</v>
      </c>
      <c r="T1876" s="13">
        <v>279</v>
      </c>
    </row>
    <row r="1877" spans="1:20" x14ac:dyDescent="0.2">
      <c r="A1877" s="10">
        <v>2024</v>
      </c>
      <c r="B1877" s="10">
        <v>9</v>
      </c>
      <c r="C1877" s="10" t="s">
        <v>33</v>
      </c>
      <c r="D1877" s="13">
        <v>896</v>
      </c>
      <c r="E1877" s="13" t="b">
        <v>0</v>
      </c>
      <c r="F1877" s="13" t="b">
        <v>0</v>
      </c>
      <c r="G1877" s="13" t="s">
        <v>196</v>
      </c>
      <c r="H1877" s="13">
        <v>1426</v>
      </c>
      <c r="I1877" s="14">
        <v>7</v>
      </c>
      <c r="J1877" s="14">
        <v>0.39</v>
      </c>
      <c r="K1877" s="13">
        <v>3656.4102564102564</v>
      </c>
      <c r="L1877" s="14">
        <v>2220.5128205128203</v>
      </c>
      <c r="M1877" s="13">
        <v>3656.4102564102564</v>
      </c>
      <c r="N1877" s="13">
        <v>2220.5128205128203</v>
      </c>
      <c r="O1877" s="13">
        <v>2220.5128205128203</v>
      </c>
      <c r="P1877" s="13">
        <v>6</v>
      </c>
      <c r="Q1877" s="13">
        <v>15.384615384615383</v>
      </c>
      <c r="R1877" s="13">
        <v>232.5</v>
      </c>
      <c r="S1877" s="13">
        <v>1</v>
      </c>
      <c r="T1877" s="13">
        <v>245</v>
      </c>
    </row>
    <row r="1878" spans="1:20" x14ac:dyDescent="0.2">
      <c r="A1878" s="10">
        <v>2025</v>
      </c>
      <c r="B1878" s="10">
        <v>9</v>
      </c>
      <c r="C1878" s="10" t="s">
        <v>35</v>
      </c>
      <c r="D1878" s="13">
        <v>896</v>
      </c>
      <c r="E1878" s="13" t="b">
        <v>0</v>
      </c>
      <c r="F1878" s="13" t="b">
        <v>0</v>
      </c>
      <c r="G1878" s="13" t="s">
        <v>196</v>
      </c>
      <c r="H1878" s="13">
        <v>65657.029999999984</v>
      </c>
      <c r="I1878" s="14">
        <v>363</v>
      </c>
      <c r="J1878" s="14">
        <v>22.306979166620295</v>
      </c>
      <c r="K1878" s="13">
        <v>2943.340266271814</v>
      </c>
      <c r="L1878" s="14">
        <v>2716.014550758166</v>
      </c>
      <c r="M1878" s="13">
        <v>2943.340266271814</v>
      </c>
      <c r="N1878" s="13">
        <v>2617.3485689790891</v>
      </c>
      <c r="O1878" s="13">
        <v>2716.014550758166</v>
      </c>
      <c r="P1878" s="13">
        <v>141</v>
      </c>
      <c r="Q1878" s="13">
        <v>6.3208917239224176</v>
      </c>
      <c r="R1878" s="13">
        <v>359</v>
      </c>
      <c r="S1878" s="13">
        <v>1.6638655462184875</v>
      </c>
      <c r="T1878" s="13">
        <v>289</v>
      </c>
    </row>
    <row r="1879" spans="1:20" x14ac:dyDescent="0.2">
      <c r="A1879" s="10">
        <v>2024</v>
      </c>
      <c r="B1879" s="10">
        <v>10</v>
      </c>
      <c r="C1879" s="10" t="s">
        <v>35</v>
      </c>
      <c r="D1879" s="13">
        <v>896</v>
      </c>
      <c r="E1879" s="13" t="b">
        <v>0</v>
      </c>
      <c r="F1879" s="13" t="b">
        <v>0</v>
      </c>
      <c r="G1879" s="13" t="s">
        <v>196</v>
      </c>
      <c r="H1879" s="13">
        <v>154842.84000000005</v>
      </c>
      <c r="I1879" s="14">
        <v>756</v>
      </c>
      <c r="J1879" s="14">
        <v>25.193645833342451</v>
      </c>
      <c r="K1879" s="13">
        <v>6146.1068804529186</v>
      </c>
      <c r="L1879" s="14">
        <v>4481.6403607044113</v>
      </c>
      <c r="M1879" s="13">
        <v>5567.7547000504983</v>
      </c>
      <c r="N1879" s="13">
        <v>3614.9634952583283</v>
      </c>
      <c r="O1879" s="13">
        <v>3903.2881803019895</v>
      </c>
      <c r="P1879" s="13">
        <v>308</v>
      </c>
      <c r="Q1879" s="13">
        <v>12.22530482636135</v>
      </c>
      <c r="R1879" s="13">
        <v>306</v>
      </c>
      <c r="S1879" s="13">
        <v>1.4344262295081966</v>
      </c>
      <c r="T1879" s="13">
        <v>305</v>
      </c>
    </row>
    <row r="1880" spans="1:20" x14ac:dyDescent="0.2">
      <c r="A1880" s="10">
        <v>2025</v>
      </c>
      <c r="B1880" s="10">
        <v>10</v>
      </c>
      <c r="C1880" s="10" t="s">
        <v>35</v>
      </c>
      <c r="D1880" s="13">
        <v>896</v>
      </c>
      <c r="E1880" s="13" t="b">
        <v>0</v>
      </c>
      <c r="F1880" s="13" t="b">
        <v>0</v>
      </c>
      <c r="G1880" s="13" t="s">
        <v>196</v>
      </c>
      <c r="H1880" s="13">
        <v>82132.060000000041</v>
      </c>
      <c r="I1880" s="14">
        <v>456</v>
      </c>
      <c r="J1880" s="14">
        <v>20.882673611011995</v>
      </c>
      <c r="K1880" s="13">
        <v>3933.0241677813515</v>
      </c>
      <c r="L1880" s="14">
        <v>3769.266400758805</v>
      </c>
      <c r="M1880" s="13">
        <v>3745.117194129723</v>
      </c>
      <c r="N1880" s="13">
        <v>3618.4116750335124</v>
      </c>
      <c r="O1880" s="13">
        <v>3581.3594271071752</v>
      </c>
      <c r="P1880" s="13">
        <v>148</v>
      </c>
      <c r="Q1880" s="13">
        <v>7.0872151122428892</v>
      </c>
      <c r="R1880" s="13">
        <v>368</v>
      </c>
      <c r="S1880" s="13">
        <v>1.9296875</v>
      </c>
      <c r="T1880" s="13">
        <v>269</v>
      </c>
    </row>
    <row r="1881" spans="1:20" x14ac:dyDescent="0.2">
      <c r="A1881" s="10">
        <v>2024</v>
      </c>
      <c r="B1881" s="10">
        <v>11</v>
      </c>
      <c r="C1881" s="10" t="s">
        <v>35</v>
      </c>
      <c r="D1881" s="13">
        <v>896</v>
      </c>
      <c r="E1881" s="13" t="b">
        <v>0</v>
      </c>
      <c r="F1881" s="13" t="b">
        <v>0</v>
      </c>
      <c r="G1881" s="13" t="s">
        <v>196</v>
      </c>
      <c r="H1881" s="13">
        <v>88338.399999999863</v>
      </c>
      <c r="I1881" s="14">
        <v>440</v>
      </c>
      <c r="J1881" s="14">
        <v>18.994791666686943</v>
      </c>
      <c r="K1881" s="13">
        <v>4650.6643268390098</v>
      </c>
      <c r="L1881" s="14">
        <v>2872.376857688188</v>
      </c>
      <c r="M1881" s="13">
        <v>4650.6643268390098</v>
      </c>
      <c r="N1881" s="13">
        <v>2846.4355360539989</v>
      </c>
      <c r="O1881" s="13">
        <v>2872.376857688188</v>
      </c>
      <c r="P1881" s="13">
        <v>200</v>
      </c>
      <c r="Q1881" s="13">
        <v>10.52920208389334</v>
      </c>
      <c r="R1881" s="13">
        <v>277</v>
      </c>
      <c r="S1881" s="13">
        <v>1.6730769230769231</v>
      </c>
      <c r="T1881" s="13">
        <v>295</v>
      </c>
    </row>
    <row r="1882" spans="1:20" x14ac:dyDescent="0.2">
      <c r="A1882" s="10">
        <v>2024</v>
      </c>
      <c r="B1882" s="10">
        <v>11</v>
      </c>
      <c r="C1882" s="10" t="s">
        <v>37</v>
      </c>
      <c r="D1882" s="13">
        <v>896</v>
      </c>
      <c r="E1882" s="13" t="b">
        <v>0</v>
      </c>
      <c r="F1882" s="13" t="b">
        <v>0</v>
      </c>
      <c r="G1882" s="13" t="s">
        <v>196</v>
      </c>
      <c r="J1882" s="14">
        <v>1</v>
      </c>
    </row>
    <row r="1883" spans="1:20" x14ac:dyDescent="0.2">
      <c r="A1883" s="10">
        <v>2025</v>
      </c>
      <c r="B1883" s="10">
        <v>11</v>
      </c>
      <c r="C1883" s="10" t="s">
        <v>29</v>
      </c>
      <c r="D1883" s="13">
        <v>896</v>
      </c>
      <c r="E1883" s="13" t="b">
        <v>0</v>
      </c>
      <c r="F1883" s="13" t="b">
        <v>0</v>
      </c>
      <c r="G1883" s="13" t="s">
        <v>196</v>
      </c>
      <c r="H1883" s="13">
        <v>2047</v>
      </c>
      <c r="I1883" s="14">
        <v>27</v>
      </c>
      <c r="J1883" s="14">
        <v>1.0597916666811216</v>
      </c>
      <c r="K1883" s="13">
        <v>1931.511696454882</v>
      </c>
      <c r="L1883" s="14">
        <v>1931.511696454882</v>
      </c>
      <c r="M1883" s="13">
        <v>1931.511696454882</v>
      </c>
      <c r="N1883" s="13">
        <v>2978.8873598964642</v>
      </c>
      <c r="O1883" s="13">
        <v>1931.511696454882</v>
      </c>
      <c r="P1883" s="13">
        <v>12</v>
      </c>
      <c r="Q1883" s="13">
        <v>11.322980145314403</v>
      </c>
      <c r="R1883" s="13">
        <v>201.5</v>
      </c>
      <c r="S1883" s="13">
        <v>1.125</v>
      </c>
      <c r="T1883" s="13">
        <v>319</v>
      </c>
    </row>
    <row r="1884" spans="1:20" x14ac:dyDescent="0.2">
      <c r="A1884" s="10">
        <v>2025</v>
      </c>
      <c r="B1884" s="10">
        <v>11</v>
      </c>
      <c r="C1884" s="10" t="s">
        <v>35</v>
      </c>
      <c r="D1884" s="13">
        <v>896</v>
      </c>
      <c r="E1884" s="13" t="b">
        <v>0</v>
      </c>
      <c r="F1884" s="13" t="b">
        <v>0</v>
      </c>
      <c r="G1884" s="13" t="s">
        <v>196</v>
      </c>
      <c r="H1884" s="13">
        <v>90697.629999999845</v>
      </c>
      <c r="I1884" s="14">
        <v>377</v>
      </c>
      <c r="J1884" s="14">
        <v>20.13833333333605</v>
      </c>
      <c r="K1884" s="13">
        <v>4503.7306960185851</v>
      </c>
      <c r="L1884" s="14">
        <v>4503.7306960185851</v>
      </c>
      <c r="M1884" s="13">
        <v>4517.6345278484268</v>
      </c>
      <c r="N1884" s="13">
        <v>3327.3920384006124</v>
      </c>
      <c r="O1884" s="13">
        <v>4517.6345278484268</v>
      </c>
      <c r="P1884" s="13">
        <v>127</v>
      </c>
      <c r="Q1884" s="13">
        <v>6.3063808656782028</v>
      </c>
      <c r="R1884" s="13">
        <v>369</v>
      </c>
      <c r="S1884" s="13">
        <v>2.1308411214953269</v>
      </c>
      <c r="T1884" s="13">
        <v>280</v>
      </c>
    </row>
    <row r="1885" spans="1:20" x14ac:dyDescent="0.2">
      <c r="A1885" s="10">
        <v>2024</v>
      </c>
      <c r="B1885" s="10">
        <v>12</v>
      </c>
      <c r="C1885" s="10" t="s">
        <v>35</v>
      </c>
      <c r="D1885" s="13">
        <v>896</v>
      </c>
      <c r="E1885" s="13" t="b">
        <v>0</v>
      </c>
      <c r="F1885" s="13" t="b">
        <v>0</v>
      </c>
      <c r="G1885" s="13" t="s">
        <v>196</v>
      </c>
      <c r="H1885" s="13">
        <v>147670.29999999996</v>
      </c>
      <c r="I1885" s="14">
        <v>1026</v>
      </c>
      <c r="J1885" s="14">
        <v>26.758402777792362</v>
      </c>
      <c r="K1885" s="13">
        <v>5518.6515139295298</v>
      </c>
      <c r="L1885" s="14">
        <v>4213.3904977904549</v>
      </c>
      <c r="M1885" s="13">
        <v>5247.5591000721415</v>
      </c>
      <c r="N1885" s="13">
        <v>4237.450229806087</v>
      </c>
      <c r="O1885" s="13">
        <v>3942.2980839330662</v>
      </c>
      <c r="P1885" s="13">
        <v>422</v>
      </c>
      <c r="Q1885" s="13">
        <v>15.770746987567996</v>
      </c>
      <c r="R1885" s="13">
        <v>250</v>
      </c>
      <c r="S1885" s="13">
        <v>1.5850746268656717</v>
      </c>
      <c r="T1885" s="13">
        <v>245</v>
      </c>
    </row>
    <row r="1886" spans="1:20" x14ac:dyDescent="0.2">
      <c r="A1886" s="10">
        <v>2025</v>
      </c>
      <c r="B1886" s="10">
        <v>12</v>
      </c>
      <c r="C1886" s="10" t="s">
        <v>35</v>
      </c>
      <c r="D1886" s="13">
        <v>896</v>
      </c>
      <c r="E1886" s="13" t="b">
        <v>0</v>
      </c>
      <c r="F1886" s="13" t="b">
        <v>0</v>
      </c>
      <c r="G1886" s="13" t="s">
        <v>196</v>
      </c>
      <c r="H1886" s="13">
        <v>87946.64999999998</v>
      </c>
      <c r="I1886" s="14">
        <v>531</v>
      </c>
      <c r="J1886" s="14">
        <v>25.141631944468827</v>
      </c>
      <c r="K1886" s="13">
        <v>3498.0485830932025</v>
      </c>
      <c r="L1886" s="14">
        <v>3498.0485830932025</v>
      </c>
      <c r="M1886" s="13">
        <v>3498.0485830932025</v>
      </c>
      <c r="N1886" s="13">
        <v>3175.8002096425544</v>
      </c>
      <c r="O1886" s="13">
        <v>3498.0485830932025</v>
      </c>
      <c r="P1886" s="13">
        <v>218</v>
      </c>
      <c r="Q1886" s="13">
        <v>8.6708770727971824</v>
      </c>
      <c r="R1886" s="13">
        <v>260</v>
      </c>
      <c r="S1886" s="13">
        <v>1.6235294117647059</v>
      </c>
      <c r="T1886" s="13">
        <v>230</v>
      </c>
    </row>
    <row r="1887" spans="1:20" x14ac:dyDescent="0.2">
      <c r="A1887" s="10">
        <v>2024</v>
      </c>
      <c r="B1887" s="10">
        <v>1</v>
      </c>
      <c r="C1887" s="10" t="s">
        <v>27</v>
      </c>
      <c r="D1887" s="13">
        <v>898</v>
      </c>
      <c r="E1887" s="13" t="b">
        <v>0</v>
      </c>
      <c r="F1887" s="13" t="b">
        <v>0</v>
      </c>
      <c r="G1887" s="13" t="s">
        <v>107</v>
      </c>
      <c r="H1887" s="13">
        <v>66373.01999999999</v>
      </c>
      <c r="I1887" s="14">
        <v>340</v>
      </c>
      <c r="J1887" s="14">
        <v>8.2291666666666661</v>
      </c>
      <c r="K1887" s="13">
        <v>8065.5821772151894</v>
      </c>
      <c r="L1887" s="14">
        <v>5222.657620253166</v>
      </c>
      <c r="M1887" s="13">
        <v>7847.9416708860763</v>
      </c>
      <c r="N1887" s="13">
        <v>5070.9411645569617</v>
      </c>
      <c r="O1887" s="13">
        <v>5005.017113924052</v>
      </c>
      <c r="P1887" s="13">
        <v>139</v>
      </c>
      <c r="Q1887" s="13">
        <v>16.89113924050633</v>
      </c>
      <c r="R1887" s="13">
        <v>342.5</v>
      </c>
      <c r="S1887" s="13">
        <v>1.5076923076923077</v>
      </c>
      <c r="T1887" s="13">
        <v>279</v>
      </c>
    </row>
    <row r="1888" spans="1:20" x14ac:dyDescent="0.2">
      <c r="A1888" s="10">
        <v>2025</v>
      </c>
      <c r="B1888" s="10">
        <v>1</v>
      </c>
      <c r="C1888" s="10" t="s">
        <v>29</v>
      </c>
      <c r="D1888" s="13">
        <v>898</v>
      </c>
      <c r="E1888" s="13" t="b">
        <v>0</v>
      </c>
      <c r="F1888" s="13" t="b">
        <v>0</v>
      </c>
      <c r="G1888" s="13" t="s">
        <v>107</v>
      </c>
      <c r="J1888" s="14">
        <v>1</v>
      </c>
    </row>
    <row r="1889" spans="1:20" x14ac:dyDescent="0.2">
      <c r="A1889" s="10">
        <v>2025</v>
      </c>
      <c r="B1889" s="10">
        <v>1</v>
      </c>
      <c r="C1889" s="10" t="s">
        <v>27</v>
      </c>
      <c r="D1889" s="13">
        <v>898</v>
      </c>
      <c r="E1889" s="13" t="b">
        <v>0</v>
      </c>
      <c r="F1889" s="13" t="b">
        <v>0</v>
      </c>
      <c r="G1889" s="13" t="s">
        <v>107</v>
      </c>
      <c r="H1889" s="13">
        <v>250312.85000000018</v>
      </c>
      <c r="I1889" s="14">
        <v>1340</v>
      </c>
      <c r="J1889" s="14">
        <v>23.324027777776937</v>
      </c>
      <c r="K1889" s="13">
        <v>10731.973584703817</v>
      </c>
      <c r="L1889" s="14">
        <v>7880.2950224199485</v>
      </c>
      <c r="M1889" s="13">
        <v>10287.426009182613</v>
      </c>
      <c r="N1889" s="13">
        <v>7465.7302614736091</v>
      </c>
      <c r="O1889" s="13">
        <v>7435.7474468987421</v>
      </c>
      <c r="P1889" s="13">
        <v>478</v>
      </c>
      <c r="Q1889" s="13">
        <v>20.493887443207257</v>
      </c>
      <c r="R1889" s="13">
        <v>355</v>
      </c>
      <c r="S1889" s="13">
        <v>1.5929203539823009</v>
      </c>
      <c r="T1889" s="13">
        <v>295</v>
      </c>
    </row>
    <row r="1890" spans="1:20" x14ac:dyDescent="0.2">
      <c r="A1890" s="10">
        <v>2026</v>
      </c>
      <c r="B1890" s="10">
        <v>1</v>
      </c>
      <c r="C1890" s="10" t="s">
        <v>27</v>
      </c>
      <c r="D1890" s="13">
        <v>898</v>
      </c>
      <c r="E1890" s="13" t="b">
        <v>0</v>
      </c>
      <c r="F1890" s="13" t="b">
        <v>0</v>
      </c>
      <c r="G1890" s="13" t="s">
        <v>107</v>
      </c>
      <c r="H1890" s="13">
        <v>106311.01000000015</v>
      </c>
      <c r="I1890" s="14">
        <v>510</v>
      </c>
      <c r="J1890" s="14">
        <v>15.110277777734154</v>
      </c>
      <c r="K1890" s="13">
        <v>7035.6754232973408</v>
      </c>
      <c r="L1890" s="14">
        <v>7035.6754232973408</v>
      </c>
      <c r="M1890" s="13">
        <v>6575.4588672359332</v>
      </c>
      <c r="N1890" s="13">
        <v>6619.8915381554043</v>
      </c>
      <c r="O1890" s="13">
        <v>6575.4588672359332</v>
      </c>
      <c r="P1890" s="13">
        <v>144</v>
      </c>
      <c r="Q1890" s="13">
        <v>9.5299373127469647</v>
      </c>
      <c r="R1890" s="13">
        <v>462.5</v>
      </c>
      <c r="S1890" s="13">
        <v>2.251851851851852</v>
      </c>
      <c r="T1890" s="13">
        <v>299</v>
      </c>
    </row>
    <row r="1891" spans="1:20" x14ac:dyDescent="0.2">
      <c r="A1891" s="10">
        <v>2024</v>
      </c>
      <c r="B1891" s="10">
        <v>2</v>
      </c>
      <c r="C1891" s="10" t="s">
        <v>27</v>
      </c>
      <c r="D1891" s="13">
        <v>898</v>
      </c>
      <c r="E1891" s="13" t="b">
        <v>0</v>
      </c>
      <c r="F1891" s="13" t="b">
        <v>0</v>
      </c>
      <c r="G1891" s="13" t="s">
        <v>107</v>
      </c>
      <c r="H1891" s="13">
        <v>263611.45000000048</v>
      </c>
      <c r="I1891" s="14">
        <v>1168</v>
      </c>
      <c r="J1891" s="14">
        <v>22.737500000000001</v>
      </c>
      <c r="K1891" s="13">
        <v>11593.686641011565</v>
      </c>
      <c r="L1891" s="14">
        <v>8798.2583837273451</v>
      </c>
      <c r="M1891" s="13">
        <v>9466.6366135239368</v>
      </c>
      <c r="N1891" s="13">
        <v>6588.7058823529669</v>
      </c>
      <c r="O1891" s="13">
        <v>6671.2083562397165</v>
      </c>
      <c r="P1891" s="13">
        <v>406</v>
      </c>
      <c r="Q1891" s="13">
        <v>17.855964815832873</v>
      </c>
      <c r="R1891" s="13">
        <v>350</v>
      </c>
      <c r="S1891" s="13">
        <v>1.7569060773480663</v>
      </c>
      <c r="T1891" s="13">
        <v>279</v>
      </c>
    </row>
    <row r="1892" spans="1:20" x14ac:dyDescent="0.2">
      <c r="A1892" s="10">
        <v>2025</v>
      </c>
      <c r="B1892" s="10">
        <v>2</v>
      </c>
      <c r="C1892" s="10" t="s">
        <v>27</v>
      </c>
      <c r="D1892" s="13">
        <v>898</v>
      </c>
      <c r="E1892" s="13" t="b">
        <v>0</v>
      </c>
      <c r="F1892" s="13" t="b">
        <v>0</v>
      </c>
      <c r="G1892" s="13" t="s">
        <v>107</v>
      </c>
      <c r="H1892" s="13">
        <v>235165.28000000041</v>
      </c>
      <c r="I1892" s="14">
        <v>1135</v>
      </c>
      <c r="J1892" s="14">
        <v>19.535069444390537</v>
      </c>
      <c r="K1892" s="13">
        <v>12038.108217093015</v>
      </c>
      <c r="L1892" s="14">
        <v>10714.190220608685</v>
      </c>
      <c r="M1892" s="13">
        <v>11407.534569271298</v>
      </c>
      <c r="N1892" s="13">
        <v>9681.1245303408068</v>
      </c>
      <c r="O1892" s="13">
        <v>10083.616572786952</v>
      </c>
      <c r="P1892" s="13">
        <v>360</v>
      </c>
      <c r="Q1892" s="13">
        <v>18.428396224789129</v>
      </c>
      <c r="R1892" s="13">
        <v>376.5</v>
      </c>
      <c r="S1892" s="13">
        <v>1.8994252873563218</v>
      </c>
      <c r="T1892" s="13">
        <v>295</v>
      </c>
    </row>
    <row r="1893" spans="1:20" x14ac:dyDescent="0.2">
      <c r="A1893" s="10">
        <v>2024</v>
      </c>
      <c r="B1893" s="10">
        <v>3</v>
      </c>
      <c r="C1893" s="10" t="s">
        <v>27</v>
      </c>
      <c r="D1893" s="13">
        <v>898</v>
      </c>
      <c r="E1893" s="13" t="b">
        <v>0</v>
      </c>
      <c r="F1893" s="13" t="b">
        <v>0</v>
      </c>
      <c r="G1893" s="13" t="s">
        <v>107</v>
      </c>
      <c r="H1893" s="13">
        <v>211565.95000000007</v>
      </c>
      <c r="I1893" s="14">
        <v>1100</v>
      </c>
      <c r="J1893" s="14">
        <v>22.314756944437011</v>
      </c>
      <c r="K1893" s="13">
        <v>9480.9883220683114</v>
      </c>
      <c r="L1893" s="14">
        <v>6843.1733484808919</v>
      </c>
      <c r="M1893" s="13">
        <v>9480.9883220683114</v>
      </c>
      <c r="N1893" s="13">
        <v>6327.389106301669</v>
      </c>
      <c r="O1893" s="13">
        <v>6843.1733484808919</v>
      </c>
      <c r="P1893" s="13">
        <v>379</v>
      </c>
      <c r="Q1893" s="13">
        <v>16.984276411510873</v>
      </c>
      <c r="R1893" s="13">
        <v>336</v>
      </c>
      <c r="S1893" s="13">
        <v>1.8558558558558558</v>
      </c>
      <c r="T1893" s="13">
        <v>249</v>
      </c>
    </row>
    <row r="1894" spans="1:20" x14ac:dyDescent="0.2">
      <c r="A1894" s="10">
        <v>2025</v>
      </c>
      <c r="B1894" s="10">
        <v>3</v>
      </c>
      <c r="C1894" s="10" t="s">
        <v>27</v>
      </c>
      <c r="D1894" s="13">
        <v>898</v>
      </c>
      <c r="E1894" s="13" t="b">
        <v>0</v>
      </c>
      <c r="F1894" s="13" t="b">
        <v>0</v>
      </c>
      <c r="G1894" s="13" t="s">
        <v>107</v>
      </c>
      <c r="H1894" s="13">
        <v>182474.24999999994</v>
      </c>
      <c r="I1894" s="14">
        <v>860</v>
      </c>
      <c r="J1894" s="14">
        <v>17.661666666667152</v>
      </c>
      <c r="K1894" s="13">
        <v>10331.655185429552</v>
      </c>
      <c r="L1894" s="14">
        <v>9275.7706898176275</v>
      </c>
      <c r="M1894" s="13">
        <v>10331.655185429552</v>
      </c>
      <c r="N1894" s="13">
        <v>8640.7400207603769</v>
      </c>
      <c r="O1894" s="13">
        <v>9275.7706898176275</v>
      </c>
      <c r="P1894" s="13">
        <v>273</v>
      </c>
      <c r="Q1894" s="13">
        <v>15.457204869302208</v>
      </c>
      <c r="R1894" s="13">
        <v>380</v>
      </c>
      <c r="S1894" s="13">
        <v>1.984375</v>
      </c>
      <c r="T1894" s="13">
        <v>289</v>
      </c>
    </row>
    <row r="1895" spans="1:20" x14ac:dyDescent="0.2">
      <c r="A1895" s="10">
        <v>2024</v>
      </c>
      <c r="B1895" s="10">
        <v>4</v>
      </c>
      <c r="C1895" s="10" t="s">
        <v>29</v>
      </c>
      <c r="D1895" s="13">
        <v>898</v>
      </c>
      <c r="E1895" s="13" t="b">
        <v>0</v>
      </c>
      <c r="F1895" s="13" t="b">
        <v>0</v>
      </c>
      <c r="G1895" s="13" t="s">
        <v>107</v>
      </c>
      <c r="H1895" s="13">
        <v>3803</v>
      </c>
      <c r="I1895" s="14">
        <v>22</v>
      </c>
      <c r="J1895" s="14">
        <v>1.0295486111281207</v>
      </c>
      <c r="K1895" s="13">
        <v>3693.8518093214552</v>
      </c>
      <c r="L1895" s="14">
        <v>2814.8258068402779</v>
      </c>
      <c r="M1895" s="13">
        <v>3693.8518093214552</v>
      </c>
      <c r="N1895" s="13">
        <v>2814.8258068402779</v>
      </c>
      <c r="O1895" s="13">
        <v>2814.8258068402779</v>
      </c>
      <c r="P1895" s="13">
        <v>8</v>
      </c>
      <c r="Q1895" s="13">
        <v>7.7703956020435561</v>
      </c>
      <c r="R1895" s="13">
        <v>371.5</v>
      </c>
      <c r="S1895" s="13">
        <v>1.8571428571428572</v>
      </c>
      <c r="T1895" s="13">
        <v>239</v>
      </c>
    </row>
    <row r="1896" spans="1:20" x14ac:dyDescent="0.2">
      <c r="A1896" s="10">
        <v>2024</v>
      </c>
      <c r="B1896" s="10">
        <v>4</v>
      </c>
      <c r="C1896" s="10" t="s">
        <v>27</v>
      </c>
      <c r="D1896" s="13">
        <v>898</v>
      </c>
      <c r="E1896" s="13" t="b">
        <v>0</v>
      </c>
      <c r="F1896" s="13" t="b">
        <v>0</v>
      </c>
      <c r="G1896" s="13" t="s">
        <v>107</v>
      </c>
      <c r="H1896" s="13">
        <v>227041.78999999975</v>
      </c>
      <c r="I1896" s="14">
        <v>1040</v>
      </c>
      <c r="J1896" s="14">
        <v>20.616284722204725</v>
      </c>
      <c r="K1896" s="13">
        <v>11012.740319571978</v>
      </c>
      <c r="L1896" s="14">
        <v>8292.7764291041785</v>
      </c>
      <c r="M1896" s="13">
        <v>9712.7243195439278</v>
      </c>
      <c r="N1896" s="13">
        <v>6821.5317112171006</v>
      </c>
      <c r="O1896" s="13">
        <v>6992.7604290761337</v>
      </c>
      <c r="P1896" s="13">
        <v>394</v>
      </c>
      <c r="Q1896" s="13">
        <v>19.111105871352425</v>
      </c>
      <c r="R1896" s="13">
        <v>306</v>
      </c>
      <c r="S1896" s="13">
        <v>1.6326530612244898</v>
      </c>
      <c r="T1896" s="13">
        <v>299</v>
      </c>
    </row>
    <row r="1897" spans="1:20" x14ac:dyDescent="0.2">
      <c r="A1897" s="10">
        <v>2025</v>
      </c>
      <c r="B1897" s="10">
        <v>4</v>
      </c>
      <c r="C1897" s="10" t="s">
        <v>27</v>
      </c>
      <c r="D1897" s="13">
        <v>898</v>
      </c>
      <c r="E1897" s="13" t="b">
        <v>0</v>
      </c>
      <c r="F1897" s="13" t="b">
        <v>0</v>
      </c>
      <c r="G1897" s="13" t="s">
        <v>107</v>
      </c>
      <c r="H1897" s="13">
        <v>236821.82000000036</v>
      </c>
      <c r="I1897" s="14">
        <v>1249</v>
      </c>
      <c r="J1897" s="14">
        <v>21.307430555571337</v>
      </c>
      <c r="K1897" s="13">
        <v>11114.517979178754</v>
      </c>
      <c r="L1897" s="14">
        <v>9844.3976833778161</v>
      </c>
      <c r="M1897" s="13">
        <v>11063.362116102857</v>
      </c>
      <c r="N1897" s="13">
        <v>9439.729932495693</v>
      </c>
      <c r="O1897" s="13">
        <v>9793.2418203019188</v>
      </c>
      <c r="P1897" s="13">
        <v>357</v>
      </c>
      <c r="Q1897" s="13">
        <v>16.754718456968234</v>
      </c>
      <c r="R1897" s="13">
        <v>385</v>
      </c>
      <c r="S1897" s="13">
        <v>1.9732937685459941</v>
      </c>
      <c r="T1897" s="13">
        <v>289</v>
      </c>
    </row>
    <row r="1898" spans="1:20" x14ac:dyDescent="0.2">
      <c r="A1898" s="10">
        <v>2024</v>
      </c>
      <c r="B1898" s="10">
        <v>5</v>
      </c>
      <c r="C1898" s="10" t="s">
        <v>27</v>
      </c>
      <c r="D1898" s="13">
        <v>898</v>
      </c>
      <c r="E1898" s="13" t="b">
        <v>0</v>
      </c>
      <c r="F1898" s="13" t="b">
        <v>0</v>
      </c>
      <c r="G1898" s="13" t="s">
        <v>107</v>
      </c>
      <c r="H1898" s="13">
        <v>241829.05000000005</v>
      </c>
      <c r="I1898" s="14">
        <v>1227</v>
      </c>
      <c r="J1898" s="14">
        <v>23.80850694439723</v>
      </c>
      <c r="K1898" s="13">
        <v>10157.25389940543</v>
      </c>
      <c r="L1898" s="14">
        <v>7380.1183925709965</v>
      </c>
      <c r="M1898" s="13">
        <v>10157.25389940543</v>
      </c>
      <c r="N1898" s="13">
        <v>6991.2867862203757</v>
      </c>
      <c r="O1898" s="13">
        <v>7380.1183925709965</v>
      </c>
      <c r="P1898" s="13">
        <v>446</v>
      </c>
      <c r="Q1898" s="13">
        <v>18.732800046705808</v>
      </c>
      <c r="R1898" s="13">
        <v>346</v>
      </c>
      <c r="S1898" s="13">
        <v>1.7233009708737863</v>
      </c>
      <c r="T1898" s="13">
        <v>269</v>
      </c>
    </row>
    <row r="1899" spans="1:20" x14ac:dyDescent="0.2">
      <c r="A1899" s="10">
        <v>2025</v>
      </c>
      <c r="B1899" s="10">
        <v>5</v>
      </c>
      <c r="C1899" s="10" t="s">
        <v>27</v>
      </c>
      <c r="D1899" s="13">
        <v>898</v>
      </c>
      <c r="E1899" s="13" t="b">
        <v>0</v>
      </c>
      <c r="F1899" s="13" t="b">
        <v>0</v>
      </c>
      <c r="G1899" s="13" t="s">
        <v>107</v>
      </c>
      <c r="H1899" s="13">
        <v>229963.12000000023</v>
      </c>
      <c r="I1899" s="14">
        <v>1398</v>
      </c>
      <c r="J1899" s="14">
        <v>23.069548611024221</v>
      </c>
      <c r="K1899" s="13">
        <v>9968.2539904620407</v>
      </c>
      <c r="L1899" s="14">
        <v>9049.3738529516741</v>
      </c>
      <c r="M1899" s="13">
        <v>9669.4184945344969</v>
      </c>
      <c r="N1899" s="13">
        <v>9028.2633402055708</v>
      </c>
      <c r="O1899" s="13">
        <v>8750.5383570241302</v>
      </c>
      <c r="P1899" s="13">
        <v>395</v>
      </c>
      <c r="Q1899" s="13">
        <v>17.122138220391612</v>
      </c>
      <c r="R1899" s="13">
        <v>405</v>
      </c>
      <c r="S1899" s="13">
        <v>1.9027027027027028</v>
      </c>
      <c r="T1899" s="13">
        <v>279</v>
      </c>
    </row>
    <row r="1900" spans="1:20" x14ac:dyDescent="0.2">
      <c r="A1900" s="10">
        <v>2024</v>
      </c>
      <c r="B1900" s="10">
        <v>6</v>
      </c>
      <c r="C1900" s="10" t="s">
        <v>27</v>
      </c>
      <c r="D1900" s="13">
        <v>898</v>
      </c>
      <c r="E1900" s="13" t="b">
        <v>0</v>
      </c>
      <c r="F1900" s="13" t="b">
        <v>0</v>
      </c>
      <c r="G1900" s="13" t="s">
        <v>107</v>
      </c>
      <c r="H1900" s="13">
        <v>172244.25999999983</v>
      </c>
      <c r="I1900" s="14">
        <v>939</v>
      </c>
      <c r="J1900" s="14">
        <v>19.749479166639503</v>
      </c>
      <c r="K1900" s="13">
        <v>8721.4583507068892</v>
      </c>
      <c r="L1900" s="14">
        <v>6004.6753131758096</v>
      </c>
      <c r="M1900" s="13">
        <v>8721.4583507068892</v>
      </c>
      <c r="N1900" s="13">
        <v>5769.1399878768252</v>
      </c>
      <c r="O1900" s="13">
        <v>6004.6753131758096</v>
      </c>
      <c r="P1900" s="13">
        <v>331</v>
      </c>
      <c r="Q1900" s="13">
        <v>16.759935652334558</v>
      </c>
      <c r="R1900" s="13">
        <v>340</v>
      </c>
      <c r="S1900" s="13">
        <v>1.732899022801303</v>
      </c>
      <c r="T1900" s="13">
        <v>269</v>
      </c>
    </row>
    <row r="1901" spans="1:20" x14ac:dyDescent="0.2">
      <c r="A1901" s="10">
        <v>2025</v>
      </c>
      <c r="B1901" s="10">
        <v>6</v>
      </c>
      <c r="C1901" s="10" t="s">
        <v>39</v>
      </c>
      <c r="D1901" s="13">
        <v>898</v>
      </c>
      <c r="E1901" s="13" t="b">
        <v>0</v>
      </c>
      <c r="F1901" s="13" t="b">
        <v>0</v>
      </c>
      <c r="G1901" s="13" t="s">
        <v>107</v>
      </c>
      <c r="H1901" s="13">
        <v>7633.9999999999991</v>
      </c>
      <c r="I1901" s="14">
        <v>53</v>
      </c>
      <c r="J1901" s="14">
        <v>0.95100694443681277</v>
      </c>
      <c r="K1901" s="13">
        <v>8027.2810252935233</v>
      </c>
      <c r="L1901" s="14">
        <v>8027.2810252935233</v>
      </c>
      <c r="M1901" s="13">
        <v>8027.2810252935233</v>
      </c>
      <c r="N1901" s="13">
        <v>8027.2810252935233</v>
      </c>
      <c r="O1901" s="13">
        <v>8027.2810252935233</v>
      </c>
      <c r="P1901" s="13">
        <v>16</v>
      </c>
      <c r="Q1901" s="13">
        <v>16.824272518299239</v>
      </c>
      <c r="R1901" s="13">
        <v>409.5</v>
      </c>
      <c r="S1901" s="13">
        <v>2.0666666666666669</v>
      </c>
      <c r="T1901" s="13">
        <v>199</v>
      </c>
    </row>
    <row r="1902" spans="1:20" x14ac:dyDescent="0.2">
      <c r="A1902" s="10">
        <v>2025</v>
      </c>
      <c r="B1902" s="10">
        <v>6</v>
      </c>
      <c r="C1902" s="10" t="s">
        <v>27</v>
      </c>
      <c r="D1902" s="13">
        <v>898</v>
      </c>
      <c r="E1902" s="13" t="b">
        <v>0</v>
      </c>
      <c r="F1902" s="13" t="b">
        <v>0</v>
      </c>
      <c r="G1902" s="13" t="s">
        <v>107</v>
      </c>
      <c r="H1902" s="13">
        <v>183248.90000000034</v>
      </c>
      <c r="I1902" s="14">
        <v>1127</v>
      </c>
      <c r="J1902" s="14">
        <v>21.639791666723323</v>
      </c>
      <c r="K1902" s="13">
        <v>8468.1452955848963</v>
      </c>
      <c r="L1902" s="14">
        <v>7688.6876991451954</v>
      </c>
      <c r="M1902" s="13">
        <v>8468.1452955848963</v>
      </c>
      <c r="N1902" s="13">
        <v>7695.9654956427567</v>
      </c>
      <c r="O1902" s="13">
        <v>7688.6876991451954</v>
      </c>
      <c r="P1902" s="13">
        <v>316</v>
      </c>
      <c r="Q1902" s="13">
        <v>14.602728384207612</v>
      </c>
      <c r="R1902" s="13">
        <v>418</v>
      </c>
      <c r="S1902" s="13">
        <v>1.9630872483221478</v>
      </c>
      <c r="T1902" s="13">
        <v>259</v>
      </c>
    </row>
    <row r="1903" spans="1:20" x14ac:dyDescent="0.2">
      <c r="A1903" s="10">
        <v>2024</v>
      </c>
      <c r="B1903" s="10">
        <v>7</v>
      </c>
      <c r="C1903" s="10" t="s">
        <v>35</v>
      </c>
      <c r="D1903" s="13">
        <v>898</v>
      </c>
      <c r="E1903" s="13" t="b">
        <v>0</v>
      </c>
      <c r="F1903" s="13" t="b">
        <v>0</v>
      </c>
      <c r="G1903" s="13" t="s">
        <v>107</v>
      </c>
      <c r="H1903" s="13">
        <v>7984.9999999999991</v>
      </c>
      <c r="I1903" s="14">
        <v>30</v>
      </c>
      <c r="J1903" s="14">
        <v>1.6967361111310311</v>
      </c>
      <c r="K1903" s="13">
        <v>4706.0942167826324</v>
      </c>
      <c r="L1903" s="14">
        <v>2831.9076658284971</v>
      </c>
      <c r="M1903" s="13">
        <v>4706.0942167826324</v>
      </c>
      <c r="N1903" s="13">
        <v>2831.9076658284971</v>
      </c>
      <c r="O1903" s="13">
        <v>2831.9076658284971</v>
      </c>
      <c r="P1903" s="13">
        <v>11</v>
      </c>
      <c r="Q1903" s="13">
        <v>6.4830352391495252</v>
      </c>
      <c r="R1903" s="13">
        <v>610</v>
      </c>
      <c r="S1903" s="13">
        <v>2</v>
      </c>
      <c r="T1903" s="13">
        <v>337</v>
      </c>
    </row>
    <row r="1904" spans="1:20" x14ac:dyDescent="0.2">
      <c r="A1904" s="10">
        <v>2024</v>
      </c>
      <c r="B1904" s="10">
        <v>7</v>
      </c>
      <c r="C1904" s="10" t="s">
        <v>27</v>
      </c>
      <c r="D1904" s="13">
        <v>898</v>
      </c>
      <c r="E1904" s="13" t="b">
        <v>0</v>
      </c>
      <c r="F1904" s="13" t="b">
        <v>0</v>
      </c>
      <c r="G1904" s="13" t="s">
        <v>107</v>
      </c>
      <c r="H1904" s="13">
        <v>188975.55000000005</v>
      </c>
      <c r="I1904" s="14">
        <v>877</v>
      </c>
      <c r="J1904" s="14">
        <v>23.020104166684323</v>
      </c>
      <c r="K1904" s="13">
        <v>8209.1526880878992</v>
      </c>
      <c r="L1904" s="14">
        <v>5374.0438837388183</v>
      </c>
      <c r="M1904" s="13">
        <v>8209.1526880878992</v>
      </c>
      <c r="N1904" s="13">
        <v>5344.0700836637234</v>
      </c>
      <c r="O1904" s="13">
        <v>5374.0438837388183</v>
      </c>
      <c r="P1904" s="13">
        <v>331</v>
      </c>
      <c r="Q1904" s="13">
        <v>14.378735978051624</v>
      </c>
      <c r="R1904" s="13">
        <v>348</v>
      </c>
      <c r="S1904" s="13">
        <v>1.7409836065573769</v>
      </c>
      <c r="T1904" s="13">
        <v>299</v>
      </c>
    </row>
    <row r="1905" spans="1:20" x14ac:dyDescent="0.2">
      <c r="A1905" s="10">
        <v>2025</v>
      </c>
      <c r="B1905" s="10">
        <v>7</v>
      </c>
      <c r="C1905" s="10" t="s">
        <v>27</v>
      </c>
      <c r="D1905" s="13">
        <v>898</v>
      </c>
      <c r="E1905" s="13" t="b">
        <v>0</v>
      </c>
      <c r="F1905" s="13" t="b">
        <v>0</v>
      </c>
      <c r="G1905" s="13" t="s">
        <v>107</v>
      </c>
      <c r="H1905" s="13">
        <v>196860.85000000053</v>
      </c>
      <c r="I1905" s="14">
        <v>1029</v>
      </c>
      <c r="J1905" s="14">
        <v>21.813368055507016</v>
      </c>
      <c r="K1905" s="13">
        <v>9024.7801026903271</v>
      </c>
      <c r="L1905" s="14">
        <v>8187.2799076946294</v>
      </c>
      <c r="M1905" s="13">
        <v>8951.9385315970067</v>
      </c>
      <c r="N1905" s="13">
        <v>7469.6456588172305</v>
      </c>
      <c r="O1905" s="13">
        <v>8114.4383366013062</v>
      </c>
      <c r="P1905" s="13">
        <v>304</v>
      </c>
      <c r="Q1905" s="13">
        <v>13.936408134059425</v>
      </c>
      <c r="R1905" s="13">
        <v>400</v>
      </c>
      <c r="S1905" s="13">
        <v>2.0996563573883162</v>
      </c>
      <c r="T1905" s="13">
        <v>279</v>
      </c>
    </row>
    <row r="1906" spans="1:20" x14ac:dyDescent="0.2">
      <c r="A1906" s="10">
        <v>2024</v>
      </c>
      <c r="B1906" s="10">
        <v>8</v>
      </c>
      <c r="C1906" s="10" t="s">
        <v>27</v>
      </c>
      <c r="D1906" s="13">
        <v>898</v>
      </c>
      <c r="E1906" s="13" t="b">
        <v>0</v>
      </c>
      <c r="F1906" s="13" t="b">
        <v>0</v>
      </c>
      <c r="G1906" s="13" t="s">
        <v>107</v>
      </c>
      <c r="H1906" s="13">
        <v>184027.87999999995</v>
      </c>
      <c r="I1906" s="14">
        <v>990</v>
      </c>
      <c r="J1906" s="14">
        <v>19.243472222136624</v>
      </c>
      <c r="K1906" s="13">
        <v>9563.1327795565121</v>
      </c>
      <c r="L1906" s="14">
        <v>7625.8924743939269</v>
      </c>
      <c r="M1906" s="13">
        <v>8973.8472353938942</v>
      </c>
      <c r="N1906" s="13">
        <v>7338.1169661033973</v>
      </c>
      <c r="O1906" s="13">
        <v>7036.6069302313081</v>
      </c>
      <c r="P1906" s="13">
        <v>291</v>
      </c>
      <c r="Q1906" s="13">
        <v>15.122011071642763</v>
      </c>
      <c r="R1906" s="13">
        <v>401</v>
      </c>
      <c r="S1906" s="13">
        <v>2.0402930402930401</v>
      </c>
      <c r="T1906" s="13">
        <v>279</v>
      </c>
    </row>
    <row r="1907" spans="1:20" x14ac:dyDescent="0.2">
      <c r="A1907" s="10">
        <v>2025</v>
      </c>
      <c r="B1907" s="10">
        <v>8</v>
      </c>
      <c r="C1907" s="10" t="s">
        <v>27</v>
      </c>
      <c r="D1907" s="13">
        <v>898</v>
      </c>
      <c r="E1907" s="13" t="b">
        <v>0</v>
      </c>
      <c r="F1907" s="13" t="b">
        <v>0</v>
      </c>
      <c r="G1907" s="13" t="s">
        <v>107</v>
      </c>
      <c r="H1907" s="13">
        <v>175738.84999999986</v>
      </c>
      <c r="I1907" s="14">
        <v>899</v>
      </c>
      <c r="J1907" s="14">
        <v>20.53826388877409</v>
      </c>
      <c r="K1907" s="13">
        <v>8556.6555650332302</v>
      </c>
      <c r="L1907" s="14">
        <v>7959.2632992387398</v>
      </c>
      <c r="M1907" s="13">
        <v>8556.6555650332302</v>
      </c>
      <c r="N1907" s="13">
        <v>7099.7393348179285</v>
      </c>
      <c r="O1907" s="13">
        <v>7959.2632992387398</v>
      </c>
      <c r="P1907" s="13">
        <v>255</v>
      </c>
      <c r="Q1907" s="13">
        <v>12.415849819681167</v>
      </c>
      <c r="R1907" s="13">
        <v>429</v>
      </c>
      <c r="S1907" s="13">
        <v>2.2594142259414225</v>
      </c>
      <c r="T1907" s="13">
        <v>299</v>
      </c>
    </row>
    <row r="1908" spans="1:20" x14ac:dyDescent="0.2">
      <c r="A1908" s="10">
        <v>2024</v>
      </c>
      <c r="B1908" s="10">
        <v>9</v>
      </c>
      <c r="C1908" s="10" t="s">
        <v>27</v>
      </c>
      <c r="D1908" s="13">
        <v>898</v>
      </c>
      <c r="E1908" s="13" t="b">
        <v>0</v>
      </c>
      <c r="F1908" s="13" t="b">
        <v>0</v>
      </c>
      <c r="G1908" s="13" t="s">
        <v>107</v>
      </c>
      <c r="H1908" s="13">
        <v>156266.90000000011</v>
      </c>
      <c r="I1908" s="14">
        <v>794</v>
      </c>
      <c r="J1908" s="14">
        <v>15.73947916679259</v>
      </c>
      <c r="K1908" s="13">
        <v>9928.3399624616904</v>
      </c>
      <c r="L1908" s="14">
        <v>7394.7770931049308</v>
      </c>
      <c r="M1908" s="13">
        <v>8666.9894571739314</v>
      </c>
      <c r="N1908" s="13">
        <v>5130.1532372404808</v>
      </c>
      <c r="O1908" s="13">
        <v>6133.4265878171709</v>
      </c>
      <c r="P1908" s="13">
        <v>271</v>
      </c>
      <c r="Q1908" s="13">
        <v>17.217850548178255</v>
      </c>
      <c r="R1908" s="13">
        <v>336</v>
      </c>
      <c r="S1908" s="13">
        <v>1.7877551020408162</v>
      </c>
      <c r="T1908" s="13">
        <v>299</v>
      </c>
    </row>
    <row r="1909" spans="1:20" x14ac:dyDescent="0.2">
      <c r="A1909" s="10">
        <v>2025</v>
      </c>
      <c r="B1909" s="10">
        <v>9</v>
      </c>
      <c r="C1909" s="10" t="s">
        <v>27</v>
      </c>
      <c r="D1909" s="13">
        <v>898</v>
      </c>
      <c r="E1909" s="13" t="b">
        <v>0</v>
      </c>
      <c r="F1909" s="13" t="b">
        <v>0</v>
      </c>
      <c r="G1909" s="13" t="s">
        <v>107</v>
      </c>
      <c r="H1909" s="13">
        <v>132581.95000000013</v>
      </c>
      <c r="I1909" s="14">
        <v>719</v>
      </c>
      <c r="J1909" s="14">
        <v>15.59090277784242</v>
      </c>
      <c r="K1909" s="13">
        <v>8503.8019856312494</v>
      </c>
      <c r="L1909" s="14">
        <v>8178.8945654400877</v>
      </c>
      <c r="M1909" s="13">
        <v>8503.8019856312494</v>
      </c>
      <c r="N1909" s="13">
        <v>8161.9930425613466</v>
      </c>
      <c r="O1909" s="13">
        <v>8178.8945654400877</v>
      </c>
      <c r="P1909" s="13">
        <v>196</v>
      </c>
      <c r="Q1909" s="13">
        <v>12.571433661850072</v>
      </c>
      <c r="R1909" s="13">
        <v>490.5</v>
      </c>
      <c r="S1909" s="13">
        <v>2.1229946524064172</v>
      </c>
      <c r="T1909" s="13">
        <v>319</v>
      </c>
    </row>
    <row r="1910" spans="1:20" x14ac:dyDescent="0.2">
      <c r="A1910" s="10">
        <v>2024</v>
      </c>
      <c r="B1910" s="10">
        <v>10</v>
      </c>
      <c r="C1910" s="10" t="s">
        <v>27</v>
      </c>
      <c r="D1910" s="13">
        <v>898</v>
      </c>
      <c r="E1910" s="13" t="b">
        <v>0</v>
      </c>
      <c r="F1910" s="13" t="b">
        <v>0</v>
      </c>
      <c r="G1910" s="13" t="s">
        <v>107</v>
      </c>
      <c r="H1910" s="13">
        <v>222761.92000000013</v>
      </c>
      <c r="I1910" s="14">
        <v>1281</v>
      </c>
      <c r="J1910" s="14">
        <v>21.777465277739104</v>
      </c>
      <c r="K1910" s="13">
        <v>10229.010454568699</v>
      </c>
      <c r="L1910" s="14">
        <v>6894.0360177484699</v>
      </c>
      <c r="M1910" s="13">
        <v>10229.010454568699</v>
      </c>
      <c r="N1910" s="13">
        <v>6761.1394678934012</v>
      </c>
      <c r="O1910" s="13">
        <v>6894.0360177484699</v>
      </c>
      <c r="P1910" s="13">
        <v>429</v>
      </c>
      <c r="Q1910" s="13">
        <v>19.699262266234594</v>
      </c>
      <c r="R1910" s="13">
        <v>360</v>
      </c>
      <c r="S1910" s="13">
        <v>1.643765903307888</v>
      </c>
      <c r="T1910" s="13">
        <v>295</v>
      </c>
    </row>
    <row r="1911" spans="1:20" x14ac:dyDescent="0.2">
      <c r="A1911" s="10">
        <v>2025</v>
      </c>
      <c r="B1911" s="10">
        <v>10</v>
      </c>
      <c r="C1911" s="10" t="s">
        <v>29</v>
      </c>
      <c r="D1911" s="13">
        <v>898</v>
      </c>
      <c r="E1911" s="13" t="b">
        <v>0</v>
      </c>
      <c r="F1911" s="13" t="b">
        <v>0</v>
      </c>
      <c r="G1911" s="13" t="s">
        <v>107</v>
      </c>
      <c r="J1911" s="14">
        <v>0.30625000000000002</v>
      </c>
    </row>
    <row r="1912" spans="1:20" x14ac:dyDescent="0.2">
      <c r="A1912" s="10">
        <v>2025</v>
      </c>
      <c r="B1912" s="10">
        <v>10</v>
      </c>
      <c r="C1912" s="10" t="s">
        <v>27</v>
      </c>
      <c r="D1912" s="13">
        <v>898</v>
      </c>
      <c r="E1912" s="13" t="b">
        <v>0</v>
      </c>
      <c r="F1912" s="13" t="b">
        <v>0</v>
      </c>
      <c r="G1912" s="13" t="s">
        <v>107</v>
      </c>
      <c r="H1912" s="13">
        <v>198778.06000000041</v>
      </c>
      <c r="I1912" s="14">
        <v>1004</v>
      </c>
      <c r="J1912" s="14">
        <v>21.362500000068394</v>
      </c>
      <c r="K1912" s="13">
        <v>9304.9998829427259</v>
      </c>
      <c r="L1912" s="14">
        <v>8998.4112346113525</v>
      </c>
      <c r="M1912" s="13">
        <v>9304.9998829427259</v>
      </c>
      <c r="N1912" s="13">
        <v>8887.660620217328</v>
      </c>
      <c r="O1912" s="13">
        <v>8998.4112346113525</v>
      </c>
      <c r="P1912" s="13">
        <v>248</v>
      </c>
      <c r="Q1912" s="13">
        <v>11.609128145076934</v>
      </c>
      <c r="R1912" s="13">
        <v>513</v>
      </c>
      <c r="S1912" s="13">
        <v>2.4212765957446809</v>
      </c>
      <c r="T1912" s="13">
        <v>319</v>
      </c>
    </row>
    <row r="1913" spans="1:20" x14ac:dyDescent="0.2">
      <c r="A1913" s="10">
        <v>2025</v>
      </c>
      <c r="B1913" s="10">
        <v>10</v>
      </c>
      <c r="C1913" s="10" t="s">
        <v>31</v>
      </c>
      <c r="D1913" s="13">
        <v>898</v>
      </c>
      <c r="E1913" s="13" t="b">
        <v>0</v>
      </c>
      <c r="F1913" s="13" t="b">
        <v>0</v>
      </c>
      <c r="G1913" s="13" t="s">
        <v>107</v>
      </c>
      <c r="H1913" s="13">
        <v>2777.0199999999995</v>
      </c>
      <c r="I1913" s="14">
        <v>21</v>
      </c>
      <c r="J1913" s="14">
        <v>1.01</v>
      </c>
      <c r="K1913" s="13">
        <v>2749.5247524752472</v>
      </c>
      <c r="L1913" s="14">
        <v>2749.5247524752472</v>
      </c>
      <c r="M1913" s="13">
        <v>2749.5247524752472</v>
      </c>
      <c r="N1913" s="13">
        <v>3837.6633663366333</v>
      </c>
      <c r="O1913" s="13">
        <v>2749.5247524752472</v>
      </c>
      <c r="P1913" s="13">
        <v>6</v>
      </c>
      <c r="Q1913" s="13">
        <v>5.9405940594059405</v>
      </c>
      <c r="R1913" s="13">
        <v>414</v>
      </c>
      <c r="S1913" s="13">
        <v>1.8333333333333333</v>
      </c>
      <c r="T1913" s="13">
        <v>299</v>
      </c>
    </row>
    <row r="1914" spans="1:20" x14ac:dyDescent="0.2">
      <c r="A1914" s="10">
        <v>2024</v>
      </c>
      <c r="B1914" s="10">
        <v>11</v>
      </c>
      <c r="C1914" s="10" t="s">
        <v>27</v>
      </c>
      <c r="D1914" s="13">
        <v>898</v>
      </c>
      <c r="E1914" s="13" t="b">
        <v>0</v>
      </c>
      <c r="F1914" s="13" t="b">
        <v>0</v>
      </c>
      <c r="G1914" s="13" t="s">
        <v>107</v>
      </c>
      <c r="H1914" s="13">
        <v>300262.37000000023</v>
      </c>
      <c r="I1914" s="14">
        <v>1491</v>
      </c>
      <c r="J1914" s="14">
        <v>22.552152777811862</v>
      </c>
      <c r="K1914" s="13">
        <v>13314.133376012602</v>
      </c>
      <c r="L1914" s="14">
        <v>8665.0472762077479</v>
      </c>
      <c r="M1914" s="13">
        <v>13314.133376012602</v>
      </c>
      <c r="N1914" s="13">
        <v>8458.4129009482422</v>
      </c>
      <c r="O1914" s="13">
        <v>8665.0472762077479</v>
      </c>
      <c r="P1914" s="13">
        <v>524</v>
      </c>
      <c r="Q1914" s="13">
        <v>23.235032378618065</v>
      </c>
      <c r="R1914" s="13">
        <v>365</v>
      </c>
      <c r="S1914" s="13">
        <v>1.719438877755511</v>
      </c>
      <c r="T1914" s="13">
        <v>295</v>
      </c>
    </row>
    <row r="1915" spans="1:20" x14ac:dyDescent="0.2">
      <c r="A1915" s="10">
        <v>2025</v>
      </c>
      <c r="B1915" s="10">
        <v>11</v>
      </c>
      <c r="C1915" s="10" t="s">
        <v>27</v>
      </c>
      <c r="D1915" s="13">
        <v>898</v>
      </c>
      <c r="E1915" s="13" t="b">
        <v>0</v>
      </c>
      <c r="F1915" s="13" t="b">
        <v>0</v>
      </c>
      <c r="G1915" s="13" t="s">
        <v>107</v>
      </c>
      <c r="H1915" s="13">
        <v>229590.54999999978</v>
      </c>
      <c r="I1915" s="14">
        <v>924</v>
      </c>
      <c r="J1915" s="14">
        <v>20.292048611001228</v>
      </c>
      <c r="K1915" s="13">
        <v>11314.311058545783</v>
      </c>
      <c r="L1915" s="14">
        <v>11297.802129042313</v>
      </c>
      <c r="M1915" s="13">
        <v>8486.011112088665</v>
      </c>
      <c r="N1915" s="13">
        <v>8912.5299010939234</v>
      </c>
      <c r="O1915" s="13">
        <v>8469.5021825851964</v>
      </c>
      <c r="P1915" s="13">
        <v>269</v>
      </c>
      <c r="Q1915" s="13">
        <v>13.256423989353301</v>
      </c>
      <c r="R1915" s="13">
        <v>427</v>
      </c>
      <c r="S1915" s="13">
        <v>2.0152671755725189</v>
      </c>
      <c r="T1915" s="13">
        <v>309</v>
      </c>
    </row>
    <row r="1916" spans="1:20" x14ac:dyDescent="0.2">
      <c r="A1916" s="10">
        <v>2024</v>
      </c>
      <c r="B1916" s="10">
        <v>12</v>
      </c>
      <c r="C1916" s="10" t="s">
        <v>39</v>
      </c>
      <c r="D1916" s="13">
        <v>898</v>
      </c>
      <c r="E1916" s="13" t="b">
        <v>0</v>
      </c>
      <c r="F1916" s="13" t="b">
        <v>0</v>
      </c>
      <c r="G1916" s="13" t="s">
        <v>107</v>
      </c>
      <c r="H1916" s="13">
        <v>3513.0000000000005</v>
      </c>
      <c r="I1916" s="14">
        <v>23</v>
      </c>
      <c r="J1916" s="14">
        <v>1</v>
      </c>
      <c r="K1916" s="13">
        <v>3513.0000000000005</v>
      </c>
      <c r="L1916" s="14">
        <v>614</v>
      </c>
      <c r="M1916" s="13">
        <v>3513.0000000000005</v>
      </c>
      <c r="N1916" s="13">
        <v>893.94999999999993</v>
      </c>
      <c r="O1916" s="13">
        <v>614</v>
      </c>
      <c r="P1916" s="13">
        <v>7</v>
      </c>
      <c r="Q1916" s="13">
        <v>7</v>
      </c>
      <c r="R1916" s="13">
        <v>600</v>
      </c>
      <c r="S1916" s="13">
        <v>1.4285714285714286</v>
      </c>
      <c r="T1916" s="13">
        <v>295</v>
      </c>
    </row>
    <row r="1917" spans="1:20" x14ac:dyDescent="0.2">
      <c r="A1917" s="10">
        <v>2024</v>
      </c>
      <c r="B1917" s="10">
        <v>12</v>
      </c>
      <c r="C1917" s="10" t="s">
        <v>27</v>
      </c>
      <c r="D1917" s="13">
        <v>898</v>
      </c>
      <c r="E1917" s="13" t="b">
        <v>0</v>
      </c>
      <c r="F1917" s="13" t="b">
        <v>0</v>
      </c>
      <c r="G1917" s="13" t="s">
        <v>107</v>
      </c>
      <c r="H1917" s="13">
        <v>475168.69999999879</v>
      </c>
      <c r="I1917" s="14">
        <v>2376</v>
      </c>
      <c r="J1917" s="14">
        <v>26.062256944510153</v>
      </c>
      <c r="K1917" s="13">
        <v>18232.062595794876</v>
      </c>
      <c r="L1917" s="14">
        <v>14090.637690430483</v>
      </c>
      <c r="M1917" s="13">
        <v>17395.772782276206</v>
      </c>
      <c r="N1917" s="13">
        <v>12383.125939059557</v>
      </c>
      <c r="O1917" s="13">
        <v>13254.347876911814</v>
      </c>
      <c r="P1917" s="13">
        <v>710</v>
      </c>
      <c r="Q1917" s="13">
        <v>27.242460294658287</v>
      </c>
      <c r="R1917" s="13">
        <v>379</v>
      </c>
      <c r="S1917" s="13">
        <v>1.9581464872944694</v>
      </c>
      <c r="T1917" s="13">
        <v>265</v>
      </c>
    </row>
    <row r="1918" spans="1:20" x14ac:dyDescent="0.2">
      <c r="A1918" s="10">
        <v>2025</v>
      </c>
      <c r="B1918" s="10">
        <v>12</v>
      </c>
      <c r="C1918" s="10" t="s">
        <v>27</v>
      </c>
      <c r="D1918" s="13">
        <v>898</v>
      </c>
      <c r="E1918" s="13" t="b">
        <v>0</v>
      </c>
      <c r="F1918" s="13" t="b">
        <v>0</v>
      </c>
      <c r="G1918" s="13" t="s">
        <v>107</v>
      </c>
      <c r="H1918" s="13">
        <v>235279.9000000002</v>
      </c>
      <c r="I1918" s="14">
        <v>989</v>
      </c>
      <c r="J1918" s="14">
        <v>21.880416666594101</v>
      </c>
      <c r="K1918" s="13">
        <v>10752.989926339635</v>
      </c>
      <c r="L1918" s="14">
        <v>10718.027155216176</v>
      </c>
      <c r="M1918" s="13">
        <v>10101.539809223616</v>
      </c>
      <c r="N1918" s="13">
        <v>9043.0224896992204</v>
      </c>
      <c r="O1918" s="13">
        <v>10066.577038100157</v>
      </c>
      <c r="P1918" s="13">
        <v>276</v>
      </c>
      <c r="Q1918" s="13">
        <v>12.614019385717762</v>
      </c>
      <c r="R1918" s="13">
        <v>518</v>
      </c>
      <c r="S1918" s="13">
        <v>2.2068965517241379</v>
      </c>
      <c r="T1918" s="13">
        <v>314</v>
      </c>
    </row>
    <row r="1919" spans="1:20" x14ac:dyDescent="0.2">
      <c r="A1919" s="10">
        <v>2025</v>
      </c>
      <c r="B1919" s="10">
        <v>12</v>
      </c>
      <c r="C1919" s="10" t="s">
        <v>29</v>
      </c>
      <c r="E1919" s="13" t="b">
        <v>0</v>
      </c>
      <c r="F1919" s="13" t="b">
        <v>0</v>
      </c>
      <c r="J1919" s="14">
        <v>2.7662500000000003</v>
      </c>
    </row>
    <row r="1920" spans="1:20" x14ac:dyDescent="0.2">
      <c r="A1920" s="10">
        <v>2025</v>
      </c>
      <c r="B1920" s="10">
        <v>11</v>
      </c>
      <c r="C1920" s="10" t="s">
        <v>29</v>
      </c>
      <c r="E1920" s="13" t="b">
        <v>0</v>
      </c>
      <c r="F1920" s="13" t="b">
        <v>0</v>
      </c>
      <c r="J1920" s="14">
        <v>1.24125</v>
      </c>
    </row>
    <row r="1921" spans="1:10" x14ac:dyDescent="0.2">
      <c r="A1921" s="10">
        <v>2025</v>
      </c>
      <c r="B1921" s="10">
        <v>10</v>
      </c>
      <c r="C1921" s="10" t="s">
        <v>29</v>
      </c>
      <c r="E1921" s="13" t="b">
        <v>0</v>
      </c>
      <c r="F1921" s="13" t="b">
        <v>0</v>
      </c>
      <c r="J1921" s="14">
        <v>2</v>
      </c>
    </row>
    <row r="1922" spans="1:10" x14ac:dyDescent="0.2">
      <c r="A1922" s="10">
        <v>2025</v>
      </c>
      <c r="B1922" s="10">
        <v>3</v>
      </c>
      <c r="C1922" s="10" t="s">
        <v>29</v>
      </c>
      <c r="E1922" s="13" t="b">
        <v>0</v>
      </c>
      <c r="F1922" s="13" t="b">
        <v>0</v>
      </c>
      <c r="J1922" s="14">
        <v>1</v>
      </c>
    </row>
    <row r="1923" spans="1:10" x14ac:dyDescent="0.2">
      <c r="A1923" s="10">
        <v>2025</v>
      </c>
      <c r="B1923" s="10">
        <v>1</v>
      </c>
      <c r="C1923" s="10" t="s">
        <v>29</v>
      </c>
      <c r="E1923" s="13" t="b">
        <v>0</v>
      </c>
      <c r="F1923" s="13" t="b">
        <v>0</v>
      </c>
      <c r="J1923" s="14">
        <v>2.9137500000000003</v>
      </c>
    </row>
    <row r="1924" spans="1:10" x14ac:dyDescent="0.2">
      <c r="A1924" s="10">
        <v>2024</v>
      </c>
      <c r="B1924" s="10">
        <v>12</v>
      </c>
      <c r="C1924" s="10" t="s">
        <v>29</v>
      </c>
      <c r="E1924" s="13" t="b">
        <v>0</v>
      </c>
      <c r="F1924" s="13" t="b">
        <v>0</v>
      </c>
      <c r="J1924" s="14">
        <v>5.2962499999999997</v>
      </c>
    </row>
    <row r="1925" spans="1:10" x14ac:dyDescent="0.2">
      <c r="A1925" s="10">
        <v>2024</v>
      </c>
      <c r="B1925" s="10">
        <v>11</v>
      </c>
      <c r="C1925" s="10" t="s">
        <v>29</v>
      </c>
      <c r="E1925" s="13" t="b">
        <v>0</v>
      </c>
      <c r="F1925" s="13" t="b">
        <v>0</v>
      </c>
      <c r="J1925" s="14">
        <v>1.41625</v>
      </c>
    </row>
    <row r="1926" spans="1:10" x14ac:dyDescent="0.2">
      <c r="A1926" s="10">
        <v>2024</v>
      </c>
      <c r="B1926" s="10">
        <v>9</v>
      </c>
      <c r="C1926" s="10" t="s">
        <v>29</v>
      </c>
      <c r="E1926" s="13" t="b">
        <v>0</v>
      </c>
      <c r="F1926" s="13" t="b">
        <v>0</v>
      </c>
      <c r="J1926" s="14">
        <v>5.915</v>
      </c>
    </row>
    <row r="1927" spans="1:10" x14ac:dyDescent="0.2">
      <c r="A1927" s="10">
        <v>2024</v>
      </c>
      <c r="B1927" s="10">
        <v>8</v>
      </c>
      <c r="C1927" s="10" t="s">
        <v>29</v>
      </c>
      <c r="E1927" s="13" t="b">
        <v>0</v>
      </c>
      <c r="F1927" s="13" t="b">
        <v>0</v>
      </c>
      <c r="J1927" s="14">
        <v>1.1525000000000001</v>
      </c>
    </row>
    <row r="1928" spans="1:10" x14ac:dyDescent="0.2">
      <c r="A1928" s="10">
        <v>2024</v>
      </c>
      <c r="B1928" s="10">
        <v>7</v>
      </c>
      <c r="C1928" s="10" t="s">
        <v>29</v>
      </c>
      <c r="E1928" s="13" t="b">
        <v>0</v>
      </c>
      <c r="F1928" s="13" t="b">
        <v>0</v>
      </c>
      <c r="J1928" s="14">
        <v>2.1074999999999999</v>
      </c>
    </row>
    <row r="1929" spans="1:10" x14ac:dyDescent="0.2">
      <c r="A1929" s="10">
        <v>2024</v>
      </c>
      <c r="B1929" s="10">
        <v>6</v>
      </c>
      <c r="C1929" s="10" t="s">
        <v>29</v>
      </c>
      <c r="E1929" s="13" t="b">
        <v>0</v>
      </c>
      <c r="F1929" s="13" t="b">
        <v>0</v>
      </c>
      <c r="J1929" s="14">
        <v>1.19875</v>
      </c>
    </row>
    <row r="1930" spans="1:10" x14ac:dyDescent="0.2">
      <c r="A1930" s="10">
        <v>2024</v>
      </c>
      <c r="B1930" s="10">
        <v>5</v>
      </c>
      <c r="C1930" s="10" t="s">
        <v>29</v>
      </c>
      <c r="E1930" s="13" t="b">
        <v>0</v>
      </c>
      <c r="F1930" s="13" t="b">
        <v>0</v>
      </c>
      <c r="J1930" s="14">
        <v>2.4585069444074179</v>
      </c>
    </row>
    <row r="1931" spans="1:10" x14ac:dyDescent="0.2">
      <c r="A1931" s="10">
        <v>2024</v>
      </c>
      <c r="B1931" s="10">
        <v>4</v>
      </c>
      <c r="C1931" s="10" t="s">
        <v>29</v>
      </c>
      <c r="E1931" s="13" t="b">
        <v>0</v>
      </c>
      <c r="F1931" s="13" t="b">
        <v>0</v>
      </c>
      <c r="J1931" s="14">
        <v>4</v>
      </c>
    </row>
    <row r="1932" spans="1:10" x14ac:dyDescent="0.2">
      <c r="A1932" s="10">
        <v>2025</v>
      </c>
      <c r="B1932" s="10">
        <v>5</v>
      </c>
      <c r="C1932" s="10" t="s">
        <v>29</v>
      </c>
      <c r="E1932" s="13" t="b">
        <v>0</v>
      </c>
      <c r="F1932" s="13" t="b">
        <v>0</v>
      </c>
      <c r="J1932" s="14">
        <v>5.4055555555960746</v>
      </c>
    </row>
    <row r="1933" spans="1:10" x14ac:dyDescent="0.2">
      <c r="A1933" s="10">
        <v>2026</v>
      </c>
      <c r="B1933" s="10">
        <v>1</v>
      </c>
      <c r="C1933" s="10" t="s">
        <v>29</v>
      </c>
      <c r="E1933" s="13" t="b">
        <v>0</v>
      </c>
      <c r="F1933" s="13" t="b">
        <v>0</v>
      </c>
      <c r="J1933" s="14">
        <v>2.2400000000000002</v>
      </c>
    </row>
    <row r="1934" spans="1:10" x14ac:dyDescent="0.2">
      <c r="A1934" s="10">
        <v>2025</v>
      </c>
      <c r="B1934" s="10">
        <v>2</v>
      </c>
      <c r="C1934" s="10" t="s">
        <v>29</v>
      </c>
      <c r="E1934" s="13" t="b">
        <v>0</v>
      </c>
      <c r="F1934" s="13" t="b">
        <v>0</v>
      </c>
      <c r="J1934" s="14">
        <v>6.7500000000000004E-2</v>
      </c>
    </row>
    <row r="1935" spans="1:10" x14ac:dyDescent="0.2">
      <c r="A1935" s="10">
        <v>2024</v>
      </c>
      <c r="B1935" s="10">
        <v>10</v>
      </c>
      <c r="C1935" s="10" t="s">
        <v>29</v>
      </c>
      <c r="E1935" s="13" t="b">
        <v>0</v>
      </c>
      <c r="F1935" s="13" t="b">
        <v>0</v>
      </c>
      <c r="J1935" s="14">
        <v>0.83499999999999996</v>
      </c>
    </row>
    <row r="1936" spans="1:10" x14ac:dyDescent="0.2">
      <c r="A1936" s="10">
        <v>2025</v>
      </c>
      <c r="B1936" s="10">
        <v>2</v>
      </c>
      <c r="C1936" s="10" t="s">
        <v>27</v>
      </c>
      <c r="E1936" s="13" t="b">
        <v>0</v>
      </c>
      <c r="F1936" s="13" t="b">
        <v>0</v>
      </c>
      <c r="J1936" s="14">
        <v>1.4337500000000001</v>
      </c>
    </row>
    <row r="1937" spans="1:10" x14ac:dyDescent="0.2">
      <c r="A1937" s="10">
        <v>2025</v>
      </c>
      <c r="B1937" s="10">
        <v>1</v>
      </c>
      <c r="C1937" s="10" t="s">
        <v>27</v>
      </c>
      <c r="E1937" s="13" t="b">
        <v>0</v>
      </c>
      <c r="F1937" s="13" t="b">
        <v>0</v>
      </c>
      <c r="J1937" s="14">
        <v>3.6675</v>
      </c>
    </row>
    <row r="1938" spans="1:10" x14ac:dyDescent="0.2">
      <c r="A1938" s="10">
        <v>2024</v>
      </c>
      <c r="B1938" s="10">
        <v>12</v>
      </c>
      <c r="C1938" s="10" t="s">
        <v>27</v>
      </c>
      <c r="E1938" s="13" t="b">
        <v>0</v>
      </c>
      <c r="F1938" s="13" t="b">
        <v>0</v>
      </c>
      <c r="J1938" s="14">
        <v>1.3075000000000001</v>
      </c>
    </row>
    <row r="1939" spans="1:10" x14ac:dyDescent="0.2">
      <c r="A1939" s="10">
        <v>2024</v>
      </c>
      <c r="B1939" s="10">
        <v>11</v>
      </c>
      <c r="C1939" s="10" t="s">
        <v>27</v>
      </c>
      <c r="E1939" s="13" t="b">
        <v>0</v>
      </c>
      <c r="F1939" s="13" t="b">
        <v>0</v>
      </c>
      <c r="J1939" s="14">
        <v>5.3612500000000001</v>
      </c>
    </row>
    <row r="1940" spans="1:10" x14ac:dyDescent="0.2">
      <c r="A1940" s="10">
        <v>2024</v>
      </c>
      <c r="B1940" s="10">
        <v>10</v>
      </c>
      <c r="C1940" s="10" t="s">
        <v>27</v>
      </c>
      <c r="E1940" s="13" t="b">
        <v>0</v>
      </c>
      <c r="F1940" s="13" t="b">
        <v>0</v>
      </c>
      <c r="J1940" s="14">
        <v>2.5824999999999996</v>
      </c>
    </row>
    <row r="1941" spans="1:10" x14ac:dyDescent="0.2">
      <c r="A1941" s="10">
        <v>2024</v>
      </c>
      <c r="B1941" s="10">
        <v>9</v>
      </c>
      <c r="C1941" s="10" t="s">
        <v>27</v>
      </c>
      <c r="E1941" s="13" t="b">
        <v>0</v>
      </c>
      <c r="F1941" s="13" t="b">
        <v>0</v>
      </c>
      <c r="J1941" s="14">
        <v>3.4643750000093134</v>
      </c>
    </row>
    <row r="1942" spans="1:10" x14ac:dyDescent="0.2">
      <c r="A1942" s="10">
        <v>2026</v>
      </c>
      <c r="B1942" s="10">
        <v>1</v>
      </c>
      <c r="C1942" s="10" t="s">
        <v>27</v>
      </c>
      <c r="E1942" s="13" t="b">
        <v>0</v>
      </c>
      <c r="F1942" s="13" t="b">
        <v>0</v>
      </c>
      <c r="J1942" s="14">
        <v>2.2124999999999999</v>
      </c>
    </row>
    <row r="1943" spans="1:10" x14ac:dyDescent="0.2">
      <c r="A1943" s="10">
        <v>2024</v>
      </c>
      <c r="B1943" s="10">
        <v>8</v>
      </c>
      <c r="C1943" s="10" t="s">
        <v>27</v>
      </c>
      <c r="E1943" s="13" t="b">
        <v>0</v>
      </c>
      <c r="F1943" s="13" t="b">
        <v>0</v>
      </c>
      <c r="J1943" s="14">
        <v>1.385</v>
      </c>
    </row>
    <row r="1944" spans="1:10" x14ac:dyDescent="0.2">
      <c r="A1944" s="10">
        <v>2024</v>
      </c>
      <c r="B1944" s="10">
        <v>7</v>
      </c>
      <c r="C1944" s="10" t="s">
        <v>27</v>
      </c>
      <c r="E1944" s="13" t="b">
        <v>0</v>
      </c>
      <c r="F1944" s="13" t="b">
        <v>0</v>
      </c>
      <c r="J1944" s="14">
        <v>1.3574999999999999</v>
      </c>
    </row>
    <row r="1945" spans="1:10" x14ac:dyDescent="0.2">
      <c r="A1945" s="10">
        <v>2024</v>
      </c>
      <c r="B1945" s="10">
        <v>6</v>
      </c>
      <c r="C1945" s="10" t="s">
        <v>27</v>
      </c>
      <c r="E1945" s="13" t="b">
        <v>0</v>
      </c>
      <c r="F1945" s="13" t="b">
        <v>0</v>
      </c>
      <c r="J1945" s="14">
        <v>3.5975000000000001</v>
      </c>
    </row>
    <row r="1946" spans="1:10" x14ac:dyDescent="0.2">
      <c r="A1946" s="10">
        <v>2024</v>
      </c>
      <c r="B1946" s="10">
        <v>5</v>
      </c>
      <c r="C1946" s="10" t="s">
        <v>27</v>
      </c>
      <c r="E1946" s="13" t="b">
        <v>0</v>
      </c>
      <c r="F1946" s="13" t="b">
        <v>0</v>
      </c>
      <c r="J1946" s="14">
        <v>4.0687499999999996</v>
      </c>
    </row>
    <row r="1947" spans="1:10" x14ac:dyDescent="0.2">
      <c r="A1947" s="10">
        <v>2025</v>
      </c>
      <c r="B1947" s="10">
        <v>5</v>
      </c>
      <c r="C1947" s="10" t="s">
        <v>27</v>
      </c>
      <c r="E1947" s="13" t="b">
        <v>0</v>
      </c>
      <c r="F1947" s="13" t="b">
        <v>0</v>
      </c>
      <c r="J1947" s="14">
        <v>7.3842013889137892</v>
      </c>
    </row>
    <row r="1948" spans="1:10" x14ac:dyDescent="0.2">
      <c r="A1948" s="10">
        <v>2025</v>
      </c>
      <c r="B1948" s="10">
        <v>12</v>
      </c>
      <c r="C1948" s="10" t="s">
        <v>27</v>
      </c>
      <c r="E1948" s="13" t="b">
        <v>0</v>
      </c>
      <c r="F1948" s="13" t="b">
        <v>0</v>
      </c>
      <c r="J1948" s="14">
        <v>4</v>
      </c>
    </row>
    <row r="1949" spans="1:10" x14ac:dyDescent="0.2">
      <c r="A1949" s="10">
        <v>2025</v>
      </c>
      <c r="B1949" s="10">
        <v>11</v>
      </c>
      <c r="C1949" s="10" t="s">
        <v>27</v>
      </c>
      <c r="E1949" s="13" t="b">
        <v>0</v>
      </c>
      <c r="F1949" s="13" t="b">
        <v>0</v>
      </c>
      <c r="J1949" s="14">
        <v>2</v>
      </c>
    </row>
    <row r="1950" spans="1:10" x14ac:dyDescent="0.2">
      <c r="A1950" s="10">
        <v>2024</v>
      </c>
      <c r="B1950" s="10">
        <v>4</v>
      </c>
      <c r="C1950" s="10" t="s">
        <v>27</v>
      </c>
      <c r="E1950" s="13" t="b">
        <v>0</v>
      </c>
      <c r="F1950" s="13" t="b">
        <v>0</v>
      </c>
      <c r="J1950" s="14">
        <v>1</v>
      </c>
    </row>
    <row r="1951" spans="1:10" x14ac:dyDescent="0.2">
      <c r="A1951" s="10">
        <v>2025</v>
      </c>
      <c r="B1951" s="10">
        <v>12</v>
      </c>
      <c r="C1951" s="10" t="s">
        <v>35</v>
      </c>
      <c r="E1951" s="13" t="b">
        <v>0</v>
      </c>
      <c r="F1951" s="13" t="b">
        <v>0</v>
      </c>
      <c r="J1951" s="14">
        <v>4.8224999999999998</v>
      </c>
    </row>
    <row r="1952" spans="1:10" x14ac:dyDescent="0.2">
      <c r="A1952" s="10">
        <v>2024</v>
      </c>
      <c r="B1952" s="10">
        <v>8</v>
      </c>
      <c r="C1952" s="10" t="s">
        <v>35</v>
      </c>
      <c r="E1952" s="13" t="b">
        <v>0</v>
      </c>
      <c r="F1952" s="13" t="b">
        <v>0</v>
      </c>
      <c r="J1952" s="14">
        <v>2.65625</v>
      </c>
    </row>
    <row r="1953" spans="1:10" x14ac:dyDescent="0.2">
      <c r="A1953" s="10">
        <v>2026</v>
      </c>
      <c r="B1953" s="10">
        <v>1</v>
      </c>
      <c r="C1953" s="10" t="s">
        <v>35</v>
      </c>
      <c r="E1953" s="13" t="b">
        <v>0</v>
      </c>
      <c r="F1953" s="13" t="b">
        <v>0</v>
      </c>
      <c r="J1953" s="14">
        <v>1.09375</v>
      </c>
    </row>
    <row r="1954" spans="1:10" x14ac:dyDescent="0.2">
      <c r="A1954" s="10">
        <v>2024</v>
      </c>
      <c r="B1954" s="10">
        <v>6</v>
      </c>
      <c r="C1954" s="10" t="s">
        <v>35</v>
      </c>
      <c r="E1954" s="13" t="b">
        <v>0</v>
      </c>
      <c r="F1954" s="13" t="b">
        <v>0</v>
      </c>
      <c r="J1954" s="14">
        <v>1.4775</v>
      </c>
    </row>
    <row r="1955" spans="1:10" x14ac:dyDescent="0.2">
      <c r="A1955" s="10">
        <v>2025</v>
      </c>
      <c r="B1955" s="10">
        <v>2</v>
      </c>
      <c r="C1955" s="10" t="s">
        <v>35</v>
      </c>
      <c r="E1955" s="13" t="b">
        <v>0</v>
      </c>
      <c r="F1955" s="13" t="b">
        <v>0</v>
      </c>
      <c r="J1955" s="14">
        <v>5.5E-2</v>
      </c>
    </row>
    <row r="1956" spans="1:10" x14ac:dyDescent="0.2">
      <c r="A1956" s="10">
        <v>2025</v>
      </c>
      <c r="B1956" s="10">
        <v>1</v>
      </c>
      <c r="C1956" s="10" t="s">
        <v>35</v>
      </c>
      <c r="E1956" s="13" t="b">
        <v>0</v>
      </c>
      <c r="F1956" s="13" t="b">
        <v>0</v>
      </c>
      <c r="J1956" s="14">
        <v>1.6712500000000001</v>
      </c>
    </row>
    <row r="1957" spans="1:10" x14ac:dyDescent="0.2">
      <c r="A1957" s="10">
        <v>2024</v>
      </c>
      <c r="B1957" s="10">
        <v>11</v>
      </c>
      <c r="C1957" s="10" t="s">
        <v>35</v>
      </c>
      <c r="E1957" s="13" t="b">
        <v>0</v>
      </c>
      <c r="F1957" s="13" t="b">
        <v>0</v>
      </c>
      <c r="J1957" s="14">
        <v>4.46875</v>
      </c>
    </row>
    <row r="1958" spans="1:10" x14ac:dyDescent="0.2">
      <c r="A1958" s="10">
        <v>2024</v>
      </c>
      <c r="B1958" s="10">
        <v>10</v>
      </c>
      <c r="C1958" s="10" t="s">
        <v>35</v>
      </c>
      <c r="E1958" s="13" t="b">
        <v>0</v>
      </c>
      <c r="F1958" s="13" t="b">
        <v>0</v>
      </c>
      <c r="J1958" s="14">
        <v>2.1574999999999998</v>
      </c>
    </row>
    <row r="1959" spans="1:10" x14ac:dyDescent="0.2">
      <c r="A1959" s="10">
        <v>2024</v>
      </c>
      <c r="B1959" s="10">
        <v>9</v>
      </c>
      <c r="C1959" s="10" t="s">
        <v>35</v>
      </c>
      <c r="E1959" s="13" t="b">
        <v>0</v>
      </c>
      <c r="F1959" s="13" t="b">
        <v>0</v>
      </c>
      <c r="J1959" s="14">
        <v>2.42875</v>
      </c>
    </row>
    <row r="1960" spans="1:10" x14ac:dyDescent="0.2">
      <c r="A1960" s="10">
        <v>2024</v>
      </c>
      <c r="B1960" s="10">
        <v>7</v>
      </c>
      <c r="C1960" s="10" t="s">
        <v>35</v>
      </c>
      <c r="E1960" s="13" t="b">
        <v>0</v>
      </c>
      <c r="F1960" s="13" t="b">
        <v>0</v>
      </c>
      <c r="J1960" s="14">
        <v>0.18625</v>
      </c>
    </row>
    <row r="1961" spans="1:10" x14ac:dyDescent="0.2">
      <c r="A1961" s="10">
        <v>2025</v>
      </c>
      <c r="B1961" s="10">
        <v>11</v>
      </c>
      <c r="C1961" s="10" t="s">
        <v>35</v>
      </c>
      <c r="E1961" s="13" t="b">
        <v>0</v>
      </c>
      <c r="F1961" s="13" t="b">
        <v>0</v>
      </c>
      <c r="J1961" s="14">
        <v>2</v>
      </c>
    </row>
    <row r="1962" spans="1:10" x14ac:dyDescent="0.2">
      <c r="A1962" s="10">
        <v>2024</v>
      </c>
      <c r="B1962" s="10">
        <v>12</v>
      </c>
      <c r="C1962" s="10" t="s">
        <v>35</v>
      </c>
      <c r="E1962" s="13" t="b">
        <v>0</v>
      </c>
      <c r="F1962" s="13" t="b">
        <v>0</v>
      </c>
      <c r="J1962" s="14">
        <v>1</v>
      </c>
    </row>
    <row r="1963" spans="1:10" x14ac:dyDescent="0.2">
      <c r="A1963" s="10">
        <v>2026</v>
      </c>
      <c r="B1963" s="10">
        <v>1</v>
      </c>
      <c r="C1963" s="10" t="s">
        <v>39</v>
      </c>
      <c r="E1963" s="13" t="b">
        <v>0</v>
      </c>
      <c r="F1963" s="13" t="b">
        <v>0</v>
      </c>
      <c r="J1963" s="14">
        <v>1.625</v>
      </c>
    </row>
    <row r="1964" spans="1:10" x14ac:dyDescent="0.2">
      <c r="A1964" s="10">
        <v>2025</v>
      </c>
      <c r="B1964" s="10">
        <v>12</v>
      </c>
      <c r="C1964" s="10" t="s">
        <v>39</v>
      </c>
      <c r="E1964" s="13" t="b">
        <v>0</v>
      </c>
      <c r="F1964" s="13" t="b">
        <v>0</v>
      </c>
      <c r="J1964" s="14">
        <v>1.6175000000000002</v>
      </c>
    </row>
    <row r="1965" spans="1:10" x14ac:dyDescent="0.2">
      <c r="A1965" s="10">
        <v>2025</v>
      </c>
      <c r="B1965" s="10">
        <v>1</v>
      </c>
      <c r="C1965" s="10" t="s">
        <v>39</v>
      </c>
      <c r="E1965" s="13" t="b">
        <v>0</v>
      </c>
      <c r="F1965" s="13" t="b">
        <v>0</v>
      </c>
      <c r="J1965" s="14">
        <v>1.425</v>
      </c>
    </row>
    <row r="1966" spans="1:10" x14ac:dyDescent="0.2">
      <c r="A1966" s="10">
        <v>2024</v>
      </c>
      <c r="B1966" s="10">
        <v>12</v>
      </c>
      <c r="C1966" s="10" t="s">
        <v>39</v>
      </c>
      <c r="E1966" s="13" t="b">
        <v>0</v>
      </c>
      <c r="F1966" s="13" t="b">
        <v>0</v>
      </c>
      <c r="J1966" s="14">
        <v>0.10625</v>
      </c>
    </row>
    <row r="1967" spans="1:10" x14ac:dyDescent="0.2">
      <c r="A1967" s="10">
        <v>2024</v>
      </c>
      <c r="B1967" s="10">
        <v>11</v>
      </c>
      <c r="C1967" s="10" t="s">
        <v>39</v>
      </c>
      <c r="E1967" s="13" t="b">
        <v>0</v>
      </c>
      <c r="F1967" s="13" t="b">
        <v>0</v>
      </c>
      <c r="J1967" s="14">
        <v>4.2424999999999997</v>
      </c>
    </row>
    <row r="1968" spans="1:10" x14ac:dyDescent="0.2">
      <c r="A1968" s="10">
        <v>2024</v>
      </c>
      <c r="B1968" s="10">
        <v>10</v>
      </c>
      <c r="C1968" s="10" t="s">
        <v>39</v>
      </c>
      <c r="E1968" s="13" t="b">
        <v>0</v>
      </c>
      <c r="F1968" s="13" t="b">
        <v>0</v>
      </c>
      <c r="J1968" s="14">
        <v>2.0262500000000001</v>
      </c>
    </row>
    <row r="1969" spans="1:10" x14ac:dyDescent="0.2">
      <c r="A1969" s="10">
        <v>2024</v>
      </c>
      <c r="B1969" s="10">
        <v>8</v>
      </c>
      <c r="C1969" s="10" t="s">
        <v>39</v>
      </c>
      <c r="E1969" s="13" t="b">
        <v>0</v>
      </c>
      <c r="F1969" s="13" t="b">
        <v>0</v>
      </c>
      <c r="J1969" s="14">
        <v>1.1174999999999999</v>
      </c>
    </row>
    <row r="1970" spans="1:10" x14ac:dyDescent="0.2">
      <c r="A1970" s="10">
        <v>2024</v>
      </c>
      <c r="B1970" s="10">
        <v>5</v>
      </c>
      <c r="C1970" s="10" t="s">
        <v>39</v>
      </c>
      <c r="E1970" s="13" t="b">
        <v>0</v>
      </c>
      <c r="F1970" s="13" t="b">
        <v>0</v>
      </c>
      <c r="J1970" s="14">
        <v>1.02125</v>
      </c>
    </row>
    <row r="1971" spans="1:10" x14ac:dyDescent="0.2">
      <c r="A1971" s="10">
        <v>2025</v>
      </c>
      <c r="B1971" s="10">
        <v>11</v>
      </c>
      <c r="C1971" s="10" t="s">
        <v>39</v>
      </c>
      <c r="E1971" s="13" t="b">
        <v>0</v>
      </c>
      <c r="F1971" s="13" t="b">
        <v>0</v>
      </c>
      <c r="J1971" s="14">
        <v>1</v>
      </c>
    </row>
    <row r="1972" spans="1:10" x14ac:dyDescent="0.2">
      <c r="A1972" s="10">
        <v>2025</v>
      </c>
      <c r="B1972" s="10">
        <v>10</v>
      </c>
      <c r="C1972" s="10" t="s">
        <v>39</v>
      </c>
      <c r="E1972" s="13" t="b">
        <v>0</v>
      </c>
      <c r="F1972" s="13" t="b">
        <v>0</v>
      </c>
      <c r="J1972" s="14">
        <v>1</v>
      </c>
    </row>
    <row r="1973" spans="1:10" x14ac:dyDescent="0.2">
      <c r="A1973" s="10">
        <v>2024</v>
      </c>
      <c r="B1973" s="10">
        <v>9</v>
      </c>
      <c r="C1973" s="10" t="s">
        <v>39</v>
      </c>
      <c r="E1973" s="13" t="b">
        <v>0</v>
      </c>
      <c r="F1973" s="13" t="b">
        <v>0</v>
      </c>
      <c r="J1973" s="14">
        <v>1</v>
      </c>
    </row>
    <row r="1974" spans="1:10" x14ac:dyDescent="0.2">
      <c r="A1974" s="10">
        <v>2024</v>
      </c>
      <c r="B1974" s="10">
        <v>4</v>
      </c>
      <c r="C1974" s="10" t="s">
        <v>39</v>
      </c>
      <c r="E1974" s="13" t="b">
        <v>0</v>
      </c>
      <c r="F1974" s="13" t="b">
        <v>0</v>
      </c>
      <c r="J1974" s="14">
        <v>2</v>
      </c>
    </row>
    <row r="1975" spans="1:10" x14ac:dyDescent="0.2">
      <c r="A1975" s="10">
        <v>2025</v>
      </c>
      <c r="B1975" s="10">
        <v>12</v>
      </c>
      <c r="C1975" s="10" t="s">
        <v>33</v>
      </c>
      <c r="E1975" s="13" t="b">
        <v>0</v>
      </c>
      <c r="F1975" s="13" t="b">
        <v>0</v>
      </c>
      <c r="J1975" s="14">
        <v>5.0525000000000002</v>
      </c>
    </row>
    <row r="1976" spans="1:10" x14ac:dyDescent="0.2">
      <c r="A1976" s="10">
        <v>2024</v>
      </c>
      <c r="B1976" s="10">
        <v>9</v>
      </c>
      <c r="C1976" s="10" t="s">
        <v>33</v>
      </c>
      <c r="E1976" s="13" t="b">
        <v>0</v>
      </c>
      <c r="F1976" s="13" t="b">
        <v>0</v>
      </c>
      <c r="J1976" s="14">
        <v>2.05375</v>
      </c>
    </row>
    <row r="1977" spans="1:10" x14ac:dyDescent="0.2">
      <c r="A1977" s="10">
        <v>2024</v>
      </c>
      <c r="B1977" s="10">
        <v>8</v>
      </c>
      <c r="C1977" s="10" t="s">
        <v>33</v>
      </c>
      <c r="E1977" s="13" t="b">
        <v>0</v>
      </c>
      <c r="F1977" s="13" t="b">
        <v>0</v>
      </c>
      <c r="J1977" s="14">
        <v>1.8237500000000002</v>
      </c>
    </row>
    <row r="1978" spans="1:10" x14ac:dyDescent="0.2">
      <c r="A1978" s="10">
        <v>2025</v>
      </c>
      <c r="B1978" s="10">
        <v>1</v>
      </c>
      <c r="C1978" s="10" t="s">
        <v>33</v>
      </c>
      <c r="E1978" s="13" t="b">
        <v>0</v>
      </c>
      <c r="F1978" s="13" t="b">
        <v>0</v>
      </c>
      <c r="J1978" s="14">
        <v>1.12625</v>
      </c>
    </row>
    <row r="1979" spans="1:10" x14ac:dyDescent="0.2">
      <c r="A1979" s="10">
        <v>2024</v>
      </c>
      <c r="B1979" s="10">
        <v>11</v>
      </c>
      <c r="C1979" s="10" t="s">
        <v>33</v>
      </c>
      <c r="E1979" s="13" t="b">
        <v>0</v>
      </c>
      <c r="F1979" s="13" t="b">
        <v>0</v>
      </c>
      <c r="J1979" s="14">
        <v>3</v>
      </c>
    </row>
    <row r="1980" spans="1:10" x14ac:dyDescent="0.2">
      <c r="A1980" s="10">
        <v>2024</v>
      </c>
      <c r="B1980" s="10">
        <v>7</v>
      </c>
      <c r="C1980" s="10" t="s">
        <v>33</v>
      </c>
      <c r="E1980" s="13" t="b">
        <v>0</v>
      </c>
      <c r="F1980" s="13" t="b">
        <v>0</v>
      </c>
      <c r="J1980" s="14">
        <v>1.3325</v>
      </c>
    </row>
    <row r="1981" spans="1:10" x14ac:dyDescent="0.2">
      <c r="A1981" s="10">
        <v>2024</v>
      </c>
      <c r="B1981" s="10">
        <v>5</v>
      </c>
      <c r="C1981" s="10" t="s">
        <v>33</v>
      </c>
      <c r="E1981" s="13" t="b">
        <v>0</v>
      </c>
      <c r="F1981" s="13" t="b">
        <v>0</v>
      </c>
      <c r="J1981" s="14">
        <v>1.1775</v>
      </c>
    </row>
    <row r="1982" spans="1:10" x14ac:dyDescent="0.2">
      <c r="A1982" s="10">
        <v>2026</v>
      </c>
      <c r="B1982" s="10">
        <v>1</v>
      </c>
      <c r="C1982" s="10" t="s">
        <v>33</v>
      </c>
      <c r="E1982" s="13" t="b">
        <v>0</v>
      </c>
      <c r="F1982" s="13" t="b">
        <v>0</v>
      </c>
      <c r="J1982" s="14">
        <v>0.70124999999999993</v>
      </c>
    </row>
    <row r="1983" spans="1:10" x14ac:dyDescent="0.2">
      <c r="A1983" s="10">
        <v>2025</v>
      </c>
      <c r="B1983" s="10">
        <v>2</v>
      </c>
      <c r="C1983" s="10" t="s">
        <v>33</v>
      </c>
      <c r="E1983" s="13" t="b">
        <v>0</v>
      </c>
      <c r="F1983" s="13" t="b">
        <v>0</v>
      </c>
      <c r="J1983" s="14">
        <v>0.08</v>
      </c>
    </row>
    <row r="1984" spans="1:10" x14ac:dyDescent="0.2">
      <c r="A1984" s="10">
        <v>2024</v>
      </c>
      <c r="B1984" s="10">
        <v>12</v>
      </c>
      <c r="C1984" s="10" t="s">
        <v>33</v>
      </c>
      <c r="E1984" s="13" t="b">
        <v>0</v>
      </c>
      <c r="F1984" s="13" t="b">
        <v>0</v>
      </c>
      <c r="J1984" s="14">
        <v>0.05</v>
      </c>
    </row>
    <row r="1985" spans="1:10" x14ac:dyDescent="0.2">
      <c r="A1985" s="10">
        <v>2024</v>
      </c>
      <c r="B1985" s="10">
        <v>10</v>
      </c>
      <c r="C1985" s="10" t="s">
        <v>33</v>
      </c>
      <c r="E1985" s="13" t="b">
        <v>0</v>
      </c>
      <c r="F1985" s="13" t="b">
        <v>0</v>
      </c>
      <c r="J1985" s="14">
        <v>0.44875000000000004</v>
      </c>
    </row>
    <row r="1986" spans="1:10" x14ac:dyDescent="0.2">
      <c r="A1986" s="10">
        <v>2024</v>
      </c>
      <c r="B1986" s="10">
        <v>6</v>
      </c>
      <c r="C1986" s="10" t="s">
        <v>33</v>
      </c>
      <c r="E1986" s="13" t="b">
        <v>0</v>
      </c>
      <c r="F1986" s="13" t="b">
        <v>0</v>
      </c>
      <c r="J1986" s="14">
        <v>0.46750000000000003</v>
      </c>
    </row>
    <row r="1987" spans="1:10" x14ac:dyDescent="0.2">
      <c r="A1987" s="10">
        <v>2025</v>
      </c>
      <c r="B1987" s="10">
        <v>10</v>
      </c>
      <c r="C1987" s="10" t="s">
        <v>41</v>
      </c>
      <c r="E1987" s="13" t="b">
        <v>0</v>
      </c>
      <c r="F1987" s="13" t="b">
        <v>0</v>
      </c>
      <c r="J1987" s="14">
        <v>1</v>
      </c>
    </row>
    <row r="1988" spans="1:10" x14ac:dyDescent="0.2">
      <c r="A1988" s="10">
        <v>2025</v>
      </c>
      <c r="B1988" s="10">
        <v>1</v>
      </c>
      <c r="C1988" s="10" t="s">
        <v>41</v>
      </c>
      <c r="E1988" s="13" t="b">
        <v>0</v>
      </c>
      <c r="F1988" s="13" t="b">
        <v>0</v>
      </c>
      <c r="J1988" s="14">
        <v>5.3462499999999995</v>
      </c>
    </row>
    <row r="1989" spans="1:10" x14ac:dyDescent="0.2">
      <c r="A1989" s="10">
        <v>2024</v>
      </c>
      <c r="B1989" s="10">
        <v>11</v>
      </c>
      <c r="C1989" s="10" t="s">
        <v>41</v>
      </c>
      <c r="E1989" s="13" t="b">
        <v>0</v>
      </c>
      <c r="F1989" s="13" t="b">
        <v>0</v>
      </c>
      <c r="J1989" s="14">
        <v>2.1237499999999998</v>
      </c>
    </row>
    <row r="1990" spans="1:10" x14ac:dyDescent="0.2">
      <c r="A1990" s="10">
        <v>2025</v>
      </c>
      <c r="B1990" s="10">
        <v>2</v>
      </c>
      <c r="C1990" s="10" t="s">
        <v>41</v>
      </c>
      <c r="E1990" s="13" t="b">
        <v>0</v>
      </c>
      <c r="F1990" s="13" t="b">
        <v>0</v>
      </c>
      <c r="J1990" s="14">
        <v>1</v>
      </c>
    </row>
    <row r="1991" spans="1:10" x14ac:dyDescent="0.2">
      <c r="A1991" s="10">
        <v>2024</v>
      </c>
      <c r="B1991" s="10">
        <v>9</v>
      </c>
      <c r="C1991" s="10" t="s">
        <v>41</v>
      </c>
      <c r="E1991" s="13" t="b">
        <v>0</v>
      </c>
      <c r="F1991" s="13" t="b">
        <v>0</v>
      </c>
      <c r="J1991" s="14">
        <v>1</v>
      </c>
    </row>
    <row r="1992" spans="1:10" x14ac:dyDescent="0.2">
      <c r="A1992" s="10">
        <v>2026</v>
      </c>
      <c r="B1992" s="10">
        <v>1</v>
      </c>
      <c r="C1992" s="10" t="s">
        <v>41</v>
      </c>
      <c r="E1992" s="13" t="b">
        <v>0</v>
      </c>
      <c r="F1992" s="13" t="b">
        <v>0</v>
      </c>
      <c r="J1992" s="14">
        <v>0.71</v>
      </c>
    </row>
    <row r="1993" spans="1:10" x14ac:dyDescent="0.2">
      <c r="A1993" s="10">
        <v>2025</v>
      </c>
      <c r="B1993" s="10">
        <v>12</v>
      </c>
      <c r="C1993" s="10" t="s">
        <v>41</v>
      </c>
      <c r="E1993" s="13" t="b">
        <v>0</v>
      </c>
      <c r="F1993" s="13" t="b">
        <v>0</v>
      </c>
      <c r="J1993" s="14">
        <v>1.5162499999999999</v>
      </c>
    </row>
    <row r="1994" spans="1:10" x14ac:dyDescent="0.2">
      <c r="A1994" s="10">
        <v>2025</v>
      </c>
      <c r="B1994" s="10">
        <v>11</v>
      </c>
      <c r="C1994" s="10" t="s">
        <v>41</v>
      </c>
      <c r="E1994" s="13" t="b">
        <v>0</v>
      </c>
      <c r="F1994" s="13" t="b">
        <v>0</v>
      </c>
      <c r="J1994" s="14">
        <v>0.46875</v>
      </c>
    </row>
    <row r="1995" spans="1:10" x14ac:dyDescent="0.2">
      <c r="A1995" s="10">
        <v>2024</v>
      </c>
      <c r="B1995" s="10">
        <v>10</v>
      </c>
      <c r="C1995" s="10" t="s">
        <v>41</v>
      </c>
      <c r="E1995" s="13" t="b">
        <v>0</v>
      </c>
      <c r="F1995" s="13" t="b">
        <v>0</v>
      </c>
      <c r="J1995" s="14">
        <v>6.25E-2</v>
      </c>
    </row>
    <row r="1996" spans="1:10" x14ac:dyDescent="0.2">
      <c r="A1996" s="10">
        <v>2024</v>
      </c>
      <c r="B1996" s="10">
        <v>8</v>
      </c>
      <c r="C1996" s="10" t="s">
        <v>41</v>
      </c>
      <c r="E1996" s="13" t="b">
        <v>0</v>
      </c>
      <c r="F1996" s="13" t="b">
        <v>0</v>
      </c>
      <c r="J1996" s="14">
        <v>0.19500000000000001</v>
      </c>
    </row>
    <row r="1997" spans="1:10" x14ac:dyDescent="0.2">
      <c r="A1997" s="10">
        <v>2024</v>
      </c>
      <c r="B1997" s="10">
        <v>10</v>
      </c>
      <c r="C1997" s="10" t="s">
        <v>37</v>
      </c>
      <c r="E1997" s="13" t="b">
        <v>0</v>
      </c>
      <c r="F1997" s="13" t="b">
        <v>0</v>
      </c>
      <c r="J1997" s="14">
        <v>1.2862499999999999</v>
      </c>
    </row>
    <row r="1998" spans="1:10" x14ac:dyDescent="0.2">
      <c r="A1998" s="10">
        <v>2026</v>
      </c>
      <c r="B1998" s="10">
        <v>1</v>
      </c>
      <c r="C1998" s="10" t="s">
        <v>31</v>
      </c>
      <c r="E1998" s="13" t="b">
        <v>0</v>
      </c>
      <c r="F1998" s="13" t="b">
        <v>0</v>
      </c>
      <c r="J1998" s="14">
        <v>9.1</v>
      </c>
    </row>
    <row r="1999" spans="1:10" x14ac:dyDescent="0.2">
      <c r="A1999" s="10">
        <v>2025</v>
      </c>
      <c r="B1999" s="10">
        <v>12</v>
      </c>
      <c r="C1999" s="10" t="s">
        <v>31</v>
      </c>
      <c r="E1999" s="13" t="b">
        <v>0</v>
      </c>
      <c r="F1999" s="13" t="b">
        <v>0</v>
      </c>
      <c r="J1999" s="14">
        <v>3.1687500000000002</v>
      </c>
    </row>
    <row r="2000" spans="1:10" x14ac:dyDescent="0.2">
      <c r="A2000" s="10">
        <v>2025</v>
      </c>
      <c r="B2000" s="10">
        <v>11</v>
      </c>
      <c r="C2000" s="10" t="s">
        <v>31</v>
      </c>
      <c r="E2000" s="13" t="b">
        <v>0</v>
      </c>
      <c r="F2000" s="13" t="b">
        <v>0</v>
      </c>
      <c r="J2000" s="14">
        <v>2.2725</v>
      </c>
    </row>
    <row r="2001" spans="1:20" x14ac:dyDescent="0.2">
      <c r="A2001" s="10">
        <v>2025</v>
      </c>
      <c r="B2001" s="10">
        <v>10</v>
      </c>
      <c r="C2001" s="10" t="s">
        <v>31</v>
      </c>
      <c r="E2001" s="13" t="b">
        <v>0</v>
      </c>
      <c r="F2001" s="13" t="b">
        <v>0</v>
      </c>
      <c r="J2001" s="14">
        <v>0.44500000000000001</v>
      </c>
    </row>
    <row r="2002" spans="1:20" x14ac:dyDescent="0.2">
      <c r="A2002" s="10">
        <v>2026</v>
      </c>
      <c r="B2002" s="10">
        <v>1</v>
      </c>
      <c r="C2002" s="10" t="s">
        <v>40</v>
      </c>
      <c r="E2002" s="13" t="b">
        <v>0</v>
      </c>
      <c r="F2002" s="13" t="b">
        <v>0</v>
      </c>
      <c r="J2002" s="14">
        <v>2</v>
      </c>
    </row>
    <row r="2003" spans="1:20" x14ac:dyDescent="0.2">
      <c r="A2003" s="10">
        <v>2024</v>
      </c>
      <c r="B2003" s="10">
        <v>11</v>
      </c>
      <c r="C2003" s="10" t="s">
        <v>37</v>
      </c>
      <c r="E2003" s="13" t="b">
        <v>0</v>
      </c>
      <c r="F2003" s="13" t="b">
        <v>0</v>
      </c>
      <c r="J2003" s="14">
        <v>1</v>
      </c>
    </row>
    <row r="2004" spans="1:20" x14ac:dyDescent="0.2">
      <c r="A2004" s="10">
        <v>2024</v>
      </c>
      <c r="B2004" s="10">
        <v>1</v>
      </c>
      <c r="C2004" s="10" t="s">
        <v>29</v>
      </c>
      <c r="E2004" s="13" t="b">
        <v>0</v>
      </c>
      <c r="F2004" s="13" t="b">
        <v>1</v>
      </c>
      <c r="G2004" s="13" t="s">
        <v>197</v>
      </c>
      <c r="H2004" s="13">
        <v>224529.99999999994</v>
      </c>
      <c r="I2004" s="14">
        <v>1330</v>
      </c>
      <c r="J2004" s="14">
        <v>66.545833333333334</v>
      </c>
      <c r="K2004" s="13">
        <v>3374.0654937073436</v>
      </c>
      <c r="L2004" s="14">
        <v>2616.7047774090538</v>
      </c>
      <c r="M2004" s="13">
        <v>3313.0699392649167</v>
      </c>
      <c r="N2004" s="13">
        <v>2323.6586312691752</v>
      </c>
      <c r="O2004" s="13">
        <v>2555.7092229666268</v>
      </c>
      <c r="P2004" s="13">
        <v>387</v>
      </c>
      <c r="Q2004" s="13">
        <v>5.8155406674597705</v>
      </c>
      <c r="R2004" s="13">
        <v>347</v>
      </c>
      <c r="S2004" s="13">
        <v>1.8299120234604105</v>
      </c>
      <c r="T2004" s="13">
        <v>255</v>
      </c>
    </row>
    <row r="2005" spans="1:20" x14ac:dyDescent="0.2">
      <c r="A2005" s="10">
        <v>2024</v>
      </c>
      <c r="B2005" s="10">
        <v>1</v>
      </c>
      <c r="C2005" s="10" t="s">
        <v>39</v>
      </c>
      <c r="E2005" s="13" t="b">
        <v>0</v>
      </c>
      <c r="F2005" s="13" t="b">
        <v>1</v>
      </c>
      <c r="G2005" s="13" t="s">
        <v>197</v>
      </c>
      <c r="H2005" s="13">
        <v>194017.33</v>
      </c>
      <c r="I2005" s="14">
        <v>941</v>
      </c>
      <c r="J2005" s="14">
        <v>23.21875</v>
      </c>
      <c r="K2005" s="13">
        <v>8356.0626648721391</v>
      </c>
      <c r="L2005" s="14">
        <v>5447.852705248989</v>
      </c>
      <c r="M2005" s="13">
        <v>7742.4637415881552</v>
      </c>
      <c r="N2005" s="13">
        <v>4497.9135397039017</v>
      </c>
      <c r="O2005" s="13">
        <v>4834.2537819650051</v>
      </c>
      <c r="P2005" s="13">
        <v>359</v>
      </c>
      <c r="Q2005" s="13">
        <v>15.46164199192463</v>
      </c>
      <c r="R2005" s="13">
        <v>335</v>
      </c>
      <c r="S2005" s="13">
        <v>1.5592705167173253</v>
      </c>
      <c r="T2005" s="13">
        <v>285</v>
      </c>
    </row>
    <row r="2006" spans="1:20" x14ac:dyDescent="0.2">
      <c r="A2006" s="10">
        <v>2024</v>
      </c>
      <c r="B2006" s="10">
        <v>1</v>
      </c>
      <c r="C2006" s="10" t="s">
        <v>35</v>
      </c>
      <c r="E2006" s="13" t="b">
        <v>0</v>
      </c>
      <c r="F2006" s="13" t="b">
        <v>1</v>
      </c>
      <c r="G2006" s="13" t="s">
        <v>197</v>
      </c>
      <c r="H2006" s="13">
        <v>499840.0900000002</v>
      </c>
      <c r="I2006" s="14">
        <v>2255</v>
      </c>
      <c r="J2006" s="14">
        <v>60.6875</v>
      </c>
      <c r="K2006" s="13">
        <v>8236.2939649845557</v>
      </c>
      <c r="L2006" s="14">
        <v>6376.6325849639552</v>
      </c>
      <c r="M2006" s="13">
        <v>7614.3701750772434</v>
      </c>
      <c r="N2006" s="13">
        <v>5554.1205355303809</v>
      </c>
      <c r="O2006" s="13">
        <v>5754.7087950566429</v>
      </c>
      <c r="P2006" s="13">
        <v>771</v>
      </c>
      <c r="Q2006" s="13">
        <v>12.70442842430484</v>
      </c>
      <c r="R2006" s="13">
        <v>338.5</v>
      </c>
      <c r="S2006" s="13">
        <v>1.8670605612998523</v>
      </c>
      <c r="T2006" s="13">
        <v>295</v>
      </c>
    </row>
    <row r="2007" spans="1:20" x14ac:dyDescent="0.2">
      <c r="A2007" s="10">
        <v>2024</v>
      </c>
      <c r="B2007" s="10">
        <v>1</v>
      </c>
      <c r="C2007" s="10" t="s">
        <v>41</v>
      </c>
      <c r="E2007" s="13" t="b">
        <v>0</v>
      </c>
      <c r="F2007" s="13" t="b">
        <v>1</v>
      </c>
      <c r="G2007" s="13" t="s">
        <v>197</v>
      </c>
      <c r="H2007" s="13">
        <v>41929</v>
      </c>
      <c r="I2007" s="14">
        <v>252</v>
      </c>
      <c r="J2007" s="14">
        <v>15.724999999999998</v>
      </c>
      <c r="K2007" s="13">
        <v>2666.3910969793328</v>
      </c>
      <c r="L2007" s="14">
        <v>2492.14626391097</v>
      </c>
      <c r="M2007" s="13">
        <v>2523.3704292527832</v>
      </c>
      <c r="N2007" s="13">
        <v>2275.6947535771069</v>
      </c>
      <c r="O2007" s="13">
        <v>2349.1255961844204</v>
      </c>
      <c r="P2007" s="13">
        <v>88</v>
      </c>
      <c r="Q2007" s="13">
        <v>5.5961844197138326</v>
      </c>
      <c r="R2007" s="13">
        <v>299</v>
      </c>
      <c r="S2007" s="13">
        <v>1.8405797101449275</v>
      </c>
      <c r="T2007" s="13">
        <v>249</v>
      </c>
    </row>
    <row r="2008" spans="1:20" x14ac:dyDescent="0.2">
      <c r="A2008" s="10">
        <v>2024</v>
      </c>
      <c r="B2008" s="10">
        <v>1</v>
      </c>
      <c r="C2008" s="10" t="s">
        <v>27</v>
      </c>
      <c r="E2008" s="13" t="b">
        <v>0</v>
      </c>
      <c r="F2008" s="13" t="b">
        <v>1</v>
      </c>
      <c r="G2008" s="13" t="s">
        <v>197</v>
      </c>
      <c r="H2008" s="13">
        <v>493204.59</v>
      </c>
      <c r="I2008" s="14">
        <v>2372</v>
      </c>
      <c r="J2008" s="14">
        <v>57.541666666666657</v>
      </c>
      <c r="K2008" s="13">
        <v>8571.2600724112981</v>
      </c>
      <c r="L2008" s="14">
        <v>6448.2793338160755</v>
      </c>
      <c r="M2008" s="13">
        <v>8163.4630557566998</v>
      </c>
      <c r="N2008" s="13">
        <v>5561.4294569152798</v>
      </c>
      <c r="O2008" s="13">
        <v>6040.4823171614771</v>
      </c>
      <c r="P2008" s="13">
        <v>865</v>
      </c>
      <c r="Q2008" s="13">
        <v>15.032585083272993</v>
      </c>
      <c r="R2008" s="13">
        <v>329</v>
      </c>
      <c r="S2008" s="13">
        <v>1.6713197969543148</v>
      </c>
      <c r="T2008" s="13">
        <v>289</v>
      </c>
    </row>
    <row r="2009" spans="1:20" x14ac:dyDescent="0.2">
      <c r="A2009" s="10">
        <v>2024</v>
      </c>
      <c r="B2009" s="10">
        <v>1</v>
      </c>
      <c r="C2009" s="10" t="s">
        <v>33</v>
      </c>
      <c r="E2009" s="13" t="b">
        <v>0</v>
      </c>
      <c r="F2009" s="13" t="b">
        <v>1</v>
      </c>
      <c r="G2009" s="13" t="s">
        <v>197</v>
      </c>
      <c r="H2009" s="13">
        <v>411685.1300000003</v>
      </c>
      <c r="I2009" s="14">
        <v>2200</v>
      </c>
      <c r="J2009" s="14">
        <v>42.547916666666673</v>
      </c>
      <c r="K2009" s="13">
        <v>9675.7999510356021</v>
      </c>
      <c r="L2009" s="14">
        <v>7133.240679625912</v>
      </c>
      <c r="M2009" s="13">
        <v>9340.9539440826575</v>
      </c>
      <c r="N2009" s="13">
        <v>6588.6076678254904</v>
      </c>
      <c r="O2009" s="13">
        <v>6798.3946726729664</v>
      </c>
      <c r="P2009" s="13">
        <v>695</v>
      </c>
      <c r="Q2009" s="13">
        <v>16.334524800470057</v>
      </c>
      <c r="R2009" s="13">
        <v>348</v>
      </c>
      <c r="S2009" s="13">
        <v>1.9117147707979627</v>
      </c>
      <c r="T2009" s="13">
        <v>259</v>
      </c>
    </row>
    <row r="2010" spans="1:20" x14ac:dyDescent="0.2">
      <c r="A2010" s="10">
        <v>2025</v>
      </c>
      <c r="B2010" s="10">
        <v>1</v>
      </c>
      <c r="C2010" s="10" t="s">
        <v>29</v>
      </c>
      <c r="E2010" s="13" t="b">
        <v>0</v>
      </c>
      <c r="F2010" s="13" t="b">
        <v>1</v>
      </c>
      <c r="G2010" s="13" t="s">
        <v>197</v>
      </c>
      <c r="H2010" s="13">
        <v>857435.39999999944</v>
      </c>
      <c r="I2010" s="14">
        <v>3973</v>
      </c>
      <c r="J2010" s="14">
        <v>145.4395486110021</v>
      </c>
      <c r="K2010" s="13">
        <v>5895.476218049379</v>
      </c>
      <c r="L2010" s="14">
        <v>4892.6485732105139</v>
      </c>
      <c r="M2010" s="13">
        <v>4551.9125046976387</v>
      </c>
      <c r="N2010" s="13">
        <v>3472.6971090296238</v>
      </c>
      <c r="O2010" s="13">
        <v>3549.0848598587663</v>
      </c>
      <c r="P2010" s="13">
        <v>1182</v>
      </c>
      <c r="Q2010" s="13">
        <v>8.1270879295797336</v>
      </c>
      <c r="R2010" s="13">
        <v>368</v>
      </c>
      <c r="S2010" s="13">
        <v>1.7820754716981133</v>
      </c>
      <c r="T2010" s="13">
        <v>299</v>
      </c>
    </row>
    <row r="2011" spans="1:20" x14ac:dyDescent="0.2">
      <c r="A2011" s="10">
        <v>2025</v>
      </c>
      <c r="B2011" s="10">
        <v>1</v>
      </c>
      <c r="C2011" s="10" t="s">
        <v>39</v>
      </c>
      <c r="E2011" s="13" t="b">
        <v>0</v>
      </c>
      <c r="F2011" s="13" t="b">
        <v>1</v>
      </c>
      <c r="G2011" s="13" t="s">
        <v>197</v>
      </c>
      <c r="H2011" s="13">
        <v>877824.74000000022</v>
      </c>
      <c r="I2011" s="14">
        <v>2976</v>
      </c>
      <c r="J2011" s="14">
        <v>96.66440972242242</v>
      </c>
      <c r="K2011" s="13">
        <v>9081.1576103420684</v>
      </c>
      <c r="L2011" s="14">
        <v>7378.7644495857385</v>
      </c>
      <c r="M2011" s="13">
        <v>7188.4165226409978</v>
      </c>
      <c r="N2011" s="13">
        <v>4665.3965124807564</v>
      </c>
      <c r="O2011" s="13">
        <v>5486.0233618846651</v>
      </c>
      <c r="P2011" s="13">
        <v>997</v>
      </c>
      <c r="Q2011" s="13">
        <v>10.314033912408348</v>
      </c>
      <c r="R2011" s="13">
        <v>428</v>
      </c>
      <c r="S2011" s="13">
        <v>1.7787610619469028</v>
      </c>
      <c r="T2011" s="13">
        <v>365</v>
      </c>
    </row>
    <row r="2012" spans="1:20" x14ac:dyDescent="0.2">
      <c r="A2012" s="10">
        <v>2025</v>
      </c>
      <c r="B2012" s="10">
        <v>1</v>
      </c>
      <c r="C2012" s="10" t="s">
        <v>35</v>
      </c>
      <c r="E2012" s="13" t="b">
        <v>0</v>
      </c>
      <c r="F2012" s="13" t="b">
        <v>1</v>
      </c>
      <c r="G2012" s="13" t="s">
        <v>197</v>
      </c>
      <c r="H2012" s="13">
        <v>1377167.7</v>
      </c>
      <c r="I2012" s="14">
        <v>5947</v>
      </c>
      <c r="J2012" s="14">
        <v>180.4322916666456</v>
      </c>
      <c r="K2012" s="13">
        <v>7632.6010564913795</v>
      </c>
      <c r="L2012" s="14">
        <v>5658.9970152707019</v>
      </c>
      <c r="M2012" s="13">
        <v>6819.4522645275401</v>
      </c>
      <c r="N2012" s="13">
        <v>4756.1489247472591</v>
      </c>
      <c r="O2012" s="13">
        <v>4845.8482233068635</v>
      </c>
      <c r="P2012" s="13">
        <v>2070</v>
      </c>
      <c r="Q2012" s="13">
        <v>11.472447536300159</v>
      </c>
      <c r="R2012" s="13">
        <v>366</v>
      </c>
      <c r="S2012" s="13">
        <v>1.745253164556962</v>
      </c>
      <c r="T2012" s="13">
        <v>305</v>
      </c>
    </row>
    <row r="2013" spans="1:20" x14ac:dyDescent="0.2">
      <c r="A2013" s="10">
        <v>2025</v>
      </c>
      <c r="B2013" s="10">
        <v>1</v>
      </c>
      <c r="C2013" s="10" t="s">
        <v>41</v>
      </c>
      <c r="E2013" s="13" t="b">
        <v>0</v>
      </c>
      <c r="F2013" s="13" t="b">
        <v>1</v>
      </c>
      <c r="G2013" s="13" t="s">
        <v>197</v>
      </c>
      <c r="H2013" s="13">
        <v>114981.99999999999</v>
      </c>
      <c r="I2013" s="14">
        <v>746</v>
      </c>
      <c r="J2013" s="14">
        <v>46.25531249990744</v>
      </c>
      <c r="K2013" s="13">
        <v>2485.8117648698208</v>
      </c>
      <c r="L2013" s="14">
        <v>1836.4831066738543</v>
      </c>
      <c r="M2013" s="13">
        <v>2320.6847862116338</v>
      </c>
      <c r="N2013" s="13">
        <v>1743.5013545776253</v>
      </c>
      <c r="O2013" s="13">
        <v>1671.3561280156669</v>
      </c>
      <c r="P2013" s="13">
        <v>263</v>
      </c>
      <c r="Q2013" s="13">
        <v>5.6858333840145665</v>
      </c>
      <c r="R2013" s="13">
        <v>330</v>
      </c>
      <c r="S2013" s="13">
        <v>1.5437788018433181</v>
      </c>
      <c r="T2013" s="13">
        <v>282</v>
      </c>
    </row>
    <row r="2014" spans="1:20" x14ac:dyDescent="0.2">
      <c r="A2014" s="10">
        <v>2025</v>
      </c>
      <c r="B2014" s="10">
        <v>1</v>
      </c>
      <c r="C2014" s="10" t="s">
        <v>27</v>
      </c>
      <c r="E2014" s="13" t="b">
        <v>0</v>
      </c>
      <c r="F2014" s="13" t="b">
        <v>1</v>
      </c>
      <c r="G2014" s="13" t="s">
        <v>197</v>
      </c>
      <c r="H2014" s="13">
        <v>1555184.7799999989</v>
      </c>
      <c r="I2014" s="14">
        <v>8112</v>
      </c>
      <c r="J2014" s="14">
        <v>183.73576388881685</v>
      </c>
      <c r="K2014" s="13">
        <v>8464.2464106284751</v>
      </c>
      <c r="L2014" s="14">
        <v>6678.8121377532789</v>
      </c>
      <c r="M2014" s="13">
        <v>8224.1595648977036</v>
      </c>
      <c r="N2014" s="13">
        <v>6094.9282072142196</v>
      </c>
      <c r="O2014" s="13">
        <v>6438.7252920225101</v>
      </c>
      <c r="P2014" s="13">
        <v>2673</v>
      </c>
      <c r="Q2014" s="13">
        <v>14.548065893243843</v>
      </c>
      <c r="R2014" s="13">
        <v>359</v>
      </c>
      <c r="S2014" s="13">
        <v>1.7624847746650427</v>
      </c>
      <c r="T2014" s="13">
        <v>299</v>
      </c>
    </row>
    <row r="2015" spans="1:20" x14ac:dyDescent="0.2">
      <c r="A2015" s="10">
        <v>2025</v>
      </c>
      <c r="B2015" s="10">
        <v>1</v>
      </c>
      <c r="C2015" s="10" t="s">
        <v>33</v>
      </c>
      <c r="E2015" s="13" t="b">
        <v>0</v>
      </c>
      <c r="F2015" s="13" t="b">
        <v>1</v>
      </c>
      <c r="G2015" s="13" t="s">
        <v>197</v>
      </c>
      <c r="H2015" s="13">
        <v>1147863.6799999992</v>
      </c>
      <c r="I2015" s="14">
        <v>5211</v>
      </c>
      <c r="J2015" s="14">
        <v>144.9290972219693</v>
      </c>
      <c r="K2015" s="13">
        <v>7920.1740851387749</v>
      </c>
      <c r="L2015" s="14">
        <v>5501.6726474104689</v>
      </c>
      <c r="M2015" s="13">
        <v>7841.4880226531031</v>
      </c>
      <c r="N2015" s="13">
        <v>5162.7922504341541</v>
      </c>
      <c r="O2015" s="13">
        <v>5422.9865849247972</v>
      </c>
      <c r="P2015" s="13">
        <v>1703</v>
      </c>
      <c r="Q2015" s="13">
        <v>11.75057343655245</v>
      </c>
      <c r="R2015" s="13">
        <v>399</v>
      </c>
      <c r="S2015" s="13">
        <v>1.8930202217873451</v>
      </c>
      <c r="T2015" s="13">
        <v>305</v>
      </c>
    </row>
    <row r="2016" spans="1:20" x14ac:dyDescent="0.2">
      <c r="A2016" s="10">
        <v>2025</v>
      </c>
      <c r="B2016" s="10">
        <v>1</v>
      </c>
      <c r="C2016" s="10" t="s">
        <v>37</v>
      </c>
      <c r="E2016" s="13" t="b">
        <v>0</v>
      </c>
      <c r="F2016" s="13" t="b">
        <v>1</v>
      </c>
      <c r="G2016" s="13" t="s">
        <v>197</v>
      </c>
      <c r="H2016" s="13">
        <v>188200.97000000006</v>
      </c>
      <c r="I2016" s="14">
        <v>1452</v>
      </c>
      <c r="J2016" s="14">
        <v>21.28875</v>
      </c>
      <c r="K2016" s="13">
        <v>8840.3955140625949</v>
      </c>
      <c r="L2016" s="14">
        <v>8840.3955140625949</v>
      </c>
      <c r="M2016" s="13">
        <v>8840.3955140625949</v>
      </c>
      <c r="N2016" s="13">
        <v>8651.5610357583264</v>
      </c>
      <c r="O2016" s="13">
        <v>8840.3955140625949</v>
      </c>
      <c r="P2016" s="13">
        <v>506</v>
      </c>
      <c r="Q2016" s="13">
        <v>23.768422288767542</v>
      </c>
      <c r="R2016" s="13">
        <v>257.5</v>
      </c>
      <c r="S2016" s="13">
        <v>1.5142857142857142</v>
      </c>
      <c r="T2016" s="13">
        <v>199</v>
      </c>
    </row>
    <row r="2017" spans="1:20" x14ac:dyDescent="0.2">
      <c r="A2017" s="10">
        <v>2026</v>
      </c>
      <c r="B2017" s="10">
        <v>1</v>
      </c>
      <c r="C2017" s="10" t="s">
        <v>29</v>
      </c>
      <c r="E2017" s="13" t="b">
        <v>0</v>
      </c>
      <c r="F2017" s="13" t="b">
        <v>1</v>
      </c>
      <c r="G2017" s="13" t="s">
        <v>197</v>
      </c>
      <c r="H2017" s="13">
        <v>405410.00000000029</v>
      </c>
      <c r="I2017" s="14">
        <v>2025</v>
      </c>
      <c r="J2017" s="14">
        <v>91.696736111124338</v>
      </c>
      <c r="K2017" s="13">
        <v>4421.2042564818985</v>
      </c>
      <c r="L2017" s="14">
        <v>4395.2873034823924</v>
      </c>
      <c r="M2017" s="13">
        <v>3992.2075258640475</v>
      </c>
      <c r="N2017" s="13">
        <v>3592.3819534950399</v>
      </c>
      <c r="O2017" s="13">
        <v>3966.2905728645428</v>
      </c>
      <c r="P2017" s="13">
        <v>612</v>
      </c>
      <c r="Q2017" s="13">
        <v>6.6741743049429463</v>
      </c>
      <c r="R2017" s="13">
        <v>376</v>
      </c>
      <c r="S2017" s="13">
        <v>1.9592592592592593</v>
      </c>
      <c r="T2017" s="13">
        <v>289</v>
      </c>
    </row>
    <row r="2018" spans="1:20" x14ac:dyDescent="0.2">
      <c r="A2018" s="10">
        <v>2026</v>
      </c>
      <c r="B2018" s="10">
        <v>1</v>
      </c>
      <c r="C2018" s="10" t="s">
        <v>39</v>
      </c>
      <c r="E2018" s="13" t="b">
        <v>0</v>
      </c>
      <c r="F2018" s="13" t="b">
        <v>1</v>
      </c>
      <c r="G2018" s="13" t="s">
        <v>197</v>
      </c>
      <c r="H2018" s="13">
        <v>350189.74999999988</v>
      </c>
      <c r="I2018" s="14">
        <v>2068</v>
      </c>
      <c r="J2018" s="14">
        <v>91.083541666592936</v>
      </c>
      <c r="K2018" s="13">
        <v>3844.70941283611</v>
      </c>
      <c r="L2018" s="14">
        <v>3803.2864517724001</v>
      </c>
      <c r="M2018" s="13">
        <v>3824.0690208882247</v>
      </c>
      <c r="N2018" s="13">
        <v>3810.9510637014732</v>
      </c>
      <c r="O2018" s="13">
        <v>3782.6460598245149</v>
      </c>
      <c r="P2018" s="13">
        <v>697</v>
      </c>
      <c r="Q2018" s="13">
        <v>7.6523155253595219</v>
      </c>
      <c r="R2018" s="13">
        <v>360</v>
      </c>
      <c r="S2018" s="13">
        <v>1.7585644371941271</v>
      </c>
      <c r="T2018" s="13">
        <v>289</v>
      </c>
    </row>
    <row r="2019" spans="1:20" x14ac:dyDescent="0.2">
      <c r="A2019" s="10">
        <v>2026</v>
      </c>
      <c r="B2019" s="10">
        <v>1</v>
      </c>
      <c r="C2019" s="10" t="s">
        <v>35</v>
      </c>
      <c r="E2019" s="13" t="b">
        <v>0</v>
      </c>
      <c r="F2019" s="13" t="b">
        <v>1</v>
      </c>
      <c r="G2019" s="13" t="s">
        <v>197</v>
      </c>
      <c r="H2019" s="13">
        <v>584450.06000000029</v>
      </c>
      <c r="I2019" s="14">
        <v>2718</v>
      </c>
      <c r="J2019" s="14">
        <v>92.079444444522096</v>
      </c>
      <c r="K2019" s="13">
        <v>6347.2370356462316</v>
      </c>
      <c r="L2019" s="14">
        <v>6334.085892008201</v>
      </c>
      <c r="M2019" s="13">
        <v>5361.2382544013981</v>
      </c>
      <c r="N2019" s="13">
        <v>5719.5487350850472</v>
      </c>
      <c r="O2019" s="13">
        <v>5348.0871107633666</v>
      </c>
      <c r="P2019" s="13">
        <v>835</v>
      </c>
      <c r="Q2019" s="13">
        <v>9.0682562762755143</v>
      </c>
      <c r="R2019" s="13">
        <v>409</v>
      </c>
      <c r="S2019" s="13">
        <v>2</v>
      </c>
      <c r="T2019" s="13">
        <v>299</v>
      </c>
    </row>
    <row r="2020" spans="1:20" x14ac:dyDescent="0.2">
      <c r="A2020" s="10">
        <v>2026</v>
      </c>
      <c r="B2020" s="10">
        <v>1</v>
      </c>
      <c r="C2020" s="10" t="s">
        <v>41</v>
      </c>
      <c r="E2020" s="13" t="b">
        <v>0</v>
      </c>
      <c r="F2020" s="13" t="b">
        <v>1</v>
      </c>
      <c r="G2020" s="13" t="s">
        <v>197</v>
      </c>
      <c r="H2020" s="13">
        <v>117689.99999999997</v>
      </c>
      <c r="I2020" s="14">
        <v>758</v>
      </c>
      <c r="J2020" s="14">
        <v>42.323611111017236</v>
      </c>
      <c r="K2020" s="13">
        <v>2780.7173563544097</v>
      </c>
      <c r="L2020" s="14">
        <v>2746.9064417742147</v>
      </c>
      <c r="M2020" s="13">
        <v>2780.7173563544097</v>
      </c>
      <c r="N2020" s="13">
        <v>2662.7217536894946</v>
      </c>
      <c r="O2020" s="13">
        <v>2746.9064417742147</v>
      </c>
      <c r="P2020" s="13">
        <v>244</v>
      </c>
      <c r="Q2020" s="13">
        <v>5.7651035342890316</v>
      </c>
      <c r="R2020" s="13">
        <v>319</v>
      </c>
      <c r="S2020" s="13">
        <v>1.799043062200957</v>
      </c>
      <c r="T2020" s="13">
        <v>254</v>
      </c>
    </row>
    <row r="2021" spans="1:20" x14ac:dyDescent="0.2">
      <c r="A2021" s="10">
        <v>2026</v>
      </c>
      <c r="B2021" s="10">
        <v>1</v>
      </c>
      <c r="C2021" s="10" t="s">
        <v>27</v>
      </c>
      <c r="E2021" s="13" t="b">
        <v>0</v>
      </c>
      <c r="F2021" s="13" t="b">
        <v>1</v>
      </c>
      <c r="G2021" s="13" t="s">
        <v>197</v>
      </c>
      <c r="H2021" s="13">
        <v>907931.70000000077</v>
      </c>
      <c r="I2021" s="14">
        <v>4350</v>
      </c>
      <c r="J2021" s="14">
        <v>127.33850694424591</v>
      </c>
      <c r="K2021" s="13">
        <v>7130.0639671983199</v>
      </c>
      <c r="L2021" s="14">
        <v>7107.1329617226666</v>
      </c>
      <c r="M2021" s="13">
        <v>6392.0798157024537</v>
      </c>
      <c r="N2021" s="13">
        <v>6314.0799220461768</v>
      </c>
      <c r="O2021" s="13">
        <v>6369.1488102268004</v>
      </c>
      <c r="P2021" s="13">
        <v>1415</v>
      </c>
      <c r="Q2021" s="13">
        <v>11.112113954811374</v>
      </c>
      <c r="R2021" s="13">
        <v>366</v>
      </c>
      <c r="S2021" s="13">
        <v>1.9395817195972114</v>
      </c>
      <c r="T2021" s="13">
        <v>298</v>
      </c>
    </row>
    <row r="2022" spans="1:20" x14ac:dyDescent="0.2">
      <c r="A2022" s="10">
        <v>2026</v>
      </c>
      <c r="B2022" s="10">
        <v>1</v>
      </c>
      <c r="C2022" s="10" t="s">
        <v>33</v>
      </c>
      <c r="E2022" s="13" t="b">
        <v>0</v>
      </c>
      <c r="F2022" s="13" t="b">
        <v>1</v>
      </c>
      <c r="G2022" s="13" t="s">
        <v>197</v>
      </c>
      <c r="H2022" s="13">
        <v>623498.6100000001</v>
      </c>
      <c r="I2022" s="14">
        <v>3056</v>
      </c>
      <c r="J2022" s="14">
        <v>83.634791666608365</v>
      </c>
      <c r="K2022" s="13">
        <v>7455.0148039519208</v>
      </c>
      <c r="L2022" s="14">
        <v>7444.6375436909066</v>
      </c>
      <c r="M2022" s="13">
        <v>7399.296365403331</v>
      </c>
      <c r="N2022" s="13">
        <v>7070.2449090464706</v>
      </c>
      <c r="O2022" s="13">
        <v>7388.9191051423168</v>
      </c>
      <c r="P2022" s="13">
        <v>903</v>
      </c>
      <c r="Q2022" s="13">
        <v>10.796942062097914</v>
      </c>
      <c r="R2022" s="13">
        <v>400</v>
      </c>
      <c r="S2022" s="13">
        <v>2.0138017565872022</v>
      </c>
      <c r="T2022" s="13">
        <v>299</v>
      </c>
    </row>
    <row r="2023" spans="1:20" x14ac:dyDescent="0.2">
      <c r="A2023" s="10">
        <v>2026</v>
      </c>
      <c r="B2023" s="10">
        <v>1</v>
      </c>
      <c r="C2023" s="10" t="s">
        <v>37</v>
      </c>
      <c r="E2023" s="13" t="b">
        <v>0</v>
      </c>
      <c r="F2023" s="13" t="b">
        <v>1</v>
      </c>
      <c r="G2023" s="13" t="s">
        <v>197</v>
      </c>
      <c r="H2023" s="13">
        <v>191541.9499999999</v>
      </c>
      <c r="I2023" s="14">
        <v>1055</v>
      </c>
      <c r="J2023" s="14">
        <v>35.804618055656029</v>
      </c>
      <c r="K2023" s="13">
        <v>5349.643716412781</v>
      </c>
      <c r="L2023" s="14">
        <v>5349.643716412781</v>
      </c>
      <c r="M2023" s="13">
        <v>5349.643716412781</v>
      </c>
      <c r="N2023" s="13">
        <v>5253.8823262292563</v>
      </c>
      <c r="O2023" s="13">
        <v>5349.643716412781</v>
      </c>
      <c r="P2023" s="13">
        <v>297</v>
      </c>
      <c r="Q2023" s="13">
        <v>8.2950193614223782</v>
      </c>
      <c r="R2023" s="13">
        <v>344.5</v>
      </c>
      <c r="S2023" s="13">
        <v>1.9262295081967213</v>
      </c>
      <c r="T2023" s="13">
        <v>289</v>
      </c>
    </row>
    <row r="2024" spans="1:20" x14ac:dyDescent="0.2">
      <c r="A2024" s="10">
        <v>2026</v>
      </c>
      <c r="B2024" s="10">
        <v>1</v>
      </c>
      <c r="C2024" s="10" t="s">
        <v>40</v>
      </c>
      <c r="E2024" s="13" t="b">
        <v>0</v>
      </c>
      <c r="F2024" s="13" t="b">
        <v>1</v>
      </c>
      <c r="G2024" s="13" t="s">
        <v>197</v>
      </c>
      <c r="H2024" s="13">
        <v>484037.21999999986</v>
      </c>
      <c r="I2024" s="14">
        <v>467</v>
      </c>
      <c r="J2024" s="14">
        <v>30.808784722131094</v>
      </c>
      <c r="K2024" s="13">
        <v>15711.013088169555</v>
      </c>
      <c r="L2024" s="14">
        <v>15711.013088169555</v>
      </c>
      <c r="M2024" s="13">
        <v>7799.0554371785502</v>
      </c>
      <c r="N2024" s="13">
        <v>7895.5211052276081</v>
      </c>
      <c r="O2024" s="13">
        <v>7799.0554371785502</v>
      </c>
      <c r="P2024" s="13">
        <v>143</v>
      </c>
      <c r="Q2024" s="13">
        <v>4.6415332928493536</v>
      </c>
      <c r="R2024" s="13">
        <v>1062.5</v>
      </c>
      <c r="S2024" s="13">
        <v>2.6323529411764706</v>
      </c>
      <c r="T2024" s="13">
        <v>639</v>
      </c>
    </row>
    <row r="2025" spans="1:20" x14ac:dyDescent="0.2">
      <c r="A2025" s="10">
        <v>2026</v>
      </c>
      <c r="B2025" s="10">
        <v>1</v>
      </c>
      <c r="C2025" s="10" t="s">
        <v>31</v>
      </c>
      <c r="E2025" s="13" t="b">
        <v>0</v>
      </c>
      <c r="F2025" s="13" t="b">
        <v>1</v>
      </c>
      <c r="G2025" s="13" t="s">
        <v>197</v>
      </c>
      <c r="H2025" s="13">
        <v>621771.73999999976</v>
      </c>
      <c r="I2025" s="14">
        <v>2616</v>
      </c>
      <c r="J2025" s="14">
        <v>84.575798611268112</v>
      </c>
      <c r="K2025" s="13">
        <v>7351.6508293089946</v>
      </c>
      <c r="L2025" s="14">
        <v>7317.2059875477025</v>
      </c>
      <c r="M2025" s="13">
        <v>6740.6923654404081</v>
      </c>
      <c r="N2025" s="13">
        <v>6021.1502387416249</v>
      </c>
      <c r="O2025" s="13">
        <v>6706.247523679117</v>
      </c>
      <c r="P2025" s="13">
        <v>747</v>
      </c>
      <c r="Q2025" s="13">
        <v>8.8323138801609442</v>
      </c>
      <c r="R2025" s="13">
        <v>458.5</v>
      </c>
      <c r="S2025" s="13">
        <v>2.1574212893553222</v>
      </c>
      <c r="T2025" s="13">
        <v>309</v>
      </c>
    </row>
    <row r="2026" spans="1:20" x14ac:dyDescent="0.2">
      <c r="A2026" s="10">
        <v>2024</v>
      </c>
      <c r="B2026" s="10">
        <v>2</v>
      </c>
      <c r="C2026" s="10" t="s">
        <v>29</v>
      </c>
      <c r="E2026" s="13" t="b">
        <v>0</v>
      </c>
      <c r="F2026" s="13" t="b">
        <v>1</v>
      </c>
      <c r="G2026" s="13" t="s">
        <v>197</v>
      </c>
      <c r="H2026" s="13">
        <v>906409.700000001</v>
      </c>
      <c r="I2026" s="14">
        <v>4003</v>
      </c>
      <c r="J2026" s="14">
        <v>136.17083333333332</v>
      </c>
      <c r="K2026" s="13">
        <v>6656.4158991463009</v>
      </c>
      <c r="L2026" s="14">
        <v>5533.756984180417</v>
      </c>
      <c r="M2026" s="13">
        <v>4822.5621003029328</v>
      </c>
      <c r="N2026" s="13">
        <v>3403.6598635292694</v>
      </c>
      <c r="O2026" s="13">
        <v>3699.9031853370489</v>
      </c>
      <c r="P2026" s="13">
        <v>1178</v>
      </c>
      <c r="Q2026" s="13">
        <v>8.6508980753342932</v>
      </c>
      <c r="R2026" s="13">
        <v>336</v>
      </c>
      <c r="S2026" s="13">
        <v>1.861900097943193</v>
      </c>
      <c r="T2026" s="13">
        <v>269</v>
      </c>
    </row>
    <row r="2027" spans="1:20" x14ac:dyDescent="0.2">
      <c r="A2027" s="10">
        <v>2024</v>
      </c>
      <c r="B2027" s="10">
        <v>2</v>
      </c>
      <c r="C2027" s="10" t="s">
        <v>39</v>
      </c>
      <c r="E2027" s="13" t="b">
        <v>0</v>
      </c>
      <c r="F2027" s="13" t="b">
        <v>1</v>
      </c>
      <c r="G2027" s="13" t="s">
        <v>197</v>
      </c>
      <c r="H2027" s="13">
        <v>625909.1400000006</v>
      </c>
      <c r="I2027" s="14">
        <v>2546</v>
      </c>
      <c r="J2027" s="14">
        <v>59.289583333333333</v>
      </c>
      <c r="K2027" s="13">
        <v>10556.814617519951</v>
      </c>
      <c r="L2027" s="14">
        <v>7459.2511050985768</v>
      </c>
      <c r="M2027" s="13">
        <v>8540.8618433536085</v>
      </c>
      <c r="N2027" s="13">
        <v>5025.2232053129137</v>
      </c>
      <c r="O2027" s="13">
        <v>5443.2983309322308</v>
      </c>
      <c r="P2027" s="13">
        <v>897</v>
      </c>
      <c r="Q2027" s="13">
        <v>15.129133138901578</v>
      </c>
      <c r="R2027" s="13">
        <v>338</v>
      </c>
      <c r="S2027" s="13">
        <v>1.7119496855345913</v>
      </c>
      <c r="T2027" s="13">
        <v>299</v>
      </c>
    </row>
    <row r="2028" spans="1:20" x14ac:dyDescent="0.2">
      <c r="A2028" s="10">
        <v>2024</v>
      </c>
      <c r="B2028" s="10">
        <v>2</v>
      </c>
      <c r="C2028" s="10" t="s">
        <v>35</v>
      </c>
      <c r="E2028" s="13" t="b">
        <v>0</v>
      </c>
      <c r="F2028" s="13" t="b">
        <v>1</v>
      </c>
      <c r="G2028" s="13" t="s">
        <v>197</v>
      </c>
      <c r="H2028" s="13">
        <v>1418900.65</v>
      </c>
      <c r="I2028" s="14">
        <v>6568</v>
      </c>
      <c r="J2028" s="14">
        <v>148.01666666666665</v>
      </c>
      <c r="K2028" s="13">
        <v>9586.0870397477756</v>
      </c>
      <c r="L2028" s="14">
        <v>7362.6796531922091</v>
      </c>
      <c r="M2028" s="13">
        <v>8661.5693953383652</v>
      </c>
      <c r="N2028" s="13">
        <v>6166.6574484855355</v>
      </c>
      <c r="O2028" s="13">
        <v>6438.1620087827969</v>
      </c>
      <c r="P2028" s="13">
        <v>2310</v>
      </c>
      <c r="Q2028" s="13">
        <v>15.606350636189619</v>
      </c>
      <c r="R2028" s="13">
        <v>341</v>
      </c>
      <c r="S2028" s="13">
        <v>1.7674418604651163</v>
      </c>
      <c r="T2028" s="13">
        <v>295</v>
      </c>
    </row>
    <row r="2029" spans="1:20" x14ac:dyDescent="0.2">
      <c r="A2029" s="10">
        <v>2024</v>
      </c>
      <c r="B2029" s="10">
        <v>2</v>
      </c>
      <c r="C2029" s="10" t="s">
        <v>41</v>
      </c>
      <c r="E2029" s="13" t="b">
        <v>0</v>
      </c>
      <c r="F2029" s="13" t="b">
        <v>1</v>
      </c>
      <c r="G2029" s="13" t="s">
        <v>197</v>
      </c>
      <c r="H2029" s="13">
        <v>180313.99999999988</v>
      </c>
      <c r="I2029" s="14">
        <v>901</v>
      </c>
      <c r="J2029" s="14">
        <v>45.24583333333333</v>
      </c>
      <c r="K2029" s="13">
        <v>3985.2067409522033</v>
      </c>
      <c r="L2029" s="14">
        <v>3515.1988212542574</v>
      </c>
      <c r="M2029" s="13">
        <v>3064.5230684225066</v>
      </c>
      <c r="N2029" s="13">
        <v>2570.9372870430052</v>
      </c>
      <c r="O2029" s="13">
        <v>2594.5151487245598</v>
      </c>
      <c r="P2029" s="13">
        <v>326</v>
      </c>
      <c r="Q2029" s="13">
        <v>7.2050833410074597</v>
      </c>
      <c r="R2029" s="13">
        <v>270</v>
      </c>
      <c r="S2029" s="13">
        <v>1.6707317073170731</v>
      </c>
      <c r="T2029" s="13">
        <v>247</v>
      </c>
    </row>
    <row r="2030" spans="1:20" x14ac:dyDescent="0.2">
      <c r="A2030" s="10">
        <v>2024</v>
      </c>
      <c r="B2030" s="10">
        <v>2</v>
      </c>
      <c r="C2030" s="10" t="s">
        <v>27</v>
      </c>
      <c r="E2030" s="13" t="b">
        <v>0</v>
      </c>
      <c r="F2030" s="13" t="b">
        <v>1</v>
      </c>
      <c r="G2030" s="13" t="s">
        <v>197</v>
      </c>
      <c r="H2030" s="13">
        <v>1456875.6500000006</v>
      </c>
      <c r="I2030" s="14">
        <v>6758</v>
      </c>
      <c r="J2030" s="14">
        <v>139.45208333333332</v>
      </c>
      <c r="K2030" s="13">
        <v>10447.141521131816</v>
      </c>
      <c r="L2030" s="14">
        <v>8136.8450931472971</v>
      </c>
      <c r="M2030" s="13">
        <v>9021.6227676770814</v>
      </c>
      <c r="N2030" s="13">
        <v>6659.3407412940633</v>
      </c>
      <c r="O2030" s="13">
        <v>6711.3263396925558</v>
      </c>
      <c r="P2030" s="13">
        <v>2318</v>
      </c>
      <c r="Q2030" s="13">
        <v>16.622196991200681</v>
      </c>
      <c r="R2030" s="13">
        <v>350</v>
      </c>
      <c r="S2030" s="13">
        <v>1.854642683519689</v>
      </c>
      <c r="T2030" s="13">
        <v>289</v>
      </c>
    </row>
    <row r="2031" spans="1:20" x14ac:dyDescent="0.2">
      <c r="A2031" s="10">
        <v>2024</v>
      </c>
      <c r="B2031" s="10">
        <v>2</v>
      </c>
      <c r="C2031" s="10" t="s">
        <v>33</v>
      </c>
      <c r="E2031" s="13" t="b">
        <v>0</v>
      </c>
      <c r="F2031" s="13" t="b">
        <v>1</v>
      </c>
      <c r="G2031" s="13" t="s">
        <v>197</v>
      </c>
      <c r="H2031" s="13">
        <v>1141592.0600000008</v>
      </c>
      <c r="I2031" s="14">
        <v>5424</v>
      </c>
      <c r="J2031" s="14">
        <v>115.57500000000002</v>
      </c>
      <c r="K2031" s="13">
        <v>9877.4999783690291</v>
      </c>
      <c r="L2031" s="14">
        <v>7516.8159203980149</v>
      </c>
      <c r="M2031" s="13">
        <v>8774.2655418559425</v>
      </c>
      <c r="N2031" s="13">
        <v>6319.1293964957904</v>
      </c>
      <c r="O2031" s="13">
        <v>6413.5814838849301</v>
      </c>
      <c r="P2031" s="13">
        <v>1910</v>
      </c>
      <c r="Q2031" s="13">
        <v>16.526065325546181</v>
      </c>
      <c r="R2031" s="13">
        <v>325</v>
      </c>
      <c r="S2031" s="13">
        <v>1.8157377049180328</v>
      </c>
      <c r="T2031" s="13">
        <v>272</v>
      </c>
    </row>
    <row r="2032" spans="1:20" x14ac:dyDescent="0.2">
      <c r="A2032" s="10">
        <v>2025</v>
      </c>
      <c r="B2032" s="10">
        <v>2</v>
      </c>
      <c r="C2032" s="10" t="s">
        <v>29</v>
      </c>
      <c r="E2032" s="13" t="b">
        <v>0</v>
      </c>
      <c r="F2032" s="13" t="b">
        <v>1</v>
      </c>
      <c r="G2032" s="13" t="s">
        <v>197</v>
      </c>
      <c r="H2032" s="13">
        <v>717870.00000000047</v>
      </c>
      <c r="I2032" s="14">
        <v>3463</v>
      </c>
      <c r="J2032" s="14">
        <v>130.11520833317249</v>
      </c>
      <c r="K2032" s="13">
        <v>5517.1874925014563</v>
      </c>
      <c r="L2032" s="14">
        <v>4681.2375571066277</v>
      </c>
      <c r="M2032" s="13">
        <v>4698.3477783368735</v>
      </c>
      <c r="N2032" s="13">
        <v>3843.7290029876867</v>
      </c>
      <c r="O2032" s="13">
        <v>3862.3978429420454</v>
      </c>
      <c r="P2032" s="13">
        <v>1070</v>
      </c>
      <c r="Q2032" s="13">
        <v>8.2234814339317062</v>
      </c>
      <c r="R2032" s="13">
        <v>353</v>
      </c>
      <c r="S2032" s="13">
        <v>1.8056426332288402</v>
      </c>
      <c r="T2032" s="13">
        <v>299</v>
      </c>
    </row>
    <row r="2033" spans="1:20" x14ac:dyDescent="0.2">
      <c r="A2033" s="10">
        <v>2025</v>
      </c>
      <c r="B2033" s="10">
        <v>2</v>
      </c>
      <c r="C2033" s="10" t="s">
        <v>39</v>
      </c>
      <c r="E2033" s="13" t="b">
        <v>0</v>
      </c>
      <c r="F2033" s="13" t="b">
        <v>1</v>
      </c>
      <c r="G2033" s="13" t="s">
        <v>197</v>
      </c>
      <c r="H2033" s="13">
        <v>708669.83000000007</v>
      </c>
      <c r="I2033" s="14">
        <v>2444</v>
      </c>
      <c r="J2033" s="14">
        <v>85.589166666688399</v>
      </c>
      <c r="K2033" s="13">
        <v>8279.9010388754814</v>
      </c>
      <c r="L2033" s="14">
        <v>7028.1441381776995</v>
      </c>
      <c r="M2033" s="13">
        <v>7002.372535463187</v>
      </c>
      <c r="N2033" s="13">
        <v>4987.058603599271</v>
      </c>
      <c r="O2033" s="13">
        <v>5750.6156347654014</v>
      </c>
      <c r="P2033" s="13">
        <v>897</v>
      </c>
      <c r="Q2033" s="13">
        <v>10.480298324356925</v>
      </c>
      <c r="R2033" s="13">
        <v>396</v>
      </c>
      <c r="S2033" s="13">
        <v>1.7173100871731009</v>
      </c>
      <c r="T2033" s="13">
        <v>359</v>
      </c>
    </row>
    <row r="2034" spans="1:20" x14ac:dyDescent="0.2">
      <c r="A2034" s="10">
        <v>2025</v>
      </c>
      <c r="B2034" s="10">
        <v>2</v>
      </c>
      <c r="C2034" s="10" t="s">
        <v>35</v>
      </c>
      <c r="E2034" s="13" t="b">
        <v>0</v>
      </c>
      <c r="F2034" s="13" t="b">
        <v>1</v>
      </c>
      <c r="G2034" s="13" t="s">
        <v>197</v>
      </c>
      <c r="H2034" s="13">
        <v>1131345.03</v>
      </c>
      <c r="I2034" s="14">
        <v>4791</v>
      </c>
      <c r="J2034" s="14">
        <v>152.29222222217592</v>
      </c>
      <c r="K2034" s="13">
        <v>7428.7774745942343</v>
      </c>
      <c r="L2034" s="14">
        <v>5856.0838300653286</v>
      </c>
      <c r="M2034" s="13">
        <v>6951.1503250351279</v>
      </c>
      <c r="N2034" s="13">
        <v>5355.6651029105133</v>
      </c>
      <c r="O2034" s="13">
        <v>5378.4566805062223</v>
      </c>
      <c r="P2034" s="13">
        <v>1633</v>
      </c>
      <c r="Q2034" s="13">
        <v>10.722806300755469</v>
      </c>
      <c r="R2034" s="13">
        <v>395</v>
      </c>
      <c r="S2034" s="13">
        <v>1.8287068381855112</v>
      </c>
      <c r="T2034" s="13">
        <v>329</v>
      </c>
    </row>
    <row r="2035" spans="1:20" x14ac:dyDescent="0.2">
      <c r="A2035" s="10">
        <v>2025</v>
      </c>
      <c r="B2035" s="10">
        <v>2</v>
      </c>
      <c r="C2035" s="10" t="s">
        <v>41</v>
      </c>
      <c r="E2035" s="13" t="b">
        <v>0</v>
      </c>
      <c r="F2035" s="13" t="b">
        <v>1</v>
      </c>
      <c r="G2035" s="13" t="s">
        <v>197</v>
      </c>
      <c r="H2035" s="13">
        <v>201728.00000000003</v>
      </c>
      <c r="I2035" s="14">
        <v>1009</v>
      </c>
      <c r="J2035" s="14">
        <v>41.519930555588502</v>
      </c>
      <c r="K2035" s="13">
        <v>4858.5823073552283</v>
      </c>
      <c r="L2035" s="14">
        <v>4170.630771363185</v>
      </c>
      <c r="M2035" s="13">
        <v>4067.1551647687097</v>
      </c>
      <c r="N2035" s="13">
        <v>3460.3261151327224</v>
      </c>
      <c r="O2035" s="13">
        <v>3379.2036287766687</v>
      </c>
      <c r="P2035" s="13">
        <v>372</v>
      </c>
      <c r="Q2035" s="13">
        <v>8.9595525575832049</v>
      </c>
      <c r="R2035" s="13">
        <v>343</v>
      </c>
      <c r="S2035" s="13">
        <v>1.5559006211180124</v>
      </c>
      <c r="T2035" s="13">
        <v>288</v>
      </c>
    </row>
    <row r="2036" spans="1:20" x14ac:dyDescent="0.2">
      <c r="A2036" s="10">
        <v>2025</v>
      </c>
      <c r="B2036" s="10">
        <v>2</v>
      </c>
      <c r="C2036" s="10" t="s">
        <v>27</v>
      </c>
      <c r="E2036" s="13" t="b">
        <v>0</v>
      </c>
      <c r="F2036" s="13" t="b">
        <v>1</v>
      </c>
      <c r="G2036" s="13" t="s">
        <v>197</v>
      </c>
      <c r="H2036" s="13">
        <v>1508590.1899999997</v>
      </c>
      <c r="I2036" s="14">
        <v>7281</v>
      </c>
      <c r="J2036" s="14">
        <v>159.85149305538013</v>
      </c>
      <c r="K2036" s="13">
        <v>9437.4482287591309</v>
      </c>
      <c r="L2036" s="14">
        <v>8071.2621780330428</v>
      </c>
      <c r="M2036" s="13">
        <v>8909.1087157166075</v>
      </c>
      <c r="N2036" s="13">
        <v>6996.9108115400022</v>
      </c>
      <c r="O2036" s="13">
        <v>7542.9226649905158</v>
      </c>
      <c r="P2036" s="13">
        <v>2473</v>
      </c>
      <c r="Q2036" s="13">
        <v>15.470609330769502</v>
      </c>
      <c r="R2036" s="13">
        <v>366</v>
      </c>
      <c r="S2036" s="13">
        <v>1.7797961896322552</v>
      </c>
      <c r="T2036" s="13">
        <v>299</v>
      </c>
    </row>
    <row r="2037" spans="1:20" x14ac:dyDescent="0.2">
      <c r="A2037" s="10">
        <v>2025</v>
      </c>
      <c r="B2037" s="10">
        <v>2</v>
      </c>
      <c r="C2037" s="10" t="s">
        <v>33</v>
      </c>
      <c r="E2037" s="13" t="b">
        <v>0</v>
      </c>
      <c r="F2037" s="13" t="b">
        <v>1</v>
      </c>
      <c r="G2037" s="13" t="s">
        <v>197</v>
      </c>
      <c r="H2037" s="13">
        <v>981551.92000000074</v>
      </c>
      <c r="I2037" s="14">
        <v>4071</v>
      </c>
      <c r="J2037" s="14">
        <v>128.61562500003669</v>
      </c>
      <c r="K2037" s="13">
        <v>7631.669324778547</v>
      </c>
      <c r="L2037" s="14">
        <v>6007.1688801401897</v>
      </c>
      <c r="M2037" s="13">
        <v>7134.7864615962417</v>
      </c>
      <c r="N2037" s="13">
        <v>5122.4965084904179</v>
      </c>
      <c r="O2037" s="13">
        <v>5510.2860169578826</v>
      </c>
      <c r="P2037" s="13">
        <v>1323</v>
      </c>
      <c r="Q2037" s="13">
        <v>10.286464027987444</v>
      </c>
      <c r="R2037" s="13">
        <v>407</v>
      </c>
      <c r="S2037" s="13">
        <v>1.9620573355817876</v>
      </c>
      <c r="T2037" s="13">
        <v>305</v>
      </c>
    </row>
    <row r="2038" spans="1:20" x14ac:dyDescent="0.2">
      <c r="A2038" s="10">
        <v>2025</v>
      </c>
      <c r="B2038" s="10">
        <v>2</v>
      </c>
      <c r="C2038" s="10" t="s">
        <v>37</v>
      </c>
      <c r="E2038" s="13" t="b">
        <v>0</v>
      </c>
      <c r="F2038" s="13" t="b">
        <v>1</v>
      </c>
      <c r="G2038" s="13" t="s">
        <v>197</v>
      </c>
      <c r="H2038" s="13">
        <v>193792.4800000001</v>
      </c>
      <c r="I2038" s="14">
        <v>1420</v>
      </c>
      <c r="J2038" s="14">
        <v>20.93656250001106</v>
      </c>
      <c r="K2038" s="13">
        <v>9256.1746943844155</v>
      </c>
      <c r="L2038" s="14">
        <v>9256.1746943844155</v>
      </c>
      <c r="M2038" s="13">
        <v>9256.1746943844155</v>
      </c>
      <c r="N2038" s="13">
        <v>9150.7614967786085</v>
      </c>
      <c r="O2038" s="13">
        <v>9256.1746943844155</v>
      </c>
      <c r="P2038" s="13">
        <v>451</v>
      </c>
      <c r="Q2038" s="13">
        <v>21.541263041617349</v>
      </c>
      <c r="R2038" s="13">
        <v>271</v>
      </c>
      <c r="S2038" s="13">
        <v>1.6724137931034482</v>
      </c>
      <c r="T2038" s="13">
        <v>199</v>
      </c>
    </row>
    <row r="2039" spans="1:20" x14ac:dyDescent="0.2">
      <c r="A2039" s="10">
        <v>2024</v>
      </c>
      <c r="B2039" s="10">
        <v>3</v>
      </c>
      <c r="C2039" s="10" t="s">
        <v>29</v>
      </c>
      <c r="E2039" s="13" t="b">
        <v>0</v>
      </c>
      <c r="F2039" s="13" t="b">
        <v>1</v>
      </c>
      <c r="G2039" s="13" t="s">
        <v>197</v>
      </c>
      <c r="H2039" s="13">
        <v>756342.90000000049</v>
      </c>
      <c r="I2039" s="14">
        <v>4034</v>
      </c>
      <c r="J2039" s="14">
        <v>161.11281250002969</v>
      </c>
      <c r="K2039" s="13">
        <v>4694.4925624699217</v>
      </c>
      <c r="L2039" s="14">
        <v>3759.7829160848942</v>
      </c>
      <c r="M2039" s="13">
        <v>3805.0505759738226</v>
      </c>
      <c r="N2039" s="13">
        <v>2698.694742231753</v>
      </c>
      <c r="O2039" s="13">
        <v>2870.340929588795</v>
      </c>
      <c r="P2039" s="13">
        <v>1196</v>
      </c>
      <c r="Q2039" s="13">
        <v>7.423369882514959</v>
      </c>
      <c r="R2039" s="13">
        <v>340</v>
      </c>
      <c r="S2039" s="13">
        <v>1.7988450433108758</v>
      </c>
      <c r="T2039" s="13">
        <v>269</v>
      </c>
    </row>
    <row r="2040" spans="1:20" x14ac:dyDescent="0.2">
      <c r="A2040" s="10">
        <v>2024</v>
      </c>
      <c r="B2040" s="10">
        <v>3</v>
      </c>
      <c r="C2040" s="10" t="s">
        <v>39</v>
      </c>
      <c r="E2040" s="13" t="b">
        <v>0</v>
      </c>
      <c r="F2040" s="13" t="b">
        <v>1</v>
      </c>
      <c r="G2040" s="13" t="s">
        <v>197</v>
      </c>
      <c r="H2040" s="13">
        <v>621372.99000000034</v>
      </c>
      <c r="I2040" s="14">
        <v>2578</v>
      </c>
      <c r="J2040" s="14">
        <v>70.5627083333505</v>
      </c>
      <c r="K2040" s="13">
        <v>8805.9685445253363</v>
      </c>
      <c r="L2040" s="14">
        <v>6221.4504002039812</v>
      </c>
      <c r="M2040" s="13">
        <v>8148.0572894657244</v>
      </c>
      <c r="N2040" s="13">
        <v>4944.5379612094257</v>
      </c>
      <c r="O2040" s="13">
        <v>5563.5391451443675</v>
      </c>
      <c r="P2040" s="13">
        <v>962</v>
      </c>
      <c r="Q2040" s="13">
        <v>13.633263556939237</v>
      </c>
      <c r="R2040" s="13">
        <v>371</v>
      </c>
      <c r="S2040" s="13">
        <v>1.6713124274099884</v>
      </c>
      <c r="T2040" s="13">
        <v>305</v>
      </c>
    </row>
    <row r="2041" spans="1:20" x14ac:dyDescent="0.2">
      <c r="A2041" s="10">
        <v>2024</v>
      </c>
      <c r="B2041" s="10">
        <v>3</v>
      </c>
      <c r="C2041" s="10" t="s">
        <v>35</v>
      </c>
      <c r="E2041" s="13" t="b">
        <v>0</v>
      </c>
      <c r="F2041" s="13" t="b">
        <v>1</v>
      </c>
      <c r="G2041" s="13" t="s">
        <v>197</v>
      </c>
      <c r="H2041" s="13">
        <v>1284743.4200000009</v>
      </c>
      <c r="I2041" s="14">
        <v>5904</v>
      </c>
      <c r="J2041" s="14">
        <v>144.15868055561216</v>
      </c>
      <c r="K2041" s="13">
        <v>8912.0087326575158</v>
      </c>
      <c r="L2041" s="14">
        <v>7066.0258964221257</v>
      </c>
      <c r="M2041" s="13">
        <v>8151.9941461079798</v>
      </c>
      <c r="N2041" s="13">
        <v>6003.4107322877335</v>
      </c>
      <c r="O2041" s="13">
        <v>6306.0113098725942</v>
      </c>
      <c r="P2041" s="13">
        <v>2176</v>
      </c>
      <c r="Q2041" s="13">
        <v>15.094477776942218</v>
      </c>
      <c r="R2041" s="13">
        <v>340</v>
      </c>
      <c r="S2041" s="13">
        <v>1.7237333333333333</v>
      </c>
      <c r="T2041" s="13">
        <v>295</v>
      </c>
    </row>
    <row r="2042" spans="1:20" x14ac:dyDescent="0.2">
      <c r="A2042" s="10">
        <v>2024</v>
      </c>
      <c r="B2042" s="10">
        <v>3</v>
      </c>
      <c r="C2042" s="10" t="s">
        <v>41</v>
      </c>
      <c r="E2042" s="13" t="b">
        <v>0</v>
      </c>
      <c r="F2042" s="13" t="b">
        <v>1</v>
      </c>
      <c r="G2042" s="13" t="s">
        <v>197</v>
      </c>
      <c r="H2042" s="13">
        <v>182002.99999999994</v>
      </c>
      <c r="I2042" s="14">
        <v>1184</v>
      </c>
      <c r="J2042" s="14">
        <v>43.580590277842802</v>
      </c>
      <c r="K2042" s="13">
        <v>4176.2399003699065</v>
      </c>
      <c r="L2042" s="14">
        <v>3828.4658132505351</v>
      </c>
      <c r="M2042" s="13">
        <v>4024.2456304949578</v>
      </c>
      <c r="N2042" s="13">
        <v>3652.0363534616654</v>
      </c>
      <c r="O2042" s="13">
        <v>3676.4715433755869</v>
      </c>
      <c r="P2042" s="13">
        <v>416</v>
      </c>
      <c r="Q2042" s="13">
        <v>9.5455338568808301</v>
      </c>
      <c r="R2042" s="13">
        <v>269</v>
      </c>
      <c r="S2042" s="13">
        <v>1.7092651757188499</v>
      </c>
      <c r="T2042" s="13">
        <v>239</v>
      </c>
    </row>
    <row r="2043" spans="1:20" x14ac:dyDescent="0.2">
      <c r="A2043" s="10">
        <v>2024</v>
      </c>
      <c r="B2043" s="10">
        <v>3</v>
      </c>
      <c r="C2043" s="10" t="s">
        <v>27</v>
      </c>
      <c r="E2043" s="13" t="b">
        <v>0</v>
      </c>
      <c r="F2043" s="13" t="b">
        <v>1</v>
      </c>
      <c r="G2043" s="13" t="s">
        <v>197</v>
      </c>
      <c r="H2043" s="13">
        <v>1407296.5500000003</v>
      </c>
      <c r="I2043" s="14">
        <v>7112</v>
      </c>
      <c r="J2043" s="14">
        <v>154.46225694437118</v>
      </c>
      <c r="K2043" s="13">
        <v>9110.9412606008427</v>
      </c>
      <c r="L2043" s="14">
        <v>6854.7464017784132</v>
      </c>
      <c r="M2043" s="13">
        <v>8689.357365038235</v>
      </c>
      <c r="N2043" s="13">
        <v>6252.5980074719855</v>
      </c>
      <c r="O2043" s="13">
        <v>6433.1625062158082</v>
      </c>
      <c r="P2043" s="13">
        <v>2533</v>
      </c>
      <c r="Q2043" s="13">
        <v>16.398828102791789</v>
      </c>
      <c r="R2043" s="13">
        <v>348</v>
      </c>
      <c r="S2043" s="13">
        <v>1.756433007985803</v>
      </c>
      <c r="T2043" s="13">
        <v>269</v>
      </c>
    </row>
    <row r="2044" spans="1:20" x14ac:dyDescent="0.2">
      <c r="A2044" s="10">
        <v>2024</v>
      </c>
      <c r="B2044" s="10">
        <v>3</v>
      </c>
      <c r="C2044" s="10" t="s">
        <v>33</v>
      </c>
      <c r="E2044" s="13" t="b">
        <v>0</v>
      </c>
      <c r="F2044" s="13" t="b">
        <v>1</v>
      </c>
      <c r="G2044" s="13" t="s">
        <v>197</v>
      </c>
      <c r="H2044" s="13">
        <v>1124348.6900000004</v>
      </c>
      <c r="I2044" s="14">
        <v>5212</v>
      </c>
      <c r="J2044" s="14">
        <v>123.83583333336856</v>
      </c>
      <c r="K2044" s="13">
        <v>9079.3485192063199</v>
      </c>
      <c r="L2044" s="14">
        <v>7174.7451128153416</v>
      </c>
      <c r="M2044" s="13">
        <v>8853.358195996223</v>
      </c>
      <c r="N2044" s="13">
        <v>6237.4178717774057</v>
      </c>
      <c r="O2044" s="13">
        <v>6948.754789605242</v>
      </c>
      <c r="P2044" s="13">
        <v>1754</v>
      </c>
      <c r="Q2044" s="13">
        <v>14.16391324535441</v>
      </c>
      <c r="R2044" s="13">
        <v>365.5</v>
      </c>
      <c r="S2044" s="13">
        <v>1.912660798916723</v>
      </c>
      <c r="T2044" s="13">
        <v>299</v>
      </c>
    </row>
    <row r="2045" spans="1:20" x14ac:dyDescent="0.2">
      <c r="A2045" s="10">
        <v>2025</v>
      </c>
      <c r="B2045" s="10">
        <v>3</v>
      </c>
      <c r="C2045" s="10" t="s">
        <v>29</v>
      </c>
      <c r="E2045" s="13" t="b">
        <v>0</v>
      </c>
      <c r="F2045" s="13" t="b">
        <v>1</v>
      </c>
      <c r="G2045" s="13" t="s">
        <v>197</v>
      </c>
      <c r="H2045" s="13">
        <v>836790.00000000093</v>
      </c>
      <c r="I2045" s="14">
        <v>4325</v>
      </c>
      <c r="J2045" s="14">
        <v>147.42819444452354</v>
      </c>
      <c r="K2045" s="13">
        <v>5675.915676460927</v>
      </c>
      <c r="L2045" s="14">
        <v>5071.4030841729136</v>
      </c>
      <c r="M2045" s="13">
        <v>4655.9967893949834</v>
      </c>
      <c r="N2045" s="13">
        <v>3923.2726289519192</v>
      </c>
      <c r="O2045" s="13">
        <v>4051.4841971069691</v>
      </c>
      <c r="P2045" s="13">
        <v>1241</v>
      </c>
      <c r="Q2045" s="13">
        <v>8.417657183388906</v>
      </c>
      <c r="R2045" s="13">
        <v>368</v>
      </c>
      <c r="S2045" s="13">
        <v>1.8989805375347544</v>
      </c>
      <c r="T2045" s="13">
        <v>288</v>
      </c>
    </row>
    <row r="2046" spans="1:20" x14ac:dyDescent="0.2">
      <c r="A2046" s="10">
        <v>2025</v>
      </c>
      <c r="B2046" s="10">
        <v>3</v>
      </c>
      <c r="C2046" s="10" t="s">
        <v>39</v>
      </c>
      <c r="E2046" s="13" t="b">
        <v>0</v>
      </c>
      <c r="F2046" s="13" t="b">
        <v>1</v>
      </c>
      <c r="G2046" s="13" t="s">
        <v>197</v>
      </c>
      <c r="H2046" s="13">
        <v>861886.45000000135</v>
      </c>
      <c r="I2046" s="14">
        <v>3427</v>
      </c>
      <c r="J2046" s="14">
        <v>99.860972222145065</v>
      </c>
      <c r="K2046" s="13">
        <v>8630.8637981482643</v>
      </c>
      <c r="L2046" s="14">
        <v>7639.7802166682422</v>
      </c>
      <c r="M2046" s="13">
        <v>7533.569253926903</v>
      </c>
      <c r="N2046" s="13">
        <v>5785.8059774814938</v>
      </c>
      <c r="O2046" s="13">
        <v>6542.4856724468873</v>
      </c>
      <c r="P2046" s="13">
        <v>1116</v>
      </c>
      <c r="Q2046" s="13">
        <v>11.175537100894728</v>
      </c>
      <c r="R2046" s="13">
        <v>429</v>
      </c>
      <c r="S2046" s="13">
        <v>1.8691860465116279</v>
      </c>
      <c r="T2046" s="13">
        <v>329</v>
      </c>
    </row>
    <row r="2047" spans="1:20" x14ac:dyDescent="0.2">
      <c r="A2047" s="10">
        <v>2025</v>
      </c>
      <c r="B2047" s="10">
        <v>3</v>
      </c>
      <c r="C2047" s="10" t="s">
        <v>35</v>
      </c>
      <c r="E2047" s="13" t="b">
        <v>0</v>
      </c>
      <c r="F2047" s="13" t="b">
        <v>1</v>
      </c>
      <c r="G2047" s="13" t="s">
        <v>197</v>
      </c>
      <c r="H2047" s="13">
        <v>1123853.1499999999</v>
      </c>
      <c r="I2047" s="14">
        <v>5077</v>
      </c>
      <c r="J2047" s="14">
        <v>167.99392361107718</v>
      </c>
      <c r="K2047" s="13">
        <v>6689.8440481801763</v>
      </c>
      <c r="L2047" s="14">
        <v>5722.834429569858</v>
      </c>
      <c r="M2047" s="13">
        <v>6460.1571692110892</v>
      </c>
      <c r="N2047" s="13">
        <v>5242.2670479370345</v>
      </c>
      <c r="O2047" s="13">
        <v>5493.1475506007682</v>
      </c>
      <c r="P2047" s="13">
        <v>1563</v>
      </c>
      <c r="Q2047" s="13">
        <v>9.3039079414473473</v>
      </c>
      <c r="R2047" s="13">
        <v>419</v>
      </c>
      <c r="S2047" s="13">
        <v>2.0069348127600555</v>
      </c>
      <c r="T2047" s="13">
        <v>319</v>
      </c>
    </row>
    <row r="2048" spans="1:20" x14ac:dyDescent="0.2">
      <c r="A2048" s="10">
        <v>2025</v>
      </c>
      <c r="B2048" s="10">
        <v>3</v>
      </c>
      <c r="C2048" s="10" t="s">
        <v>41</v>
      </c>
      <c r="E2048" s="13" t="b">
        <v>0</v>
      </c>
      <c r="F2048" s="13" t="b">
        <v>1</v>
      </c>
      <c r="G2048" s="13" t="s">
        <v>197</v>
      </c>
      <c r="H2048" s="13">
        <v>220589.00000000052</v>
      </c>
      <c r="I2048" s="14">
        <v>1228</v>
      </c>
      <c r="J2048" s="14">
        <v>54.948993055446486</v>
      </c>
      <c r="K2048" s="13">
        <v>4014.4320711648779</v>
      </c>
      <c r="L2048" s="14">
        <v>3599.1087188884835</v>
      </c>
      <c r="M2048" s="13">
        <v>3436.0411265313601</v>
      </c>
      <c r="N2048" s="13">
        <v>3102.7611339112777</v>
      </c>
      <c r="O2048" s="13">
        <v>3020.7177742549716</v>
      </c>
      <c r="P2048" s="13">
        <v>445</v>
      </c>
      <c r="Q2048" s="13">
        <v>8.0984195570421296</v>
      </c>
      <c r="R2048" s="13">
        <v>302</v>
      </c>
      <c r="S2048" s="13">
        <v>1.6504065040650406</v>
      </c>
      <c r="T2048" s="13">
        <v>249</v>
      </c>
    </row>
    <row r="2049" spans="1:20" x14ac:dyDescent="0.2">
      <c r="A2049" s="10">
        <v>2025</v>
      </c>
      <c r="B2049" s="10">
        <v>3</v>
      </c>
      <c r="C2049" s="10" t="s">
        <v>27</v>
      </c>
      <c r="E2049" s="13" t="b">
        <v>0</v>
      </c>
      <c r="F2049" s="13" t="b">
        <v>1</v>
      </c>
      <c r="G2049" s="13" t="s">
        <v>197</v>
      </c>
      <c r="H2049" s="13">
        <v>1761158.3199999982</v>
      </c>
      <c r="I2049" s="14">
        <v>8890</v>
      </c>
      <c r="J2049" s="14">
        <v>180.79534722203945</v>
      </c>
      <c r="K2049" s="13">
        <v>9741.1705946009442</v>
      </c>
      <c r="L2049" s="14">
        <v>8733.286194919976</v>
      </c>
      <c r="M2049" s="13">
        <v>9548.4775826662171</v>
      </c>
      <c r="N2049" s="13">
        <v>7740.7479313129106</v>
      </c>
      <c r="O2049" s="13">
        <v>8540.5931829852507</v>
      </c>
      <c r="P2049" s="13">
        <v>2859</v>
      </c>
      <c r="Q2049" s="13">
        <v>15.813460047114974</v>
      </c>
      <c r="R2049" s="13">
        <v>365</v>
      </c>
      <c r="S2049" s="13">
        <v>1.9182729375481882</v>
      </c>
      <c r="T2049" s="13">
        <v>279</v>
      </c>
    </row>
    <row r="2050" spans="1:20" x14ac:dyDescent="0.2">
      <c r="A2050" s="10">
        <v>2025</v>
      </c>
      <c r="B2050" s="10">
        <v>3</v>
      </c>
      <c r="C2050" s="10" t="s">
        <v>33</v>
      </c>
      <c r="E2050" s="13" t="b">
        <v>0</v>
      </c>
      <c r="F2050" s="13" t="b">
        <v>1</v>
      </c>
      <c r="G2050" s="13" t="s">
        <v>197</v>
      </c>
      <c r="H2050" s="13">
        <v>1190094.0600000019</v>
      </c>
      <c r="I2050" s="14">
        <v>5251</v>
      </c>
      <c r="J2050" s="14">
        <v>139.07760416679173</v>
      </c>
      <c r="K2050" s="13">
        <v>8557.0503398430465</v>
      </c>
      <c r="L2050" s="14">
        <v>7354.8139984729642</v>
      </c>
      <c r="M2050" s="13">
        <v>8282.6639623337342</v>
      </c>
      <c r="N2050" s="13">
        <v>6650.0857240165151</v>
      </c>
      <c r="O2050" s="13">
        <v>7080.4276209636537</v>
      </c>
      <c r="P2050" s="13">
        <v>1596</v>
      </c>
      <c r="Q2050" s="13">
        <v>11.475607518274211</v>
      </c>
      <c r="R2050" s="13">
        <v>417</v>
      </c>
      <c r="S2050" s="13">
        <v>2.0306957708049111</v>
      </c>
      <c r="T2050" s="13">
        <v>299</v>
      </c>
    </row>
    <row r="2051" spans="1:20" x14ac:dyDescent="0.2">
      <c r="A2051" s="10">
        <v>2025</v>
      </c>
      <c r="B2051" s="10">
        <v>3</v>
      </c>
      <c r="C2051" s="10" t="s">
        <v>37</v>
      </c>
      <c r="E2051" s="13" t="b">
        <v>0</v>
      </c>
      <c r="F2051" s="13" t="b">
        <v>1</v>
      </c>
      <c r="G2051" s="13" t="s">
        <v>197</v>
      </c>
      <c r="H2051" s="13">
        <v>293860.52000000072</v>
      </c>
      <c r="I2051" s="14">
        <v>2000</v>
      </c>
      <c r="J2051" s="14">
        <v>43.856527777796728</v>
      </c>
      <c r="K2051" s="13">
        <v>6700.4967080128417</v>
      </c>
      <c r="L2051" s="14">
        <v>6700.4967080128417</v>
      </c>
      <c r="M2051" s="13">
        <v>6700.4967080128417</v>
      </c>
      <c r="N2051" s="13">
        <v>6271.3097442074368</v>
      </c>
      <c r="O2051" s="13">
        <v>6700.4967080128417</v>
      </c>
      <c r="P2051" s="13">
        <v>570</v>
      </c>
      <c r="Q2051" s="13">
        <v>12.996924947819837</v>
      </c>
      <c r="R2051" s="13">
        <v>320</v>
      </c>
      <c r="S2051" s="13">
        <v>1.8744680851063831</v>
      </c>
      <c r="T2051" s="13">
        <v>219</v>
      </c>
    </row>
    <row r="2052" spans="1:20" x14ac:dyDescent="0.2">
      <c r="A2052" s="10">
        <v>2024</v>
      </c>
      <c r="B2052" s="10">
        <v>4</v>
      </c>
      <c r="C2052" s="10" t="s">
        <v>29</v>
      </c>
      <c r="E2052" s="13" t="b">
        <v>0</v>
      </c>
      <c r="F2052" s="13" t="b">
        <v>1</v>
      </c>
      <c r="G2052" s="13" t="s">
        <v>197</v>
      </c>
      <c r="H2052" s="13">
        <v>656749.20000000054</v>
      </c>
      <c r="I2052" s="14">
        <v>3826</v>
      </c>
      <c r="J2052" s="14">
        <v>137.4762152779245</v>
      </c>
      <c r="K2052" s="13">
        <v>4777.1841745301472</v>
      </c>
      <c r="L2052" s="14">
        <v>3627.6689679868064</v>
      </c>
      <c r="M2052" s="13">
        <v>4403.3376884590898</v>
      </c>
      <c r="N2052" s="13">
        <v>3074.3652576233576</v>
      </c>
      <c r="O2052" s="13">
        <v>3253.8224819157517</v>
      </c>
      <c r="P2052" s="13">
        <v>1099</v>
      </c>
      <c r="Q2052" s="13">
        <v>7.9941100922675314</v>
      </c>
      <c r="R2052" s="13">
        <v>359.5</v>
      </c>
      <c r="S2052" s="13">
        <v>1.856694560669456</v>
      </c>
      <c r="T2052" s="13">
        <v>279</v>
      </c>
    </row>
    <row r="2053" spans="1:20" x14ac:dyDescent="0.2">
      <c r="A2053" s="10">
        <v>2024</v>
      </c>
      <c r="B2053" s="10">
        <v>4</v>
      </c>
      <c r="C2053" s="10" t="s">
        <v>39</v>
      </c>
      <c r="E2053" s="13" t="b">
        <v>0</v>
      </c>
      <c r="F2053" s="13" t="b">
        <v>1</v>
      </c>
      <c r="G2053" s="13" t="s">
        <v>197</v>
      </c>
      <c r="H2053" s="13">
        <v>708844.09000000055</v>
      </c>
      <c r="I2053" s="14">
        <v>2742</v>
      </c>
      <c r="J2053" s="14">
        <v>73.543020833464979</v>
      </c>
      <c r="K2053" s="13">
        <v>9638.4956990704486</v>
      </c>
      <c r="L2053" s="14">
        <v>7358.5716750126512</v>
      </c>
      <c r="M2053" s="13">
        <v>8853.9589837422482</v>
      </c>
      <c r="N2053" s="13">
        <v>4856.6823330361694</v>
      </c>
      <c r="O2053" s="13">
        <v>6574.0349596844489</v>
      </c>
      <c r="P2053" s="13">
        <v>909</v>
      </c>
      <c r="Q2053" s="13">
        <v>12.360112349183909</v>
      </c>
      <c r="R2053" s="13">
        <v>409.5</v>
      </c>
      <c r="S2053" s="13">
        <v>1.834140435835351</v>
      </c>
      <c r="T2053" s="13">
        <v>305</v>
      </c>
    </row>
    <row r="2054" spans="1:20" x14ac:dyDescent="0.2">
      <c r="A2054" s="10">
        <v>2024</v>
      </c>
      <c r="B2054" s="10">
        <v>4</v>
      </c>
      <c r="C2054" s="10" t="s">
        <v>35</v>
      </c>
      <c r="E2054" s="13" t="b">
        <v>0</v>
      </c>
      <c r="F2054" s="13" t="b">
        <v>1</v>
      </c>
      <c r="G2054" s="13" t="s">
        <v>197</v>
      </c>
      <c r="H2054" s="13">
        <v>1353787.8699999999</v>
      </c>
      <c r="I2054" s="14">
        <v>6016</v>
      </c>
      <c r="J2054" s="14">
        <v>136.22190972213343</v>
      </c>
      <c r="K2054" s="13">
        <v>9938.1066728653823</v>
      </c>
      <c r="L2054" s="14">
        <v>7882.5493064243283</v>
      </c>
      <c r="M2054" s="13">
        <v>9162.9376841513586</v>
      </c>
      <c r="N2054" s="13">
        <v>6838.0807602835312</v>
      </c>
      <c r="O2054" s="13">
        <v>7107.3803177102964</v>
      </c>
      <c r="P2054" s="13">
        <v>2023</v>
      </c>
      <c r="Q2054" s="13">
        <v>14.850768162966824</v>
      </c>
      <c r="R2054" s="13">
        <v>362</v>
      </c>
      <c r="S2054" s="13">
        <v>1.8804042672655812</v>
      </c>
      <c r="T2054" s="13">
        <v>299</v>
      </c>
    </row>
    <row r="2055" spans="1:20" x14ac:dyDescent="0.2">
      <c r="A2055" s="10">
        <v>2024</v>
      </c>
      <c r="B2055" s="10">
        <v>4</v>
      </c>
      <c r="C2055" s="10" t="s">
        <v>41</v>
      </c>
      <c r="E2055" s="13" t="b">
        <v>0</v>
      </c>
      <c r="F2055" s="13" t="b">
        <v>1</v>
      </c>
      <c r="G2055" s="13" t="s">
        <v>197</v>
      </c>
      <c r="H2055" s="13">
        <v>212169.00000000017</v>
      </c>
      <c r="I2055" s="14">
        <v>1260</v>
      </c>
      <c r="J2055" s="14">
        <v>39.745347222305135</v>
      </c>
      <c r="K2055" s="13">
        <v>5338.2097485093973</v>
      </c>
      <c r="L2055" s="14">
        <v>4795.3009174628633</v>
      </c>
      <c r="M2055" s="13">
        <v>4617.9644367780447</v>
      </c>
      <c r="N2055" s="13">
        <v>4079.8813278198641</v>
      </c>
      <c r="O2055" s="13">
        <v>4075.0556057315089</v>
      </c>
      <c r="P2055" s="13">
        <v>416</v>
      </c>
      <c r="Q2055" s="13">
        <v>10.466633935117324</v>
      </c>
      <c r="R2055" s="13">
        <v>300</v>
      </c>
      <c r="S2055" s="13">
        <v>1.7915407854984895</v>
      </c>
      <c r="T2055" s="13">
        <v>239</v>
      </c>
    </row>
    <row r="2056" spans="1:20" x14ac:dyDescent="0.2">
      <c r="A2056" s="10">
        <v>2024</v>
      </c>
      <c r="B2056" s="10">
        <v>4</v>
      </c>
      <c r="C2056" s="10" t="s">
        <v>27</v>
      </c>
      <c r="E2056" s="13" t="b">
        <v>0</v>
      </c>
      <c r="F2056" s="13" t="b">
        <v>1</v>
      </c>
      <c r="G2056" s="13" t="s">
        <v>197</v>
      </c>
      <c r="H2056" s="13">
        <v>1438657.7700000003</v>
      </c>
      <c r="I2056" s="14">
        <v>6942</v>
      </c>
      <c r="J2056" s="14">
        <v>170.80121527782558</v>
      </c>
      <c r="K2056" s="13">
        <v>8422.9949281091285</v>
      </c>
      <c r="L2056" s="14">
        <v>6370.6681959496964</v>
      </c>
      <c r="M2056" s="13">
        <v>7592.6876040697762</v>
      </c>
      <c r="N2056" s="13">
        <v>5261.6696464259685</v>
      </c>
      <c r="O2056" s="13">
        <v>5540.3608719103531</v>
      </c>
      <c r="P2056" s="13">
        <v>2343</v>
      </c>
      <c r="Q2056" s="13">
        <v>13.717700990527918</v>
      </c>
      <c r="R2056" s="13">
        <v>350</v>
      </c>
      <c r="S2056" s="13">
        <v>1.8343675417661098</v>
      </c>
      <c r="T2056" s="13">
        <v>295</v>
      </c>
    </row>
    <row r="2057" spans="1:20" x14ac:dyDescent="0.2">
      <c r="A2057" s="10">
        <v>2024</v>
      </c>
      <c r="B2057" s="10">
        <v>4</v>
      </c>
      <c r="C2057" s="10" t="s">
        <v>33</v>
      </c>
      <c r="E2057" s="13" t="b">
        <v>0</v>
      </c>
      <c r="F2057" s="13" t="b">
        <v>1</v>
      </c>
      <c r="G2057" s="13" t="s">
        <v>197</v>
      </c>
      <c r="H2057" s="13">
        <v>1163249.2699999996</v>
      </c>
      <c r="I2057" s="14">
        <v>5508</v>
      </c>
      <c r="J2057" s="14">
        <v>125.82472222218493</v>
      </c>
      <c r="K2057" s="13">
        <v>9244.9977194934745</v>
      </c>
      <c r="L2057" s="14">
        <v>7070.8216500487924</v>
      </c>
      <c r="M2057" s="13">
        <v>8780.2845934295237</v>
      </c>
      <c r="N2057" s="13">
        <v>5970.5211879859453</v>
      </c>
      <c r="O2057" s="13">
        <v>6606.1085239848398</v>
      </c>
      <c r="P2057" s="13">
        <v>1676</v>
      </c>
      <c r="Q2057" s="13">
        <v>13.320116829190933</v>
      </c>
      <c r="R2057" s="13">
        <v>376</v>
      </c>
      <c r="S2057" s="13">
        <v>1.9043296089385475</v>
      </c>
      <c r="T2057" s="13">
        <v>305</v>
      </c>
    </row>
    <row r="2058" spans="1:20" x14ac:dyDescent="0.2">
      <c r="A2058" s="10">
        <v>2025</v>
      </c>
      <c r="B2058" s="10">
        <v>4</v>
      </c>
      <c r="C2058" s="10" t="s">
        <v>29</v>
      </c>
      <c r="E2058" s="13" t="b">
        <v>0</v>
      </c>
      <c r="F2058" s="13" t="b">
        <v>1</v>
      </c>
      <c r="G2058" s="13" t="s">
        <v>197</v>
      </c>
      <c r="H2058" s="13">
        <v>752885.00000000023</v>
      </c>
      <c r="I2058" s="14">
        <v>4064</v>
      </c>
      <c r="J2058" s="14">
        <v>146.32840277781389</v>
      </c>
      <c r="K2058" s="13">
        <v>5145.1733614777868</v>
      </c>
      <c r="L2058" s="14">
        <v>4632.1772610967791</v>
      </c>
      <c r="M2058" s="13">
        <v>4482.5692589289383</v>
      </c>
      <c r="N2058" s="13">
        <v>3909.6189744424623</v>
      </c>
      <c r="O2058" s="13">
        <v>3969.5731585479293</v>
      </c>
      <c r="P2058" s="13">
        <v>1081</v>
      </c>
      <c r="Q2058" s="13">
        <v>7.3874926499498406</v>
      </c>
      <c r="R2058" s="13">
        <v>366</v>
      </c>
      <c r="S2058" s="13">
        <v>1.9957939011566772</v>
      </c>
      <c r="T2058" s="13">
        <v>289</v>
      </c>
    </row>
    <row r="2059" spans="1:20" x14ac:dyDescent="0.2">
      <c r="A2059" s="10">
        <v>2025</v>
      </c>
      <c r="B2059" s="10">
        <v>4</v>
      </c>
      <c r="C2059" s="10" t="s">
        <v>39</v>
      </c>
      <c r="E2059" s="13" t="b">
        <v>0</v>
      </c>
      <c r="F2059" s="13" t="b">
        <v>1</v>
      </c>
      <c r="G2059" s="13" t="s">
        <v>197</v>
      </c>
      <c r="H2059" s="13">
        <v>757944.76000000071</v>
      </c>
      <c r="I2059" s="14">
        <v>3121</v>
      </c>
      <c r="J2059" s="14">
        <v>100.14850694454218</v>
      </c>
      <c r="K2059" s="13">
        <v>7568.208285119189</v>
      </c>
      <c r="L2059" s="14">
        <v>6531.6142991750239</v>
      </c>
      <c r="M2059" s="13">
        <v>6516.8895664257216</v>
      </c>
      <c r="N2059" s="13">
        <v>5069.9191180270627</v>
      </c>
      <c r="O2059" s="13">
        <v>5480.2955804815529</v>
      </c>
      <c r="P2059" s="13">
        <v>1027</v>
      </c>
      <c r="Q2059" s="13">
        <v>10.254770952987919</v>
      </c>
      <c r="R2059" s="13">
        <v>400</v>
      </c>
      <c r="S2059" s="13">
        <v>1.8532608695652173</v>
      </c>
      <c r="T2059" s="13">
        <v>319</v>
      </c>
    </row>
    <row r="2060" spans="1:20" x14ac:dyDescent="0.2">
      <c r="A2060" s="10">
        <v>2025</v>
      </c>
      <c r="B2060" s="10">
        <v>4</v>
      </c>
      <c r="C2060" s="10" t="s">
        <v>35</v>
      </c>
      <c r="E2060" s="13" t="b">
        <v>0</v>
      </c>
      <c r="F2060" s="13" t="b">
        <v>1</v>
      </c>
      <c r="G2060" s="13" t="s">
        <v>197</v>
      </c>
      <c r="H2060" s="13">
        <v>1203227.8000000007</v>
      </c>
      <c r="I2060" s="14">
        <v>5746</v>
      </c>
      <c r="J2060" s="14">
        <v>172.44965277751092</v>
      </c>
      <c r="K2060" s="13">
        <v>6977.2700647438651</v>
      </c>
      <c r="L2060" s="14">
        <v>6027.773980740425</v>
      </c>
      <c r="M2060" s="13">
        <v>6884.013860738929</v>
      </c>
      <c r="N2060" s="13">
        <v>5761.3434065990095</v>
      </c>
      <c r="O2060" s="13">
        <v>5934.517776735489</v>
      </c>
      <c r="P2060" s="13">
        <v>1672</v>
      </c>
      <c r="Q2060" s="13">
        <v>9.6955834533175977</v>
      </c>
      <c r="R2060" s="13">
        <v>419</v>
      </c>
      <c r="S2060" s="13">
        <v>2.1310072416063202</v>
      </c>
      <c r="T2060" s="13">
        <v>299</v>
      </c>
    </row>
    <row r="2061" spans="1:20" x14ac:dyDescent="0.2">
      <c r="A2061" s="10">
        <v>2025</v>
      </c>
      <c r="B2061" s="10">
        <v>4</v>
      </c>
      <c r="C2061" s="10" t="s">
        <v>41</v>
      </c>
      <c r="E2061" s="13" t="b">
        <v>0</v>
      </c>
      <c r="F2061" s="13" t="b">
        <v>1</v>
      </c>
      <c r="G2061" s="13" t="s">
        <v>197</v>
      </c>
      <c r="H2061" s="13">
        <v>229298.9000000002</v>
      </c>
      <c r="I2061" s="14">
        <v>1364</v>
      </c>
      <c r="J2061" s="14">
        <v>49.245694444453406</v>
      </c>
      <c r="K2061" s="13">
        <v>4656.2222867754963</v>
      </c>
      <c r="L2061" s="14">
        <v>4358.9353835211778</v>
      </c>
      <c r="M2061" s="13">
        <v>4350.4899751521443</v>
      </c>
      <c r="N2061" s="13">
        <v>3919.9162927377956</v>
      </c>
      <c r="O2061" s="13">
        <v>4053.2030718978262</v>
      </c>
      <c r="P2061" s="13">
        <v>449</v>
      </c>
      <c r="Q2061" s="13">
        <v>9.1175483474286008</v>
      </c>
      <c r="R2061" s="13">
        <v>305</v>
      </c>
      <c r="S2061" s="13">
        <v>1.8536585365853659</v>
      </c>
      <c r="T2061" s="13">
        <v>245</v>
      </c>
    </row>
    <row r="2062" spans="1:20" x14ac:dyDescent="0.2">
      <c r="A2062" s="10">
        <v>2025</v>
      </c>
      <c r="B2062" s="10">
        <v>4</v>
      </c>
      <c r="C2062" s="10" t="s">
        <v>27</v>
      </c>
      <c r="E2062" s="13" t="b">
        <v>0</v>
      </c>
      <c r="F2062" s="13" t="b">
        <v>1</v>
      </c>
      <c r="G2062" s="13" t="s">
        <v>197</v>
      </c>
      <c r="H2062" s="13">
        <v>1630419.9300000009</v>
      </c>
      <c r="I2062" s="14">
        <v>8285</v>
      </c>
      <c r="J2062" s="14">
        <v>166.79989583327378</v>
      </c>
      <c r="K2062" s="13">
        <v>9774.7059244551365</v>
      </c>
      <c r="L2062" s="14">
        <v>8838.5599561382223</v>
      </c>
      <c r="M2062" s="13">
        <v>9047.5711777929919</v>
      </c>
      <c r="N2062" s="13">
        <v>7736.299255785183</v>
      </c>
      <c r="O2062" s="13">
        <v>8111.4252094760841</v>
      </c>
      <c r="P2062" s="13">
        <v>2457</v>
      </c>
      <c r="Q2062" s="13">
        <v>14.730225026374805</v>
      </c>
      <c r="R2062" s="13">
        <v>366</v>
      </c>
      <c r="S2062" s="13">
        <v>1.9677996422182469</v>
      </c>
      <c r="T2062" s="13">
        <v>279</v>
      </c>
    </row>
    <row r="2063" spans="1:20" x14ac:dyDescent="0.2">
      <c r="A2063" s="10">
        <v>2025</v>
      </c>
      <c r="B2063" s="10">
        <v>4</v>
      </c>
      <c r="C2063" s="10" t="s">
        <v>33</v>
      </c>
      <c r="E2063" s="13" t="b">
        <v>0</v>
      </c>
      <c r="F2063" s="13" t="b">
        <v>1</v>
      </c>
      <c r="G2063" s="13" t="s">
        <v>197</v>
      </c>
      <c r="H2063" s="13">
        <v>1147356.8000000012</v>
      </c>
      <c r="I2063" s="14">
        <v>5362</v>
      </c>
      <c r="J2063" s="14">
        <v>134.03281249990891</v>
      </c>
      <c r="K2063" s="13">
        <v>8560.2680313880664</v>
      </c>
      <c r="L2063" s="14">
        <v>7395.5163031490902</v>
      </c>
      <c r="M2063" s="13">
        <v>8124.0763339256291</v>
      </c>
      <c r="N2063" s="13">
        <v>6921.6067520826791</v>
      </c>
      <c r="O2063" s="13">
        <v>6959.324605686651</v>
      </c>
      <c r="P2063" s="13">
        <v>1550</v>
      </c>
      <c r="Q2063" s="13">
        <v>11.564332427934788</v>
      </c>
      <c r="R2063" s="13">
        <v>399</v>
      </c>
      <c r="S2063" s="13">
        <v>2.0913705583756346</v>
      </c>
      <c r="T2063" s="13">
        <v>299</v>
      </c>
    </row>
    <row r="2064" spans="1:20" x14ac:dyDescent="0.2">
      <c r="A2064" s="10">
        <v>2025</v>
      </c>
      <c r="B2064" s="10">
        <v>4</v>
      </c>
      <c r="C2064" s="10" t="s">
        <v>37</v>
      </c>
      <c r="E2064" s="13" t="b">
        <v>0</v>
      </c>
      <c r="F2064" s="13" t="b">
        <v>1</v>
      </c>
      <c r="G2064" s="13" t="s">
        <v>197</v>
      </c>
      <c r="H2064" s="13">
        <v>325210.95000000007</v>
      </c>
      <c r="I2064" s="14">
        <v>2308</v>
      </c>
      <c r="J2064" s="14">
        <v>22.780486111137726</v>
      </c>
      <c r="K2064" s="13">
        <v>14275.856468269107</v>
      </c>
      <c r="L2064" s="14">
        <v>14275.856468269107</v>
      </c>
      <c r="M2064" s="13">
        <v>14275.856468269107</v>
      </c>
      <c r="N2064" s="13">
        <v>13777.292919423366</v>
      </c>
      <c r="O2064" s="13">
        <v>14275.856468269107</v>
      </c>
      <c r="P2064" s="13">
        <v>668</v>
      </c>
      <c r="Q2064" s="13">
        <v>29.323342651296834</v>
      </c>
      <c r="R2064" s="13">
        <v>318</v>
      </c>
      <c r="S2064" s="13">
        <v>1.7854330708661417</v>
      </c>
      <c r="T2064" s="13">
        <v>219</v>
      </c>
    </row>
    <row r="2065" spans="1:20" x14ac:dyDescent="0.2">
      <c r="A2065" s="10">
        <v>2024</v>
      </c>
      <c r="B2065" s="10">
        <v>5</v>
      </c>
      <c r="C2065" s="10" t="s">
        <v>29</v>
      </c>
      <c r="E2065" s="13" t="b">
        <v>0</v>
      </c>
      <c r="F2065" s="13" t="b">
        <v>1</v>
      </c>
      <c r="G2065" s="13" t="s">
        <v>197</v>
      </c>
      <c r="H2065" s="13">
        <v>762955.70000000054</v>
      </c>
      <c r="I2065" s="14">
        <v>3983</v>
      </c>
      <c r="J2065" s="14">
        <v>149.2207638887447</v>
      </c>
      <c r="K2065" s="13">
        <v>5112.9325444871829</v>
      </c>
      <c r="L2065" s="14">
        <v>3835.2035272161406</v>
      </c>
      <c r="M2065" s="13">
        <v>4664.549904857452</v>
      </c>
      <c r="N2065" s="13">
        <v>3226.8196962119905</v>
      </c>
      <c r="O2065" s="13">
        <v>3386.8208875864102</v>
      </c>
      <c r="P2065" s="13">
        <v>1166</v>
      </c>
      <c r="Q2065" s="13">
        <v>7.8139259551662708</v>
      </c>
      <c r="R2065" s="13">
        <v>365</v>
      </c>
      <c r="S2065" s="13">
        <v>1.8438697318007662</v>
      </c>
      <c r="T2065" s="13">
        <v>295</v>
      </c>
    </row>
    <row r="2066" spans="1:20" x14ac:dyDescent="0.2">
      <c r="A2066" s="10">
        <v>2024</v>
      </c>
      <c r="B2066" s="10">
        <v>5</v>
      </c>
      <c r="C2066" s="10" t="s">
        <v>39</v>
      </c>
      <c r="E2066" s="13" t="b">
        <v>0</v>
      </c>
      <c r="F2066" s="13" t="b">
        <v>1</v>
      </c>
      <c r="G2066" s="13" t="s">
        <v>197</v>
      </c>
      <c r="H2066" s="13">
        <v>814955.12000000116</v>
      </c>
      <c r="I2066" s="14">
        <v>3164</v>
      </c>
      <c r="J2066" s="14">
        <v>74.310034722212293</v>
      </c>
      <c r="K2066" s="13">
        <v>10966.959214142311</v>
      </c>
      <c r="L2066" s="14">
        <v>7665.9602182869312</v>
      </c>
      <c r="M2066" s="13">
        <v>9407.8090881450225</v>
      </c>
      <c r="N2066" s="13">
        <v>5400.8233410236335</v>
      </c>
      <c r="O2066" s="13">
        <v>6106.8100922896501</v>
      </c>
      <c r="P2066" s="13">
        <v>1075</v>
      </c>
      <c r="Q2066" s="13">
        <v>14.466417678562431</v>
      </c>
      <c r="R2066" s="13">
        <v>425</v>
      </c>
      <c r="S2066" s="13">
        <v>1.7928934010152284</v>
      </c>
      <c r="T2066" s="13">
        <v>315</v>
      </c>
    </row>
    <row r="2067" spans="1:20" x14ac:dyDescent="0.2">
      <c r="A2067" s="10">
        <v>2024</v>
      </c>
      <c r="B2067" s="10">
        <v>5</v>
      </c>
      <c r="C2067" s="10" t="s">
        <v>35</v>
      </c>
      <c r="E2067" s="13" t="b">
        <v>0</v>
      </c>
      <c r="F2067" s="13" t="b">
        <v>1</v>
      </c>
      <c r="G2067" s="13" t="s">
        <v>197</v>
      </c>
      <c r="H2067" s="13">
        <v>1396036.6199999987</v>
      </c>
      <c r="I2067" s="14">
        <v>5951</v>
      </c>
      <c r="J2067" s="14">
        <v>143.42718750015658</v>
      </c>
      <c r="K2067" s="13">
        <v>9733.4169646077371</v>
      </c>
      <c r="L2067" s="14">
        <v>6959.4557865740089</v>
      </c>
      <c r="M2067" s="13">
        <v>8685.0473868396712</v>
      </c>
      <c r="N2067" s="13">
        <v>5628.3225242712069</v>
      </c>
      <c r="O2067" s="13">
        <v>5911.0862088059439</v>
      </c>
      <c r="P2067" s="13">
        <v>2115</v>
      </c>
      <c r="Q2067" s="13">
        <v>14.74615822050956</v>
      </c>
      <c r="R2067" s="13">
        <v>359</v>
      </c>
      <c r="S2067" s="13">
        <v>1.7782994261867502</v>
      </c>
      <c r="T2067" s="13">
        <v>299</v>
      </c>
    </row>
    <row r="2068" spans="1:20" x14ac:dyDescent="0.2">
      <c r="A2068" s="10">
        <v>2024</v>
      </c>
      <c r="B2068" s="10">
        <v>5</v>
      </c>
      <c r="C2068" s="10" t="s">
        <v>41</v>
      </c>
      <c r="E2068" s="13" t="b">
        <v>0</v>
      </c>
      <c r="F2068" s="13" t="b">
        <v>1</v>
      </c>
      <c r="G2068" s="13" t="s">
        <v>197</v>
      </c>
      <c r="H2068" s="13">
        <v>176527.90000000026</v>
      </c>
      <c r="I2068" s="14">
        <v>1069</v>
      </c>
      <c r="J2068" s="14">
        <v>40.01034722218261</v>
      </c>
      <c r="K2068" s="13">
        <v>4412.0561868588165</v>
      </c>
      <c r="L2068" s="14">
        <v>3907.2217777037404</v>
      </c>
      <c r="M2068" s="13">
        <v>4217.0366346247392</v>
      </c>
      <c r="N2068" s="13">
        <v>3455.8310437091304</v>
      </c>
      <c r="O2068" s="13">
        <v>3712.2022254696617</v>
      </c>
      <c r="P2068" s="13">
        <v>366</v>
      </c>
      <c r="Q2068" s="13">
        <v>9.1476336850453936</v>
      </c>
      <c r="R2068" s="13">
        <v>296</v>
      </c>
      <c r="S2068" s="13">
        <v>1.7010676156583631</v>
      </c>
      <c r="T2068" s="13">
        <v>242</v>
      </c>
    </row>
    <row r="2069" spans="1:20" x14ac:dyDescent="0.2">
      <c r="A2069" s="10">
        <v>2024</v>
      </c>
      <c r="B2069" s="10">
        <v>5</v>
      </c>
      <c r="C2069" s="10" t="s">
        <v>27</v>
      </c>
      <c r="E2069" s="13" t="b">
        <v>0</v>
      </c>
      <c r="F2069" s="13" t="b">
        <v>1</v>
      </c>
      <c r="G2069" s="13" t="s">
        <v>197</v>
      </c>
      <c r="H2069" s="13">
        <v>1544459.7000000011</v>
      </c>
      <c r="I2069" s="14">
        <v>7636</v>
      </c>
      <c r="J2069" s="14">
        <v>174.9129861110641</v>
      </c>
      <c r="K2069" s="13">
        <v>8829.874409778351</v>
      </c>
      <c r="L2069" s="14">
        <v>6182.3685824754157</v>
      </c>
      <c r="M2069" s="13">
        <v>8523.7227558011127</v>
      </c>
      <c r="N2069" s="13">
        <v>5281.9443000839728</v>
      </c>
      <c r="O2069" s="13">
        <v>5876.2169284981765</v>
      </c>
      <c r="P2069" s="13">
        <v>2748</v>
      </c>
      <c r="Q2069" s="13">
        <v>15.710668836532861</v>
      </c>
      <c r="R2069" s="13">
        <v>347</v>
      </c>
      <c r="S2069" s="13">
        <v>1.6870474658085277</v>
      </c>
      <c r="T2069" s="13">
        <v>289</v>
      </c>
    </row>
    <row r="2070" spans="1:20" x14ac:dyDescent="0.2">
      <c r="A2070" s="10">
        <v>2024</v>
      </c>
      <c r="B2070" s="10">
        <v>5</v>
      </c>
      <c r="C2070" s="10" t="s">
        <v>33</v>
      </c>
      <c r="E2070" s="13" t="b">
        <v>0</v>
      </c>
      <c r="F2070" s="13" t="b">
        <v>1</v>
      </c>
      <c r="G2070" s="13" t="s">
        <v>197</v>
      </c>
      <c r="H2070" s="13">
        <v>1246118.1999999993</v>
      </c>
      <c r="I2070" s="14">
        <v>5626</v>
      </c>
      <c r="J2070" s="14">
        <v>129.32631944434894</v>
      </c>
      <c r="K2070" s="13">
        <v>9635.4570775225893</v>
      </c>
      <c r="L2070" s="14">
        <v>6704.8069080256419</v>
      </c>
      <c r="M2070" s="13">
        <v>9520.3536703897062</v>
      </c>
      <c r="N2070" s="13">
        <v>5945.8778638705135</v>
      </c>
      <c r="O2070" s="13">
        <v>6589.7035008927596</v>
      </c>
      <c r="P2070" s="13">
        <v>1853</v>
      </c>
      <c r="Q2070" s="13">
        <v>14.328096616074919</v>
      </c>
      <c r="R2070" s="13">
        <v>360</v>
      </c>
      <c r="S2070" s="13">
        <v>1.8513681592039801</v>
      </c>
      <c r="T2070" s="13">
        <v>305</v>
      </c>
    </row>
    <row r="2071" spans="1:20" x14ac:dyDescent="0.2">
      <c r="A2071" s="10">
        <v>2025</v>
      </c>
      <c r="B2071" s="10">
        <v>5</v>
      </c>
      <c r="C2071" s="10" t="s">
        <v>29</v>
      </c>
      <c r="E2071" s="13" t="b">
        <v>0</v>
      </c>
      <c r="F2071" s="13" t="b">
        <v>1</v>
      </c>
      <c r="G2071" s="13" t="s">
        <v>197</v>
      </c>
      <c r="H2071" s="13">
        <v>646667.00000000035</v>
      </c>
      <c r="I2071" s="14">
        <v>3871</v>
      </c>
      <c r="J2071" s="14">
        <v>159.2242361111683</v>
      </c>
      <c r="K2071" s="13">
        <v>4061.3603543904323</v>
      </c>
      <c r="L2071" s="14">
        <v>3615.6248198173648</v>
      </c>
      <c r="M2071" s="13">
        <v>3855.8451589703513</v>
      </c>
      <c r="N2071" s="13">
        <v>3456.9894222365297</v>
      </c>
      <c r="O2071" s="13">
        <v>3410.1096243972829</v>
      </c>
      <c r="P2071" s="13">
        <v>1069</v>
      </c>
      <c r="Q2071" s="13">
        <v>6.7138020323340601</v>
      </c>
      <c r="R2071" s="13">
        <v>398.5</v>
      </c>
      <c r="S2071" s="13">
        <v>1.9323308270676691</v>
      </c>
      <c r="T2071" s="13">
        <v>299</v>
      </c>
    </row>
    <row r="2072" spans="1:20" x14ac:dyDescent="0.2">
      <c r="A2072" s="10">
        <v>2025</v>
      </c>
      <c r="B2072" s="10">
        <v>5</v>
      </c>
      <c r="C2072" s="10" t="s">
        <v>39</v>
      </c>
      <c r="E2072" s="13" t="b">
        <v>0</v>
      </c>
      <c r="F2072" s="13" t="b">
        <v>1</v>
      </c>
      <c r="G2072" s="13" t="s">
        <v>197</v>
      </c>
      <c r="H2072" s="13">
        <v>646042.49000000034</v>
      </c>
      <c r="I2072" s="14">
        <v>3079</v>
      </c>
      <c r="J2072" s="14">
        <v>104.94322916662991</v>
      </c>
      <c r="K2072" s="13">
        <v>6156.1140735836098</v>
      </c>
      <c r="L2072" s="14">
        <v>5666.1197175079815</v>
      </c>
      <c r="M2072" s="13">
        <v>6135.6172772006375</v>
      </c>
      <c r="N2072" s="13">
        <v>4744.0026760517112</v>
      </c>
      <c r="O2072" s="13">
        <v>5645.6229211250093</v>
      </c>
      <c r="P2072" s="13">
        <v>1009</v>
      </c>
      <c r="Q2072" s="13">
        <v>9.6147222456619836</v>
      </c>
      <c r="R2072" s="13">
        <v>399</v>
      </c>
      <c r="S2072" s="13">
        <v>1.7425083240843506</v>
      </c>
      <c r="T2072" s="13">
        <v>319</v>
      </c>
    </row>
    <row r="2073" spans="1:20" x14ac:dyDescent="0.2">
      <c r="A2073" s="10">
        <v>2025</v>
      </c>
      <c r="B2073" s="10">
        <v>5</v>
      </c>
      <c r="C2073" s="10" t="s">
        <v>35</v>
      </c>
      <c r="E2073" s="13" t="b">
        <v>0</v>
      </c>
      <c r="F2073" s="13" t="b">
        <v>1</v>
      </c>
      <c r="G2073" s="13" t="s">
        <v>197</v>
      </c>
      <c r="H2073" s="13">
        <v>1174619.4200000011</v>
      </c>
      <c r="I2073" s="14">
        <v>5228</v>
      </c>
      <c r="J2073" s="14">
        <v>200.70194444446156</v>
      </c>
      <c r="K2073" s="13">
        <v>5852.55625326063</v>
      </c>
      <c r="L2073" s="14">
        <v>5479.7149725887994</v>
      </c>
      <c r="M2073" s="13">
        <v>5622.1050728895352</v>
      </c>
      <c r="N2073" s="13">
        <v>5013.9358778283668</v>
      </c>
      <c r="O2073" s="13">
        <v>5249.2637922177046</v>
      </c>
      <c r="P2073" s="13">
        <v>1542</v>
      </c>
      <c r="Q2073" s="13">
        <v>7.6830346824402778</v>
      </c>
      <c r="R2073" s="13">
        <v>412</v>
      </c>
      <c r="S2073" s="13">
        <v>2.1022318214542834</v>
      </c>
      <c r="T2073" s="13">
        <v>309</v>
      </c>
    </row>
    <row r="2074" spans="1:20" x14ac:dyDescent="0.2">
      <c r="A2074" s="10">
        <v>2025</v>
      </c>
      <c r="B2074" s="10">
        <v>5</v>
      </c>
      <c r="C2074" s="10" t="s">
        <v>41</v>
      </c>
      <c r="E2074" s="13" t="b">
        <v>0</v>
      </c>
      <c r="F2074" s="13" t="b">
        <v>1</v>
      </c>
      <c r="G2074" s="13" t="s">
        <v>197</v>
      </c>
      <c r="H2074" s="13">
        <v>230953.90000000017</v>
      </c>
      <c r="I2074" s="14">
        <v>1397</v>
      </c>
      <c r="J2074" s="14">
        <v>48.570486111171199</v>
      </c>
      <c r="K2074" s="13">
        <v>4755.0254998761648</v>
      </c>
      <c r="L2074" s="14">
        <v>4392.1096344748139</v>
      </c>
      <c r="M2074" s="13">
        <v>4421.4072617775955</v>
      </c>
      <c r="N2074" s="13">
        <v>3992.3627603018899</v>
      </c>
      <c r="O2074" s="13">
        <v>4058.4913963762442</v>
      </c>
      <c r="P2074" s="13">
        <v>459</v>
      </c>
      <c r="Q2074" s="13">
        <v>9.4501833675168871</v>
      </c>
      <c r="R2074" s="13">
        <v>309</v>
      </c>
      <c r="S2074" s="13">
        <v>1.7245989304812834</v>
      </c>
      <c r="T2074" s="13">
        <v>249</v>
      </c>
    </row>
    <row r="2075" spans="1:20" x14ac:dyDescent="0.2">
      <c r="A2075" s="10">
        <v>2025</v>
      </c>
      <c r="B2075" s="10">
        <v>5</v>
      </c>
      <c r="C2075" s="10" t="s">
        <v>27</v>
      </c>
      <c r="E2075" s="13" t="b">
        <v>0</v>
      </c>
      <c r="F2075" s="13" t="b">
        <v>1</v>
      </c>
      <c r="G2075" s="13" t="s">
        <v>197</v>
      </c>
      <c r="H2075" s="13">
        <v>1512550.5500000017</v>
      </c>
      <c r="I2075" s="14">
        <v>8067</v>
      </c>
      <c r="J2075" s="14">
        <v>177.86454861088717</v>
      </c>
      <c r="K2075" s="13">
        <v>8503.9461872134852</v>
      </c>
      <c r="L2075" s="14">
        <v>7986.8068206653743</v>
      </c>
      <c r="M2075" s="13">
        <v>8038.5645209597678</v>
      </c>
      <c r="N2075" s="13">
        <v>7089.4205160500296</v>
      </c>
      <c r="O2075" s="13">
        <v>7521.425154411656</v>
      </c>
      <c r="P2075" s="13">
        <v>2454</v>
      </c>
      <c r="Q2075" s="13">
        <v>13.79701587059148</v>
      </c>
      <c r="R2075" s="13">
        <v>385</v>
      </c>
      <c r="S2075" s="13">
        <v>1.8547661870503598</v>
      </c>
      <c r="T2075" s="13">
        <v>289</v>
      </c>
    </row>
    <row r="2076" spans="1:20" x14ac:dyDescent="0.2">
      <c r="A2076" s="10">
        <v>2025</v>
      </c>
      <c r="B2076" s="10">
        <v>5</v>
      </c>
      <c r="C2076" s="10" t="s">
        <v>33</v>
      </c>
      <c r="E2076" s="13" t="b">
        <v>0</v>
      </c>
      <c r="F2076" s="13" t="b">
        <v>1</v>
      </c>
      <c r="G2076" s="13" t="s">
        <v>197</v>
      </c>
      <c r="H2076" s="13">
        <v>1147569.5800000019</v>
      </c>
      <c r="I2076" s="14">
        <v>5431</v>
      </c>
      <c r="J2076" s="14">
        <v>152.20878472261421</v>
      </c>
      <c r="K2076" s="13">
        <v>7539.4438112841945</v>
      </c>
      <c r="L2076" s="14">
        <v>6815.3610968676094</v>
      </c>
      <c r="M2076" s="13">
        <v>7062.4017001319044</v>
      </c>
      <c r="N2076" s="13">
        <v>6198.6818416520946</v>
      </c>
      <c r="O2076" s="13">
        <v>6338.3189857153211</v>
      </c>
      <c r="P2076" s="13">
        <v>1457</v>
      </c>
      <c r="Q2076" s="13">
        <v>9.5723778535860564</v>
      </c>
      <c r="R2076" s="13">
        <v>469</v>
      </c>
      <c r="S2076" s="13">
        <v>2.2437694704049846</v>
      </c>
      <c r="T2076" s="13">
        <v>299</v>
      </c>
    </row>
    <row r="2077" spans="1:20" x14ac:dyDescent="0.2">
      <c r="A2077" s="10">
        <v>2025</v>
      </c>
      <c r="B2077" s="10">
        <v>5</v>
      </c>
      <c r="C2077" s="10" t="s">
        <v>37</v>
      </c>
      <c r="E2077" s="13" t="b">
        <v>0</v>
      </c>
      <c r="F2077" s="13" t="b">
        <v>1</v>
      </c>
      <c r="G2077" s="13" t="s">
        <v>197</v>
      </c>
      <c r="H2077" s="13">
        <v>280567.02000000048</v>
      </c>
      <c r="I2077" s="14">
        <v>2278</v>
      </c>
      <c r="J2077" s="14">
        <v>22.571805555579481</v>
      </c>
      <c r="K2077" s="13">
        <v>12429.976827026479</v>
      </c>
      <c r="L2077" s="14">
        <v>12429.976827026479</v>
      </c>
      <c r="M2077" s="13">
        <v>12429.976827026479</v>
      </c>
      <c r="N2077" s="13">
        <v>12282.825107514213</v>
      </c>
      <c r="O2077" s="13">
        <v>12429.976827026479</v>
      </c>
      <c r="P2077" s="13">
        <v>649</v>
      </c>
      <c r="Q2077" s="13">
        <v>28.752684334531445</v>
      </c>
      <c r="R2077" s="13">
        <v>318</v>
      </c>
      <c r="S2077" s="13">
        <v>1.7721021611001964</v>
      </c>
      <c r="T2077" s="13">
        <v>199</v>
      </c>
    </row>
    <row r="2078" spans="1:20" x14ac:dyDescent="0.2">
      <c r="A2078" s="10">
        <v>2024</v>
      </c>
      <c r="B2078" s="10">
        <v>6</v>
      </c>
      <c r="C2078" s="10" t="s">
        <v>29</v>
      </c>
      <c r="E2078" s="13" t="b">
        <v>0</v>
      </c>
      <c r="F2078" s="13" t="b">
        <v>1</v>
      </c>
      <c r="G2078" s="13" t="s">
        <v>197</v>
      </c>
      <c r="H2078" s="13">
        <v>865177.00000000081</v>
      </c>
      <c r="I2078" s="14">
        <v>4223</v>
      </c>
      <c r="J2078" s="14">
        <v>142.84812499983701</v>
      </c>
      <c r="K2078" s="13">
        <v>6056.6213242280073</v>
      </c>
      <c r="L2078" s="14">
        <v>4721.6062514000159</v>
      </c>
      <c r="M2078" s="13">
        <v>4773.0230970884559</v>
      </c>
      <c r="N2078" s="13">
        <v>3324.3117471828368</v>
      </c>
      <c r="O2078" s="13">
        <v>3438.0080242604568</v>
      </c>
      <c r="P2078" s="13">
        <v>1192</v>
      </c>
      <c r="Q2078" s="13">
        <v>8.3445267482605043</v>
      </c>
      <c r="R2078" s="13">
        <v>360</v>
      </c>
      <c r="S2078" s="13">
        <v>1.944603629417383</v>
      </c>
      <c r="T2078" s="13">
        <v>280</v>
      </c>
    </row>
    <row r="2079" spans="1:20" x14ac:dyDescent="0.2">
      <c r="A2079" s="10">
        <v>2024</v>
      </c>
      <c r="B2079" s="10">
        <v>6</v>
      </c>
      <c r="C2079" s="10" t="s">
        <v>39</v>
      </c>
      <c r="E2079" s="13" t="b">
        <v>0</v>
      </c>
      <c r="F2079" s="13" t="b">
        <v>1</v>
      </c>
      <c r="G2079" s="13" t="s">
        <v>197</v>
      </c>
      <c r="H2079" s="13">
        <v>802997.07999999914</v>
      </c>
      <c r="I2079" s="14">
        <v>3182</v>
      </c>
      <c r="J2079" s="14">
        <v>77.538124999901342</v>
      </c>
      <c r="K2079" s="13">
        <v>10356.158083536593</v>
      </c>
      <c r="L2079" s="14">
        <v>7525.5163830792044</v>
      </c>
      <c r="M2079" s="13">
        <v>8570.3875351750539</v>
      </c>
      <c r="N2079" s="13">
        <v>4905.2453873560298</v>
      </c>
      <c r="O2079" s="13">
        <v>5739.7458347176625</v>
      </c>
      <c r="P2079" s="13">
        <v>1089</v>
      </c>
      <c r="Q2079" s="13">
        <v>14.044703815076591</v>
      </c>
      <c r="R2079" s="13">
        <v>370</v>
      </c>
      <c r="S2079" s="13">
        <v>1.7574511819116136</v>
      </c>
      <c r="T2079" s="13">
        <v>305</v>
      </c>
    </row>
    <row r="2080" spans="1:20" x14ac:dyDescent="0.2">
      <c r="A2080" s="10">
        <v>2024</v>
      </c>
      <c r="B2080" s="10">
        <v>6</v>
      </c>
      <c r="C2080" s="10" t="s">
        <v>35</v>
      </c>
      <c r="E2080" s="13" t="b">
        <v>0</v>
      </c>
      <c r="F2080" s="13" t="b">
        <v>1</v>
      </c>
      <c r="G2080" s="13" t="s">
        <v>197</v>
      </c>
      <c r="H2080" s="13">
        <v>1522668.6999999965</v>
      </c>
      <c r="I2080" s="14">
        <v>6645</v>
      </c>
      <c r="J2080" s="14">
        <v>134.59270833328742</v>
      </c>
      <c r="K2080" s="13">
        <v>11313.158928561441</v>
      </c>
      <c r="L2080" s="14">
        <v>7956.655774755237</v>
      </c>
      <c r="M2080" s="13">
        <v>10909.952093124146</v>
      </c>
      <c r="N2080" s="13">
        <v>7069.517448477357</v>
      </c>
      <c r="O2080" s="13">
        <v>7553.448939317941</v>
      </c>
      <c r="P2080" s="13">
        <v>2428</v>
      </c>
      <c r="Q2080" s="13">
        <v>18.039610243874616</v>
      </c>
      <c r="R2080" s="13">
        <v>349</v>
      </c>
      <c r="S2080" s="13">
        <v>1.8409399005874378</v>
      </c>
      <c r="T2080" s="13">
        <v>305</v>
      </c>
    </row>
    <row r="2081" spans="1:20" x14ac:dyDescent="0.2">
      <c r="A2081" s="10">
        <v>2024</v>
      </c>
      <c r="B2081" s="10">
        <v>6</v>
      </c>
      <c r="C2081" s="10" t="s">
        <v>41</v>
      </c>
      <c r="E2081" s="13" t="b">
        <v>0</v>
      </c>
      <c r="F2081" s="13" t="b">
        <v>1</v>
      </c>
      <c r="G2081" s="13" t="s">
        <v>197</v>
      </c>
      <c r="H2081" s="13">
        <v>204229.00000000032</v>
      </c>
      <c r="I2081" s="14">
        <v>1314</v>
      </c>
      <c r="J2081" s="14">
        <v>41.361701388838114</v>
      </c>
      <c r="K2081" s="13">
        <v>4937.6353762641311</v>
      </c>
      <c r="L2081" s="14">
        <v>4332.1888119514279</v>
      </c>
      <c r="M2081" s="13">
        <v>4402.3334119698138</v>
      </c>
      <c r="N2081" s="13">
        <v>3969.7448239958076</v>
      </c>
      <c r="O2081" s="13">
        <v>3796.8868476571133</v>
      </c>
      <c r="P2081" s="13">
        <v>433</v>
      </c>
      <c r="Q2081" s="13">
        <v>10.468621586172215</v>
      </c>
      <c r="R2081" s="13">
        <v>300</v>
      </c>
      <c r="S2081" s="13">
        <v>1.8875739644970415</v>
      </c>
      <c r="T2081" s="13">
        <v>225</v>
      </c>
    </row>
    <row r="2082" spans="1:20" x14ac:dyDescent="0.2">
      <c r="A2082" s="10">
        <v>2024</v>
      </c>
      <c r="B2082" s="10">
        <v>6</v>
      </c>
      <c r="C2082" s="10" t="s">
        <v>27</v>
      </c>
      <c r="E2082" s="13" t="b">
        <v>0</v>
      </c>
      <c r="F2082" s="13" t="b">
        <v>1</v>
      </c>
      <c r="G2082" s="13" t="s">
        <v>197</v>
      </c>
      <c r="H2082" s="13">
        <v>1457138.1400000006</v>
      </c>
      <c r="I2082" s="14">
        <v>7127</v>
      </c>
      <c r="J2082" s="14">
        <v>185.66114583317193</v>
      </c>
      <c r="K2082" s="13">
        <v>7848.374162838194</v>
      </c>
      <c r="L2082" s="14">
        <v>5512.9289190087857</v>
      </c>
      <c r="M2082" s="13">
        <v>7548.5192860939551</v>
      </c>
      <c r="N2082" s="13">
        <v>4804.7640554883301</v>
      </c>
      <c r="O2082" s="13">
        <v>5213.0740422645476</v>
      </c>
      <c r="P2082" s="13">
        <v>2492</v>
      </c>
      <c r="Q2082" s="13">
        <v>13.422302166761465</v>
      </c>
      <c r="R2082" s="13">
        <v>365</v>
      </c>
      <c r="S2082" s="13">
        <v>1.7557683935568131</v>
      </c>
      <c r="T2082" s="13">
        <v>295</v>
      </c>
    </row>
    <row r="2083" spans="1:20" x14ac:dyDescent="0.2">
      <c r="A2083" s="10">
        <v>2024</v>
      </c>
      <c r="B2083" s="10">
        <v>6</v>
      </c>
      <c r="C2083" s="10" t="s">
        <v>33</v>
      </c>
      <c r="E2083" s="13" t="b">
        <v>0</v>
      </c>
      <c r="F2083" s="13" t="b">
        <v>1</v>
      </c>
      <c r="G2083" s="13" t="s">
        <v>197</v>
      </c>
      <c r="H2083" s="13">
        <v>1212037.5599999996</v>
      </c>
      <c r="I2083" s="14">
        <v>5293</v>
      </c>
      <c r="J2083" s="14">
        <v>129.48374999993916</v>
      </c>
      <c r="K2083" s="13">
        <v>9360.5379825697746</v>
      </c>
      <c r="L2083" s="14">
        <v>6334.7853302085132</v>
      </c>
      <c r="M2083" s="13">
        <v>8948.9913599238826</v>
      </c>
      <c r="N2083" s="13">
        <v>5227.1351424431186</v>
      </c>
      <c r="O2083" s="13">
        <v>5923.2387075626202</v>
      </c>
      <c r="P2083" s="13">
        <v>1774</v>
      </c>
      <c r="Q2083" s="13">
        <v>13.700560881198092</v>
      </c>
      <c r="R2083" s="13">
        <v>371</v>
      </c>
      <c r="S2083" s="13">
        <v>1.8701709943001901</v>
      </c>
      <c r="T2083" s="13">
        <v>305</v>
      </c>
    </row>
    <row r="2084" spans="1:20" x14ac:dyDescent="0.2">
      <c r="A2084" s="10">
        <v>2025</v>
      </c>
      <c r="B2084" s="10">
        <v>6</v>
      </c>
      <c r="C2084" s="10" t="s">
        <v>29</v>
      </c>
      <c r="E2084" s="13" t="b">
        <v>0</v>
      </c>
      <c r="F2084" s="13" t="b">
        <v>1</v>
      </c>
      <c r="G2084" s="13" t="s">
        <v>197</v>
      </c>
      <c r="H2084" s="13">
        <v>708955.00000000023</v>
      </c>
      <c r="I2084" s="14">
        <v>3979</v>
      </c>
      <c r="J2084" s="14">
        <v>137.86809027769166</v>
      </c>
      <c r="K2084" s="13">
        <v>5142.2704018894774</v>
      </c>
      <c r="L2084" s="14">
        <v>4589.0176524942699</v>
      </c>
      <c r="M2084" s="13">
        <v>4622.3959345226294</v>
      </c>
      <c r="N2084" s="13">
        <v>3945.4205748726195</v>
      </c>
      <c r="O2084" s="13">
        <v>4069.1431851274174</v>
      </c>
      <c r="P2084" s="13">
        <v>988</v>
      </c>
      <c r="Q2084" s="13">
        <v>7.1662702951058979</v>
      </c>
      <c r="R2084" s="13">
        <v>430</v>
      </c>
      <c r="S2084" s="13">
        <v>2.1080773606370875</v>
      </c>
      <c r="T2084" s="13">
        <v>289</v>
      </c>
    </row>
    <row r="2085" spans="1:20" x14ac:dyDescent="0.2">
      <c r="A2085" s="10">
        <v>2025</v>
      </c>
      <c r="B2085" s="10">
        <v>6</v>
      </c>
      <c r="C2085" s="10" t="s">
        <v>39</v>
      </c>
      <c r="E2085" s="13" t="b">
        <v>0</v>
      </c>
      <c r="F2085" s="13" t="b">
        <v>1</v>
      </c>
      <c r="G2085" s="13" t="s">
        <v>197</v>
      </c>
      <c r="H2085" s="13">
        <v>579129.59000000055</v>
      </c>
      <c r="I2085" s="14">
        <v>3390</v>
      </c>
      <c r="J2085" s="14">
        <v>97.486180555660084</v>
      </c>
      <c r="K2085" s="13">
        <v>5940.6326794118722</v>
      </c>
      <c r="L2085" s="14">
        <v>5175.5114122245368</v>
      </c>
      <c r="M2085" s="13">
        <v>5940.6326794118722</v>
      </c>
      <c r="N2085" s="13">
        <v>5136.9599993106385</v>
      </c>
      <c r="O2085" s="13">
        <v>5175.5114122245368</v>
      </c>
      <c r="P2085" s="13">
        <v>1080</v>
      </c>
      <c r="Q2085" s="13">
        <v>11.078493319197895</v>
      </c>
      <c r="R2085" s="13">
        <v>385</v>
      </c>
      <c r="S2085" s="13">
        <v>1.8307372793354102</v>
      </c>
      <c r="T2085" s="13">
        <v>288</v>
      </c>
    </row>
    <row r="2086" spans="1:20" x14ac:dyDescent="0.2">
      <c r="A2086" s="10">
        <v>2025</v>
      </c>
      <c r="B2086" s="10">
        <v>6</v>
      </c>
      <c r="C2086" s="10" t="s">
        <v>35</v>
      </c>
      <c r="E2086" s="13" t="b">
        <v>0</v>
      </c>
      <c r="F2086" s="13" t="b">
        <v>1</v>
      </c>
      <c r="G2086" s="13" t="s">
        <v>197</v>
      </c>
      <c r="H2086" s="13">
        <v>1219752.280000001</v>
      </c>
      <c r="I2086" s="14">
        <v>5960</v>
      </c>
      <c r="J2086" s="14">
        <v>179.15649305563014</v>
      </c>
      <c r="K2086" s="13">
        <v>6808.3062980098293</v>
      </c>
      <c r="L2086" s="14">
        <v>6113.5170225725806</v>
      </c>
      <c r="M2086" s="13">
        <v>6445.012180727741</v>
      </c>
      <c r="N2086" s="13">
        <v>5651.0296821094489</v>
      </c>
      <c r="O2086" s="13">
        <v>5750.2229052904913</v>
      </c>
      <c r="P2086" s="13">
        <v>1696</v>
      </c>
      <c r="Q2086" s="13">
        <v>9.4665840521525091</v>
      </c>
      <c r="R2086" s="13">
        <v>449</v>
      </c>
      <c r="S2086" s="13">
        <v>2.198051948051948</v>
      </c>
      <c r="T2086" s="13">
        <v>289</v>
      </c>
    </row>
    <row r="2087" spans="1:20" x14ac:dyDescent="0.2">
      <c r="A2087" s="10">
        <v>2025</v>
      </c>
      <c r="B2087" s="10">
        <v>6</v>
      </c>
      <c r="C2087" s="10" t="s">
        <v>41</v>
      </c>
      <c r="E2087" s="13" t="b">
        <v>0</v>
      </c>
      <c r="F2087" s="13" t="b">
        <v>1</v>
      </c>
      <c r="G2087" s="13" t="s">
        <v>197</v>
      </c>
      <c r="H2087" s="13">
        <v>186962.00000000032</v>
      </c>
      <c r="I2087" s="14">
        <v>1293</v>
      </c>
      <c r="J2087" s="14">
        <v>45.473263888885548</v>
      </c>
      <c r="K2087" s="13">
        <v>4111.4708734531168</v>
      </c>
      <c r="L2087" s="14">
        <v>3767.9217488911877</v>
      </c>
      <c r="M2087" s="13">
        <v>4078.9704573050417</v>
      </c>
      <c r="N2087" s="13">
        <v>3711.3918282265658</v>
      </c>
      <c r="O2087" s="13">
        <v>3735.421332743113</v>
      </c>
      <c r="P2087" s="13">
        <v>411</v>
      </c>
      <c r="Q2087" s="13">
        <v>9.0382779869129983</v>
      </c>
      <c r="R2087" s="13">
        <v>319</v>
      </c>
      <c r="S2087" s="13">
        <v>1.8244047619047619</v>
      </c>
      <c r="T2087" s="13">
        <v>239</v>
      </c>
    </row>
    <row r="2088" spans="1:20" x14ac:dyDescent="0.2">
      <c r="A2088" s="10">
        <v>2025</v>
      </c>
      <c r="B2088" s="10">
        <v>6</v>
      </c>
      <c r="C2088" s="10" t="s">
        <v>27</v>
      </c>
      <c r="E2088" s="13" t="b">
        <v>0</v>
      </c>
      <c r="F2088" s="13" t="b">
        <v>1</v>
      </c>
      <c r="G2088" s="13" t="s">
        <v>197</v>
      </c>
      <c r="H2088" s="13">
        <v>1418707.5400000033</v>
      </c>
      <c r="I2088" s="14">
        <v>7897</v>
      </c>
      <c r="J2088" s="14">
        <v>158.95041666678759</v>
      </c>
      <c r="K2088" s="13">
        <v>8925.4722935019508</v>
      </c>
      <c r="L2088" s="14">
        <v>8121.8575394256841</v>
      </c>
      <c r="M2088" s="13">
        <v>8552.1049174074851</v>
      </c>
      <c r="N2088" s="13">
        <v>7203.3096484436028</v>
      </c>
      <c r="O2088" s="13">
        <v>7748.490163331222</v>
      </c>
      <c r="P2088" s="13">
        <v>2277</v>
      </c>
      <c r="Q2088" s="13">
        <v>14.325221963861484</v>
      </c>
      <c r="R2088" s="13">
        <v>399</v>
      </c>
      <c r="S2088" s="13">
        <v>2.045831301803998</v>
      </c>
      <c r="T2088" s="13">
        <v>265</v>
      </c>
    </row>
    <row r="2089" spans="1:20" x14ac:dyDescent="0.2">
      <c r="A2089" s="10">
        <v>2025</v>
      </c>
      <c r="B2089" s="10">
        <v>6</v>
      </c>
      <c r="C2089" s="10" t="s">
        <v>33</v>
      </c>
      <c r="E2089" s="13" t="b">
        <v>0</v>
      </c>
      <c r="F2089" s="13" t="b">
        <v>1</v>
      </c>
      <c r="G2089" s="13" t="s">
        <v>197</v>
      </c>
      <c r="H2089" s="13">
        <v>1023751.5900000026</v>
      </c>
      <c r="I2089" s="14">
        <v>5195</v>
      </c>
      <c r="J2089" s="14">
        <v>134.53791666677017</v>
      </c>
      <c r="K2089" s="13">
        <v>7609.3908346721219</v>
      </c>
      <c r="L2089" s="14">
        <v>6772.8723810769634</v>
      </c>
      <c r="M2089" s="13">
        <v>7417.1632408402957</v>
      </c>
      <c r="N2089" s="13">
        <v>6208.8374095235285</v>
      </c>
      <c r="O2089" s="13">
        <v>6580.6447872451363</v>
      </c>
      <c r="P2089" s="13">
        <v>1484</v>
      </c>
      <c r="Q2089" s="13">
        <v>11.030347702466962</v>
      </c>
      <c r="R2089" s="13">
        <v>407</v>
      </c>
      <c r="S2089" s="13">
        <v>2.209090909090909</v>
      </c>
      <c r="T2089" s="13">
        <v>265</v>
      </c>
    </row>
    <row r="2090" spans="1:20" x14ac:dyDescent="0.2">
      <c r="A2090" s="10">
        <v>2025</v>
      </c>
      <c r="B2090" s="10">
        <v>6</v>
      </c>
      <c r="C2090" s="10" t="s">
        <v>37</v>
      </c>
      <c r="E2090" s="13" t="b">
        <v>0</v>
      </c>
      <c r="F2090" s="13" t="b">
        <v>1</v>
      </c>
      <c r="G2090" s="13" t="s">
        <v>197</v>
      </c>
      <c r="H2090" s="13">
        <v>295232.8000000004</v>
      </c>
      <c r="I2090" s="14">
        <v>2103</v>
      </c>
      <c r="J2090" s="14">
        <v>21.423958333352928</v>
      </c>
      <c r="K2090" s="13">
        <v>13780.497301489821</v>
      </c>
      <c r="L2090" s="14">
        <v>13780.497301489821</v>
      </c>
      <c r="M2090" s="13">
        <v>13780.497301489821</v>
      </c>
      <c r="N2090" s="13">
        <v>13113.572460726093</v>
      </c>
      <c r="O2090" s="13">
        <v>13780.497301489821</v>
      </c>
      <c r="P2090" s="13">
        <v>592</v>
      </c>
      <c r="Q2090" s="13">
        <v>27.632615354669142</v>
      </c>
      <c r="R2090" s="13">
        <v>307.5</v>
      </c>
      <c r="S2090" s="13">
        <v>1.794392523364486</v>
      </c>
      <c r="T2090" s="13">
        <v>219</v>
      </c>
    </row>
    <row r="2091" spans="1:20" x14ac:dyDescent="0.2">
      <c r="A2091" s="10">
        <v>2024</v>
      </c>
      <c r="B2091" s="10">
        <v>7</v>
      </c>
      <c r="C2091" s="10" t="s">
        <v>29</v>
      </c>
      <c r="E2091" s="13" t="b">
        <v>0</v>
      </c>
      <c r="F2091" s="13" t="b">
        <v>1</v>
      </c>
      <c r="G2091" s="13" t="s">
        <v>197</v>
      </c>
      <c r="H2091" s="13">
        <v>890580.00000000047</v>
      </c>
      <c r="I2091" s="14">
        <v>3820</v>
      </c>
      <c r="J2091" s="14">
        <v>165.61590277771668</v>
      </c>
      <c r="K2091" s="13">
        <v>5377.3821539064566</v>
      </c>
      <c r="L2091" s="14">
        <v>3842.8906241824566</v>
      </c>
      <c r="M2091" s="13">
        <v>4425.9101191738055</v>
      </c>
      <c r="N2091" s="13">
        <v>2600.3426771039808</v>
      </c>
      <c r="O2091" s="13">
        <v>2891.4185894497996</v>
      </c>
      <c r="P2091" s="13">
        <v>1211</v>
      </c>
      <c r="Q2091" s="13">
        <v>7.3120997421688285</v>
      </c>
      <c r="R2091" s="13">
        <v>347</v>
      </c>
      <c r="S2091" s="13">
        <v>1.8853046594982079</v>
      </c>
      <c r="T2091" s="13">
        <v>299</v>
      </c>
    </row>
    <row r="2092" spans="1:20" x14ac:dyDescent="0.2">
      <c r="A2092" s="10">
        <v>2024</v>
      </c>
      <c r="B2092" s="10">
        <v>7</v>
      </c>
      <c r="C2092" s="10" t="s">
        <v>39</v>
      </c>
      <c r="E2092" s="13" t="b">
        <v>0</v>
      </c>
      <c r="F2092" s="13" t="b">
        <v>1</v>
      </c>
      <c r="G2092" s="13" t="s">
        <v>197</v>
      </c>
      <c r="H2092" s="13">
        <v>806753.98000000045</v>
      </c>
      <c r="I2092" s="14">
        <v>2980</v>
      </c>
      <c r="J2092" s="14">
        <v>76.303263888708017</v>
      </c>
      <c r="K2092" s="13">
        <v>10572.994376448823</v>
      </c>
      <c r="L2092" s="14">
        <v>7006.9678903882796</v>
      </c>
      <c r="M2092" s="13">
        <v>9042.51200848183</v>
      </c>
      <c r="N2092" s="13">
        <v>4783.9894572848225</v>
      </c>
      <c r="O2092" s="13">
        <v>5476.4855224212888</v>
      </c>
      <c r="P2092" s="13">
        <v>1096</v>
      </c>
      <c r="Q2092" s="13">
        <v>14.363736806836583</v>
      </c>
      <c r="R2092" s="13">
        <v>390</v>
      </c>
      <c r="S2092" s="13">
        <v>1.833167825223436</v>
      </c>
      <c r="T2092" s="13">
        <v>305</v>
      </c>
    </row>
    <row r="2093" spans="1:20" x14ac:dyDescent="0.2">
      <c r="A2093" s="10">
        <v>2024</v>
      </c>
      <c r="B2093" s="10">
        <v>7</v>
      </c>
      <c r="C2093" s="10" t="s">
        <v>35</v>
      </c>
      <c r="E2093" s="13" t="b">
        <v>0</v>
      </c>
      <c r="F2093" s="13" t="b">
        <v>1</v>
      </c>
      <c r="G2093" s="13" t="s">
        <v>197</v>
      </c>
      <c r="H2093" s="13">
        <v>1647816.5099999963</v>
      </c>
      <c r="I2093" s="14">
        <v>7305</v>
      </c>
      <c r="J2093" s="14">
        <v>150.20788194458729</v>
      </c>
      <c r="K2093" s="13">
        <v>10970.239967885887</v>
      </c>
      <c r="L2093" s="14">
        <v>7137.8273637832635</v>
      </c>
      <c r="M2093" s="13">
        <v>10610.358719976792</v>
      </c>
      <c r="N2093" s="13">
        <v>6416.3885245086585</v>
      </c>
      <c r="O2093" s="13">
        <v>6777.9461158741688</v>
      </c>
      <c r="P2093" s="13">
        <v>2699</v>
      </c>
      <c r="Q2093" s="13">
        <v>17.968431250469795</v>
      </c>
      <c r="R2093" s="13">
        <v>335</v>
      </c>
      <c r="S2093" s="13">
        <v>1.8160642570281125</v>
      </c>
      <c r="T2093" s="13">
        <v>299</v>
      </c>
    </row>
    <row r="2094" spans="1:20" x14ac:dyDescent="0.2">
      <c r="A2094" s="10">
        <v>2024</v>
      </c>
      <c r="B2094" s="10">
        <v>7</v>
      </c>
      <c r="C2094" s="10" t="s">
        <v>41</v>
      </c>
      <c r="E2094" s="13" t="b">
        <v>0</v>
      </c>
      <c r="F2094" s="13" t="b">
        <v>1</v>
      </c>
      <c r="G2094" s="13" t="s">
        <v>197</v>
      </c>
      <c r="H2094" s="13">
        <v>143884</v>
      </c>
      <c r="I2094" s="14">
        <v>735</v>
      </c>
      <c r="J2094" s="14">
        <v>43.941909722211996</v>
      </c>
      <c r="K2094" s="13">
        <v>3274.4139002968441</v>
      </c>
      <c r="L2094" s="14">
        <v>2791.701607315229</v>
      </c>
      <c r="M2094" s="13">
        <v>2506.0062408788867</v>
      </c>
      <c r="N2094" s="13">
        <v>2036.1518323991477</v>
      </c>
      <c r="O2094" s="13">
        <v>2023.293947897273</v>
      </c>
      <c r="P2094" s="13">
        <v>262</v>
      </c>
      <c r="Q2094" s="13">
        <v>5.9624172380373999</v>
      </c>
      <c r="R2094" s="13">
        <v>294.5</v>
      </c>
      <c r="S2094" s="13">
        <v>1.8785046728971964</v>
      </c>
      <c r="T2094" s="13">
        <v>225</v>
      </c>
    </row>
    <row r="2095" spans="1:20" x14ac:dyDescent="0.2">
      <c r="A2095" s="10">
        <v>2024</v>
      </c>
      <c r="B2095" s="10">
        <v>7</v>
      </c>
      <c r="C2095" s="10" t="s">
        <v>27</v>
      </c>
      <c r="E2095" s="13" t="b">
        <v>0</v>
      </c>
      <c r="F2095" s="13" t="b">
        <v>1</v>
      </c>
      <c r="G2095" s="13" t="s">
        <v>197</v>
      </c>
      <c r="H2095" s="13">
        <v>1618163.590000001</v>
      </c>
      <c r="I2095" s="14">
        <v>7136</v>
      </c>
      <c r="J2095" s="14">
        <v>184.29295138898655</v>
      </c>
      <c r="K2095" s="13">
        <v>8780.3878433991122</v>
      </c>
      <c r="L2095" s="14">
        <v>6084.3231471901581</v>
      </c>
      <c r="M2095" s="13">
        <v>8400.6077190238138</v>
      </c>
      <c r="N2095" s="13">
        <v>5099.7385570990846</v>
      </c>
      <c r="O2095" s="13">
        <v>5704.5430228148616</v>
      </c>
      <c r="P2095" s="13">
        <v>2596</v>
      </c>
      <c r="Q2095" s="13">
        <v>14.086268522123946</v>
      </c>
      <c r="R2095" s="13">
        <v>365</v>
      </c>
      <c r="S2095" s="13">
        <v>1.8298407376362111</v>
      </c>
      <c r="T2095" s="13">
        <v>299</v>
      </c>
    </row>
    <row r="2096" spans="1:20" x14ac:dyDescent="0.2">
      <c r="A2096" s="10">
        <v>2024</v>
      </c>
      <c r="B2096" s="10">
        <v>7</v>
      </c>
      <c r="C2096" s="10" t="s">
        <v>33</v>
      </c>
      <c r="E2096" s="13" t="b">
        <v>0</v>
      </c>
      <c r="F2096" s="13" t="b">
        <v>1</v>
      </c>
      <c r="G2096" s="13" t="s">
        <v>197</v>
      </c>
      <c r="H2096" s="13">
        <v>1406767.0299999977</v>
      </c>
      <c r="I2096" s="14">
        <v>5831</v>
      </c>
      <c r="J2096" s="14">
        <v>136.63833333326679</v>
      </c>
      <c r="K2096" s="13">
        <v>10295.55173634058</v>
      </c>
      <c r="L2096" s="14">
        <v>6785.8629228043847</v>
      </c>
      <c r="M2096" s="13">
        <v>9721.6608077331584</v>
      </c>
      <c r="N2096" s="13">
        <v>5405.3974604517616</v>
      </c>
      <c r="O2096" s="13">
        <v>6211.9719941969552</v>
      </c>
      <c r="P2096" s="13">
        <v>2054</v>
      </c>
      <c r="Q2096" s="13">
        <v>15.032384762702026</v>
      </c>
      <c r="R2096" s="13">
        <v>355</v>
      </c>
      <c r="S2096" s="13">
        <v>1.8629768941429339</v>
      </c>
      <c r="T2096" s="13">
        <v>305</v>
      </c>
    </row>
    <row r="2097" spans="1:20" x14ac:dyDescent="0.2">
      <c r="A2097" s="10">
        <v>2025</v>
      </c>
      <c r="B2097" s="10">
        <v>7</v>
      </c>
      <c r="C2097" s="10" t="s">
        <v>29</v>
      </c>
      <c r="E2097" s="13" t="b">
        <v>0</v>
      </c>
      <c r="F2097" s="13" t="b">
        <v>1</v>
      </c>
      <c r="G2097" s="13" t="s">
        <v>197</v>
      </c>
      <c r="H2097" s="13">
        <v>770497.00000000093</v>
      </c>
      <c r="I2097" s="14">
        <v>3552</v>
      </c>
      <c r="J2097" s="14">
        <v>129.11895833342336</v>
      </c>
      <c r="K2097" s="13">
        <v>5967.3421312023729</v>
      </c>
      <c r="L2097" s="14">
        <v>5378.1528984055076</v>
      </c>
      <c r="M2097" s="13">
        <v>5037.4252425457589</v>
      </c>
      <c r="N2097" s="13">
        <v>4047.6070032290181</v>
      </c>
      <c r="O2097" s="13">
        <v>4448.2360097488918</v>
      </c>
      <c r="P2097" s="13">
        <v>908</v>
      </c>
      <c r="Q2097" s="13">
        <v>7.0322748240833484</v>
      </c>
      <c r="R2097" s="13">
        <v>474</v>
      </c>
      <c r="S2097" s="13">
        <v>2.2427536231884058</v>
      </c>
      <c r="T2097" s="13">
        <v>299</v>
      </c>
    </row>
    <row r="2098" spans="1:20" x14ac:dyDescent="0.2">
      <c r="A2098" s="10">
        <v>2025</v>
      </c>
      <c r="B2098" s="10">
        <v>7</v>
      </c>
      <c r="C2098" s="10" t="s">
        <v>39</v>
      </c>
      <c r="E2098" s="13" t="b">
        <v>0</v>
      </c>
      <c r="F2098" s="13" t="b">
        <v>1</v>
      </c>
      <c r="G2098" s="13" t="s">
        <v>197</v>
      </c>
      <c r="H2098" s="13">
        <v>477037.5700000003</v>
      </c>
      <c r="I2098" s="14">
        <v>2683</v>
      </c>
      <c r="J2098" s="14">
        <v>114.74659722210403</v>
      </c>
      <c r="K2098" s="13">
        <v>4157.3134328039741</v>
      </c>
      <c r="L2098" s="14">
        <v>3550.8270385687106</v>
      </c>
      <c r="M2098" s="13">
        <v>4077.0931890421239</v>
      </c>
      <c r="N2098" s="13">
        <v>3473.3328887179018</v>
      </c>
      <c r="O2098" s="13">
        <v>3470.6067948068608</v>
      </c>
      <c r="P2098" s="13">
        <v>958</v>
      </c>
      <c r="Q2098" s="13">
        <v>8.3488314528899785</v>
      </c>
      <c r="R2098" s="13">
        <v>363</v>
      </c>
      <c r="S2098" s="13">
        <v>1.7856328392246295</v>
      </c>
      <c r="T2098" s="13">
        <v>288</v>
      </c>
    </row>
    <row r="2099" spans="1:20" x14ac:dyDescent="0.2">
      <c r="A2099" s="10">
        <v>2025</v>
      </c>
      <c r="B2099" s="10">
        <v>7</v>
      </c>
      <c r="C2099" s="10" t="s">
        <v>35</v>
      </c>
      <c r="E2099" s="13" t="b">
        <v>0</v>
      </c>
      <c r="F2099" s="13" t="b">
        <v>1</v>
      </c>
      <c r="G2099" s="13" t="s">
        <v>197</v>
      </c>
      <c r="H2099" s="13">
        <v>1204037.1399999994</v>
      </c>
      <c r="I2099" s="14">
        <v>5570</v>
      </c>
      <c r="J2099" s="14">
        <v>149.044826388855</v>
      </c>
      <c r="K2099" s="13">
        <v>8078.3558153081431</v>
      </c>
      <c r="L2099" s="14">
        <v>7325.5488731384958</v>
      </c>
      <c r="M2099" s="13">
        <v>7366.5095703187681</v>
      </c>
      <c r="N2099" s="13">
        <v>6177.6947399554356</v>
      </c>
      <c r="O2099" s="13">
        <v>6613.7026281491198</v>
      </c>
      <c r="P2099" s="13">
        <v>1612</v>
      </c>
      <c r="Q2099" s="13">
        <v>10.815538110624008</v>
      </c>
      <c r="R2099" s="13">
        <v>404</v>
      </c>
      <c r="S2099" s="13">
        <v>2.2702888583218708</v>
      </c>
      <c r="T2099" s="13">
        <v>279</v>
      </c>
    </row>
    <row r="2100" spans="1:20" x14ac:dyDescent="0.2">
      <c r="A2100" s="10">
        <v>2025</v>
      </c>
      <c r="B2100" s="10">
        <v>7</v>
      </c>
      <c r="C2100" s="10" t="s">
        <v>41</v>
      </c>
      <c r="E2100" s="13" t="b">
        <v>0</v>
      </c>
      <c r="F2100" s="13" t="b">
        <v>1</v>
      </c>
      <c r="G2100" s="13" t="s">
        <v>197</v>
      </c>
      <c r="H2100" s="13">
        <v>192475.99999999994</v>
      </c>
      <c r="I2100" s="14">
        <v>963</v>
      </c>
      <c r="J2100" s="14">
        <v>53.942395833375919</v>
      </c>
      <c r="K2100" s="13">
        <v>3568.1767008373918</v>
      </c>
      <c r="L2100" s="14">
        <v>3405.7386061879424</v>
      </c>
      <c r="M2100" s="13">
        <v>3234.2834852739857</v>
      </c>
      <c r="N2100" s="13">
        <v>2798.4815592228133</v>
      </c>
      <c r="O2100" s="13">
        <v>3071.8453906245363</v>
      </c>
      <c r="P2100" s="13">
        <v>312</v>
      </c>
      <c r="Q2100" s="13">
        <v>5.783947768351724</v>
      </c>
      <c r="R2100" s="13">
        <v>367.5</v>
      </c>
      <c r="S2100" s="13">
        <v>2.1482889733840302</v>
      </c>
      <c r="T2100" s="13">
        <v>239</v>
      </c>
    </row>
    <row r="2101" spans="1:20" x14ac:dyDescent="0.2">
      <c r="A2101" s="10">
        <v>2025</v>
      </c>
      <c r="B2101" s="10">
        <v>7</v>
      </c>
      <c r="C2101" s="10" t="s">
        <v>27</v>
      </c>
      <c r="E2101" s="13" t="b">
        <v>0</v>
      </c>
      <c r="F2101" s="13" t="b">
        <v>1</v>
      </c>
      <c r="G2101" s="13" t="s">
        <v>197</v>
      </c>
      <c r="H2101" s="13">
        <v>1326213.940000002</v>
      </c>
      <c r="I2101" s="14">
        <v>6867</v>
      </c>
      <c r="J2101" s="14">
        <v>181.36187499977677</v>
      </c>
      <c r="K2101" s="13">
        <v>7312.5288322125825</v>
      </c>
      <c r="L2101" s="14">
        <v>6656.3607152908371</v>
      </c>
      <c r="M2101" s="13">
        <v>7015.1084399715637</v>
      </c>
      <c r="N2101" s="13">
        <v>5994.4822471720672</v>
      </c>
      <c r="O2101" s="13">
        <v>6358.9403230498192</v>
      </c>
      <c r="P2101" s="13">
        <v>2037</v>
      </c>
      <c r="Q2101" s="13">
        <v>11.231688027059199</v>
      </c>
      <c r="R2101" s="13">
        <v>396</v>
      </c>
      <c r="S2101" s="13">
        <v>2.1494623655913978</v>
      </c>
      <c r="T2101" s="13">
        <v>265</v>
      </c>
    </row>
    <row r="2102" spans="1:20" x14ac:dyDescent="0.2">
      <c r="A2102" s="10">
        <v>2025</v>
      </c>
      <c r="B2102" s="10">
        <v>7</v>
      </c>
      <c r="C2102" s="10" t="s">
        <v>33</v>
      </c>
      <c r="E2102" s="13" t="b">
        <v>0</v>
      </c>
      <c r="F2102" s="13" t="b">
        <v>1</v>
      </c>
      <c r="G2102" s="13" t="s">
        <v>197</v>
      </c>
      <c r="H2102" s="13">
        <v>1020312.940000001</v>
      </c>
      <c r="I2102" s="14">
        <v>4740</v>
      </c>
      <c r="J2102" s="14">
        <v>137.13239583349264</v>
      </c>
      <c r="K2102" s="13">
        <v>7440.3494068525861</v>
      </c>
      <c r="L2102" s="14">
        <v>6590.5150603316979</v>
      </c>
      <c r="M2102" s="13">
        <v>7385.6796116197884</v>
      </c>
      <c r="N2102" s="13">
        <v>6006.3094135691745</v>
      </c>
      <c r="O2102" s="13">
        <v>6535.8452650989002</v>
      </c>
      <c r="P2102" s="13">
        <v>1410</v>
      </c>
      <c r="Q2102" s="13">
        <v>10.282034317492961</v>
      </c>
      <c r="R2102" s="13">
        <v>406</v>
      </c>
      <c r="S2102" s="13">
        <v>2.2123125493291238</v>
      </c>
      <c r="T2102" s="13">
        <v>289</v>
      </c>
    </row>
    <row r="2103" spans="1:20" x14ac:dyDescent="0.2">
      <c r="A2103" s="10">
        <v>2025</v>
      </c>
      <c r="B2103" s="10">
        <v>7</v>
      </c>
      <c r="C2103" s="10" t="s">
        <v>37</v>
      </c>
      <c r="E2103" s="13" t="b">
        <v>0</v>
      </c>
      <c r="F2103" s="13" t="b">
        <v>1</v>
      </c>
      <c r="G2103" s="13" t="s">
        <v>197</v>
      </c>
      <c r="H2103" s="13">
        <v>317832.92000000039</v>
      </c>
      <c r="I2103" s="14">
        <v>2090</v>
      </c>
      <c r="J2103" s="14">
        <v>29.185520833359039</v>
      </c>
      <c r="K2103" s="13">
        <v>10890.089021016116</v>
      </c>
      <c r="L2103" s="14">
        <v>10875.871697214727</v>
      </c>
      <c r="M2103" s="13">
        <v>10890.089021016116</v>
      </c>
      <c r="N2103" s="13">
        <v>10604.677633377658</v>
      </c>
      <c r="O2103" s="13">
        <v>10875.871697214727</v>
      </c>
      <c r="P2103" s="13">
        <v>618</v>
      </c>
      <c r="Q2103" s="13">
        <v>21.174883378939953</v>
      </c>
      <c r="R2103" s="13">
        <v>299</v>
      </c>
      <c r="S2103" s="13">
        <v>1.9599109131403119</v>
      </c>
      <c r="T2103" s="13">
        <v>199</v>
      </c>
    </row>
    <row r="2104" spans="1:20" x14ac:dyDescent="0.2">
      <c r="A2104" s="10">
        <v>2025</v>
      </c>
      <c r="B2104" s="10">
        <v>7</v>
      </c>
      <c r="C2104" s="10" t="s">
        <v>40</v>
      </c>
      <c r="E2104" s="13" t="b">
        <v>0</v>
      </c>
      <c r="F2104" s="13" t="b">
        <v>1</v>
      </c>
      <c r="G2104" s="13" t="s">
        <v>197</v>
      </c>
      <c r="H2104" s="13">
        <v>438953.04000000004</v>
      </c>
      <c r="I2104" s="14">
        <v>509</v>
      </c>
      <c r="J2104" s="14">
        <v>25.561631944370454</v>
      </c>
      <c r="K2104" s="13">
        <v>17172.340207201541</v>
      </c>
      <c r="L2104" s="14">
        <v>17144.008682767733</v>
      </c>
      <c r="M2104" s="13">
        <v>6625.2694807812268</v>
      </c>
      <c r="N2104" s="13">
        <v>5263.4162909786592</v>
      </c>
      <c r="O2104" s="13">
        <v>6596.9379563474176</v>
      </c>
      <c r="P2104" s="13">
        <v>142</v>
      </c>
      <c r="Q2104" s="13">
        <v>5.5552008693745885</v>
      </c>
      <c r="R2104" s="13">
        <v>899.5</v>
      </c>
      <c r="S2104" s="13">
        <v>2.5338345864661656</v>
      </c>
      <c r="T2104" s="13">
        <v>579</v>
      </c>
    </row>
    <row r="2105" spans="1:20" x14ac:dyDescent="0.2">
      <c r="A2105" s="10">
        <v>2024</v>
      </c>
      <c r="B2105" s="10">
        <v>8</v>
      </c>
      <c r="C2105" s="10" t="s">
        <v>29</v>
      </c>
      <c r="E2105" s="13" t="b">
        <v>0</v>
      </c>
      <c r="F2105" s="13" t="b">
        <v>1</v>
      </c>
      <c r="G2105" s="13" t="s">
        <v>197</v>
      </c>
      <c r="H2105" s="13">
        <v>965823.0000000014</v>
      </c>
      <c r="I2105" s="14">
        <v>4663</v>
      </c>
      <c r="J2105" s="14">
        <v>162.102222222134</v>
      </c>
      <c r="K2105" s="13">
        <v>5958.110794289435</v>
      </c>
      <c r="L2105" s="14">
        <v>4173.8835577024965</v>
      </c>
      <c r="M2105" s="13">
        <v>5082.9981767362497</v>
      </c>
      <c r="N2105" s="13">
        <v>3159.1695226623228</v>
      </c>
      <c r="O2105" s="13">
        <v>3298.7709401493084</v>
      </c>
      <c r="P2105" s="13">
        <v>1429</v>
      </c>
      <c r="Q2105" s="13">
        <v>8.8154251089895261</v>
      </c>
      <c r="R2105" s="13">
        <v>346</v>
      </c>
      <c r="S2105" s="13">
        <v>1.8885472713297464</v>
      </c>
      <c r="T2105" s="13">
        <v>295</v>
      </c>
    </row>
    <row r="2106" spans="1:20" x14ac:dyDescent="0.2">
      <c r="A2106" s="10">
        <v>2024</v>
      </c>
      <c r="B2106" s="10">
        <v>8</v>
      </c>
      <c r="C2106" s="10" t="s">
        <v>39</v>
      </c>
      <c r="E2106" s="13" t="b">
        <v>0</v>
      </c>
      <c r="F2106" s="13" t="b">
        <v>1</v>
      </c>
      <c r="G2106" s="13" t="s">
        <v>197</v>
      </c>
      <c r="H2106" s="13">
        <v>888966.05999999843</v>
      </c>
      <c r="I2106" s="14">
        <v>3825</v>
      </c>
      <c r="J2106" s="14">
        <v>93.04000000016417</v>
      </c>
      <c r="K2106" s="13">
        <v>9554.6653052281799</v>
      </c>
      <c r="L2106" s="14">
        <v>6725.5871667981082</v>
      </c>
      <c r="M2106" s="13">
        <v>8689.7942820138796</v>
      </c>
      <c r="N2106" s="13">
        <v>4922.4244410919209</v>
      </c>
      <c r="O2106" s="13">
        <v>5860.7161435838125</v>
      </c>
      <c r="P2106" s="13">
        <v>1274</v>
      </c>
      <c r="Q2106" s="13">
        <v>13.69303525363018</v>
      </c>
      <c r="R2106" s="13">
        <v>393.5</v>
      </c>
      <c r="S2106" s="13">
        <v>1.8570219966159052</v>
      </c>
      <c r="T2106" s="13">
        <v>305</v>
      </c>
    </row>
    <row r="2107" spans="1:20" x14ac:dyDescent="0.2">
      <c r="A2107" s="10">
        <v>2024</v>
      </c>
      <c r="B2107" s="10">
        <v>8</v>
      </c>
      <c r="C2107" s="10" t="s">
        <v>35</v>
      </c>
      <c r="E2107" s="13" t="b">
        <v>0</v>
      </c>
      <c r="F2107" s="13" t="b">
        <v>1</v>
      </c>
      <c r="G2107" s="13" t="s">
        <v>197</v>
      </c>
      <c r="H2107" s="13">
        <v>1799841.9899999965</v>
      </c>
      <c r="I2107" s="14">
        <v>8055</v>
      </c>
      <c r="J2107" s="14">
        <v>154.38315972218464</v>
      </c>
      <c r="K2107" s="13">
        <v>11658.279265943549</v>
      </c>
      <c r="L2107" s="14">
        <v>8179.1938464810792</v>
      </c>
      <c r="M2107" s="13">
        <v>10928.490471603887</v>
      </c>
      <c r="N2107" s="13">
        <v>7158.2341752083976</v>
      </c>
      <c r="O2107" s="13">
        <v>7449.4050521414201</v>
      </c>
      <c r="P2107" s="13">
        <v>2779</v>
      </c>
      <c r="Q2107" s="13">
        <v>18.000667980891581</v>
      </c>
      <c r="R2107" s="13">
        <v>341</v>
      </c>
      <c r="S2107" s="13">
        <v>1.851764705882353</v>
      </c>
      <c r="T2107" s="13">
        <v>299</v>
      </c>
    </row>
    <row r="2108" spans="1:20" x14ac:dyDescent="0.2">
      <c r="A2108" s="10">
        <v>2024</v>
      </c>
      <c r="B2108" s="10">
        <v>8</v>
      </c>
      <c r="C2108" s="10" t="s">
        <v>41</v>
      </c>
      <c r="E2108" s="13" t="b">
        <v>0</v>
      </c>
      <c r="F2108" s="13" t="b">
        <v>1</v>
      </c>
      <c r="G2108" s="13" t="s">
        <v>197</v>
      </c>
      <c r="H2108" s="13">
        <v>210316.00000000015</v>
      </c>
      <c r="I2108" s="14">
        <v>1120</v>
      </c>
      <c r="J2108" s="14">
        <v>48.534722222135173</v>
      </c>
      <c r="K2108" s="13">
        <v>4333.310058671389</v>
      </c>
      <c r="L2108" s="14">
        <v>3977.204178001125</v>
      </c>
      <c r="M2108" s="13">
        <v>3270.4009157305791</v>
      </c>
      <c r="N2108" s="13">
        <v>2927.0343682982802</v>
      </c>
      <c r="O2108" s="13">
        <v>2914.2950350603141</v>
      </c>
      <c r="P2108" s="13">
        <v>363</v>
      </c>
      <c r="Q2108" s="13">
        <v>7.47918157105362</v>
      </c>
      <c r="R2108" s="13">
        <v>302.5</v>
      </c>
      <c r="S2108" s="13">
        <v>1.9114754098360656</v>
      </c>
      <c r="T2108" s="13">
        <v>245</v>
      </c>
    </row>
    <row r="2109" spans="1:20" x14ac:dyDescent="0.2">
      <c r="A2109" s="10">
        <v>2024</v>
      </c>
      <c r="B2109" s="10">
        <v>8</v>
      </c>
      <c r="C2109" s="10" t="s">
        <v>27</v>
      </c>
      <c r="E2109" s="13" t="b">
        <v>0</v>
      </c>
      <c r="F2109" s="13" t="b">
        <v>1</v>
      </c>
      <c r="G2109" s="13" t="s">
        <v>197</v>
      </c>
      <c r="H2109" s="13">
        <v>1866248.3899999969</v>
      </c>
      <c r="I2109" s="14">
        <v>9480</v>
      </c>
      <c r="J2109" s="14">
        <v>184.49711805543336</v>
      </c>
      <c r="K2109" s="13">
        <v>10115.325429849101</v>
      </c>
      <c r="L2109" s="14">
        <v>7583.5591620440164</v>
      </c>
      <c r="M2109" s="13">
        <v>9413.6673152702897</v>
      </c>
      <c r="N2109" s="13">
        <v>6480.1053404031236</v>
      </c>
      <c r="O2109" s="13">
        <v>6881.9010474652041</v>
      </c>
      <c r="P2109" s="13">
        <v>3075</v>
      </c>
      <c r="Q2109" s="13">
        <v>16.666927008995859</v>
      </c>
      <c r="R2109" s="13">
        <v>364</v>
      </c>
      <c r="S2109" s="13">
        <v>1.8895104895104895</v>
      </c>
      <c r="T2109" s="13">
        <v>295</v>
      </c>
    </row>
    <row r="2110" spans="1:20" x14ac:dyDescent="0.2">
      <c r="A2110" s="10">
        <v>2024</v>
      </c>
      <c r="B2110" s="10">
        <v>8</v>
      </c>
      <c r="C2110" s="10" t="s">
        <v>33</v>
      </c>
      <c r="E2110" s="13" t="b">
        <v>0</v>
      </c>
      <c r="F2110" s="13" t="b">
        <v>1</v>
      </c>
      <c r="G2110" s="13" t="s">
        <v>197</v>
      </c>
      <c r="H2110" s="13">
        <v>1337938.9699999974</v>
      </c>
      <c r="I2110" s="14">
        <v>7214</v>
      </c>
      <c r="J2110" s="14">
        <v>133.53781249997382</v>
      </c>
      <c r="K2110" s="13">
        <v>10019.176927885199</v>
      </c>
      <c r="L2110" s="14">
        <v>6593.1233522353314</v>
      </c>
      <c r="M2110" s="13">
        <v>9710.9623538295691</v>
      </c>
      <c r="N2110" s="13">
        <v>5890.379550737026</v>
      </c>
      <c r="O2110" s="13">
        <v>6284.9087781797016</v>
      </c>
      <c r="P2110" s="13">
        <v>2161</v>
      </c>
      <c r="Q2110" s="13">
        <v>16.182682339509071</v>
      </c>
      <c r="R2110" s="13">
        <v>357</v>
      </c>
      <c r="S2110" s="13">
        <v>1.9080694586312563</v>
      </c>
      <c r="T2110" s="13">
        <v>295</v>
      </c>
    </row>
    <row r="2111" spans="1:20" x14ac:dyDescent="0.2">
      <c r="A2111" s="10">
        <v>2025</v>
      </c>
      <c r="B2111" s="10">
        <v>8</v>
      </c>
      <c r="C2111" s="10" t="s">
        <v>29</v>
      </c>
      <c r="E2111" s="13" t="b">
        <v>0</v>
      </c>
      <c r="F2111" s="13" t="b">
        <v>1</v>
      </c>
      <c r="G2111" s="13" t="s">
        <v>197</v>
      </c>
      <c r="H2111" s="13">
        <v>697902.00000000035</v>
      </c>
      <c r="I2111" s="14">
        <v>3354</v>
      </c>
      <c r="J2111" s="14">
        <v>134.22520833347926</v>
      </c>
      <c r="K2111" s="13">
        <v>5199.4853177361429</v>
      </c>
      <c r="L2111" s="14">
        <v>4885.6322008511506</v>
      </c>
      <c r="M2111" s="13">
        <v>4259.3042476761211</v>
      </c>
      <c r="N2111" s="13">
        <v>3662.8663579981958</v>
      </c>
      <c r="O2111" s="13">
        <v>3945.451130791128</v>
      </c>
      <c r="P2111" s="13">
        <v>945</v>
      </c>
      <c r="Q2111" s="13">
        <v>7.0404062823443008</v>
      </c>
      <c r="R2111" s="13">
        <v>398</v>
      </c>
      <c r="S2111" s="13">
        <v>2.0213270142180093</v>
      </c>
      <c r="T2111" s="13">
        <v>299</v>
      </c>
    </row>
    <row r="2112" spans="1:20" x14ac:dyDescent="0.2">
      <c r="A2112" s="10">
        <v>2025</v>
      </c>
      <c r="B2112" s="10">
        <v>8</v>
      </c>
      <c r="C2112" s="10" t="s">
        <v>39</v>
      </c>
      <c r="E2112" s="13" t="b">
        <v>0</v>
      </c>
      <c r="F2112" s="13" t="b">
        <v>1</v>
      </c>
      <c r="G2112" s="13" t="s">
        <v>197</v>
      </c>
      <c r="H2112" s="13">
        <v>726447.46999999939</v>
      </c>
      <c r="I2112" s="14">
        <v>3861</v>
      </c>
      <c r="J2112" s="14">
        <v>124.62940972236655</v>
      </c>
      <c r="K2112" s="13">
        <v>5828.8607128789754</v>
      </c>
      <c r="L2112" s="14">
        <v>5344.470069173909</v>
      </c>
      <c r="M2112" s="13">
        <v>5784.3768305244794</v>
      </c>
      <c r="N2112" s="13">
        <v>4788.9941975139345</v>
      </c>
      <c r="O2112" s="13">
        <v>5299.986186819413</v>
      </c>
      <c r="P2112" s="13">
        <v>1202</v>
      </c>
      <c r="Q2112" s="13">
        <v>9.6445935407835268</v>
      </c>
      <c r="R2112" s="13">
        <v>404</v>
      </c>
      <c r="S2112" s="13">
        <v>2.0392156862745097</v>
      </c>
      <c r="T2112" s="13">
        <v>289</v>
      </c>
    </row>
    <row r="2113" spans="1:20" x14ac:dyDescent="0.2">
      <c r="A2113" s="10">
        <v>2025</v>
      </c>
      <c r="B2113" s="10">
        <v>8</v>
      </c>
      <c r="C2113" s="10" t="s">
        <v>35</v>
      </c>
      <c r="E2113" s="13" t="b">
        <v>0</v>
      </c>
      <c r="F2113" s="13" t="b">
        <v>1</v>
      </c>
      <c r="G2113" s="13" t="s">
        <v>197</v>
      </c>
      <c r="H2113" s="13">
        <v>1241316.2500000005</v>
      </c>
      <c r="I2113" s="14">
        <v>5781</v>
      </c>
      <c r="J2113" s="14">
        <v>144.57677083348594</v>
      </c>
      <c r="K2113" s="13">
        <v>8585.8623265951028</v>
      </c>
      <c r="L2113" s="14">
        <v>7906.6712682120406</v>
      </c>
      <c r="M2113" s="13">
        <v>7672.6928095358526</v>
      </c>
      <c r="N2113" s="13">
        <v>6797.7445085692243</v>
      </c>
      <c r="O2113" s="13">
        <v>6993.5017511527913</v>
      </c>
      <c r="P2113" s="13">
        <v>1755</v>
      </c>
      <c r="Q2113" s="13">
        <v>12.13887950244299</v>
      </c>
      <c r="R2113" s="13">
        <v>415</v>
      </c>
      <c r="S2113" s="13">
        <v>2.1619762351469669</v>
      </c>
      <c r="T2113" s="13">
        <v>269</v>
      </c>
    </row>
    <row r="2114" spans="1:20" x14ac:dyDescent="0.2">
      <c r="A2114" s="10">
        <v>2025</v>
      </c>
      <c r="B2114" s="10">
        <v>8</v>
      </c>
      <c r="C2114" s="10" t="s">
        <v>41</v>
      </c>
      <c r="E2114" s="13" t="b">
        <v>0</v>
      </c>
      <c r="F2114" s="13" t="b">
        <v>1</v>
      </c>
      <c r="G2114" s="13" t="s">
        <v>197</v>
      </c>
      <c r="H2114" s="13">
        <v>272169.99999999994</v>
      </c>
      <c r="I2114" s="14">
        <v>1354</v>
      </c>
      <c r="J2114" s="14">
        <v>58.736354166679959</v>
      </c>
      <c r="K2114" s="13">
        <v>4633.7571315312744</v>
      </c>
      <c r="L2114" s="14">
        <v>4385.0219111166598</v>
      </c>
      <c r="M2114" s="13">
        <v>3638.7345287638354</v>
      </c>
      <c r="N2114" s="13">
        <v>2895.1865060849773</v>
      </c>
      <c r="O2114" s="13">
        <v>3389.9993083492218</v>
      </c>
      <c r="P2114" s="13">
        <v>424</v>
      </c>
      <c r="Q2114" s="13">
        <v>7.2186979599855263</v>
      </c>
      <c r="R2114" s="13">
        <v>316</v>
      </c>
      <c r="S2114" s="13">
        <v>1.8653846153846154</v>
      </c>
      <c r="T2114" s="13">
        <v>239</v>
      </c>
    </row>
    <row r="2115" spans="1:20" x14ac:dyDescent="0.2">
      <c r="A2115" s="10">
        <v>2025</v>
      </c>
      <c r="B2115" s="10">
        <v>8</v>
      </c>
      <c r="C2115" s="10" t="s">
        <v>27</v>
      </c>
      <c r="E2115" s="13" t="b">
        <v>0</v>
      </c>
      <c r="F2115" s="13" t="b">
        <v>1</v>
      </c>
      <c r="G2115" s="13" t="s">
        <v>197</v>
      </c>
      <c r="H2115" s="13">
        <v>1671993.8999999983</v>
      </c>
      <c r="I2115" s="14">
        <v>8370</v>
      </c>
      <c r="J2115" s="14">
        <v>193.40788194448544</v>
      </c>
      <c r="K2115" s="13">
        <v>8644.910865007645</v>
      </c>
      <c r="L2115" s="14">
        <v>8049.9402834414313</v>
      </c>
      <c r="M2115" s="13">
        <v>8299.2527701674935</v>
      </c>
      <c r="N2115" s="13">
        <v>6920.7944709523499</v>
      </c>
      <c r="O2115" s="13">
        <v>7704.2821886012798</v>
      </c>
      <c r="P2115" s="13">
        <v>2496</v>
      </c>
      <c r="Q2115" s="13">
        <v>12.905368565674257</v>
      </c>
      <c r="R2115" s="13">
        <v>408.5</v>
      </c>
      <c r="S2115" s="13">
        <v>2.1615550755939523</v>
      </c>
      <c r="T2115" s="13">
        <v>279</v>
      </c>
    </row>
    <row r="2116" spans="1:20" x14ac:dyDescent="0.2">
      <c r="A2116" s="10">
        <v>2025</v>
      </c>
      <c r="B2116" s="10">
        <v>8</v>
      </c>
      <c r="C2116" s="10" t="s">
        <v>33</v>
      </c>
      <c r="E2116" s="13" t="b">
        <v>0</v>
      </c>
      <c r="F2116" s="13" t="b">
        <v>1</v>
      </c>
      <c r="G2116" s="13" t="s">
        <v>197</v>
      </c>
      <c r="H2116" s="13">
        <v>1084808.2999999998</v>
      </c>
      <c r="I2116" s="14">
        <v>5279</v>
      </c>
      <c r="J2116" s="14">
        <v>134.45482638878048</v>
      </c>
      <c r="K2116" s="13">
        <v>8068.1990311247109</v>
      </c>
      <c r="L2116" s="14">
        <v>7442.5083641586643</v>
      </c>
      <c r="M2116" s="13">
        <v>7832.5808621763072</v>
      </c>
      <c r="N2116" s="13">
        <v>6833.0439648439688</v>
      </c>
      <c r="O2116" s="13">
        <v>7206.8901952102606</v>
      </c>
      <c r="P2116" s="13">
        <v>1645</v>
      </c>
      <c r="Q2116" s="13">
        <v>12.234592421721102</v>
      </c>
      <c r="R2116" s="13">
        <v>409</v>
      </c>
      <c r="S2116" s="13">
        <v>2.055327868852459</v>
      </c>
      <c r="T2116" s="13">
        <v>289</v>
      </c>
    </row>
    <row r="2117" spans="1:20" x14ac:dyDescent="0.2">
      <c r="A2117" s="10">
        <v>2025</v>
      </c>
      <c r="B2117" s="10">
        <v>8</v>
      </c>
      <c r="C2117" s="10" t="s">
        <v>37</v>
      </c>
      <c r="E2117" s="13" t="b">
        <v>0</v>
      </c>
      <c r="F2117" s="13" t="b">
        <v>1</v>
      </c>
      <c r="G2117" s="13" t="s">
        <v>197</v>
      </c>
      <c r="H2117" s="13">
        <v>368731.00000000052</v>
      </c>
      <c r="I2117" s="14">
        <v>2505</v>
      </c>
      <c r="J2117" s="14">
        <v>42.790798611109203</v>
      </c>
      <c r="K2117" s="13">
        <v>8617.0628258448032</v>
      </c>
      <c r="L2117" s="14">
        <v>8617.0628258448032</v>
      </c>
      <c r="M2117" s="13">
        <v>8617.0628258448032</v>
      </c>
      <c r="N2117" s="13">
        <v>8474.343124455203</v>
      </c>
      <c r="O2117" s="13">
        <v>8617.0628258448032</v>
      </c>
      <c r="P2117" s="13">
        <v>714</v>
      </c>
      <c r="Q2117" s="13">
        <v>16.685830205903979</v>
      </c>
      <c r="R2117" s="13">
        <v>306.5</v>
      </c>
      <c r="S2117" s="13">
        <v>1.9090909090909092</v>
      </c>
      <c r="T2117" s="13">
        <v>199</v>
      </c>
    </row>
    <row r="2118" spans="1:20" x14ac:dyDescent="0.2">
      <c r="A2118" s="10">
        <v>2025</v>
      </c>
      <c r="B2118" s="10">
        <v>8</v>
      </c>
      <c r="C2118" s="10" t="s">
        <v>40</v>
      </c>
      <c r="E2118" s="13" t="b">
        <v>0</v>
      </c>
      <c r="F2118" s="13" t="b">
        <v>1</v>
      </c>
      <c r="G2118" s="13" t="s">
        <v>197</v>
      </c>
      <c r="H2118" s="13">
        <v>414724.94999999995</v>
      </c>
      <c r="I2118" s="14">
        <v>594</v>
      </c>
      <c r="J2118" s="14">
        <v>48.901631944453982</v>
      </c>
      <c r="K2118" s="13">
        <v>8480.7997915299566</v>
      </c>
      <c r="L2118" s="14">
        <v>8473.53623025651</v>
      </c>
      <c r="M2118" s="13">
        <v>4084.9464947693868</v>
      </c>
      <c r="N2118" s="13">
        <v>3611.422624925895</v>
      </c>
      <c r="O2118" s="13">
        <v>4077.6829334959411</v>
      </c>
      <c r="P2118" s="13">
        <v>155</v>
      </c>
      <c r="Q2118" s="13">
        <v>3.1696283710134714</v>
      </c>
      <c r="R2118" s="13">
        <v>1490</v>
      </c>
      <c r="S2118" s="13">
        <v>2.7032258064516128</v>
      </c>
      <c r="T2118" s="13">
        <v>539</v>
      </c>
    </row>
    <row r="2119" spans="1:20" x14ac:dyDescent="0.2">
      <c r="A2119" s="10">
        <v>2024</v>
      </c>
      <c r="B2119" s="10">
        <v>9</v>
      </c>
      <c r="C2119" s="10" t="s">
        <v>29</v>
      </c>
      <c r="E2119" s="13" t="b">
        <v>0</v>
      </c>
      <c r="F2119" s="13" t="b">
        <v>1</v>
      </c>
      <c r="G2119" s="13" t="s">
        <v>197</v>
      </c>
      <c r="H2119" s="13">
        <v>763502.0000000007</v>
      </c>
      <c r="I2119" s="14">
        <v>4184</v>
      </c>
      <c r="J2119" s="14">
        <v>152.38423611116332</v>
      </c>
      <c r="K2119" s="13">
        <v>5010.3739040502251</v>
      </c>
      <c r="L2119" s="14">
        <v>3700.8356926670754</v>
      </c>
      <c r="M2119" s="13">
        <v>4349.9860413149408</v>
      </c>
      <c r="N2119" s="13">
        <v>2981.7088144770005</v>
      </c>
      <c r="O2119" s="13">
        <v>3040.4478299317898</v>
      </c>
      <c r="P2119" s="13">
        <v>1231</v>
      </c>
      <c r="Q2119" s="13">
        <v>8.0782634176280119</v>
      </c>
      <c r="R2119" s="13">
        <v>356</v>
      </c>
      <c r="S2119" s="13">
        <v>1.8206958073148973</v>
      </c>
      <c r="T2119" s="13">
        <v>295</v>
      </c>
    </row>
    <row r="2120" spans="1:20" x14ac:dyDescent="0.2">
      <c r="A2120" s="10">
        <v>2024</v>
      </c>
      <c r="B2120" s="10">
        <v>9</v>
      </c>
      <c r="C2120" s="10" t="s">
        <v>39</v>
      </c>
      <c r="E2120" s="13" t="b">
        <v>0</v>
      </c>
      <c r="F2120" s="13" t="b">
        <v>1</v>
      </c>
      <c r="G2120" s="13" t="s">
        <v>197</v>
      </c>
      <c r="H2120" s="13">
        <v>891074.50000000035</v>
      </c>
      <c r="I2120" s="14">
        <v>4943</v>
      </c>
      <c r="J2120" s="14">
        <v>87.066145833384354</v>
      </c>
      <c r="K2120" s="13">
        <v>10234.454407861587</v>
      </c>
      <c r="L2120" s="14">
        <v>6453.1962983086796</v>
      </c>
      <c r="M2120" s="13">
        <v>8653.4047509326174</v>
      </c>
      <c r="N2120" s="13">
        <v>4321.3771139015298</v>
      </c>
      <c r="O2120" s="13">
        <v>4872.1466413797125</v>
      </c>
      <c r="P2120" s="13">
        <v>1216</v>
      </c>
      <c r="Q2120" s="13">
        <v>13.966392888540392</v>
      </c>
      <c r="R2120" s="13">
        <v>394.5</v>
      </c>
      <c r="S2120" s="13">
        <v>1.8856121537086685</v>
      </c>
      <c r="T2120" s="13">
        <v>305</v>
      </c>
    </row>
    <row r="2121" spans="1:20" x14ac:dyDescent="0.2">
      <c r="A2121" s="10">
        <v>2024</v>
      </c>
      <c r="B2121" s="10">
        <v>9</v>
      </c>
      <c r="C2121" s="10" t="s">
        <v>35</v>
      </c>
      <c r="E2121" s="13" t="b">
        <v>0</v>
      </c>
      <c r="F2121" s="13" t="b">
        <v>1</v>
      </c>
      <c r="G2121" s="13" t="s">
        <v>197</v>
      </c>
      <c r="H2121" s="13">
        <v>1348341.459999999</v>
      </c>
      <c r="I2121" s="14">
        <v>6172</v>
      </c>
      <c r="J2121" s="14">
        <v>159.45173611119682</v>
      </c>
      <c r="K2121" s="13">
        <v>8456.1102493089602</v>
      </c>
      <c r="L2121" s="14">
        <v>5680.1233532408123</v>
      </c>
      <c r="M2121" s="13">
        <v>8179.5463116843039</v>
      </c>
      <c r="N2121" s="13">
        <v>5185.4937435324673</v>
      </c>
      <c r="O2121" s="13">
        <v>5403.5594156161578</v>
      </c>
      <c r="P2121" s="13">
        <v>2264</v>
      </c>
      <c r="Q2121" s="13">
        <v>14.198653807200662</v>
      </c>
      <c r="R2121" s="13">
        <v>360</v>
      </c>
      <c r="S2121" s="13">
        <v>1.7551117451260105</v>
      </c>
      <c r="T2121" s="13">
        <v>305</v>
      </c>
    </row>
    <row r="2122" spans="1:20" x14ac:dyDescent="0.2">
      <c r="A2122" s="10">
        <v>2024</v>
      </c>
      <c r="B2122" s="10">
        <v>9</v>
      </c>
      <c r="C2122" s="10" t="s">
        <v>41</v>
      </c>
      <c r="E2122" s="13" t="b">
        <v>0</v>
      </c>
      <c r="F2122" s="13" t="b">
        <v>1</v>
      </c>
      <c r="G2122" s="13" t="s">
        <v>197</v>
      </c>
      <c r="H2122" s="13">
        <v>134673.99999999988</v>
      </c>
      <c r="I2122" s="14">
        <v>948</v>
      </c>
      <c r="J2122" s="14">
        <v>40.678125000075084</v>
      </c>
      <c r="K2122" s="13">
        <v>3310.7229008158884</v>
      </c>
      <c r="L2122" s="14">
        <v>2670.9215333744951</v>
      </c>
      <c r="M2122" s="13">
        <v>3310.7229008158884</v>
      </c>
      <c r="N2122" s="13">
        <v>2791.4875624132219</v>
      </c>
      <c r="O2122" s="13">
        <v>2670.9215333744951</v>
      </c>
      <c r="P2122" s="13">
        <v>345</v>
      </c>
      <c r="Q2122" s="13">
        <v>8.4812168702309449</v>
      </c>
      <c r="R2122" s="13">
        <v>280</v>
      </c>
      <c r="S2122" s="13">
        <v>1.7295373665480427</v>
      </c>
      <c r="T2122" s="13">
        <v>232.5</v>
      </c>
    </row>
    <row r="2123" spans="1:20" x14ac:dyDescent="0.2">
      <c r="A2123" s="10">
        <v>2024</v>
      </c>
      <c r="B2123" s="10">
        <v>9</v>
      </c>
      <c r="C2123" s="10" t="s">
        <v>27</v>
      </c>
      <c r="E2123" s="13" t="b">
        <v>0</v>
      </c>
      <c r="F2123" s="13" t="b">
        <v>1</v>
      </c>
      <c r="G2123" s="13" t="s">
        <v>197</v>
      </c>
      <c r="H2123" s="13">
        <v>1774262.4399999992</v>
      </c>
      <c r="I2123" s="14">
        <v>8295</v>
      </c>
      <c r="J2123" s="14">
        <v>188.57729166688864</v>
      </c>
      <c r="K2123" s="13">
        <v>9408.6749487002689</v>
      </c>
      <c r="L2123" s="14">
        <v>6866.5745941846244</v>
      </c>
      <c r="M2123" s="13">
        <v>8799.589416795965</v>
      </c>
      <c r="N2123" s="13">
        <v>5772.1305167684959</v>
      </c>
      <c r="O2123" s="13">
        <v>6257.4890622803196</v>
      </c>
      <c r="P2123" s="13">
        <v>2847</v>
      </c>
      <c r="Q2123" s="13">
        <v>15.097257866175468</v>
      </c>
      <c r="R2123" s="13">
        <v>360</v>
      </c>
      <c r="S2123" s="13">
        <v>1.8842468378689152</v>
      </c>
      <c r="T2123" s="13">
        <v>299</v>
      </c>
    </row>
    <row r="2124" spans="1:20" x14ac:dyDescent="0.2">
      <c r="A2124" s="10">
        <v>2024</v>
      </c>
      <c r="B2124" s="10">
        <v>9</v>
      </c>
      <c r="C2124" s="10" t="s">
        <v>33</v>
      </c>
      <c r="E2124" s="13" t="b">
        <v>0</v>
      </c>
      <c r="F2124" s="13" t="b">
        <v>1</v>
      </c>
      <c r="G2124" s="13" t="s">
        <v>197</v>
      </c>
      <c r="H2124" s="13">
        <v>1196776.07</v>
      </c>
      <c r="I2124" s="14">
        <v>5247</v>
      </c>
      <c r="J2124" s="14">
        <v>130.01909722227779</v>
      </c>
      <c r="K2124" s="13">
        <v>9204.617595167716</v>
      </c>
      <c r="L2124" s="14">
        <v>6055.7737810926119</v>
      </c>
      <c r="M2124" s="13">
        <v>9062.8614963040945</v>
      </c>
      <c r="N2124" s="13">
        <v>5249.1385848744503</v>
      </c>
      <c r="O2124" s="13">
        <v>5914.0176822289914</v>
      </c>
      <c r="P2124" s="13">
        <v>1842</v>
      </c>
      <c r="Q2124" s="13">
        <v>14.167149590732485</v>
      </c>
      <c r="R2124" s="13">
        <v>360</v>
      </c>
      <c r="S2124" s="13">
        <v>1.8424242424242425</v>
      </c>
      <c r="T2124" s="13">
        <v>305</v>
      </c>
    </row>
    <row r="2125" spans="1:20" x14ac:dyDescent="0.2">
      <c r="A2125" s="10">
        <v>2024</v>
      </c>
      <c r="B2125" s="10">
        <v>9</v>
      </c>
      <c r="C2125" s="10" t="s">
        <v>37</v>
      </c>
      <c r="E2125" s="13" t="b">
        <v>0</v>
      </c>
      <c r="F2125" s="13" t="b">
        <v>1</v>
      </c>
      <c r="G2125" s="13" t="s">
        <v>197</v>
      </c>
      <c r="J2125" s="14">
        <v>2</v>
      </c>
    </row>
    <row r="2126" spans="1:20" x14ac:dyDescent="0.2">
      <c r="A2126" s="10">
        <v>2025</v>
      </c>
      <c r="B2126" s="10">
        <v>9</v>
      </c>
      <c r="C2126" s="10" t="s">
        <v>29</v>
      </c>
      <c r="E2126" s="13" t="b">
        <v>0</v>
      </c>
      <c r="F2126" s="13" t="b">
        <v>1</v>
      </c>
      <c r="G2126" s="13" t="s">
        <v>197</v>
      </c>
      <c r="H2126" s="13">
        <v>720962.80000000109</v>
      </c>
      <c r="I2126" s="14">
        <v>3060</v>
      </c>
      <c r="J2126" s="14">
        <v>136.22024305549829</v>
      </c>
      <c r="K2126" s="13">
        <v>5292.6259991055031</v>
      </c>
      <c r="L2126" s="14">
        <v>4965.4360088348103</v>
      </c>
      <c r="M2126" s="13">
        <v>4178.417885865214</v>
      </c>
      <c r="N2126" s="13">
        <v>3567.9638290028938</v>
      </c>
      <c r="O2126" s="13">
        <v>3851.2278955945208</v>
      </c>
      <c r="P2126" s="13">
        <v>877</v>
      </c>
      <c r="Q2126" s="13">
        <v>6.4381033268505936</v>
      </c>
      <c r="R2126" s="13">
        <v>400</v>
      </c>
      <c r="S2126" s="13">
        <v>1.9759797724399495</v>
      </c>
      <c r="T2126" s="13">
        <v>319</v>
      </c>
    </row>
    <row r="2127" spans="1:20" x14ac:dyDescent="0.2">
      <c r="A2127" s="10">
        <v>2025</v>
      </c>
      <c r="B2127" s="10">
        <v>9</v>
      </c>
      <c r="C2127" s="10" t="s">
        <v>39</v>
      </c>
      <c r="E2127" s="13" t="b">
        <v>0</v>
      </c>
      <c r="F2127" s="13" t="b">
        <v>1</v>
      </c>
      <c r="G2127" s="13" t="s">
        <v>197</v>
      </c>
      <c r="H2127" s="13">
        <v>644932.03000000014</v>
      </c>
      <c r="I2127" s="14">
        <v>3163</v>
      </c>
      <c r="J2127" s="14">
        <v>127.6487847223319</v>
      </c>
      <c r="K2127" s="13">
        <v>5052.3945950828202</v>
      </c>
      <c r="L2127" s="14">
        <v>4693.3575693900711</v>
      </c>
      <c r="M2127" s="13">
        <v>4989.2494580763578</v>
      </c>
      <c r="N2127" s="13">
        <v>4330.2904230728382</v>
      </c>
      <c r="O2127" s="13">
        <v>4630.2124323836106</v>
      </c>
      <c r="P2127" s="13">
        <v>1043</v>
      </c>
      <c r="Q2127" s="13">
        <v>8.1708572648677098</v>
      </c>
      <c r="R2127" s="13">
        <v>393</v>
      </c>
      <c r="S2127" s="13">
        <v>1.8805496828752644</v>
      </c>
      <c r="T2127" s="13">
        <v>299</v>
      </c>
    </row>
    <row r="2128" spans="1:20" x14ac:dyDescent="0.2">
      <c r="A2128" s="10">
        <v>2025</v>
      </c>
      <c r="B2128" s="10">
        <v>9</v>
      </c>
      <c r="C2128" s="10" t="s">
        <v>35</v>
      </c>
      <c r="E2128" s="13" t="b">
        <v>0</v>
      </c>
      <c r="F2128" s="13" t="b">
        <v>1</v>
      </c>
      <c r="G2128" s="13" t="s">
        <v>197</v>
      </c>
      <c r="H2128" s="13">
        <v>987827.12000000034</v>
      </c>
      <c r="I2128" s="14">
        <v>4557</v>
      </c>
      <c r="J2128" s="14">
        <v>156.86944444430586</v>
      </c>
      <c r="K2128" s="13">
        <v>6297.1289501233205</v>
      </c>
      <c r="L2128" s="14">
        <v>5889.3908451878606</v>
      </c>
      <c r="M2128" s="13">
        <v>5730.193175504859</v>
      </c>
      <c r="N2128" s="13">
        <v>5391.6934110153361</v>
      </c>
      <c r="O2128" s="13">
        <v>5322.4550705693991</v>
      </c>
      <c r="P2128" s="13">
        <v>1322</v>
      </c>
      <c r="Q2128" s="13">
        <v>8.4273900802227697</v>
      </c>
      <c r="R2128" s="13">
        <v>466</v>
      </c>
      <c r="S2128" s="13">
        <v>2.1973684210526314</v>
      </c>
      <c r="T2128" s="13">
        <v>299</v>
      </c>
    </row>
    <row r="2129" spans="1:20" x14ac:dyDescent="0.2">
      <c r="A2129" s="10">
        <v>2025</v>
      </c>
      <c r="B2129" s="10">
        <v>9</v>
      </c>
      <c r="C2129" s="10" t="s">
        <v>41</v>
      </c>
      <c r="E2129" s="13" t="b">
        <v>0</v>
      </c>
      <c r="F2129" s="13" t="b">
        <v>1</v>
      </c>
      <c r="G2129" s="13" t="s">
        <v>197</v>
      </c>
      <c r="H2129" s="13">
        <v>196897.00000000006</v>
      </c>
      <c r="I2129" s="14">
        <v>1217</v>
      </c>
      <c r="J2129" s="14">
        <v>45.493124999995345</v>
      </c>
      <c r="K2129" s="13">
        <v>4328.0605586013316</v>
      </c>
      <c r="L2129" s="14">
        <v>4069.7599912078781</v>
      </c>
      <c r="M2129" s="13">
        <v>4131.8990506811579</v>
      </c>
      <c r="N2129" s="13">
        <v>3879.2015277037567</v>
      </c>
      <c r="O2129" s="13">
        <v>3873.5984832877043</v>
      </c>
      <c r="P2129" s="13">
        <v>361</v>
      </c>
      <c r="Q2129" s="13">
        <v>7.9352649438796945</v>
      </c>
      <c r="R2129" s="13">
        <v>357.5</v>
      </c>
      <c r="S2129" s="13">
        <v>2.1297468354430378</v>
      </c>
      <c r="T2129" s="13">
        <v>249</v>
      </c>
    </row>
    <row r="2130" spans="1:20" x14ac:dyDescent="0.2">
      <c r="A2130" s="10">
        <v>2025</v>
      </c>
      <c r="B2130" s="10">
        <v>9</v>
      </c>
      <c r="C2130" s="10" t="s">
        <v>27</v>
      </c>
      <c r="E2130" s="13" t="b">
        <v>0</v>
      </c>
      <c r="F2130" s="13" t="b">
        <v>1</v>
      </c>
      <c r="G2130" s="13" t="s">
        <v>197</v>
      </c>
      <c r="H2130" s="13">
        <v>1594667.6800000002</v>
      </c>
      <c r="I2130" s="14">
        <v>7807</v>
      </c>
      <c r="J2130" s="14">
        <v>182.34857638903719</v>
      </c>
      <c r="K2130" s="13">
        <v>8745.1611171222266</v>
      </c>
      <c r="L2130" s="14">
        <v>8164.3502213242655</v>
      </c>
      <c r="M2130" s="13">
        <v>8160.6355775720958</v>
      </c>
      <c r="N2130" s="13">
        <v>6886.7637185211379</v>
      </c>
      <c r="O2130" s="13">
        <v>7579.8246817741365</v>
      </c>
      <c r="P2130" s="13">
        <v>2249</v>
      </c>
      <c r="Q2130" s="13">
        <v>12.333521020760818</v>
      </c>
      <c r="R2130" s="13">
        <v>421.5</v>
      </c>
      <c r="S2130" s="13">
        <v>2.1328200192492783</v>
      </c>
      <c r="T2130" s="13">
        <v>289</v>
      </c>
    </row>
    <row r="2131" spans="1:20" x14ac:dyDescent="0.2">
      <c r="A2131" s="10">
        <v>2025</v>
      </c>
      <c r="B2131" s="10">
        <v>9</v>
      </c>
      <c r="C2131" s="10" t="s">
        <v>33</v>
      </c>
      <c r="E2131" s="13" t="b">
        <v>0</v>
      </c>
      <c r="F2131" s="13" t="b">
        <v>1</v>
      </c>
      <c r="G2131" s="13" t="s">
        <v>197</v>
      </c>
      <c r="H2131" s="13">
        <v>1022432.1800000007</v>
      </c>
      <c r="I2131" s="14">
        <v>4487</v>
      </c>
      <c r="J2131" s="14">
        <v>146.34149305558677</v>
      </c>
      <c r="K2131" s="13">
        <v>6986.6184815514844</v>
      </c>
      <c r="L2131" s="14">
        <v>6606.3486152404839</v>
      </c>
      <c r="M2131" s="13">
        <v>6384.7256201294495</v>
      </c>
      <c r="N2131" s="13">
        <v>5675.7839670564399</v>
      </c>
      <c r="O2131" s="13">
        <v>6004.455753818449</v>
      </c>
      <c r="P2131" s="13">
        <v>1290</v>
      </c>
      <c r="Q2131" s="13">
        <v>8.8149982145528796</v>
      </c>
      <c r="R2131" s="13">
        <v>467.5</v>
      </c>
      <c r="S2131" s="13">
        <v>2.1876075731497417</v>
      </c>
      <c r="T2131" s="13">
        <v>315</v>
      </c>
    </row>
    <row r="2132" spans="1:20" x14ac:dyDescent="0.2">
      <c r="A2132" s="10">
        <v>2025</v>
      </c>
      <c r="B2132" s="10">
        <v>9</v>
      </c>
      <c r="C2132" s="10" t="s">
        <v>37</v>
      </c>
      <c r="E2132" s="13" t="b">
        <v>0</v>
      </c>
      <c r="F2132" s="13" t="b">
        <v>1</v>
      </c>
      <c r="G2132" s="13" t="s">
        <v>197</v>
      </c>
      <c r="H2132" s="13">
        <v>199542.95000000007</v>
      </c>
      <c r="I2132" s="14">
        <v>1377</v>
      </c>
      <c r="J2132" s="14">
        <v>47.464097222224808</v>
      </c>
      <c r="K2132" s="13">
        <v>4204.0818571930022</v>
      </c>
      <c r="L2132" s="14">
        <v>4204.0818571930022</v>
      </c>
      <c r="M2132" s="13">
        <v>4204.0818571930022</v>
      </c>
      <c r="N2132" s="13">
        <v>4205.9653861176412</v>
      </c>
      <c r="O2132" s="13">
        <v>4204.0818571930022</v>
      </c>
      <c r="P2132" s="13">
        <v>415</v>
      </c>
      <c r="Q2132" s="13">
        <v>8.7434508246725589</v>
      </c>
      <c r="R2132" s="13">
        <v>298.5</v>
      </c>
      <c r="S2132" s="13">
        <v>1.8478964401294498</v>
      </c>
      <c r="T2132" s="13">
        <v>209</v>
      </c>
    </row>
    <row r="2133" spans="1:20" x14ac:dyDescent="0.2">
      <c r="A2133" s="10">
        <v>2025</v>
      </c>
      <c r="B2133" s="10">
        <v>9</v>
      </c>
      <c r="C2133" s="10" t="s">
        <v>40</v>
      </c>
      <c r="E2133" s="13" t="b">
        <v>0</v>
      </c>
      <c r="F2133" s="13" t="b">
        <v>1</v>
      </c>
      <c r="G2133" s="13" t="s">
        <v>197</v>
      </c>
      <c r="H2133" s="13">
        <v>515046.99999999977</v>
      </c>
      <c r="I2133" s="14">
        <v>476</v>
      </c>
      <c r="J2133" s="14">
        <v>43.326041666743983</v>
      </c>
      <c r="K2133" s="13">
        <v>11887.700334169631</v>
      </c>
      <c r="L2133" s="14">
        <v>11882.507152624668</v>
      </c>
      <c r="M2133" s="13">
        <v>4040.4798884355564</v>
      </c>
      <c r="N2133" s="13">
        <v>3610.990387799196</v>
      </c>
      <c r="O2133" s="13">
        <v>4035.2867068905944</v>
      </c>
      <c r="P2133" s="13">
        <v>154</v>
      </c>
      <c r="Q2133" s="13">
        <v>3.5544442574408235</v>
      </c>
      <c r="R2133" s="13">
        <v>1021</v>
      </c>
      <c r="S2133" s="13">
        <v>2.3376623376623376</v>
      </c>
      <c r="T2133" s="13">
        <v>599</v>
      </c>
    </row>
    <row r="2134" spans="1:20" x14ac:dyDescent="0.2">
      <c r="A2134" s="10">
        <v>2024</v>
      </c>
      <c r="B2134" s="10">
        <v>10</v>
      </c>
      <c r="C2134" s="10" t="s">
        <v>29</v>
      </c>
      <c r="E2134" s="13" t="b">
        <v>0</v>
      </c>
      <c r="F2134" s="13" t="b">
        <v>1</v>
      </c>
      <c r="G2134" s="13" t="s">
        <v>197</v>
      </c>
      <c r="H2134" s="13">
        <v>881166.00000000023</v>
      </c>
      <c r="I2134" s="14">
        <v>4974</v>
      </c>
      <c r="J2134" s="14">
        <v>132.98624999999097</v>
      </c>
      <c r="K2134" s="13">
        <v>6625.9932887803061</v>
      </c>
      <c r="L2134" s="14">
        <v>4948.8419291471491</v>
      </c>
      <c r="M2134" s="13">
        <v>5968.9757399735272</v>
      </c>
      <c r="N2134" s="13">
        <v>4249.4997039170503</v>
      </c>
      <c r="O2134" s="13">
        <v>4291.8243803403693</v>
      </c>
      <c r="P2134" s="13">
        <v>1422</v>
      </c>
      <c r="Q2134" s="13">
        <v>10.692834785551863</v>
      </c>
      <c r="R2134" s="13">
        <v>365.5</v>
      </c>
      <c r="S2134" s="13">
        <v>1.7642526964560863</v>
      </c>
      <c r="T2134" s="13">
        <v>299</v>
      </c>
    </row>
    <row r="2135" spans="1:20" x14ac:dyDescent="0.2">
      <c r="A2135" s="10">
        <v>2024</v>
      </c>
      <c r="B2135" s="10">
        <v>10</v>
      </c>
      <c r="C2135" s="10" t="s">
        <v>39</v>
      </c>
      <c r="E2135" s="13" t="b">
        <v>0</v>
      </c>
      <c r="F2135" s="13" t="b">
        <v>1</v>
      </c>
      <c r="G2135" s="13" t="s">
        <v>197</v>
      </c>
      <c r="H2135" s="13">
        <v>872545.87000000058</v>
      </c>
      <c r="I2135" s="14">
        <v>3643</v>
      </c>
      <c r="J2135" s="14">
        <v>101.33298611120961</v>
      </c>
      <c r="K2135" s="13">
        <v>8610.6795376819373</v>
      </c>
      <c r="L2135" s="14">
        <v>5899.5644255850966</v>
      </c>
      <c r="M2135" s="13">
        <v>7131.462298040974</v>
      </c>
      <c r="N2135" s="13">
        <v>4121.6882678423108</v>
      </c>
      <c r="O2135" s="13">
        <v>4420.3471859441288</v>
      </c>
      <c r="P2135" s="13">
        <v>1218</v>
      </c>
      <c r="Q2135" s="13">
        <v>12.01977802828474</v>
      </c>
      <c r="R2135" s="13">
        <v>355</v>
      </c>
      <c r="S2135" s="13">
        <v>1.7157129881925521</v>
      </c>
      <c r="T2135" s="13">
        <v>315</v>
      </c>
    </row>
    <row r="2136" spans="1:20" x14ac:dyDescent="0.2">
      <c r="A2136" s="10">
        <v>2024</v>
      </c>
      <c r="B2136" s="10">
        <v>10</v>
      </c>
      <c r="C2136" s="10" t="s">
        <v>35</v>
      </c>
      <c r="E2136" s="13" t="b">
        <v>0</v>
      </c>
      <c r="F2136" s="13" t="b">
        <v>1</v>
      </c>
      <c r="G2136" s="13" t="s">
        <v>197</v>
      </c>
      <c r="H2136" s="13">
        <v>1534839.6500000001</v>
      </c>
      <c r="I2136" s="14">
        <v>6511</v>
      </c>
      <c r="J2136" s="14">
        <v>177.57902777774171</v>
      </c>
      <c r="K2136" s="13">
        <v>8643.1357869635867</v>
      </c>
      <c r="L2136" s="14">
        <v>6007.0707298562374</v>
      </c>
      <c r="M2136" s="13">
        <v>8304.8768114995401</v>
      </c>
      <c r="N2136" s="13">
        <v>5413.3721308755403</v>
      </c>
      <c r="O2136" s="13">
        <v>5668.8117543921926</v>
      </c>
      <c r="P2136" s="13">
        <v>2184</v>
      </c>
      <c r="Q2136" s="13">
        <v>12.298749617739201</v>
      </c>
      <c r="R2136" s="13">
        <v>385</v>
      </c>
      <c r="S2136" s="13">
        <v>1.81649069884364</v>
      </c>
      <c r="T2136" s="13">
        <v>315</v>
      </c>
    </row>
    <row r="2137" spans="1:20" x14ac:dyDescent="0.2">
      <c r="A2137" s="10">
        <v>2024</v>
      </c>
      <c r="B2137" s="10">
        <v>10</v>
      </c>
      <c r="C2137" s="10" t="s">
        <v>41</v>
      </c>
      <c r="E2137" s="13" t="b">
        <v>0</v>
      </c>
      <c r="F2137" s="13" t="b">
        <v>1</v>
      </c>
      <c r="G2137" s="13" t="s">
        <v>197</v>
      </c>
      <c r="H2137" s="13">
        <v>184425.99999999994</v>
      </c>
      <c r="I2137" s="14">
        <v>1130</v>
      </c>
      <c r="J2137" s="14">
        <v>41.99333333339775</v>
      </c>
      <c r="K2137" s="13">
        <v>4391.792347985006</v>
      </c>
      <c r="L2137" s="14">
        <v>3739.0911255697538</v>
      </c>
      <c r="M2137" s="13">
        <v>3796.483568814624</v>
      </c>
      <c r="N2137" s="13">
        <v>3240.6953484630362</v>
      </c>
      <c r="O2137" s="13">
        <v>3143.782346399365</v>
      </c>
      <c r="P2137" s="13">
        <v>405</v>
      </c>
      <c r="Q2137" s="13">
        <v>9.6443879980801412</v>
      </c>
      <c r="R2137" s="13">
        <v>309</v>
      </c>
      <c r="S2137" s="13">
        <v>1.6374622356495467</v>
      </c>
      <c r="T2137" s="13">
        <v>235</v>
      </c>
    </row>
    <row r="2138" spans="1:20" x14ac:dyDescent="0.2">
      <c r="A2138" s="10">
        <v>2024</v>
      </c>
      <c r="B2138" s="10">
        <v>10</v>
      </c>
      <c r="C2138" s="10" t="s">
        <v>27</v>
      </c>
      <c r="E2138" s="13" t="b">
        <v>0</v>
      </c>
      <c r="F2138" s="13" t="b">
        <v>1</v>
      </c>
      <c r="G2138" s="13" t="s">
        <v>197</v>
      </c>
      <c r="H2138" s="13">
        <v>1745446.1599999985</v>
      </c>
      <c r="I2138" s="14">
        <v>9202</v>
      </c>
      <c r="J2138" s="14">
        <v>181.9781944441807</v>
      </c>
      <c r="K2138" s="13">
        <v>9591.5126827757922</v>
      </c>
      <c r="L2138" s="14">
        <v>7221.147643615509</v>
      </c>
      <c r="M2138" s="13">
        <v>9415.8888939058415</v>
      </c>
      <c r="N2138" s="13">
        <v>6639.2170429550915</v>
      </c>
      <c r="O2138" s="13">
        <v>7045.5238547455565</v>
      </c>
      <c r="P2138" s="13">
        <v>3028</v>
      </c>
      <c r="Q2138" s="13">
        <v>16.639356211047566</v>
      </c>
      <c r="R2138" s="13">
        <v>360</v>
      </c>
      <c r="S2138" s="13">
        <v>1.7466911764705881</v>
      </c>
      <c r="T2138" s="13">
        <v>299</v>
      </c>
    </row>
    <row r="2139" spans="1:20" x14ac:dyDescent="0.2">
      <c r="A2139" s="10">
        <v>2024</v>
      </c>
      <c r="B2139" s="10">
        <v>10</v>
      </c>
      <c r="C2139" s="10" t="s">
        <v>33</v>
      </c>
      <c r="E2139" s="13" t="b">
        <v>0</v>
      </c>
      <c r="F2139" s="13" t="b">
        <v>1</v>
      </c>
      <c r="G2139" s="13" t="s">
        <v>197</v>
      </c>
      <c r="H2139" s="13">
        <v>1246842.3000000005</v>
      </c>
      <c r="I2139" s="14">
        <v>6001</v>
      </c>
      <c r="J2139" s="14">
        <v>125.96805555550993</v>
      </c>
      <c r="K2139" s="13">
        <v>9898.0832442123283</v>
      </c>
      <c r="L2139" s="14">
        <v>6719.4195089167415</v>
      </c>
      <c r="M2139" s="13">
        <v>9654.2674619923218</v>
      </c>
      <c r="N2139" s="13">
        <v>6035.2471636349492</v>
      </c>
      <c r="O2139" s="13">
        <v>6475.603726696736</v>
      </c>
      <c r="P2139" s="13">
        <v>1868</v>
      </c>
      <c r="Q2139" s="13">
        <v>14.829156421937739</v>
      </c>
      <c r="R2139" s="13">
        <v>365</v>
      </c>
      <c r="S2139" s="13">
        <v>1.8152173913043479</v>
      </c>
      <c r="T2139" s="13">
        <v>305</v>
      </c>
    </row>
    <row r="2140" spans="1:20" x14ac:dyDescent="0.2">
      <c r="A2140" s="10">
        <v>2024</v>
      </c>
      <c r="B2140" s="10">
        <v>10</v>
      </c>
      <c r="C2140" s="10" t="s">
        <v>37</v>
      </c>
      <c r="E2140" s="13" t="b">
        <v>0</v>
      </c>
      <c r="F2140" s="13" t="b">
        <v>1</v>
      </c>
      <c r="G2140" s="13" t="s">
        <v>197</v>
      </c>
      <c r="H2140" s="13">
        <v>235905.19000000041</v>
      </c>
      <c r="I2140" s="14">
        <v>2120</v>
      </c>
      <c r="J2140" s="14">
        <v>29.286249999999999</v>
      </c>
      <c r="K2140" s="13">
        <v>8055.1518203935439</v>
      </c>
      <c r="L2140" s="14">
        <v>8055.1518203935439</v>
      </c>
      <c r="M2140" s="13">
        <v>8055.1518203935439</v>
      </c>
      <c r="N2140" s="13">
        <v>8119.1525033078742</v>
      </c>
      <c r="O2140" s="13">
        <v>8055.1518203935439</v>
      </c>
      <c r="P2140" s="13">
        <v>663</v>
      </c>
      <c r="Q2140" s="13">
        <v>22.638610269324342</v>
      </c>
      <c r="R2140" s="13">
        <v>236</v>
      </c>
      <c r="S2140" s="13">
        <v>1.7145969498910676</v>
      </c>
      <c r="T2140" s="13">
        <v>179</v>
      </c>
    </row>
    <row r="2141" spans="1:20" x14ac:dyDescent="0.2">
      <c r="A2141" s="10">
        <v>2025</v>
      </c>
      <c r="B2141" s="10">
        <v>10</v>
      </c>
      <c r="C2141" s="10" t="s">
        <v>29</v>
      </c>
      <c r="E2141" s="13" t="b">
        <v>0</v>
      </c>
      <c r="F2141" s="13" t="b">
        <v>1</v>
      </c>
      <c r="G2141" s="13" t="s">
        <v>197</v>
      </c>
      <c r="H2141" s="13">
        <v>702162.00000000047</v>
      </c>
      <c r="I2141" s="14">
        <v>3543</v>
      </c>
      <c r="J2141" s="14">
        <v>160.1404166666884</v>
      </c>
      <c r="K2141" s="13">
        <v>4384.6645001646275</v>
      </c>
      <c r="L2141" s="14">
        <v>4188.2337635975273</v>
      </c>
      <c r="M2141" s="13">
        <v>3903.8427213611949</v>
      </c>
      <c r="N2141" s="13">
        <v>3552.0914197691482</v>
      </c>
      <c r="O2141" s="13">
        <v>3707.4119847940933</v>
      </c>
      <c r="P2141" s="13">
        <v>1050</v>
      </c>
      <c r="Q2141" s="13">
        <v>6.556745772589311</v>
      </c>
      <c r="R2141" s="13">
        <v>386</v>
      </c>
      <c r="S2141" s="13">
        <v>1.9924650161463939</v>
      </c>
      <c r="T2141" s="13">
        <v>289</v>
      </c>
    </row>
    <row r="2142" spans="1:20" x14ac:dyDescent="0.2">
      <c r="A2142" s="10">
        <v>2025</v>
      </c>
      <c r="B2142" s="10">
        <v>10</v>
      </c>
      <c r="C2142" s="10" t="s">
        <v>39</v>
      </c>
      <c r="E2142" s="13" t="b">
        <v>0</v>
      </c>
      <c r="F2142" s="13" t="b">
        <v>1</v>
      </c>
      <c r="G2142" s="13" t="s">
        <v>197</v>
      </c>
      <c r="H2142" s="13">
        <v>604651.94000000053</v>
      </c>
      <c r="I2142" s="14">
        <v>3524</v>
      </c>
      <c r="J2142" s="14">
        <v>144.87187499988767</v>
      </c>
      <c r="K2142" s="13">
        <v>4173.7013481772728</v>
      </c>
      <c r="L2142" s="14">
        <v>4017.3296576747675</v>
      </c>
      <c r="M2142" s="13">
        <v>4173.7013481772728</v>
      </c>
      <c r="N2142" s="13">
        <v>3925.543035875261</v>
      </c>
      <c r="O2142" s="13">
        <v>4017.3296576747675</v>
      </c>
      <c r="P2142" s="13">
        <v>1151</v>
      </c>
      <c r="Q2142" s="13">
        <v>7.9449513578870468</v>
      </c>
      <c r="R2142" s="13">
        <v>399</v>
      </c>
      <c r="S2142" s="13">
        <v>1.8136585365853659</v>
      </c>
      <c r="T2142" s="13">
        <v>279</v>
      </c>
    </row>
    <row r="2143" spans="1:20" x14ac:dyDescent="0.2">
      <c r="A2143" s="10">
        <v>2025</v>
      </c>
      <c r="B2143" s="10">
        <v>10</v>
      </c>
      <c r="C2143" s="10" t="s">
        <v>35</v>
      </c>
      <c r="E2143" s="13" t="b">
        <v>0</v>
      </c>
      <c r="F2143" s="13" t="b">
        <v>1</v>
      </c>
      <c r="G2143" s="13" t="s">
        <v>197</v>
      </c>
      <c r="H2143" s="13">
        <v>1034458.1100000007</v>
      </c>
      <c r="I2143" s="14">
        <v>5321</v>
      </c>
      <c r="J2143" s="14">
        <v>162.33972222216488</v>
      </c>
      <c r="K2143" s="13">
        <v>6372.1811017042755</v>
      </c>
      <c r="L2143" s="14">
        <v>6080.5035667680049</v>
      </c>
      <c r="M2143" s="13">
        <v>6245.6686270069658</v>
      </c>
      <c r="N2143" s="13">
        <v>5777.6867987762216</v>
      </c>
      <c r="O2143" s="13">
        <v>5953.9910920706943</v>
      </c>
      <c r="P2143" s="13">
        <v>1468</v>
      </c>
      <c r="Q2143" s="13">
        <v>9.042765257359596</v>
      </c>
      <c r="R2143" s="13">
        <v>466</v>
      </c>
      <c r="S2143" s="13">
        <v>2.1480654761904763</v>
      </c>
      <c r="T2143" s="13">
        <v>289</v>
      </c>
    </row>
    <row r="2144" spans="1:20" x14ac:dyDescent="0.2">
      <c r="A2144" s="10">
        <v>2025</v>
      </c>
      <c r="B2144" s="10">
        <v>10</v>
      </c>
      <c r="C2144" s="10" t="s">
        <v>41</v>
      </c>
      <c r="E2144" s="13" t="b">
        <v>0</v>
      </c>
      <c r="F2144" s="13" t="b">
        <v>1</v>
      </c>
      <c r="G2144" s="13" t="s">
        <v>197</v>
      </c>
      <c r="H2144" s="13">
        <v>259706.60000000021</v>
      </c>
      <c r="I2144" s="14">
        <v>1628</v>
      </c>
      <c r="J2144" s="14">
        <v>53.814444444462133</v>
      </c>
      <c r="K2144" s="13">
        <v>4825.964528315887</v>
      </c>
      <c r="L2144" s="14">
        <v>4553.8015402706342</v>
      </c>
      <c r="M2144" s="13">
        <v>4771.062911649582</v>
      </c>
      <c r="N2144" s="13">
        <v>4502.4584477510871</v>
      </c>
      <c r="O2144" s="13">
        <v>4498.8999236043301</v>
      </c>
      <c r="P2144" s="13">
        <v>494</v>
      </c>
      <c r="Q2144" s="13">
        <v>9.1796915326296915</v>
      </c>
      <c r="R2144" s="13">
        <v>369</v>
      </c>
      <c r="S2144" s="13">
        <v>1.9485981308411215</v>
      </c>
      <c r="T2144" s="13">
        <v>259</v>
      </c>
    </row>
    <row r="2145" spans="1:20" x14ac:dyDescent="0.2">
      <c r="A2145" s="10">
        <v>2025</v>
      </c>
      <c r="B2145" s="10">
        <v>10</v>
      </c>
      <c r="C2145" s="10" t="s">
        <v>27</v>
      </c>
      <c r="E2145" s="13" t="b">
        <v>0</v>
      </c>
      <c r="F2145" s="13" t="b">
        <v>1</v>
      </c>
      <c r="G2145" s="13" t="s">
        <v>197</v>
      </c>
      <c r="H2145" s="13">
        <v>1612647.0400000017</v>
      </c>
      <c r="I2145" s="14">
        <v>8899</v>
      </c>
      <c r="J2145" s="14">
        <v>213.8012500000809</v>
      </c>
      <c r="K2145" s="13">
        <v>7542.7390625611006</v>
      </c>
      <c r="L2145" s="14">
        <v>7276.6660157478636</v>
      </c>
      <c r="M2145" s="13">
        <v>7306.4212206402462</v>
      </c>
      <c r="N2145" s="13">
        <v>6675.2880069665744</v>
      </c>
      <c r="O2145" s="13">
        <v>7040.3481738270111</v>
      </c>
      <c r="P2145" s="13">
        <v>2567</v>
      </c>
      <c r="Q2145" s="13">
        <v>12.006477978959564</v>
      </c>
      <c r="R2145" s="13">
        <v>379</v>
      </c>
      <c r="S2145" s="13">
        <v>2.0597079037800685</v>
      </c>
      <c r="T2145" s="13">
        <v>279</v>
      </c>
    </row>
    <row r="2146" spans="1:20" x14ac:dyDescent="0.2">
      <c r="A2146" s="10">
        <v>2025</v>
      </c>
      <c r="B2146" s="10">
        <v>10</v>
      </c>
      <c r="C2146" s="10" t="s">
        <v>33</v>
      </c>
      <c r="E2146" s="13" t="b">
        <v>0</v>
      </c>
      <c r="F2146" s="13" t="b">
        <v>1</v>
      </c>
      <c r="G2146" s="13" t="s">
        <v>197</v>
      </c>
      <c r="H2146" s="13">
        <v>1100753.8100000003</v>
      </c>
      <c r="I2146" s="14">
        <v>5319</v>
      </c>
      <c r="J2146" s="14">
        <v>143.11708333330927</v>
      </c>
      <c r="K2146" s="13">
        <v>7691.281741931708</v>
      </c>
      <c r="L2146" s="14">
        <v>7394.3457716742078</v>
      </c>
      <c r="M2146" s="13">
        <v>7255.7495290872621</v>
      </c>
      <c r="N2146" s="13">
        <v>6825.8770179439225</v>
      </c>
      <c r="O2146" s="13">
        <v>6958.8135588297591</v>
      </c>
      <c r="P2146" s="13">
        <v>1509</v>
      </c>
      <c r="Q2146" s="13">
        <v>10.5438146505938</v>
      </c>
      <c r="R2146" s="13">
        <v>404</v>
      </c>
      <c r="S2146" s="13">
        <v>2.1654302670623147</v>
      </c>
      <c r="T2146" s="13">
        <v>279</v>
      </c>
    </row>
    <row r="2147" spans="1:20" x14ac:dyDescent="0.2">
      <c r="A2147" s="10">
        <v>2025</v>
      </c>
      <c r="B2147" s="10">
        <v>10</v>
      </c>
      <c r="C2147" s="10" t="s">
        <v>37</v>
      </c>
      <c r="E2147" s="13" t="b">
        <v>0</v>
      </c>
      <c r="F2147" s="13" t="b">
        <v>1</v>
      </c>
      <c r="G2147" s="13" t="s">
        <v>197</v>
      </c>
      <c r="H2147" s="13">
        <v>317698.94000000029</v>
      </c>
      <c r="I2147" s="14">
        <v>1974</v>
      </c>
      <c r="J2147" s="14">
        <v>52.855173611222703</v>
      </c>
      <c r="K2147" s="13">
        <v>6010.7444228041186</v>
      </c>
      <c r="L2147" s="14">
        <v>6010.7444228041186</v>
      </c>
      <c r="M2147" s="13">
        <v>6010.7444228041186</v>
      </c>
      <c r="N2147" s="13">
        <v>5900.0031348641014</v>
      </c>
      <c r="O2147" s="13">
        <v>6010.7444228041186</v>
      </c>
      <c r="P2147" s="13">
        <v>597</v>
      </c>
      <c r="Q2147" s="13">
        <v>11.295015401732394</v>
      </c>
      <c r="R2147" s="13">
        <v>287.5</v>
      </c>
      <c r="S2147" s="13">
        <v>1.9497907949790796</v>
      </c>
      <c r="T2147" s="13">
        <v>219</v>
      </c>
    </row>
    <row r="2148" spans="1:20" x14ac:dyDescent="0.2">
      <c r="A2148" s="10">
        <v>2025</v>
      </c>
      <c r="B2148" s="10">
        <v>10</v>
      </c>
      <c r="C2148" s="10" t="s">
        <v>40</v>
      </c>
      <c r="E2148" s="13" t="b">
        <v>0</v>
      </c>
      <c r="F2148" s="13" t="b">
        <v>1</v>
      </c>
      <c r="G2148" s="13" t="s">
        <v>197</v>
      </c>
      <c r="H2148" s="13">
        <v>424617.99999999977</v>
      </c>
      <c r="I2148" s="14">
        <v>456</v>
      </c>
      <c r="J2148" s="14">
        <v>46.702465277704761</v>
      </c>
      <c r="K2148" s="13">
        <v>9091.982563984855</v>
      </c>
      <c r="L2148" s="14">
        <v>9083.5472491110577</v>
      </c>
      <c r="M2148" s="13">
        <v>3857.7835009067544</v>
      </c>
      <c r="N2148" s="13">
        <v>3233.768048473828</v>
      </c>
      <c r="O2148" s="13">
        <v>3849.3481860329571</v>
      </c>
      <c r="P2148" s="13">
        <v>149</v>
      </c>
      <c r="Q2148" s="13">
        <v>3.190409737773114</v>
      </c>
      <c r="R2148" s="13">
        <v>855</v>
      </c>
      <c r="S2148" s="13">
        <v>2.3020134228187921</v>
      </c>
      <c r="T2148" s="13">
        <v>599</v>
      </c>
    </row>
    <row r="2149" spans="1:20" x14ac:dyDescent="0.2">
      <c r="A2149" s="10">
        <v>2025</v>
      </c>
      <c r="B2149" s="10">
        <v>10</v>
      </c>
      <c r="C2149" s="10" t="s">
        <v>31</v>
      </c>
      <c r="E2149" s="13" t="b">
        <v>0</v>
      </c>
      <c r="F2149" s="13" t="b">
        <v>1</v>
      </c>
      <c r="G2149" s="13" t="s">
        <v>197</v>
      </c>
      <c r="H2149" s="13">
        <v>207204.2500000002</v>
      </c>
      <c r="I2149" s="14">
        <v>1007</v>
      </c>
      <c r="J2149" s="14">
        <v>40.280937500036963</v>
      </c>
      <c r="K2149" s="13">
        <v>5143.9778431127643</v>
      </c>
      <c r="L2149" s="14">
        <v>4948.4014616049417</v>
      </c>
      <c r="M2149" s="13">
        <v>5133.0793877329806</v>
      </c>
      <c r="N2149" s="13">
        <v>4413.1212189348144</v>
      </c>
      <c r="O2149" s="13">
        <v>4937.5030062251581</v>
      </c>
      <c r="P2149" s="13">
        <v>282</v>
      </c>
      <c r="Q2149" s="13">
        <v>7.000830107286883</v>
      </c>
      <c r="R2149" s="13">
        <v>415</v>
      </c>
      <c r="S2149" s="13">
        <v>2.2248062015503876</v>
      </c>
      <c r="T2149" s="13">
        <v>269</v>
      </c>
    </row>
    <row r="2150" spans="1:20" x14ac:dyDescent="0.2">
      <c r="A2150" s="10">
        <v>2024</v>
      </c>
      <c r="B2150" s="10">
        <v>11</v>
      </c>
      <c r="C2150" s="10" t="s">
        <v>29</v>
      </c>
      <c r="E2150" s="13" t="b">
        <v>0</v>
      </c>
      <c r="F2150" s="13" t="b">
        <v>1</v>
      </c>
      <c r="G2150" s="13" t="s">
        <v>197</v>
      </c>
      <c r="H2150" s="13">
        <v>1047484.9999999994</v>
      </c>
      <c r="I2150" s="14">
        <v>5062</v>
      </c>
      <c r="J2150" s="14">
        <v>138.76315972201817</v>
      </c>
      <c r="K2150" s="13">
        <v>7548.7254837552555</v>
      </c>
      <c r="L2150" s="14">
        <v>5229.3448164027368</v>
      </c>
      <c r="M2150" s="13">
        <v>6648.9045208272473</v>
      </c>
      <c r="N2150" s="13">
        <v>4211.0082472219901</v>
      </c>
      <c r="O2150" s="13">
        <v>4329.5238534747232</v>
      </c>
      <c r="P2150" s="13">
        <v>1607</v>
      </c>
      <c r="Q2150" s="13">
        <v>11.58088359489129</v>
      </c>
      <c r="R2150" s="13">
        <v>366</v>
      </c>
      <c r="S2150" s="13">
        <v>1.8388851121685927</v>
      </c>
      <c r="T2150" s="13">
        <v>295</v>
      </c>
    </row>
    <row r="2151" spans="1:20" x14ac:dyDescent="0.2">
      <c r="A2151" s="10">
        <v>2024</v>
      </c>
      <c r="B2151" s="10">
        <v>11</v>
      </c>
      <c r="C2151" s="10" t="s">
        <v>39</v>
      </c>
      <c r="E2151" s="13" t="b">
        <v>0</v>
      </c>
      <c r="F2151" s="13" t="b">
        <v>1</v>
      </c>
      <c r="G2151" s="13" t="s">
        <v>197</v>
      </c>
      <c r="H2151" s="13">
        <v>1169391.6700000016</v>
      </c>
      <c r="I2151" s="14">
        <v>4482</v>
      </c>
      <c r="J2151" s="14">
        <v>103.20499999989784</v>
      </c>
      <c r="K2151" s="13">
        <v>11330.765660589692</v>
      </c>
      <c r="L2151" s="14">
        <v>7205.8081488371308</v>
      </c>
      <c r="M2151" s="13">
        <v>10293.329489860495</v>
      </c>
      <c r="N2151" s="13">
        <v>5305.2698028248833</v>
      </c>
      <c r="O2151" s="13">
        <v>6168.3719781079417</v>
      </c>
      <c r="P2151" s="13">
        <v>1514</v>
      </c>
      <c r="Q2151" s="13">
        <v>14.669831888004445</v>
      </c>
      <c r="R2151" s="13">
        <v>423</v>
      </c>
      <c r="S2151" s="13">
        <v>1.9192857142857143</v>
      </c>
      <c r="T2151" s="13">
        <v>305</v>
      </c>
    </row>
    <row r="2152" spans="1:20" x14ac:dyDescent="0.2">
      <c r="A2152" s="10">
        <v>2024</v>
      </c>
      <c r="B2152" s="10">
        <v>11</v>
      </c>
      <c r="C2152" s="10" t="s">
        <v>35</v>
      </c>
      <c r="E2152" s="13" t="b">
        <v>0</v>
      </c>
      <c r="F2152" s="13" t="b">
        <v>1</v>
      </c>
      <c r="G2152" s="13" t="s">
        <v>197</v>
      </c>
      <c r="H2152" s="13">
        <v>1761675.2799999998</v>
      </c>
      <c r="I2152" s="14">
        <v>6655</v>
      </c>
      <c r="J2152" s="14">
        <v>196.55795138902903</v>
      </c>
      <c r="K2152" s="13">
        <v>8962.6253608701809</v>
      </c>
      <c r="L2152" s="14">
        <v>5971.4184631327607</v>
      </c>
      <c r="M2152" s="13">
        <v>8028.1732122696358</v>
      </c>
      <c r="N2152" s="13">
        <v>4522.7634075230735</v>
      </c>
      <c r="O2152" s="13">
        <v>5036.9663145322147</v>
      </c>
      <c r="P2152" s="13">
        <v>2356</v>
      </c>
      <c r="Q2152" s="13">
        <v>11.986286911064647</v>
      </c>
      <c r="R2152" s="13">
        <v>385</v>
      </c>
      <c r="S2152" s="13">
        <v>1.8907407407407408</v>
      </c>
      <c r="T2152" s="13">
        <v>305</v>
      </c>
    </row>
    <row r="2153" spans="1:20" x14ac:dyDescent="0.2">
      <c r="A2153" s="10">
        <v>2024</v>
      </c>
      <c r="B2153" s="10">
        <v>11</v>
      </c>
      <c r="C2153" s="10" t="s">
        <v>41</v>
      </c>
      <c r="E2153" s="13" t="b">
        <v>0</v>
      </c>
      <c r="F2153" s="13" t="b">
        <v>1</v>
      </c>
      <c r="G2153" s="13" t="s">
        <v>197</v>
      </c>
      <c r="H2153" s="13">
        <v>201959.00000000003</v>
      </c>
      <c r="I2153" s="14">
        <v>1174</v>
      </c>
      <c r="J2153" s="14">
        <v>42.170729166638921</v>
      </c>
      <c r="K2153" s="13">
        <v>4789.0801034516826</v>
      </c>
      <c r="L2153" s="14">
        <v>3581.3988276844721</v>
      </c>
      <c r="M2153" s="13">
        <v>4451.2581050767985</v>
      </c>
      <c r="N2153" s="13">
        <v>3218.6353587496674</v>
      </c>
      <c r="O2153" s="13">
        <v>3243.5768293095871</v>
      </c>
      <c r="P2153" s="13">
        <v>384</v>
      </c>
      <c r="Q2153" s="13">
        <v>9.1058420754977298</v>
      </c>
      <c r="R2153" s="13">
        <v>357.5</v>
      </c>
      <c r="S2153" s="13">
        <v>1.9877300613496933</v>
      </c>
      <c r="T2153" s="13">
        <v>249</v>
      </c>
    </row>
    <row r="2154" spans="1:20" x14ac:dyDescent="0.2">
      <c r="A2154" s="10">
        <v>2024</v>
      </c>
      <c r="B2154" s="10">
        <v>11</v>
      </c>
      <c r="C2154" s="10" t="s">
        <v>27</v>
      </c>
      <c r="E2154" s="13" t="b">
        <v>0</v>
      </c>
      <c r="F2154" s="13" t="b">
        <v>1</v>
      </c>
      <c r="G2154" s="13" t="s">
        <v>197</v>
      </c>
      <c r="H2154" s="13">
        <v>2225482.7299999995</v>
      </c>
      <c r="I2154" s="14">
        <v>10496</v>
      </c>
      <c r="J2154" s="14">
        <v>178.05069444405063</v>
      </c>
      <c r="K2154" s="13">
        <v>12499.152204651014</v>
      </c>
      <c r="L2154" s="14">
        <v>8895.0470816482684</v>
      </c>
      <c r="M2154" s="13">
        <v>12004.37176992666</v>
      </c>
      <c r="N2154" s="13">
        <v>7706.4816527922767</v>
      </c>
      <c r="O2154" s="13">
        <v>8400.2666469239175</v>
      </c>
      <c r="P2154" s="13">
        <v>3467</v>
      </c>
      <c r="Q2154" s="13">
        <v>19.471982464462922</v>
      </c>
      <c r="R2154" s="13">
        <v>370</v>
      </c>
      <c r="S2154" s="13">
        <v>1.8839313572542902</v>
      </c>
      <c r="T2154" s="13">
        <v>295</v>
      </c>
    </row>
    <row r="2155" spans="1:20" x14ac:dyDescent="0.2">
      <c r="A2155" s="10">
        <v>2024</v>
      </c>
      <c r="B2155" s="10">
        <v>11</v>
      </c>
      <c r="C2155" s="10" t="s">
        <v>33</v>
      </c>
      <c r="E2155" s="13" t="b">
        <v>0</v>
      </c>
      <c r="F2155" s="13" t="b">
        <v>1</v>
      </c>
      <c r="G2155" s="13" t="s">
        <v>197</v>
      </c>
      <c r="H2155" s="13">
        <v>1478448.9799999986</v>
      </c>
      <c r="I2155" s="14">
        <v>6040</v>
      </c>
      <c r="J2155" s="14">
        <v>150.69708333349729</v>
      </c>
      <c r="K2155" s="13">
        <v>9810.7338728523719</v>
      </c>
      <c r="L2155" s="14">
        <v>6304.280275269427</v>
      </c>
      <c r="M2155" s="13">
        <v>8952.2079668553379</v>
      </c>
      <c r="N2155" s="13">
        <v>4996.2755970117614</v>
      </c>
      <c r="O2155" s="13">
        <v>5445.7543692724012</v>
      </c>
      <c r="P2155" s="13">
        <v>1973</v>
      </c>
      <c r="Q2155" s="13">
        <v>13.092489624591408</v>
      </c>
      <c r="R2155" s="13">
        <v>396</v>
      </c>
      <c r="S2155" s="13">
        <v>1.9983268265476855</v>
      </c>
      <c r="T2155" s="13">
        <v>305</v>
      </c>
    </row>
    <row r="2156" spans="1:20" x14ac:dyDescent="0.2">
      <c r="A2156" s="10">
        <v>2024</v>
      </c>
      <c r="B2156" s="10">
        <v>11</v>
      </c>
      <c r="C2156" s="10" t="s">
        <v>37</v>
      </c>
      <c r="E2156" s="13" t="b">
        <v>0</v>
      </c>
      <c r="F2156" s="13" t="b">
        <v>1</v>
      </c>
      <c r="G2156" s="13" t="s">
        <v>197</v>
      </c>
      <c r="H2156" s="13">
        <v>177470.14999999997</v>
      </c>
      <c r="I2156" s="14">
        <v>1468</v>
      </c>
      <c r="J2156" s="14">
        <v>22.524999999999999</v>
      </c>
      <c r="K2156" s="13">
        <v>7878.8079911209752</v>
      </c>
      <c r="L2156" s="14">
        <v>7854.3906770255262</v>
      </c>
      <c r="M2156" s="13">
        <v>7878.8079911209752</v>
      </c>
      <c r="N2156" s="13">
        <v>7804.3662597114308</v>
      </c>
      <c r="O2156" s="13">
        <v>7854.3906770255262</v>
      </c>
      <c r="P2156" s="13">
        <v>468</v>
      </c>
      <c r="Q2156" s="13">
        <v>20.776914539400668</v>
      </c>
      <c r="R2156" s="13">
        <v>255</v>
      </c>
      <c r="S2156" s="13">
        <v>1.629080118694362</v>
      </c>
      <c r="T2156" s="13">
        <v>199</v>
      </c>
    </row>
    <row r="2157" spans="1:20" x14ac:dyDescent="0.2">
      <c r="A2157" s="10">
        <v>2025</v>
      </c>
      <c r="B2157" s="10">
        <v>11</v>
      </c>
      <c r="C2157" s="10" t="s">
        <v>29</v>
      </c>
      <c r="E2157" s="13" t="b">
        <v>0</v>
      </c>
      <c r="F2157" s="13" t="b">
        <v>1</v>
      </c>
      <c r="G2157" s="13" t="s">
        <v>197</v>
      </c>
      <c r="H2157" s="13">
        <v>824093.0000000021</v>
      </c>
      <c r="I2157" s="14">
        <v>3847</v>
      </c>
      <c r="J2157" s="14">
        <v>140.48628472216166</v>
      </c>
      <c r="K2157" s="13">
        <v>5866.0032303495154</v>
      </c>
      <c r="L2157" s="14">
        <v>5760.205714033993</v>
      </c>
      <c r="M2157" s="13">
        <v>5320.6809581326106</v>
      </c>
      <c r="N2157" s="13">
        <v>4717.9345749716749</v>
      </c>
      <c r="O2157" s="13">
        <v>5214.8834418170882</v>
      </c>
      <c r="P2157" s="13">
        <v>1074</v>
      </c>
      <c r="Q2157" s="13">
        <v>7.6448743884432506</v>
      </c>
      <c r="R2157" s="13">
        <v>400</v>
      </c>
      <c r="S2157" s="13">
        <v>2.1792452830188678</v>
      </c>
      <c r="T2157" s="13">
        <v>299</v>
      </c>
    </row>
    <row r="2158" spans="1:20" x14ac:dyDescent="0.2">
      <c r="A2158" s="10">
        <v>2025</v>
      </c>
      <c r="B2158" s="10">
        <v>11</v>
      </c>
      <c r="C2158" s="10" t="s">
        <v>39</v>
      </c>
      <c r="E2158" s="13" t="b">
        <v>0</v>
      </c>
      <c r="F2158" s="13" t="b">
        <v>1</v>
      </c>
      <c r="G2158" s="13" t="s">
        <v>197</v>
      </c>
      <c r="H2158" s="13">
        <v>754315.62999999942</v>
      </c>
      <c r="I2158" s="14">
        <v>3654</v>
      </c>
      <c r="J2158" s="14">
        <v>140.0022916669611</v>
      </c>
      <c r="K2158" s="13">
        <v>5387.8805912289872</v>
      </c>
      <c r="L2158" s="14">
        <v>5287.6754457777097</v>
      </c>
      <c r="M2158" s="13">
        <v>5387.8805912289872</v>
      </c>
      <c r="N2158" s="13">
        <v>4736.1349025437185</v>
      </c>
      <c r="O2158" s="13">
        <v>5287.6754457777097</v>
      </c>
      <c r="P2158" s="13">
        <v>1148</v>
      </c>
      <c r="Q2158" s="13">
        <v>8.199865775989398</v>
      </c>
      <c r="R2158" s="13">
        <v>408</v>
      </c>
      <c r="S2158" s="13">
        <v>2.0520732883317261</v>
      </c>
      <c r="T2158" s="13">
        <v>289</v>
      </c>
    </row>
    <row r="2159" spans="1:20" x14ac:dyDescent="0.2">
      <c r="A2159" s="10">
        <v>2025</v>
      </c>
      <c r="B2159" s="10">
        <v>11</v>
      </c>
      <c r="C2159" s="10" t="s">
        <v>35</v>
      </c>
      <c r="E2159" s="13" t="b">
        <v>0</v>
      </c>
      <c r="F2159" s="13" t="b">
        <v>1</v>
      </c>
      <c r="G2159" s="13" t="s">
        <v>197</v>
      </c>
      <c r="H2159" s="13">
        <v>1092653.7799999993</v>
      </c>
      <c r="I2159" s="14">
        <v>4587</v>
      </c>
      <c r="J2159" s="14">
        <v>149.83298611118195</v>
      </c>
      <c r="K2159" s="13">
        <v>7292.478167585924</v>
      </c>
      <c r="L2159" s="14">
        <v>7184.5323112042161</v>
      </c>
      <c r="M2159" s="13">
        <v>6538.475307920773</v>
      </c>
      <c r="N2159" s="13">
        <v>5714.7681710395937</v>
      </c>
      <c r="O2159" s="13">
        <v>6430.5294515390651</v>
      </c>
      <c r="P2159" s="13">
        <v>1257</v>
      </c>
      <c r="Q2159" s="13">
        <v>8.3893409096662914</v>
      </c>
      <c r="R2159" s="13">
        <v>422</v>
      </c>
      <c r="S2159" s="13">
        <v>2.294995610184372</v>
      </c>
      <c r="T2159" s="13">
        <v>288</v>
      </c>
    </row>
    <row r="2160" spans="1:20" x14ac:dyDescent="0.2">
      <c r="A2160" s="10">
        <v>2025</v>
      </c>
      <c r="B2160" s="10">
        <v>11</v>
      </c>
      <c r="C2160" s="10" t="s">
        <v>41</v>
      </c>
      <c r="E2160" s="13" t="b">
        <v>0</v>
      </c>
      <c r="F2160" s="13" t="b">
        <v>1</v>
      </c>
      <c r="G2160" s="13" t="s">
        <v>197</v>
      </c>
      <c r="H2160" s="13">
        <v>288412.00000000035</v>
      </c>
      <c r="I2160" s="14">
        <v>1606</v>
      </c>
      <c r="J2160" s="14">
        <v>51.193993055636525</v>
      </c>
      <c r="K2160" s="13">
        <v>5633.7078392490384</v>
      </c>
      <c r="L2160" s="14">
        <v>5594.9904061735242</v>
      </c>
      <c r="M2160" s="13">
        <v>5088.7220248063359</v>
      </c>
      <c r="N2160" s="13">
        <v>4704.1651886438422</v>
      </c>
      <c r="O2160" s="13">
        <v>5050.0045917308198</v>
      </c>
      <c r="P2160" s="13">
        <v>475</v>
      </c>
      <c r="Q2160" s="13">
        <v>9.2784323247413081</v>
      </c>
      <c r="R2160" s="13">
        <v>355</v>
      </c>
      <c r="S2160" s="13">
        <v>2.0530120481927709</v>
      </c>
      <c r="T2160" s="13">
        <v>249</v>
      </c>
    </row>
    <row r="2161" spans="1:20" x14ac:dyDescent="0.2">
      <c r="A2161" s="10">
        <v>2025</v>
      </c>
      <c r="B2161" s="10">
        <v>11</v>
      </c>
      <c r="C2161" s="10" t="s">
        <v>27</v>
      </c>
      <c r="E2161" s="13" t="b">
        <v>0</v>
      </c>
      <c r="F2161" s="13" t="b">
        <v>1</v>
      </c>
      <c r="G2161" s="13" t="s">
        <v>197</v>
      </c>
      <c r="H2161" s="13">
        <v>1932052.189999999</v>
      </c>
      <c r="I2161" s="14">
        <v>9441</v>
      </c>
      <c r="J2161" s="14">
        <v>197.99670138885617</v>
      </c>
      <c r="K2161" s="13">
        <v>9758.001908352704</v>
      </c>
      <c r="L2161" s="14">
        <v>9673.8287888860887</v>
      </c>
      <c r="M2161" s="13">
        <v>9115.261301527813</v>
      </c>
      <c r="N2161" s="13">
        <v>8343.4365240035095</v>
      </c>
      <c r="O2161" s="13">
        <v>9031.0881820611958</v>
      </c>
      <c r="P2161" s="13">
        <v>2797</v>
      </c>
      <c r="Q2161" s="13">
        <v>14.126497968806177</v>
      </c>
      <c r="R2161" s="13">
        <v>377</v>
      </c>
      <c r="S2161" s="13">
        <v>2.124416796267496</v>
      </c>
      <c r="T2161" s="13">
        <v>269</v>
      </c>
    </row>
    <row r="2162" spans="1:20" x14ac:dyDescent="0.2">
      <c r="A2162" s="10">
        <v>2025</v>
      </c>
      <c r="B2162" s="10">
        <v>11</v>
      </c>
      <c r="C2162" s="10" t="s">
        <v>33</v>
      </c>
      <c r="E2162" s="13" t="b">
        <v>0</v>
      </c>
      <c r="F2162" s="13" t="b">
        <v>1</v>
      </c>
      <c r="G2162" s="13" t="s">
        <v>197</v>
      </c>
      <c r="H2162" s="13">
        <v>1054449.939999999</v>
      </c>
      <c r="I2162" s="14">
        <v>4700</v>
      </c>
      <c r="J2162" s="14">
        <v>127.9354513888355</v>
      </c>
      <c r="K2162" s="13">
        <v>8242.0465051176379</v>
      </c>
      <c r="L2162" s="14">
        <v>8109.3233246725813</v>
      </c>
      <c r="M2162" s="13">
        <v>7820.6959770598369</v>
      </c>
      <c r="N2162" s="13">
        <v>7383.3962341608758</v>
      </c>
      <c r="O2162" s="13">
        <v>7687.9727966147839</v>
      </c>
      <c r="P2162" s="13">
        <v>1347</v>
      </c>
      <c r="Q2162" s="13">
        <v>10.528746999969925</v>
      </c>
      <c r="R2162" s="13">
        <v>399</v>
      </c>
      <c r="S2162" s="13">
        <v>2.2927439532944121</v>
      </c>
      <c r="T2162" s="13">
        <v>289</v>
      </c>
    </row>
    <row r="2163" spans="1:20" x14ac:dyDescent="0.2">
      <c r="A2163" s="10">
        <v>2025</v>
      </c>
      <c r="B2163" s="10">
        <v>11</v>
      </c>
      <c r="C2163" s="10" t="s">
        <v>37</v>
      </c>
      <c r="E2163" s="13" t="b">
        <v>0</v>
      </c>
      <c r="F2163" s="13" t="b">
        <v>1</v>
      </c>
      <c r="G2163" s="13" t="s">
        <v>197</v>
      </c>
      <c r="H2163" s="13">
        <v>265587.99000000011</v>
      </c>
      <c r="I2163" s="14">
        <v>1617</v>
      </c>
      <c r="J2163" s="14">
        <v>50.723402777687298</v>
      </c>
      <c r="K2163" s="13">
        <v>5236.0049889403226</v>
      </c>
      <c r="L2163" s="14">
        <v>5236.0049889403226</v>
      </c>
      <c r="M2163" s="13">
        <v>5236.0049889403226</v>
      </c>
      <c r="N2163" s="13">
        <v>5232.7471239125298</v>
      </c>
      <c r="O2163" s="13">
        <v>5236.0049889403226</v>
      </c>
      <c r="P2163" s="13">
        <v>466</v>
      </c>
      <c r="Q2163" s="13">
        <v>9.1870808045431165</v>
      </c>
      <c r="R2163" s="13">
        <v>330</v>
      </c>
      <c r="S2163" s="13">
        <v>1.9645569620253165</v>
      </c>
      <c r="T2163" s="13">
        <v>219</v>
      </c>
    </row>
    <row r="2164" spans="1:20" x14ac:dyDescent="0.2">
      <c r="A2164" s="10">
        <v>2025</v>
      </c>
      <c r="B2164" s="10">
        <v>11</v>
      </c>
      <c r="C2164" s="10" t="s">
        <v>40</v>
      </c>
      <c r="E2164" s="13" t="b">
        <v>0</v>
      </c>
      <c r="F2164" s="13" t="b">
        <v>1</v>
      </c>
      <c r="G2164" s="13" t="s">
        <v>197</v>
      </c>
      <c r="H2164" s="13">
        <v>704078.60999999894</v>
      </c>
      <c r="I2164" s="14">
        <v>882</v>
      </c>
      <c r="J2164" s="14">
        <v>46.667048611144708</v>
      </c>
      <c r="K2164" s="13">
        <v>15087.275303539458</v>
      </c>
      <c r="L2164" s="14">
        <v>15087.275303539458</v>
      </c>
      <c r="M2164" s="13">
        <v>5947.4918226072905</v>
      </c>
      <c r="N2164" s="13">
        <v>5243.195729793083</v>
      </c>
      <c r="O2164" s="13">
        <v>5947.4918226072905</v>
      </c>
      <c r="P2164" s="13">
        <v>222</v>
      </c>
      <c r="Q2164" s="13">
        <v>4.7571039225091143</v>
      </c>
      <c r="R2164" s="13">
        <v>906</v>
      </c>
      <c r="S2164" s="13">
        <v>2.9814814814814814</v>
      </c>
      <c r="T2164" s="13">
        <v>449</v>
      </c>
    </row>
    <row r="2165" spans="1:20" x14ac:dyDescent="0.2">
      <c r="A2165" s="10">
        <v>2025</v>
      </c>
      <c r="B2165" s="10">
        <v>11</v>
      </c>
      <c r="C2165" s="10" t="s">
        <v>31</v>
      </c>
      <c r="E2165" s="13" t="b">
        <v>0</v>
      </c>
      <c r="F2165" s="13" t="b">
        <v>1</v>
      </c>
      <c r="G2165" s="13" t="s">
        <v>197</v>
      </c>
      <c r="H2165" s="13">
        <v>1008660.2799999997</v>
      </c>
      <c r="I2165" s="14">
        <v>4306</v>
      </c>
      <c r="J2165" s="14">
        <v>120.37729166642355</v>
      </c>
      <c r="K2165" s="13">
        <v>8379.1574476944479</v>
      </c>
      <c r="L2165" s="14">
        <v>8287.4590895806232</v>
      </c>
      <c r="M2165" s="13">
        <v>7987.5055061418352</v>
      </c>
      <c r="N2165" s="13">
        <v>7101.8438624537794</v>
      </c>
      <c r="O2165" s="13">
        <v>7895.8071480280096</v>
      </c>
      <c r="P2165" s="13">
        <v>1232</v>
      </c>
      <c r="Q2165" s="13">
        <v>10.234488440012294</v>
      </c>
      <c r="R2165" s="13">
        <v>470</v>
      </c>
      <c r="S2165" s="13">
        <v>2.2655971479500892</v>
      </c>
      <c r="T2165" s="13">
        <v>299</v>
      </c>
    </row>
    <row r="2166" spans="1:20" x14ac:dyDescent="0.2">
      <c r="A2166" s="10">
        <v>2024</v>
      </c>
      <c r="B2166" s="10">
        <v>12</v>
      </c>
      <c r="C2166" s="10" t="s">
        <v>29</v>
      </c>
      <c r="E2166" s="13" t="b">
        <v>0</v>
      </c>
      <c r="F2166" s="13" t="b">
        <v>1</v>
      </c>
      <c r="G2166" s="13" t="s">
        <v>197</v>
      </c>
      <c r="H2166" s="13">
        <v>1347194.9999999993</v>
      </c>
      <c r="I2166" s="14">
        <v>7186</v>
      </c>
      <c r="J2166" s="14">
        <v>150.11336805556317</v>
      </c>
      <c r="K2166" s="13">
        <v>8974.5171762540613</v>
      </c>
      <c r="L2166" s="14">
        <v>6915.5888875649462</v>
      </c>
      <c r="M2166" s="13">
        <v>7951.0866717627177</v>
      </c>
      <c r="N2166" s="13">
        <v>5632.9249749896844</v>
      </c>
      <c r="O2166" s="13">
        <v>5892.1583830736054</v>
      </c>
      <c r="P2166" s="13">
        <v>2198</v>
      </c>
      <c r="Q2166" s="13">
        <v>14.642266897818383</v>
      </c>
      <c r="R2166" s="13">
        <v>346</v>
      </c>
      <c r="S2166" s="13">
        <v>1.9029514757378689</v>
      </c>
      <c r="T2166" s="13">
        <v>265</v>
      </c>
    </row>
    <row r="2167" spans="1:20" x14ac:dyDescent="0.2">
      <c r="A2167" s="10">
        <v>2024</v>
      </c>
      <c r="B2167" s="10">
        <v>12</v>
      </c>
      <c r="C2167" s="10" t="s">
        <v>39</v>
      </c>
      <c r="E2167" s="13" t="b">
        <v>0</v>
      </c>
      <c r="F2167" s="13" t="b">
        <v>1</v>
      </c>
      <c r="G2167" s="13" t="s">
        <v>197</v>
      </c>
      <c r="H2167" s="13">
        <v>1365236.1399999962</v>
      </c>
      <c r="I2167" s="14">
        <v>5848</v>
      </c>
      <c r="J2167" s="14">
        <v>110.35732638892513</v>
      </c>
      <c r="K2167" s="13">
        <v>12371.051244831571</v>
      </c>
      <c r="L2167" s="14">
        <v>9173.2557604040649</v>
      </c>
      <c r="M2167" s="13">
        <v>11383.752045356454</v>
      </c>
      <c r="N2167" s="13">
        <v>6615.2842216125327</v>
      </c>
      <c r="O2167" s="13">
        <v>8185.9565609289484</v>
      </c>
      <c r="P2167" s="13">
        <v>1859</v>
      </c>
      <c r="Q2167" s="13">
        <v>16.84527942846719</v>
      </c>
      <c r="R2167" s="13">
        <v>395</v>
      </c>
      <c r="S2167" s="13">
        <v>1.9354265402843602</v>
      </c>
      <c r="T2167" s="13">
        <v>299</v>
      </c>
    </row>
    <row r="2168" spans="1:20" x14ac:dyDescent="0.2">
      <c r="A2168" s="10">
        <v>2024</v>
      </c>
      <c r="B2168" s="10">
        <v>12</v>
      </c>
      <c r="C2168" s="10" t="s">
        <v>35</v>
      </c>
      <c r="E2168" s="13" t="b">
        <v>0</v>
      </c>
      <c r="F2168" s="13" t="b">
        <v>1</v>
      </c>
      <c r="G2168" s="13" t="s">
        <v>197</v>
      </c>
      <c r="H2168" s="13">
        <v>2252513.3999999994</v>
      </c>
      <c r="I2168" s="14">
        <v>10542</v>
      </c>
      <c r="J2168" s="14">
        <v>215.63916666662263</v>
      </c>
      <c r="K2168" s="13">
        <v>10445.752665527487</v>
      </c>
      <c r="L2168" s="14">
        <v>7200.4438896782858</v>
      </c>
      <c r="M2168" s="13">
        <v>10220.365038820788</v>
      </c>
      <c r="N2168" s="13">
        <v>6639.9139921255492</v>
      </c>
      <c r="O2168" s="13">
        <v>6975.0562629715896</v>
      </c>
      <c r="P2168" s="13">
        <v>3481</v>
      </c>
      <c r="Q2168" s="13">
        <v>16.142707532262047</v>
      </c>
      <c r="R2168" s="13">
        <v>386</v>
      </c>
      <c r="S2168" s="13">
        <v>1.9109947643979057</v>
      </c>
      <c r="T2168" s="13">
        <v>299</v>
      </c>
    </row>
    <row r="2169" spans="1:20" x14ac:dyDescent="0.2">
      <c r="A2169" s="10">
        <v>2024</v>
      </c>
      <c r="B2169" s="10">
        <v>12</v>
      </c>
      <c r="C2169" s="10" t="s">
        <v>41</v>
      </c>
      <c r="E2169" s="13" t="b">
        <v>0</v>
      </c>
      <c r="F2169" s="13" t="b">
        <v>1</v>
      </c>
      <c r="G2169" s="13" t="s">
        <v>197</v>
      </c>
      <c r="H2169" s="13">
        <v>264706.00000000041</v>
      </c>
      <c r="I2169" s="14">
        <v>1693</v>
      </c>
      <c r="J2169" s="14">
        <v>48.885312500054717</v>
      </c>
      <c r="K2169" s="13">
        <v>5414.8370228727517</v>
      </c>
      <c r="L2169" s="14">
        <v>4362.2468404955298</v>
      </c>
      <c r="M2169" s="13">
        <v>5065.0591627029762</v>
      </c>
      <c r="N2169" s="13">
        <v>4156.6943036269386</v>
      </c>
      <c r="O2169" s="13">
        <v>4012.4689803257525</v>
      </c>
      <c r="P2169" s="13">
        <v>482</v>
      </c>
      <c r="Q2169" s="13">
        <v>9.8598121879544181</v>
      </c>
      <c r="R2169" s="13">
        <v>346</v>
      </c>
      <c r="S2169" s="13">
        <v>2.1946472019464722</v>
      </c>
      <c r="T2169" s="13">
        <v>245</v>
      </c>
    </row>
    <row r="2170" spans="1:20" x14ac:dyDescent="0.2">
      <c r="A2170" s="10">
        <v>2024</v>
      </c>
      <c r="B2170" s="10">
        <v>12</v>
      </c>
      <c r="C2170" s="10" t="s">
        <v>27</v>
      </c>
      <c r="E2170" s="13" t="b">
        <v>0</v>
      </c>
      <c r="F2170" s="13" t="b">
        <v>1</v>
      </c>
      <c r="G2170" s="13" t="s">
        <v>197</v>
      </c>
      <c r="H2170" s="13">
        <v>2954427.9999999977</v>
      </c>
      <c r="I2170" s="14">
        <v>16024</v>
      </c>
      <c r="J2170" s="14">
        <v>215.32326388910587</v>
      </c>
      <c r="K2170" s="13">
        <v>13720.895488197524</v>
      </c>
      <c r="L2170" s="14">
        <v>10673.467689880546</v>
      </c>
      <c r="M2170" s="13">
        <v>13398.547364978722</v>
      </c>
      <c r="N2170" s="13">
        <v>9758.1250722732602</v>
      </c>
      <c r="O2170" s="13">
        <v>10351.119566661744</v>
      </c>
      <c r="P2170" s="13">
        <v>5151</v>
      </c>
      <c r="Q2170" s="13">
        <v>23.922171283140258</v>
      </c>
      <c r="R2170" s="13">
        <v>348</v>
      </c>
      <c r="S2170" s="13">
        <v>1.9153191489361703</v>
      </c>
      <c r="T2170" s="13">
        <v>259</v>
      </c>
    </row>
    <row r="2171" spans="1:20" x14ac:dyDescent="0.2">
      <c r="A2171" s="10">
        <v>2024</v>
      </c>
      <c r="B2171" s="10">
        <v>12</v>
      </c>
      <c r="C2171" s="10" t="s">
        <v>33</v>
      </c>
      <c r="E2171" s="13" t="b">
        <v>0</v>
      </c>
      <c r="F2171" s="13" t="b">
        <v>1</v>
      </c>
      <c r="G2171" s="13" t="s">
        <v>197</v>
      </c>
      <c r="H2171" s="13">
        <v>1810964.0999999966</v>
      </c>
      <c r="I2171" s="14">
        <v>8927</v>
      </c>
      <c r="J2171" s="14">
        <v>171.71361111129778</v>
      </c>
      <c r="K2171" s="13">
        <v>10546.421383137784</v>
      </c>
      <c r="L2171" s="14">
        <v>7478.0541955273829</v>
      </c>
      <c r="M2171" s="13">
        <v>10455.306299722184</v>
      </c>
      <c r="N2171" s="13">
        <v>7095.9601403422421</v>
      </c>
      <c r="O2171" s="13">
        <v>7386.9391121117824</v>
      </c>
      <c r="P2171" s="13">
        <v>2822</v>
      </c>
      <c r="Q2171" s="13">
        <v>16.43434077087165</v>
      </c>
      <c r="R2171" s="13">
        <v>366</v>
      </c>
      <c r="S2171" s="13">
        <v>1.974633372968688</v>
      </c>
      <c r="T2171" s="13">
        <v>295</v>
      </c>
    </row>
    <row r="2172" spans="1:20" x14ac:dyDescent="0.2">
      <c r="A2172" s="10">
        <v>2024</v>
      </c>
      <c r="B2172" s="10">
        <v>12</v>
      </c>
      <c r="C2172" s="10" t="s">
        <v>37</v>
      </c>
      <c r="E2172" s="13" t="b">
        <v>0</v>
      </c>
      <c r="F2172" s="13" t="b">
        <v>1</v>
      </c>
      <c r="G2172" s="13" t="s">
        <v>197</v>
      </c>
      <c r="H2172" s="13">
        <v>323609.89999999991</v>
      </c>
      <c r="I2172" s="14">
        <v>2663</v>
      </c>
      <c r="J2172" s="14">
        <v>18.69875</v>
      </c>
      <c r="K2172" s="13">
        <v>17306.499097533251</v>
      </c>
      <c r="L2172" s="14">
        <v>17256.76315261715</v>
      </c>
      <c r="M2172" s="13">
        <v>17306.499097533251</v>
      </c>
      <c r="N2172" s="13">
        <v>16710.481716692291</v>
      </c>
      <c r="O2172" s="13">
        <v>17256.76315261715</v>
      </c>
      <c r="P2172" s="13">
        <v>875</v>
      </c>
      <c r="Q2172" s="13">
        <v>46.79457182966776</v>
      </c>
      <c r="R2172" s="13">
        <v>249.5</v>
      </c>
      <c r="S2172" s="13">
        <v>1.6418128654970761</v>
      </c>
      <c r="T2172" s="13">
        <v>189</v>
      </c>
    </row>
    <row r="2173" spans="1:20" x14ac:dyDescent="0.2">
      <c r="A2173" s="10">
        <v>2025</v>
      </c>
      <c r="B2173" s="10">
        <v>12</v>
      </c>
      <c r="C2173" s="10" t="s">
        <v>29</v>
      </c>
      <c r="E2173" s="13" t="b">
        <v>0</v>
      </c>
      <c r="F2173" s="13" t="b">
        <v>1</v>
      </c>
      <c r="G2173" s="13" t="s">
        <v>197</v>
      </c>
      <c r="H2173" s="13">
        <v>977380.0000000014</v>
      </c>
      <c r="I2173" s="14">
        <v>5194</v>
      </c>
      <c r="J2173" s="14">
        <v>160.65104166656877</v>
      </c>
      <c r="K2173" s="13">
        <v>6083.8696709390379</v>
      </c>
      <c r="L2173" s="14">
        <v>6026.9045874570775</v>
      </c>
      <c r="M2173" s="13">
        <v>5486.7991570790527</v>
      </c>
      <c r="N2173" s="13">
        <v>5254.4414978148488</v>
      </c>
      <c r="O2173" s="13">
        <v>5429.8340735970924</v>
      </c>
      <c r="P2173" s="13">
        <v>1536</v>
      </c>
      <c r="Q2173" s="13">
        <v>9.5610958015944139</v>
      </c>
      <c r="R2173" s="13">
        <v>386</v>
      </c>
      <c r="S2173" s="13">
        <v>2.0975073313782993</v>
      </c>
      <c r="T2173" s="13">
        <v>259</v>
      </c>
    </row>
    <row r="2174" spans="1:20" x14ac:dyDescent="0.2">
      <c r="A2174" s="10">
        <v>2025</v>
      </c>
      <c r="B2174" s="10">
        <v>12</v>
      </c>
      <c r="C2174" s="10" t="s">
        <v>39</v>
      </c>
      <c r="E2174" s="13" t="b">
        <v>0</v>
      </c>
      <c r="F2174" s="13" t="b">
        <v>1</v>
      </c>
      <c r="G2174" s="13" t="s">
        <v>197</v>
      </c>
      <c r="H2174" s="13">
        <v>1011765.450000001</v>
      </c>
      <c r="I2174" s="14">
        <v>5758</v>
      </c>
      <c r="J2174" s="14">
        <v>157.24937499977153</v>
      </c>
      <c r="K2174" s="13">
        <v>6434.146081671046</v>
      </c>
      <c r="L2174" s="14">
        <v>6391.6603802174795</v>
      </c>
      <c r="M2174" s="13">
        <v>6434.146081671046</v>
      </c>
      <c r="N2174" s="13">
        <v>6179.367262994926</v>
      </c>
      <c r="O2174" s="13">
        <v>6391.6603802174795</v>
      </c>
      <c r="P2174" s="13">
        <v>1743</v>
      </c>
      <c r="Q2174" s="13">
        <v>11.084304786601107</v>
      </c>
      <c r="R2174" s="13">
        <v>399</v>
      </c>
      <c r="S2174" s="13">
        <v>2.0735483870967744</v>
      </c>
      <c r="T2174" s="13">
        <v>279</v>
      </c>
    </row>
    <row r="2175" spans="1:20" x14ac:dyDescent="0.2">
      <c r="A2175" s="10">
        <v>2025</v>
      </c>
      <c r="B2175" s="10">
        <v>12</v>
      </c>
      <c r="C2175" s="10" t="s">
        <v>35</v>
      </c>
      <c r="E2175" s="13" t="b">
        <v>0</v>
      </c>
      <c r="F2175" s="13" t="b">
        <v>1</v>
      </c>
      <c r="G2175" s="13" t="s">
        <v>197</v>
      </c>
      <c r="H2175" s="13">
        <v>1358358.8499999999</v>
      </c>
      <c r="I2175" s="14">
        <v>6672</v>
      </c>
      <c r="J2175" s="14">
        <v>167.93152777791724</v>
      </c>
      <c r="K2175" s="13">
        <v>8088.766105887963</v>
      </c>
      <c r="L2175" s="14">
        <v>8026.7155181401968</v>
      </c>
      <c r="M2175" s="13">
        <v>7748.9829766862795</v>
      </c>
      <c r="N2175" s="13">
        <v>7115.5085397676658</v>
      </c>
      <c r="O2175" s="13">
        <v>7686.9323889385187</v>
      </c>
      <c r="P2175" s="13">
        <v>1900</v>
      </c>
      <c r="Q2175" s="13">
        <v>11.314135142703366</v>
      </c>
      <c r="R2175" s="13">
        <v>428</v>
      </c>
      <c r="S2175" s="13">
        <v>2.1248548199767714</v>
      </c>
      <c r="T2175" s="13">
        <v>269</v>
      </c>
    </row>
    <row r="2176" spans="1:20" x14ac:dyDescent="0.2">
      <c r="A2176" s="10">
        <v>2025</v>
      </c>
      <c r="B2176" s="10">
        <v>12</v>
      </c>
      <c r="C2176" s="10" t="s">
        <v>41</v>
      </c>
      <c r="E2176" s="13" t="b">
        <v>0</v>
      </c>
      <c r="F2176" s="13" t="b">
        <v>1</v>
      </c>
      <c r="G2176" s="13" t="s">
        <v>197</v>
      </c>
      <c r="H2176" s="13">
        <v>322171.00000000029</v>
      </c>
      <c r="I2176" s="14">
        <v>1870</v>
      </c>
      <c r="J2176" s="14">
        <v>50.967256944403047</v>
      </c>
      <c r="K2176" s="13">
        <v>6321.1367319892497</v>
      </c>
      <c r="L2176" s="14">
        <v>6299.9466569342376</v>
      </c>
      <c r="M2176" s="13">
        <v>5387.5393039011515</v>
      </c>
      <c r="N2176" s="13">
        <v>5363.4493278339805</v>
      </c>
      <c r="O2176" s="13">
        <v>5366.3492288461393</v>
      </c>
      <c r="P2176" s="13">
        <v>525</v>
      </c>
      <c r="Q2176" s="13">
        <v>10.300730929519892</v>
      </c>
      <c r="R2176" s="13">
        <v>348</v>
      </c>
      <c r="S2176" s="13">
        <v>2.1666666666666665</v>
      </c>
      <c r="T2176" s="13">
        <v>239</v>
      </c>
    </row>
    <row r="2177" spans="1:20" x14ac:dyDescent="0.2">
      <c r="A2177" s="10">
        <v>2025</v>
      </c>
      <c r="B2177" s="10">
        <v>12</v>
      </c>
      <c r="C2177" s="10" t="s">
        <v>27</v>
      </c>
      <c r="E2177" s="13" t="b">
        <v>0</v>
      </c>
      <c r="F2177" s="13" t="b">
        <v>1</v>
      </c>
      <c r="G2177" s="13" t="s">
        <v>197</v>
      </c>
      <c r="H2177" s="13">
        <v>2656380.0999999992</v>
      </c>
      <c r="I2177" s="14">
        <v>14421</v>
      </c>
      <c r="J2177" s="14">
        <v>252.99934027786134</v>
      </c>
      <c r="K2177" s="13">
        <v>10499.55346556469</v>
      </c>
      <c r="L2177" s="14">
        <v>10443.27327928293</v>
      </c>
      <c r="M2177" s="13">
        <v>10044.813149350248</v>
      </c>
      <c r="N2177" s="13">
        <v>9376.2207735194497</v>
      </c>
      <c r="O2177" s="13">
        <v>9988.5329630684882</v>
      </c>
      <c r="P2177" s="13">
        <v>4333</v>
      </c>
      <c r="Q2177" s="13">
        <v>17.126526872525439</v>
      </c>
      <c r="R2177" s="13">
        <v>367</v>
      </c>
      <c r="S2177" s="13">
        <v>2.0957204355533046</v>
      </c>
      <c r="T2177" s="13">
        <v>259</v>
      </c>
    </row>
    <row r="2178" spans="1:20" x14ac:dyDescent="0.2">
      <c r="A2178" s="10">
        <v>2025</v>
      </c>
      <c r="B2178" s="10">
        <v>12</v>
      </c>
      <c r="C2178" s="10" t="s">
        <v>33</v>
      </c>
      <c r="E2178" s="13" t="b">
        <v>0</v>
      </c>
      <c r="F2178" s="13" t="b">
        <v>1</v>
      </c>
      <c r="G2178" s="13" t="s">
        <v>197</v>
      </c>
      <c r="H2178" s="13">
        <v>1352281.5500000007</v>
      </c>
      <c r="I2178" s="14">
        <v>6999</v>
      </c>
      <c r="J2178" s="14">
        <v>151.46982638907559</v>
      </c>
      <c r="K2178" s="13">
        <v>8927.7289228974187</v>
      </c>
      <c r="L2178" s="14">
        <v>8856.3031461740065</v>
      </c>
      <c r="M2178" s="13">
        <v>8761.3390180508795</v>
      </c>
      <c r="N2178" s="13">
        <v>8427.807771568625</v>
      </c>
      <c r="O2178" s="13">
        <v>8689.9132413274674</v>
      </c>
      <c r="P2178" s="13">
        <v>2068</v>
      </c>
      <c r="Q2178" s="13">
        <v>13.652884203405607</v>
      </c>
      <c r="R2178" s="13">
        <v>390</v>
      </c>
      <c r="S2178" s="13">
        <v>2.0455043859649122</v>
      </c>
      <c r="T2178" s="13">
        <v>288</v>
      </c>
    </row>
    <row r="2179" spans="1:20" x14ac:dyDescent="0.2">
      <c r="A2179" s="10">
        <v>2025</v>
      </c>
      <c r="B2179" s="10">
        <v>12</v>
      </c>
      <c r="C2179" s="10" t="s">
        <v>37</v>
      </c>
      <c r="E2179" s="13" t="b">
        <v>0</v>
      </c>
      <c r="F2179" s="13" t="b">
        <v>1</v>
      </c>
      <c r="G2179" s="13" t="s">
        <v>197</v>
      </c>
      <c r="H2179" s="13">
        <v>454370.75000000064</v>
      </c>
      <c r="I2179" s="14">
        <v>2591</v>
      </c>
      <c r="J2179" s="14">
        <v>58.405138888916696</v>
      </c>
      <c r="K2179" s="13">
        <v>7779.6364950726056</v>
      </c>
      <c r="L2179" s="14">
        <v>7779.6364950726056</v>
      </c>
      <c r="M2179" s="13">
        <v>7779.6364950726056</v>
      </c>
      <c r="N2179" s="13">
        <v>7554.6717017349874</v>
      </c>
      <c r="O2179" s="13">
        <v>7779.6364950726056</v>
      </c>
      <c r="P2179" s="13">
        <v>749</v>
      </c>
      <c r="Q2179" s="13">
        <v>12.824214003232765</v>
      </c>
      <c r="R2179" s="13">
        <v>316</v>
      </c>
      <c r="S2179" s="13">
        <v>1.9967159277504105</v>
      </c>
      <c r="T2179" s="13">
        <v>229</v>
      </c>
    </row>
    <row r="2180" spans="1:20" x14ac:dyDescent="0.2">
      <c r="A2180" s="10">
        <v>2025</v>
      </c>
      <c r="B2180" s="10">
        <v>12</v>
      </c>
      <c r="C2180" s="10" t="s">
        <v>40</v>
      </c>
      <c r="E2180" s="13" t="b">
        <v>0</v>
      </c>
      <c r="F2180" s="13" t="b">
        <v>1</v>
      </c>
      <c r="G2180" s="13" t="s">
        <v>197</v>
      </c>
      <c r="H2180" s="13">
        <v>492169.60000000003</v>
      </c>
      <c r="I2180" s="14">
        <v>933</v>
      </c>
      <c r="J2180" s="14">
        <v>41.305972222255662</v>
      </c>
      <c r="K2180" s="13">
        <v>11915.216457120916</v>
      </c>
      <c r="L2180" s="14">
        <v>11911.100829504519</v>
      </c>
      <c r="M2180" s="13">
        <v>5416.3801979088885</v>
      </c>
      <c r="N2180" s="13">
        <v>5440.009952820551</v>
      </c>
      <c r="O2180" s="13">
        <v>5412.2645702924929</v>
      </c>
      <c r="P2180" s="13">
        <v>279</v>
      </c>
      <c r="Q2180" s="13">
        <v>6.7544712057322007</v>
      </c>
      <c r="R2180" s="13">
        <v>630</v>
      </c>
      <c r="S2180" s="13">
        <v>2.3443223443223444</v>
      </c>
      <c r="T2180" s="13">
        <v>349</v>
      </c>
    </row>
    <row r="2181" spans="1:20" x14ac:dyDescent="0.2">
      <c r="A2181" s="10">
        <v>2025</v>
      </c>
      <c r="B2181" s="10">
        <v>12</v>
      </c>
      <c r="C2181" s="10" t="s">
        <v>31</v>
      </c>
      <c r="E2181" s="13" t="b">
        <v>0</v>
      </c>
      <c r="F2181" s="13" t="b">
        <v>1</v>
      </c>
      <c r="G2181" s="13" t="s">
        <v>197</v>
      </c>
      <c r="H2181" s="13">
        <v>1551602.0499999966</v>
      </c>
      <c r="I2181" s="14">
        <v>7813</v>
      </c>
      <c r="J2181" s="14">
        <v>148.17326388897868</v>
      </c>
      <c r="K2181" s="13">
        <v>10471.538584467982</v>
      </c>
      <c r="L2181" s="14">
        <v>10395.528583038584</v>
      </c>
      <c r="M2181" s="13">
        <v>10244.880960018516</v>
      </c>
      <c r="N2181" s="13">
        <v>9414.9645042931661</v>
      </c>
      <c r="O2181" s="13">
        <v>10168.870958589117</v>
      </c>
      <c r="P2181" s="13">
        <v>2200</v>
      </c>
      <c r="Q2181" s="13">
        <v>14.847482887657703</v>
      </c>
      <c r="R2181" s="13">
        <v>469</v>
      </c>
      <c r="S2181" s="13">
        <v>2.2536157024793386</v>
      </c>
      <c r="T2181" s="13">
        <v>289</v>
      </c>
    </row>
    <row r="2182" spans="1:20" x14ac:dyDescent="0.2">
      <c r="A2182" s="10">
        <v>2024</v>
      </c>
      <c r="B2182" s="10">
        <v>1</v>
      </c>
      <c r="E2182" s="13" t="b">
        <v>1</v>
      </c>
      <c r="F2182" s="13" t="b">
        <v>1</v>
      </c>
      <c r="G2182" s="13" t="s">
        <v>197</v>
      </c>
      <c r="H2182" s="13">
        <v>1865206.1400000006</v>
      </c>
      <c r="I2182" s="14">
        <v>9350</v>
      </c>
      <c r="J2182" s="14">
        <v>266.26666666666665</v>
      </c>
      <c r="K2182" s="13">
        <v>7005.0305708562873</v>
      </c>
      <c r="L2182" s="14">
        <v>5262.9317351026548</v>
      </c>
      <c r="M2182" s="13">
        <v>6644.4510015022561</v>
      </c>
      <c r="N2182" s="13">
        <v>4627.9250250375562</v>
      </c>
      <c r="O2182" s="13">
        <v>4902.3521657486235</v>
      </c>
      <c r="P2182" s="13">
        <v>3165</v>
      </c>
      <c r="Q2182" s="13">
        <v>11.886579869804708</v>
      </c>
      <c r="R2182" s="13">
        <v>336</v>
      </c>
      <c r="S2182" s="13">
        <v>1.7798066595059077</v>
      </c>
      <c r="T2182" s="13">
        <v>279</v>
      </c>
    </row>
    <row r="2183" spans="1:20" x14ac:dyDescent="0.2">
      <c r="A2183" s="10">
        <v>2025</v>
      </c>
      <c r="B2183" s="10">
        <v>1</v>
      </c>
      <c r="E2183" s="13" t="b">
        <v>1</v>
      </c>
      <c r="F2183" s="13" t="b">
        <v>1</v>
      </c>
      <c r="G2183" s="13" t="s">
        <v>197</v>
      </c>
      <c r="H2183" s="13">
        <v>6133419.7699999986</v>
      </c>
      <c r="I2183" s="14">
        <v>28524</v>
      </c>
      <c r="J2183" s="14">
        <v>818.74517361076369</v>
      </c>
      <c r="K2183" s="13">
        <v>7491.2438786672628</v>
      </c>
      <c r="L2183" s="14">
        <v>5810.587510420788</v>
      </c>
      <c r="M2183" s="13">
        <v>6772.7776709145037</v>
      </c>
      <c r="N2183" s="13">
        <v>4837.8537152550871</v>
      </c>
      <c r="O2183" s="13">
        <v>5092.1213026680298</v>
      </c>
      <c r="P2183" s="13">
        <v>9398</v>
      </c>
      <c r="Q2183" s="13">
        <v>11.478540946450654</v>
      </c>
      <c r="R2183" s="13">
        <v>365.5</v>
      </c>
      <c r="S2183" s="13">
        <v>1.7764121956984165</v>
      </c>
      <c r="T2183" s="13">
        <v>299</v>
      </c>
    </row>
    <row r="2184" spans="1:20" x14ac:dyDescent="0.2">
      <c r="A2184" s="10">
        <v>2026</v>
      </c>
      <c r="B2184" s="10">
        <v>1</v>
      </c>
      <c r="E2184" s="13" t="b">
        <v>1</v>
      </c>
      <c r="F2184" s="13" t="b">
        <v>1</v>
      </c>
      <c r="G2184" s="13" t="s">
        <v>197</v>
      </c>
      <c r="H2184" s="13">
        <v>4286521.03</v>
      </c>
      <c r="I2184" s="14">
        <v>19113</v>
      </c>
      <c r="J2184" s="14">
        <v>679.34583333316618</v>
      </c>
      <c r="K2184" s="13">
        <v>6309.7774648421164</v>
      </c>
      <c r="L2184" s="14">
        <v>6286.9724379473655</v>
      </c>
      <c r="M2184" s="13">
        <v>5535.3976214877193</v>
      </c>
      <c r="N2184" s="13">
        <v>5375.5032132640845</v>
      </c>
      <c r="O2184" s="13">
        <v>5512.5925945929694</v>
      </c>
      <c r="P2184" s="13">
        <v>5893</v>
      </c>
      <c r="Q2184" s="13">
        <v>8.6745214452650412</v>
      </c>
      <c r="R2184" s="13">
        <v>394</v>
      </c>
      <c r="S2184" s="13">
        <v>1.9797825672325005</v>
      </c>
      <c r="T2184" s="13">
        <v>299</v>
      </c>
    </row>
    <row r="2185" spans="1:20" x14ac:dyDescent="0.2">
      <c r="A2185" s="10">
        <v>2024</v>
      </c>
      <c r="B2185" s="10">
        <v>2</v>
      </c>
      <c r="E2185" s="13" t="b">
        <v>1</v>
      </c>
      <c r="F2185" s="13" t="b">
        <v>1</v>
      </c>
      <c r="G2185" s="13" t="s">
        <v>197</v>
      </c>
      <c r="H2185" s="13">
        <v>5730001.200000003</v>
      </c>
      <c r="I2185" s="14">
        <v>26200</v>
      </c>
      <c r="J2185" s="14">
        <v>643.74999999999989</v>
      </c>
      <c r="K2185" s="13">
        <v>8900.9727378640837</v>
      </c>
      <c r="L2185" s="14">
        <v>6909.6630524271914</v>
      </c>
      <c r="M2185" s="13">
        <v>7543.2385242718528</v>
      </c>
      <c r="N2185" s="13">
        <v>5358.4577708737925</v>
      </c>
      <c r="O2185" s="13">
        <v>5551.9288388349578</v>
      </c>
      <c r="P2185" s="13">
        <v>8939</v>
      </c>
      <c r="Q2185" s="13">
        <v>13.885825242718449</v>
      </c>
      <c r="R2185" s="13">
        <v>336</v>
      </c>
      <c r="S2185" s="13">
        <v>1.8043820519548674</v>
      </c>
      <c r="T2185" s="13">
        <v>289</v>
      </c>
    </row>
    <row r="2186" spans="1:20" x14ac:dyDescent="0.2">
      <c r="A2186" s="10">
        <v>2025</v>
      </c>
      <c r="B2186" s="10">
        <v>2</v>
      </c>
      <c r="E2186" s="13" t="b">
        <v>1</v>
      </c>
      <c r="F2186" s="13" t="b">
        <v>1</v>
      </c>
      <c r="G2186" s="13" t="s">
        <v>197</v>
      </c>
      <c r="H2186" s="13">
        <v>5470068.7500000009</v>
      </c>
      <c r="I2186" s="14">
        <v>24698</v>
      </c>
      <c r="J2186" s="14">
        <v>718.9202083330531</v>
      </c>
      <c r="K2186" s="13">
        <v>7608.7285996360397</v>
      </c>
      <c r="L2186" s="14">
        <v>6340.6697115519446</v>
      </c>
      <c r="M2186" s="13">
        <v>6955.182135711445</v>
      </c>
      <c r="N2186" s="13">
        <v>5398.8469165439019</v>
      </c>
      <c r="O2186" s="13">
        <v>5687.1232476273481</v>
      </c>
      <c r="P2186" s="13">
        <v>8224</v>
      </c>
      <c r="Q2186" s="13">
        <v>11.439377979190258</v>
      </c>
      <c r="R2186" s="13">
        <v>368</v>
      </c>
      <c r="S2186" s="13">
        <v>1.8142760027192386</v>
      </c>
      <c r="T2186" s="13">
        <v>299</v>
      </c>
    </row>
    <row r="2187" spans="1:20" x14ac:dyDescent="0.2">
      <c r="A2187" s="10">
        <v>2024</v>
      </c>
      <c r="B2187" s="10">
        <v>3</v>
      </c>
      <c r="E2187" s="13" t="b">
        <v>1</v>
      </c>
      <c r="F2187" s="13" t="b">
        <v>1</v>
      </c>
      <c r="G2187" s="13" t="s">
        <v>197</v>
      </c>
      <c r="H2187" s="13">
        <v>5376107.5500000017</v>
      </c>
      <c r="I2187" s="14">
        <v>26024</v>
      </c>
      <c r="J2187" s="14">
        <v>697.71288194457497</v>
      </c>
      <c r="K2187" s="13">
        <v>7705.3293541268886</v>
      </c>
      <c r="L2187" s="14">
        <v>5987.4449907775343</v>
      </c>
      <c r="M2187" s="13">
        <v>7133.4383795931872</v>
      </c>
      <c r="N2187" s="13">
        <v>5083.0395880260266</v>
      </c>
      <c r="O2187" s="13">
        <v>5415.5540162438338</v>
      </c>
      <c r="P2187" s="13">
        <v>9037</v>
      </c>
      <c r="Q2187" s="13">
        <v>12.952319261776053</v>
      </c>
      <c r="R2187" s="13">
        <v>349</v>
      </c>
      <c r="S2187" s="13">
        <v>1.7724772988873256</v>
      </c>
      <c r="T2187" s="13">
        <v>289</v>
      </c>
    </row>
    <row r="2188" spans="1:20" x14ac:dyDescent="0.2">
      <c r="A2188" s="10">
        <v>2025</v>
      </c>
      <c r="B2188" s="10">
        <v>3</v>
      </c>
      <c r="E2188" s="13" t="b">
        <v>1</v>
      </c>
      <c r="F2188" s="13" t="b">
        <v>1</v>
      </c>
      <c r="G2188" s="13" t="s">
        <v>197</v>
      </c>
      <c r="H2188" s="13">
        <v>6333206.0000000028</v>
      </c>
      <c r="I2188" s="14">
        <v>30533</v>
      </c>
      <c r="J2188" s="14">
        <v>833.96156249982016</v>
      </c>
      <c r="K2188" s="13">
        <v>7594.1221811423338</v>
      </c>
      <c r="L2188" s="14">
        <v>6727.0458043457074</v>
      </c>
      <c r="M2188" s="13">
        <v>7110.5163195111672</v>
      </c>
      <c r="N2188" s="13">
        <v>5817.2993914225535</v>
      </c>
      <c r="O2188" s="13">
        <v>6243.4399427145408</v>
      </c>
      <c r="P2188" s="13">
        <v>9397</v>
      </c>
      <c r="Q2188" s="13">
        <v>11.267905407813117</v>
      </c>
      <c r="R2188" s="13">
        <v>378</v>
      </c>
      <c r="S2188" s="13">
        <v>1.9516491311029673</v>
      </c>
      <c r="T2188" s="13">
        <v>299</v>
      </c>
    </row>
    <row r="2189" spans="1:20" x14ac:dyDescent="0.2">
      <c r="A2189" s="10">
        <v>2024</v>
      </c>
      <c r="B2189" s="10">
        <v>4</v>
      </c>
      <c r="E2189" s="13" t="b">
        <v>1</v>
      </c>
      <c r="F2189" s="13" t="b">
        <v>1</v>
      </c>
      <c r="G2189" s="13" t="s">
        <v>197</v>
      </c>
      <c r="H2189" s="13">
        <v>5533457.2000000011</v>
      </c>
      <c r="I2189" s="14">
        <v>26294</v>
      </c>
      <c r="J2189" s="14">
        <v>683.6124305558385</v>
      </c>
      <c r="K2189" s="13">
        <v>8094.4361931815693</v>
      </c>
      <c r="L2189" s="14">
        <v>6263.8689096368589</v>
      </c>
      <c r="M2189" s="13">
        <v>7445.5253773859722</v>
      </c>
      <c r="N2189" s="13">
        <v>5154.1172929449922</v>
      </c>
      <c r="O2189" s="13">
        <v>5614.9580938412619</v>
      </c>
      <c r="P2189" s="13">
        <v>8466</v>
      </c>
      <c r="Q2189" s="13">
        <v>12.384210148309297</v>
      </c>
      <c r="R2189" s="13">
        <v>364</v>
      </c>
      <c r="S2189" s="13">
        <v>1.8598571621075326</v>
      </c>
      <c r="T2189" s="13">
        <v>299</v>
      </c>
    </row>
    <row r="2190" spans="1:20" x14ac:dyDescent="0.2">
      <c r="A2190" s="10">
        <v>2025</v>
      </c>
      <c r="B2190" s="10">
        <v>4</v>
      </c>
      <c r="E2190" s="13" t="b">
        <v>1</v>
      </c>
      <c r="F2190" s="13" t="b">
        <v>1</v>
      </c>
      <c r="G2190" s="13" t="s">
        <v>197</v>
      </c>
      <c r="H2190" s="13">
        <v>6067846.3400000036</v>
      </c>
      <c r="I2190" s="14">
        <v>30398</v>
      </c>
      <c r="J2190" s="14">
        <v>791.78545138864081</v>
      </c>
      <c r="K2190" s="13">
        <v>7663.4981475829818</v>
      </c>
      <c r="L2190" s="14">
        <v>6817.4719812456569</v>
      </c>
      <c r="M2190" s="13">
        <v>7141.7232156548425</v>
      </c>
      <c r="N2190" s="13">
        <v>6086.9433146914062</v>
      </c>
      <c r="O2190" s="13">
        <v>6295.6970493175177</v>
      </c>
      <c r="P2190" s="13">
        <v>8909</v>
      </c>
      <c r="Q2190" s="13">
        <v>11.251785422901257</v>
      </c>
      <c r="R2190" s="13">
        <v>371</v>
      </c>
      <c r="S2190" s="13">
        <v>2.0058331219883336</v>
      </c>
      <c r="T2190" s="13">
        <v>295</v>
      </c>
    </row>
    <row r="2191" spans="1:20" x14ac:dyDescent="0.2">
      <c r="A2191" s="10">
        <v>2024</v>
      </c>
      <c r="B2191" s="10">
        <v>5</v>
      </c>
      <c r="E2191" s="13" t="b">
        <v>1</v>
      </c>
      <c r="F2191" s="13" t="b">
        <v>1</v>
      </c>
      <c r="G2191" s="13" t="s">
        <v>197</v>
      </c>
      <c r="H2191" s="13">
        <v>5941053.2400000012</v>
      </c>
      <c r="I2191" s="14">
        <v>27429</v>
      </c>
      <c r="J2191" s="14">
        <v>711.2076388887092</v>
      </c>
      <c r="K2191" s="13">
        <v>8353.4722001624414</v>
      </c>
      <c r="L2191" s="14">
        <v>5968.6349778707281</v>
      </c>
      <c r="M2191" s="13">
        <v>7777.8712397457894</v>
      </c>
      <c r="N2191" s="13">
        <v>4951.0245636591217</v>
      </c>
      <c r="O2191" s="13">
        <v>5393.034017454077</v>
      </c>
      <c r="P2191" s="13">
        <v>9323</v>
      </c>
      <c r="Q2191" s="13">
        <v>13.108689347835979</v>
      </c>
      <c r="R2191" s="13">
        <v>360</v>
      </c>
      <c r="S2191" s="13">
        <v>1.7725033048912391</v>
      </c>
      <c r="T2191" s="13">
        <v>299</v>
      </c>
    </row>
    <row r="2192" spans="1:20" x14ac:dyDescent="0.2">
      <c r="A2192" s="10">
        <v>2025</v>
      </c>
      <c r="B2192" s="10">
        <v>5</v>
      </c>
      <c r="E2192" s="13" t="b">
        <v>1</v>
      </c>
      <c r="F2192" s="13" t="b">
        <v>1</v>
      </c>
      <c r="G2192" s="13" t="s">
        <v>197</v>
      </c>
      <c r="H2192" s="13">
        <v>6085461.7200000063</v>
      </c>
      <c r="I2192" s="14">
        <v>29790</v>
      </c>
      <c r="J2192" s="14">
        <v>866.08503472251186</v>
      </c>
      <c r="K2192" s="13">
        <v>7026.4021152954683</v>
      </c>
      <c r="L2192" s="14">
        <v>6544.8755292442293</v>
      </c>
      <c r="M2192" s="13">
        <v>6368.0588151105358</v>
      </c>
      <c r="N2192" s="13">
        <v>5605.0596366156378</v>
      </c>
      <c r="O2192" s="13">
        <v>5886.5322290592967</v>
      </c>
      <c r="P2192" s="13">
        <v>8767</v>
      </c>
      <c r="Q2192" s="13">
        <v>10.122562622051184</v>
      </c>
      <c r="R2192" s="13">
        <v>395</v>
      </c>
      <c r="S2192" s="13">
        <v>1.9589856385043343</v>
      </c>
      <c r="T2192" s="13">
        <v>299</v>
      </c>
    </row>
    <row r="2193" spans="1:20" x14ac:dyDescent="0.2">
      <c r="A2193" s="10">
        <v>2024</v>
      </c>
      <c r="B2193" s="10">
        <v>6</v>
      </c>
      <c r="E2193" s="13" t="b">
        <v>1</v>
      </c>
      <c r="F2193" s="13" t="b">
        <v>1</v>
      </c>
      <c r="G2193" s="13" t="s">
        <v>197</v>
      </c>
      <c r="H2193" s="13">
        <v>6064247.4799999977</v>
      </c>
      <c r="I2193" s="14">
        <v>27784</v>
      </c>
      <c r="J2193" s="14">
        <v>711.48555555497501</v>
      </c>
      <c r="K2193" s="13">
        <v>8523.359937040108</v>
      </c>
      <c r="L2193" s="14">
        <v>6116.5964734244599</v>
      </c>
      <c r="M2193" s="13">
        <v>7810.4928998388013</v>
      </c>
      <c r="N2193" s="13">
        <v>4975.2284672018068</v>
      </c>
      <c r="O2193" s="13">
        <v>5403.7294362231542</v>
      </c>
      <c r="P2193" s="13">
        <v>9408</v>
      </c>
      <c r="Q2193" s="13">
        <v>13.223037244461759</v>
      </c>
      <c r="R2193" s="13">
        <v>360</v>
      </c>
      <c r="S2193" s="13">
        <v>1.8283414229904107</v>
      </c>
      <c r="T2193" s="13">
        <v>299</v>
      </c>
    </row>
    <row r="2194" spans="1:20" x14ac:dyDescent="0.2">
      <c r="A2194" s="10">
        <v>2025</v>
      </c>
      <c r="B2194" s="10">
        <v>6</v>
      </c>
      <c r="E2194" s="13" t="b">
        <v>1</v>
      </c>
      <c r="F2194" s="13" t="b">
        <v>1</v>
      </c>
      <c r="G2194" s="13" t="s">
        <v>197</v>
      </c>
      <c r="H2194" s="13">
        <v>5865267.9400000088</v>
      </c>
      <c r="I2194" s="14">
        <v>30476</v>
      </c>
      <c r="J2194" s="14">
        <v>774.8963194447781</v>
      </c>
      <c r="K2194" s="13">
        <v>7569.1002690560445</v>
      </c>
      <c r="L2194" s="14">
        <v>6883.5358952561528</v>
      </c>
      <c r="M2194" s="13">
        <v>6931.459996930309</v>
      </c>
      <c r="N2194" s="13">
        <v>6001.1566364542532</v>
      </c>
      <c r="O2194" s="13">
        <v>6245.8956231304146</v>
      </c>
      <c r="P2194" s="13">
        <v>8677</v>
      </c>
      <c r="Q2194" s="13">
        <v>11.197627066053389</v>
      </c>
      <c r="R2194" s="13">
        <v>398</v>
      </c>
      <c r="S2194" s="13">
        <v>2.0806114449960806</v>
      </c>
      <c r="T2194" s="13">
        <v>269</v>
      </c>
    </row>
    <row r="2195" spans="1:20" x14ac:dyDescent="0.2">
      <c r="A2195" s="10">
        <v>2024</v>
      </c>
      <c r="B2195" s="10">
        <v>7</v>
      </c>
      <c r="E2195" s="13" t="b">
        <v>1</v>
      </c>
      <c r="F2195" s="13" t="b">
        <v>1</v>
      </c>
      <c r="G2195" s="13" t="s">
        <v>197</v>
      </c>
      <c r="H2195" s="13">
        <v>6513965.1099999957</v>
      </c>
      <c r="I2195" s="14">
        <v>27807</v>
      </c>
      <c r="J2195" s="14">
        <v>757.00024305547731</v>
      </c>
      <c r="K2195" s="13">
        <v>8604.9709623707677</v>
      </c>
      <c r="L2195" s="14">
        <v>5831.4853403243751</v>
      </c>
      <c r="M2195" s="13">
        <v>7930.4820111663248</v>
      </c>
      <c r="N2195" s="13">
        <v>4659.6907231659889</v>
      </c>
      <c r="O2195" s="13">
        <v>5156.9963891199295</v>
      </c>
      <c r="P2195" s="13">
        <v>9918</v>
      </c>
      <c r="Q2195" s="13">
        <v>13.10171309848992</v>
      </c>
      <c r="R2195" s="13">
        <v>353</v>
      </c>
      <c r="S2195" s="13">
        <v>1.8411946219969142</v>
      </c>
      <c r="T2195" s="13">
        <v>305</v>
      </c>
    </row>
    <row r="2196" spans="1:20" x14ac:dyDescent="0.2">
      <c r="A2196" s="10">
        <v>2025</v>
      </c>
      <c r="B2196" s="10">
        <v>7</v>
      </c>
      <c r="E2196" s="13" t="b">
        <v>1</v>
      </c>
      <c r="F2196" s="13" t="b">
        <v>1</v>
      </c>
      <c r="G2196" s="13" t="s">
        <v>197</v>
      </c>
      <c r="H2196" s="13">
        <v>5763978.650000005</v>
      </c>
      <c r="I2196" s="14">
        <v>27097</v>
      </c>
      <c r="J2196" s="14">
        <v>820.09420138875726</v>
      </c>
      <c r="K2196" s="13">
        <v>7028.434831314763</v>
      </c>
      <c r="L2196" s="14">
        <v>6414.3788251300748</v>
      </c>
      <c r="M2196" s="13">
        <v>6315.8082098725727</v>
      </c>
      <c r="N2196" s="13">
        <v>5321.474109449583</v>
      </c>
      <c r="O2196" s="13">
        <v>5701.7522036878863</v>
      </c>
      <c r="P2196" s="13">
        <v>8001</v>
      </c>
      <c r="Q2196" s="13">
        <v>9.7561962838549672</v>
      </c>
      <c r="R2196" s="13">
        <v>396</v>
      </c>
      <c r="S2196" s="13">
        <v>2.1559915907498248</v>
      </c>
      <c r="T2196" s="13">
        <v>279</v>
      </c>
    </row>
    <row r="2197" spans="1:20" x14ac:dyDescent="0.2">
      <c r="A2197" s="10">
        <v>2024</v>
      </c>
      <c r="B2197" s="10">
        <v>8</v>
      </c>
      <c r="E2197" s="13" t="b">
        <v>1</v>
      </c>
      <c r="F2197" s="13" t="b">
        <v>1</v>
      </c>
      <c r="G2197" s="13" t="s">
        <v>197</v>
      </c>
      <c r="H2197" s="13">
        <v>7069134.4099999908</v>
      </c>
      <c r="I2197" s="14">
        <v>34357</v>
      </c>
      <c r="J2197" s="14">
        <v>776.09503472202516</v>
      </c>
      <c r="K2197" s="13">
        <v>9108.5937852082134</v>
      </c>
      <c r="L2197" s="14">
        <v>6491.0643344140854</v>
      </c>
      <c r="M2197" s="13">
        <v>8390.6500089030706</v>
      </c>
      <c r="N2197" s="13">
        <v>5410.9527211498125</v>
      </c>
      <c r="O2197" s="13">
        <v>5773.1205581089444</v>
      </c>
      <c r="P2197" s="13">
        <v>11081</v>
      </c>
      <c r="Q2197" s="13">
        <v>14.277890598757528</v>
      </c>
      <c r="R2197" s="13">
        <v>358</v>
      </c>
      <c r="S2197" s="13">
        <v>1.8803662859393462</v>
      </c>
      <c r="T2197" s="13">
        <v>299</v>
      </c>
    </row>
    <row r="2198" spans="1:20" x14ac:dyDescent="0.2">
      <c r="A2198" s="10">
        <v>2025</v>
      </c>
      <c r="B2198" s="10">
        <v>8</v>
      </c>
      <c r="E2198" s="13" t="b">
        <v>1</v>
      </c>
      <c r="F2198" s="13" t="b">
        <v>1</v>
      </c>
      <c r="G2198" s="13" t="s">
        <v>197</v>
      </c>
      <c r="H2198" s="13">
        <v>6497007.169999999</v>
      </c>
      <c r="I2198" s="14">
        <v>31265</v>
      </c>
      <c r="J2198" s="14">
        <v>881.72288194484076</v>
      </c>
      <c r="K2198" s="13">
        <v>7368.5364223160104</v>
      </c>
      <c r="L2198" s="14">
        <v>6898.0306562810611</v>
      </c>
      <c r="M2198" s="13">
        <v>6647.5564942485789</v>
      </c>
      <c r="N2198" s="13">
        <v>5735.0907904830165</v>
      </c>
      <c r="O2198" s="13">
        <v>6177.0507282136296</v>
      </c>
      <c r="P2198" s="13">
        <v>9342</v>
      </c>
      <c r="Q2198" s="13">
        <v>10.595165659525689</v>
      </c>
      <c r="R2198" s="13">
        <v>398</v>
      </c>
      <c r="S2198" s="13">
        <v>2.1038820992092022</v>
      </c>
      <c r="T2198" s="13">
        <v>279</v>
      </c>
    </row>
    <row r="2199" spans="1:20" x14ac:dyDescent="0.2">
      <c r="A2199" s="10">
        <v>2024</v>
      </c>
      <c r="B2199" s="10">
        <v>9</v>
      </c>
      <c r="E2199" s="13" t="b">
        <v>1</v>
      </c>
      <c r="F2199" s="13" t="b">
        <v>1</v>
      </c>
      <c r="G2199" s="13" t="s">
        <v>197</v>
      </c>
      <c r="H2199" s="13">
        <v>6108630.4699999997</v>
      </c>
      <c r="I2199" s="14">
        <v>29789</v>
      </c>
      <c r="J2199" s="14">
        <v>760.17663194498596</v>
      </c>
      <c r="K2199" s="13">
        <v>8035.8040661819259</v>
      </c>
      <c r="L2199" s="14">
        <v>5554.5036016123922</v>
      </c>
      <c r="M2199" s="13">
        <v>7488.9865470266113</v>
      </c>
      <c r="N2199" s="13">
        <v>4659.4177999624917</v>
      </c>
      <c r="O2199" s="13">
        <v>5007.6860824570776</v>
      </c>
      <c r="P2199" s="13">
        <v>9745</v>
      </c>
      <c r="Q2199" s="13">
        <v>12.819389061021868</v>
      </c>
      <c r="R2199" s="13">
        <v>360</v>
      </c>
      <c r="S2199" s="13">
        <v>1.8331644714623438</v>
      </c>
      <c r="T2199" s="13">
        <v>299</v>
      </c>
    </row>
    <row r="2200" spans="1:20" x14ac:dyDescent="0.2">
      <c r="A2200" s="10">
        <v>2025</v>
      </c>
      <c r="B2200" s="10">
        <v>9</v>
      </c>
      <c r="E2200" s="13" t="b">
        <v>1</v>
      </c>
      <c r="F2200" s="13" t="b">
        <v>1</v>
      </c>
      <c r="G2200" s="13" t="s">
        <v>197</v>
      </c>
      <c r="H2200" s="13">
        <v>5903007.0600000024</v>
      </c>
      <c r="I2200" s="14">
        <v>26318</v>
      </c>
      <c r="J2200" s="14">
        <v>885.71180555572414</v>
      </c>
      <c r="K2200" s="13">
        <v>6664.7040526870542</v>
      </c>
      <c r="L2200" s="14">
        <v>6294.4962853938705</v>
      </c>
      <c r="M2200" s="13">
        <v>5770.1068541063578</v>
      </c>
      <c r="N2200" s="13">
        <v>5108.0147759364636</v>
      </c>
      <c r="O2200" s="13">
        <v>5399.899086813175</v>
      </c>
      <c r="P2200" s="13">
        <v>7715</v>
      </c>
      <c r="Q2200" s="13">
        <v>8.7105082619502401</v>
      </c>
      <c r="R2200" s="13">
        <v>418</v>
      </c>
      <c r="S2200" s="13">
        <v>2.1066513761467891</v>
      </c>
      <c r="T2200" s="13">
        <v>299</v>
      </c>
    </row>
    <row r="2201" spans="1:20" x14ac:dyDescent="0.2">
      <c r="A2201" s="10">
        <v>2024</v>
      </c>
      <c r="B2201" s="10">
        <v>10</v>
      </c>
      <c r="E2201" s="13" t="b">
        <v>1</v>
      </c>
      <c r="F2201" s="13" t="b">
        <v>1</v>
      </c>
      <c r="G2201" s="13" t="s">
        <v>197</v>
      </c>
      <c r="H2201" s="13">
        <v>6728947.1700000009</v>
      </c>
      <c r="I2201" s="14">
        <v>33816</v>
      </c>
      <c r="J2201" s="14">
        <v>791.12409722203085</v>
      </c>
      <c r="K2201" s="13">
        <v>8505.5520285984985</v>
      </c>
      <c r="L2201" s="14">
        <v>6198.6481226139567</v>
      </c>
      <c r="M2201" s="13">
        <v>8018.8936126155686</v>
      </c>
      <c r="N2201" s="13">
        <v>5453.2197858071549</v>
      </c>
      <c r="O2201" s="13">
        <v>5711.9897066310268</v>
      </c>
      <c r="P2201" s="13">
        <v>10792</v>
      </c>
      <c r="Q2201" s="13">
        <v>13.641349110582331</v>
      </c>
      <c r="R2201" s="13">
        <v>358</v>
      </c>
      <c r="S2201" s="13">
        <v>1.7800795145427915</v>
      </c>
      <c r="T2201" s="13">
        <v>305</v>
      </c>
    </row>
    <row r="2202" spans="1:20" x14ac:dyDescent="0.2">
      <c r="A2202" s="10">
        <v>2025</v>
      </c>
      <c r="B2202" s="10">
        <v>10</v>
      </c>
      <c r="E2202" s="13" t="b">
        <v>1</v>
      </c>
      <c r="F2202" s="13" t="b">
        <v>1</v>
      </c>
      <c r="G2202" s="13" t="s">
        <v>197</v>
      </c>
      <c r="H2202" s="13">
        <v>6293852.2900000038</v>
      </c>
      <c r="I2202" s="14">
        <v>31929</v>
      </c>
      <c r="J2202" s="14">
        <v>1017.9233680555575</v>
      </c>
      <c r="K2202" s="13">
        <v>6183.0315400092968</v>
      </c>
      <c r="L2202" s="14">
        <v>5963.2086859299843</v>
      </c>
      <c r="M2202" s="13">
        <v>5732.8624365380529</v>
      </c>
      <c r="N2202" s="13">
        <v>5297.5018937827244</v>
      </c>
      <c r="O2202" s="13">
        <v>5513.0395824587395</v>
      </c>
      <c r="P2202" s="13">
        <v>9271</v>
      </c>
      <c r="Q2202" s="13">
        <v>9.1077582959015011</v>
      </c>
      <c r="R2202" s="13">
        <v>398</v>
      </c>
      <c r="S2202" s="13">
        <v>2.0673018936195877</v>
      </c>
      <c r="T2202" s="13">
        <v>279</v>
      </c>
    </row>
    <row r="2203" spans="1:20" x14ac:dyDescent="0.2">
      <c r="A2203" s="10">
        <v>2024</v>
      </c>
      <c r="B2203" s="10">
        <v>11</v>
      </c>
      <c r="E2203" s="13" t="b">
        <v>1</v>
      </c>
      <c r="F2203" s="13" t="b">
        <v>1</v>
      </c>
      <c r="G2203" s="13" t="s">
        <v>197</v>
      </c>
      <c r="H2203" s="13">
        <v>8083447.6099999985</v>
      </c>
      <c r="I2203" s="14">
        <v>35550</v>
      </c>
      <c r="J2203" s="14">
        <v>831.96961805513183</v>
      </c>
      <c r="K2203" s="13">
        <v>9716.0370217561667</v>
      </c>
      <c r="L2203" s="14">
        <v>6642.4742082754628</v>
      </c>
      <c r="M2203" s="13">
        <v>8937.9747753087177</v>
      </c>
      <c r="N2203" s="13">
        <v>5383.5826607110466</v>
      </c>
      <c r="O2203" s="13">
        <v>5864.4119618280165</v>
      </c>
      <c r="P2203" s="13">
        <v>11773</v>
      </c>
      <c r="Q2203" s="13">
        <v>14.150757124426439</v>
      </c>
      <c r="R2203" s="13">
        <v>374</v>
      </c>
      <c r="S2203" s="13">
        <v>1.9067875841436051</v>
      </c>
      <c r="T2203" s="13">
        <v>299</v>
      </c>
    </row>
    <row r="2204" spans="1:20" x14ac:dyDescent="0.2">
      <c r="A2204" s="10">
        <v>2025</v>
      </c>
      <c r="B2204" s="10">
        <v>11</v>
      </c>
      <c r="E2204" s="13" t="b">
        <v>1</v>
      </c>
      <c r="F2204" s="13" t="b">
        <v>1</v>
      </c>
      <c r="G2204" s="13" t="s">
        <v>197</v>
      </c>
      <c r="H2204" s="13">
        <v>7951037.8199999975</v>
      </c>
      <c r="I2204" s="14">
        <v>34857</v>
      </c>
      <c r="J2204" s="14">
        <v>1025.2154513888884</v>
      </c>
      <c r="K2204" s="13">
        <v>7755.4798937418491</v>
      </c>
      <c r="L2204" s="14">
        <v>7666.0036769371482</v>
      </c>
      <c r="M2204" s="13">
        <v>6904.6112213879187</v>
      </c>
      <c r="N2204" s="13">
        <v>6253.5869814627395</v>
      </c>
      <c r="O2204" s="13">
        <v>6815.1350045832196</v>
      </c>
      <c r="P2204" s="13">
        <v>10023</v>
      </c>
      <c r="Q2204" s="13">
        <v>9.7764816033757178</v>
      </c>
      <c r="R2204" s="13">
        <v>400</v>
      </c>
      <c r="S2204" s="13">
        <v>2.206538546498785</v>
      </c>
      <c r="T2204" s="13">
        <v>279</v>
      </c>
    </row>
    <row r="2205" spans="1:20" x14ac:dyDescent="0.2">
      <c r="A2205" s="10">
        <v>2024</v>
      </c>
      <c r="B2205" s="10">
        <v>12</v>
      </c>
      <c r="E2205" s="13" t="b">
        <v>1</v>
      </c>
      <c r="F2205" s="13" t="b">
        <v>1</v>
      </c>
      <c r="G2205" s="13" t="s">
        <v>197</v>
      </c>
      <c r="H2205" s="13">
        <v>10367205.739999989</v>
      </c>
      <c r="I2205" s="14">
        <v>53244</v>
      </c>
      <c r="J2205" s="14">
        <v>930.73079861156941</v>
      </c>
      <c r="K2205" s="13">
        <v>11138.780145091805</v>
      </c>
      <c r="L2205" s="14">
        <v>8346.3045830096689</v>
      </c>
      <c r="M2205" s="13">
        <v>10694.67487790111</v>
      </c>
      <c r="N2205" s="13">
        <v>7402.2327941414233</v>
      </c>
      <c r="O2205" s="13">
        <v>7902.1993158189762</v>
      </c>
      <c r="P2205" s="13">
        <v>16874</v>
      </c>
      <c r="Q2205" s="13">
        <v>18.129839503723336</v>
      </c>
      <c r="R2205" s="13">
        <v>359</v>
      </c>
      <c r="S2205" s="13">
        <v>1.9331498230436492</v>
      </c>
      <c r="T2205" s="13">
        <v>269</v>
      </c>
    </row>
    <row r="2206" spans="1:20" x14ac:dyDescent="0.2">
      <c r="A2206" s="10">
        <v>2025</v>
      </c>
      <c r="B2206" s="10">
        <v>12</v>
      </c>
      <c r="E2206" s="13" t="b">
        <v>1</v>
      </c>
      <c r="F2206" s="13" t="b">
        <v>1</v>
      </c>
      <c r="G2206" s="13" t="s">
        <v>197</v>
      </c>
      <c r="H2206" s="13">
        <v>10176479.350000001</v>
      </c>
      <c r="I2206" s="14">
        <v>52251</v>
      </c>
      <c r="J2206" s="14">
        <v>1189.1527430557485</v>
      </c>
      <c r="K2206" s="13">
        <v>8557.7562759933189</v>
      </c>
      <c r="L2206" s="14">
        <v>8504.0853322287712</v>
      </c>
      <c r="M2206" s="13">
        <v>8017.1692035974684</v>
      </c>
      <c r="N2206" s="13">
        <v>7563.2256095955254</v>
      </c>
      <c r="O2206" s="13">
        <v>7963.4982598329234</v>
      </c>
      <c r="P2206" s="13">
        <v>15333</v>
      </c>
      <c r="Q2206" s="13">
        <v>12.894054266400643</v>
      </c>
      <c r="R2206" s="13">
        <v>390</v>
      </c>
      <c r="S2206" s="13">
        <v>2.1156402951274744</v>
      </c>
      <c r="T2206" s="13">
        <v>269</v>
      </c>
    </row>
  </sheetData>
  <dataConsolidate/>
  <mergeCells count="1">
    <mergeCell ref="B1:P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0B620-C437-4077-8F8B-29866EEFF5D4}">
  <sheetPr codeName="Sheet21"/>
  <dimension ref="A1:BN382"/>
  <sheetViews>
    <sheetView workbookViewId="0">
      <pane xSplit="2" ySplit="3" topLeftCell="C4" activePane="bottomRight" state="frozen"/>
      <selection pane="topRight" activeCell="C4" sqref="C4"/>
      <selection pane="bottomLeft" activeCell="C4" sqref="C4"/>
      <selection pane="bottomRight" activeCell="D293" sqref="D293"/>
    </sheetView>
  </sheetViews>
  <sheetFormatPr defaultRowHeight="10" x14ac:dyDescent="0.2"/>
  <cols>
    <col min="1" max="1" width="7.33203125" style="10" customWidth="1"/>
    <col min="2" max="2" width="8.33203125" style="10" customWidth="1"/>
    <col min="3" max="3" width="9.33203125" style="10" customWidth="1"/>
    <col min="4" max="8" width="9.33203125" style="13" customWidth="1"/>
    <col min="9" max="10" width="9.33203125" style="14" customWidth="1"/>
    <col min="11" max="11" width="9.33203125" style="13" customWidth="1"/>
    <col min="12" max="12" width="9.33203125" style="14" customWidth="1"/>
    <col min="13" max="17" width="9.33203125" style="13" customWidth="1"/>
    <col min="18" max="18" width="9.33203125" style="14" customWidth="1"/>
    <col min="19" max="19" width="13.33203125" style="14" bestFit="1" customWidth="1"/>
    <col min="20" max="20" width="9.33203125" style="13" customWidth="1"/>
    <col min="21" max="21" width="9.33203125" style="14" customWidth="1"/>
    <col min="22" max="26" width="9.33203125" style="13" customWidth="1"/>
    <col min="27" max="28" width="9.33203125" style="14" customWidth="1"/>
    <col min="29" max="29" width="9.33203125" style="13" customWidth="1"/>
    <col min="30" max="30" width="9.33203125" style="14" customWidth="1"/>
    <col min="31" max="35" width="9.33203125" style="13" customWidth="1"/>
    <col min="36" max="37" width="9.33203125" style="14" customWidth="1"/>
    <col min="38" max="38" width="9.33203125" style="13" customWidth="1"/>
    <col min="39" max="39" width="9.33203125" style="14" customWidth="1"/>
    <col min="40" max="57" width="9.33203125" style="13" customWidth="1"/>
    <col min="58" max="65" width="9.33203125" style="10" customWidth="1"/>
    <col min="66" max="66" width="30" style="10" customWidth="1"/>
  </cols>
  <sheetData>
    <row r="1" spans="1:57" ht="81.75" customHeight="1" x14ac:dyDescent="0.25">
      <c r="A1" s="71" t="s">
        <v>139</v>
      </c>
      <c r="B1" s="328" t="str">
        <f>"EVALUATE
SUMMARIZECOLUMNS(
    ROLLUPADDISSUBTOTAL (Locations[LocationID], ""Location Total"",Staff[StaffID], ""Staff Total"" ),
"&amp;"
    FILTER(Locations, Locations[Business] = ""PTBZ"" &amp;&amp; Locations[Type] = ""Shops""),
"&amp;"
    ""StaffName"", IGNORE([StaffNameText]), 
    ""NetSales-1Y"", CALCULATE([SumNetSales], Calendar[Last1Y]),
    ""SalesQuantity-1Y"", CALCULATE([SalesQuantity], Calendar[Last1Y]),
"&amp;"
    ""HoursAC10-1Y"", CALCULATE([HoursAC10], Calendar[Last1Y])/8,
    ""SumNetSalesPer9SH-1Y"", CALCULATE([SumNetSalesPer9SH], Calendar[Last1Y]),
"&amp;"
    ""SumNetSalesExJELLPer9SH-1Y"", CALCULATE([SumNetSalesExJELLPer9SH], Calendar[Last1Y]),
    ""SumNetSalesExFurniturePer9SH-1Y"", CALCULATE([SumNetSalesExFurniturePer9SH], Calendar[Last1Y]),
"&amp;"
    ""SumNetSalesExJFPer9SH-1Y"", CALCULATE([SumNetSalesExJFPer9SH], Calendar[Last1Y]),
    ""SumNetSalesExCJFPer9SH-1Y"", CALCULATE([SumNetSalesExCJFPer9SH], Calendar[Last1Y]),
"&amp;"
    ""CountTransactions-1Y"", CALCULATE([CountTransactions], Calendar[Last1Y]),
    ""CountTransactionsPer9SH-1Y"", CALCULATE([CountTransactionsPer9SH], Calendar[Last1Y]),
"&amp;"
    ""MedianTransactionValue-1Y"", CALCULATE([MedianTransactionValue], Calendar[Last1Y]),
"&amp;"
    ""AverageSalesQuantityP100-1Y"", CALCULATE([AverageSalesQuantityP100], Calendar[Last1Y]),
    ""MedianPriceP100-1Y"", CALCULATE([MedianPriceP100], Calendar[Last1Y]),
"&amp;"
    ""NetSales-3M"", CALCULATE([SumNetSales], Calendar[Last3M]),
    ""SalesQuantity-3M"", CALCULATE([SalesQuantity], Calendar[Last3M]),
"&amp;"
    ""HoursAC10-3M"", CALCULATE([HoursAC10], Calendar[Last3M])/8,
    ""SumNetSalesPer9SH-3M"", CALCULATE([SumNetSalesPer9SH], Calendar[Last3M]),
"&amp;"
    ""SumNetSalesExJELLPer9SH-3M"", CALCULATE([SumNetSalesExJELLPer9SH], Calendar[Last3M]),
    ""SumNetSalesExFurniturePer9SH-3M"", CALCULATE([SumNetSalesExFurniturePer9SH], Calendar[Last3M]),
"&amp;"
    ""SumNetSalesExJFPer9SH-3M"", CALCULATE([SumNetSalesExJFPer9SH], Calendar[Last3M]),
    ""SumNetSalesExCJFPer9SH-3M"", CALCULATE([SumNetSalesExCJFPer9SH], Calendar[Last3M]),
"&amp;"
    ""CountTransactions-3M"", CALCULATE([CountTransactions], Calendar[Last3M]),
    ""CountTransactionsPer9SH-3M"", CALCULATE([CountTransactionsPer9SH], Calendar[Last3M]),
"&amp;"
    ""MedianTransactionValue-3M"", CALCULATE([MedianTransactionValue], Calendar[Last3M]),
"&amp;"
    ""AverageSalesQuantityP100-3M"", CALCULATE([AverageSalesQuantityP100], Calendar[Last3M]),
    ""MedianPriceP100-3M"", CALCULATE([MedianPriceP100], Calendar[Last3M]),
"&amp;"
    ""NetSales-1M"", CALCULATE([SumNetSales], Calendar[Last1M]),
    ""SalesQuantity-1M"", CALCULATE([SalesQuantity], Calendar[Last1M]),
"&amp;"
    ""HoursAC10-1M"", CALCULATE([HoursAC10], Calendar[Last1M])/8,
    ""SumNetSalesPer9SH-1M"", CALCULATE([SumNetSalesPer9SH], Calendar[Last1M]),
"&amp;"
    ""SumNetSalesExJELLPer9SH-1M"", CALCULATE([SumNetSalesExJELLPer9SH], Calendar[Last1M]),
    ""SumNetSalesExFurniturePer9SH-1M"", CALCULATE([SumNetSalesExFurniturePer9SH], Calendar[Last1M]),
"&amp;"
    ""SumNetSalesExJFPer9SH-1M"", CALCULATE([SumNetSalesExJFPer9SH], Calendar[Last1M]),
    ""SumNetSalesExCJFPer9SH-1M"", CALCULATE([SumNetSalesExCJFPer9SH], Calendar[Last1M]),
"&amp;"
    ""CountTransactions-1M"", CALCULATE([CountTransactions], Calendar[Last1M]),
    ""CountTransactionsPer9SH-1M"", CALCULATE([CountTransactionsPer9SH], Calendar[Last1M]),
"&amp;"
    ""MedianTransactionValue-1M"", CALCULATE([MedianTransactionValue], Calendar[Last1M]),
"&amp;"
    ""AverageSalesQuantityP100-1M"", CALCULATE([AverageSalesQuantityP100], Calendar[Last1M]),
    ""MedianPriceP100-1M"", CALCULATE([MedianPriceP100], Calendar[Last1M]),
"&amp;"
    ""NetSales-1W"", CALCULATE([SumNetSales], Calendar[Last1W]),
    ""SalesQuantity-1W"", CALCULATE([SalesQuantity], Calendar[Last1W]),
"&amp;"
    ""HoursAC10-1W"", CALCULATE([HoursAC10], Calendar[Last1W])/8,
    ""SumNetSalesPer9SH-1W"", CALCULATE([SumNetSalesPer9SH], Calendar[Last1W]),
"&amp;"
    ""SumNetSalesExJELLPer9SH-1W"", CALCULATE([SumNetSalesExJELLPer9SH], Calendar[Last1W]),
    ""SumNetSalesExFurniturePer9SH-1W"", CALCULATE([SumNetSalesExFurniturePer9SH], Calendar[Last1W]),
"&amp;"
    ""SumNetSalesExJFPer9SH-1W"", CALCULATE([SumNetSalesExJFPer9SH], Calendar[Last1W]),
    ""SumNetSalesExCJFPer9SH-1W"", CALCULATE([SumNetSalesExCJFPer9SH], Calendar[Last1W]),
"&amp;"
    ""CountTransactions-1W"", CALCULATE([CountTransactions], Calendar[Last1W]),
    ""CountTransactionsPer9SH-1W"", CALCULATE([CountTransactionsPer9SH], Calendar[Last1W]),
"&amp;"
    ""MedianTransactionValue-1W"", CALCULATE([MedianTransactionValue], Calendar[Last1W]),
"&amp;"
    ""AverageSalesQuantityP100-1W"", CALCULATE([AverageSalesQuantityP100], Calendar[Last1W]),
    ""MedianPriceP100-1W"", CALCULATE([MedianPriceP100], Calendar[Last1W])
)
"</f>
        <v xml:space="preserve">EVALUATE
SUMMARIZECOLUMNS(
    ROLLUPADDISSUBTOTAL (Locations[LocationID], "Location Total",Staff[StaffID], "Staff Total" ),
    FILTER(Locations, Locations[Business] = "PTBZ" &amp;&amp; Locations[Type] = "Shops"),
    "StaffName", IGNORE([StaffNameText]), 
    "NetSales-1Y", CALCULATE([SumNetSales], Calendar[Last1Y]),
    "SalesQuantity-1Y", CALCULATE([SalesQuantity], Calendar[Last1Y]),
    "HoursAC10-1Y", CALCULATE([HoursAC10], Calendar[Last1Y])/8,
    "SumNetSalesPer9SH-1Y", CALCULATE([SumNetSalesPer9SH], Calendar[Last1Y]),
    "SumNetSalesExJELLPer9SH-1Y", CALCULATE([SumNetSalesExJELLPer9SH], Calendar[Last1Y]),
    "SumNetSalesExFurniturePer9SH-1Y", CALCULATE([SumNetSalesExFurniturePer9SH], Calendar[Last1Y]),
    "SumNetSalesExJFPer9SH-1Y", CALCULATE([SumNetSalesExJFPer9SH], Calendar[Last1Y]),
    "SumNetSalesExCJFPer9SH-1Y", CALCULATE([SumNetSalesExCJFPer9SH], Calendar[Last1Y]),
    "CountTransactions-1Y", CALCULATE([CountTransactions], Calendar[Last1Y]),
    "CountTransactionsPer9SH-1Y", CALCULATE([CountTransactionsPer9SH], Calendar[Last1Y]),
    "MedianTransactionValue-1Y", CALCULATE([MedianTransactionValue], Calendar[Last1Y]),
    "AverageSalesQuantityP100-1Y", CALCULATE([AverageSalesQuantityP100], Calendar[Last1Y]),
    "MedianPriceP100-1Y", CALCULATE([MedianPriceP100], Calendar[Last1Y]),
    "NetSales-3M", CALCULATE([SumNetSales], Calendar[Last3M]),
    "SalesQuantity-3M", CALCULATE([SalesQuantity], Calendar[Last3M]),
    "HoursAC10-3M", CALCULATE([HoursAC10], Calendar[Last3M])/8,
    "SumNetSalesPer9SH-3M", CALCULATE([SumNetSalesPer9SH], Calendar[Last3M]),
    "SumNetSalesExJELLPer9SH-3M", CALCULATE([SumNetSalesExJELLPer9SH], Calendar[Last3M]),
    "SumNetSalesExFurniturePer9SH-3M", CALCULATE([SumNetSalesExFurniturePer9SH], Calendar[Last3M]),
    "SumNetSalesExJFPer9SH-3M", CALCULATE([SumNetSalesExJFPer9SH], Calendar[Last3M]),
    "SumNetSalesExCJFPer9SH-3M", CALCULATE([SumNetSalesExCJFPer9SH], Calendar[Last3M]),
    "CountTransactions-3M", CALCULATE([CountTransactions], Calendar[Last3M]),
    "CountTransactionsPer9SH-3M", CALCULATE([CountTransactionsPer9SH], Calendar[Last3M]),
    "MedianTransactionValue-3M", CALCULATE([MedianTransactionValue], Calendar[Last3M]),
    "AverageSalesQuantityP100-3M", CALCULATE([AverageSalesQuantityP100], Calendar[Last3M]),
    "MedianPriceP100-3M", CALCULATE([MedianPriceP100], Calendar[Last3M]),
    "NetSales-1M", CALCULATE([SumNetSales], Calendar[Last1M]),
    "SalesQuantity-1M", CALCULATE([SalesQuantity], Calendar[Last1M]),
    "HoursAC10-1M", CALCULATE([HoursAC10], Calendar[Last1M])/8,
    "SumNetSalesPer9SH-1M", CALCULATE([SumNetSalesPer9SH], Calendar[Last1M]),
    "SumNetSalesExJELLPer9SH-1M", CALCULATE([SumNetSalesExJELLPer9SH], Calendar[Last1M]),
    "SumNetSalesExFurniturePer9SH-1M", CALCULATE([SumNetSalesExFurniturePer9SH], Calendar[Last1M]),
    "SumNetSalesExJFPer9SH-1M", CALCULATE([SumNetSalesExJFPer9SH], Calendar[Last1M]),
    "SumNetSalesExCJFPer9SH-1M", CALCULATE([SumNetSalesExCJFPer9SH], Calendar[Last1M]),
    "CountTransactions-1M", CALCULATE([CountTransactions], Calendar[Last1M]),
    "CountTransactionsPer9SH-1M", CALCULATE([CountTransactionsPer9SH], Calendar[Last1M]),
    "MedianTransactionValue-1M", CALCULATE([MedianTransactionValue], Calendar[Last1M]),
    "AverageSalesQuantityP100-1M", CALCULATE([AverageSalesQuantityP100], Calendar[Last1M]),
    "MedianPriceP100-1M", CALCULATE([MedianPriceP100], Calendar[Last1M]),
    "NetSales-1W", CALCULATE([SumNetSales], Calendar[Last1W]),
    "SalesQuantity-1W", CALCULATE([SalesQuantity], Calendar[Last1W]),
    "HoursAC10-1W", CALCULATE([HoursAC10], Calendar[Last1W])/8,
    "SumNetSalesPer9SH-1W", CALCULATE([SumNetSalesPer9SH], Calendar[Last1W]),
    "SumNetSalesExJELLPer9SH-1W", CALCULATE([SumNetSalesExJELLPer9SH], Calendar[Last1W]),
    "SumNetSalesExFurniturePer9SH-1W", CALCULATE([SumNetSalesExFurniturePer9SH], Calendar[Last1W]),
    "SumNetSalesExJFPer9SH-1W", CALCULATE([SumNetSalesExJFPer9SH], Calendar[Last1W]),
    "SumNetSalesExCJFPer9SH-1W", CALCULATE([SumNetSalesExCJFPer9SH], Calendar[Last1W]),
    "CountTransactions-1W", CALCULATE([CountTransactions], Calendar[Last1W]),
    "CountTransactionsPer9SH-1W", CALCULATE([CountTransactionsPer9SH], Calendar[Last1W]),
    "MedianTransactionValue-1W", CALCULATE([MedianTransactionValue], Calendar[Last1W]),
    "AverageSalesQuantityP100-1W", CALCULATE([AverageSalesQuantityP100], Calendar[Last1W]),
    "MedianPriceP100-1W", CALCULATE([MedianPriceP100], Calendar[Last1W])
)
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</row>
    <row r="3" spans="1:57" s="74" customFormat="1" ht="45" customHeight="1" x14ac:dyDescent="0.2">
      <c r="A3" s="74" t="s">
        <v>67</v>
      </c>
      <c r="B3" s="74" t="s">
        <v>64</v>
      </c>
      <c r="C3" s="74" t="s">
        <v>142</v>
      </c>
      <c r="D3" s="126" t="s">
        <v>68</v>
      </c>
      <c r="E3" s="126" t="s">
        <v>65</v>
      </c>
      <c r="F3" s="126" t="s">
        <v>198</v>
      </c>
      <c r="G3" s="126" t="s">
        <v>199</v>
      </c>
      <c r="H3" s="126" t="s">
        <v>200</v>
      </c>
      <c r="I3" s="127" t="s">
        <v>201</v>
      </c>
      <c r="J3" s="127" t="s">
        <v>202</v>
      </c>
      <c r="K3" s="126" t="s">
        <v>203</v>
      </c>
      <c r="L3" s="127" t="s">
        <v>204</v>
      </c>
      <c r="M3" s="126" t="s">
        <v>205</v>
      </c>
      <c r="N3" s="126" t="s">
        <v>206</v>
      </c>
      <c r="O3" s="126" t="s">
        <v>207</v>
      </c>
      <c r="P3" s="126" t="s">
        <v>208</v>
      </c>
      <c r="Q3" s="126" t="s">
        <v>209</v>
      </c>
      <c r="R3" s="127" t="s">
        <v>210</v>
      </c>
      <c r="S3" s="127" t="s">
        <v>211</v>
      </c>
      <c r="T3" s="126" t="s">
        <v>212</v>
      </c>
      <c r="U3" s="127" t="s">
        <v>213</v>
      </c>
      <c r="V3" s="126" t="s">
        <v>214</v>
      </c>
      <c r="W3" s="126" t="s">
        <v>215</v>
      </c>
      <c r="X3" s="126" t="s">
        <v>216</v>
      </c>
      <c r="Y3" s="126" t="s">
        <v>217</v>
      </c>
      <c r="Z3" s="126" t="s">
        <v>218</v>
      </c>
      <c r="AA3" s="127" t="s">
        <v>219</v>
      </c>
      <c r="AB3" s="127" t="s">
        <v>220</v>
      </c>
      <c r="AC3" s="126" t="s">
        <v>221</v>
      </c>
      <c r="AD3" s="127" t="s">
        <v>222</v>
      </c>
      <c r="AE3" s="126" t="s">
        <v>223</v>
      </c>
      <c r="AF3" s="126" t="s">
        <v>224</v>
      </c>
      <c r="AG3" s="126" t="s">
        <v>225</v>
      </c>
      <c r="AH3" s="126" t="s">
        <v>226</v>
      </c>
      <c r="AI3" s="126" t="s">
        <v>227</v>
      </c>
      <c r="AJ3" s="127" t="s">
        <v>228</v>
      </c>
      <c r="AK3" s="127" t="s">
        <v>229</v>
      </c>
      <c r="AL3" s="126" t="s">
        <v>230</v>
      </c>
      <c r="AM3" s="127" t="s">
        <v>231</v>
      </c>
      <c r="AN3" s="126" t="s">
        <v>232</v>
      </c>
      <c r="AO3" s="126" t="s">
        <v>233</v>
      </c>
      <c r="AP3" s="126" t="s">
        <v>234</v>
      </c>
      <c r="AQ3" s="126" t="s">
        <v>235</v>
      </c>
      <c r="AR3" s="126" t="s">
        <v>236</v>
      </c>
      <c r="AS3" s="126" t="s">
        <v>237</v>
      </c>
      <c r="AT3" s="126" t="s">
        <v>238</v>
      </c>
      <c r="AU3" s="126" t="s">
        <v>239</v>
      </c>
      <c r="AV3" s="126" t="s">
        <v>240</v>
      </c>
      <c r="AW3" s="126" t="s">
        <v>241</v>
      </c>
      <c r="AX3" s="126" t="s">
        <v>242</v>
      </c>
      <c r="AY3" s="126" t="s">
        <v>243</v>
      </c>
      <c r="AZ3" s="126" t="s">
        <v>244</v>
      </c>
      <c r="BA3" s="126" t="s">
        <v>245</v>
      </c>
      <c r="BB3" s="126" t="s">
        <v>246</v>
      </c>
      <c r="BC3" s="126" t="s">
        <v>247</v>
      </c>
      <c r="BD3" s="126" t="s">
        <v>248</v>
      </c>
      <c r="BE3" s="126" t="s">
        <v>249</v>
      </c>
    </row>
    <row r="4" spans="1:57" ht="10" customHeight="1" x14ac:dyDescent="0.2">
      <c r="A4" s="10" t="s">
        <v>29</v>
      </c>
      <c r="B4" s="10">
        <v>539</v>
      </c>
      <c r="C4" s="10" t="b">
        <v>0</v>
      </c>
      <c r="D4" s="13" t="b">
        <v>0</v>
      </c>
      <c r="E4" s="13" t="s">
        <v>171</v>
      </c>
      <c r="F4" s="13">
        <v>128070.00000000009</v>
      </c>
      <c r="G4" s="13">
        <v>620</v>
      </c>
      <c r="H4" s="13">
        <v>22.654756944515974</v>
      </c>
      <c r="I4" s="14">
        <v>5653.1173701690022</v>
      </c>
      <c r="J4" s="14">
        <v>4542.2336797530606</v>
      </c>
      <c r="K4" s="13">
        <v>4882.7714316651427</v>
      </c>
      <c r="L4" s="14">
        <v>3771.8877412492006</v>
      </c>
      <c r="M4" s="13">
        <v>4047.0749796410541</v>
      </c>
      <c r="N4" s="13">
        <v>206</v>
      </c>
      <c r="O4" s="13">
        <v>9.0930130261170738</v>
      </c>
      <c r="P4" s="13">
        <v>400</v>
      </c>
      <c r="Q4" s="13">
        <v>1.7393617021276595</v>
      </c>
      <c r="R4" s="14">
        <v>305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0" customHeight="1" x14ac:dyDescent="0.2">
      <c r="A5" s="10" t="s">
        <v>29</v>
      </c>
      <c r="B5" s="10">
        <v>848</v>
      </c>
      <c r="C5" s="10" t="b">
        <v>0</v>
      </c>
      <c r="D5" s="13" t="b">
        <v>0</v>
      </c>
      <c r="E5" s="13" t="s">
        <v>160</v>
      </c>
      <c r="F5" s="13">
        <v>521401.99999999924</v>
      </c>
      <c r="G5" s="13">
        <v>2227</v>
      </c>
      <c r="H5" s="13">
        <v>54.093229166753588</v>
      </c>
      <c r="I5" s="14">
        <v>9638.9512704569643</v>
      </c>
      <c r="J5" s="14">
        <v>8652.7428147638129</v>
      </c>
      <c r="K5" s="13">
        <v>6655.864431574425</v>
      </c>
      <c r="L5" s="14">
        <v>5669.6559758812809</v>
      </c>
      <c r="M5" s="13">
        <v>5811.326201860501</v>
      </c>
      <c r="N5" s="13">
        <v>620</v>
      </c>
      <c r="O5" s="13">
        <v>11.461693257186061</v>
      </c>
      <c r="P5" s="13">
        <v>359.5</v>
      </c>
      <c r="Q5" s="13">
        <v>1.885509838998211</v>
      </c>
      <c r="R5" s="14">
        <v>299</v>
      </c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0" customHeight="1" x14ac:dyDescent="0.2">
      <c r="A6" s="10" t="s">
        <v>29</v>
      </c>
      <c r="B6" s="10">
        <v>546</v>
      </c>
      <c r="C6" s="10" t="b">
        <v>0</v>
      </c>
      <c r="D6" s="13" t="b">
        <v>0</v>
      </c>
      <c r="E6" s="13" t="s">
        <v>176</v>
      </c>
      <c r="F6" s="13">
        <v>2783</v>
      </c>
      <c r="G6" s="13">
        <v>16</v>
      </c>
      <c r="H6" s="13">
        <v>2.6830208333412884</v>
      </c>
      <c r="I6" s="14">
        <v>1037.2636564786576</v>
      </c>
      <c r="J6" s="14">
        <v>545.28089451249593</v>
      </c>
      <c r="K6" s="13">
        <v>1037.2636564786576</v>
      </c>
      <c r="L6" s="14">
        <v>545.28089451249593</v>
      </c>
      <c r="M6" s="13">
        <v>545.28089451249593</v>
      </c>
      <c r="N6" s="13">
        <v>8</v>
      </c>
      <c r="O6" s="13">
        <v>2.9817137088858288</v>
      </c>
      <c r="P6" s="13">
        <v>277</v>
      </c>
      <c r="Q6" s="13">
        <v>1.125</v>
      </c>
      <c r="R6" s="14">
        <v>255</v>
      </c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0" customHeight="1" x14ac:dyDescent="0.2">
      <c r="A7" s="10" t="s">
        <v>29</v>
      </c>
      <c r="B7" s="10">
        <v>810</v>
      </c>
      <c r="C7" s="10" t="b">
        <v>0</v>
      </c>
      <c r="D7" s="13" t="b">
        <v>0</v>
      </c>
      <c r="E7" s="13" t="s">
        <v>103</v>
      </c>
      <c r="F7" s="13">
        <v>2162075.500000041</v>
      </c>
      <c r="G7" s="13">
        <v>10526</v>
      </c>
      <c r="H7" s="13">
        <v>189.83534722218931</v>
      </c>
      <c r="I7" s="14">
        <v>11389.214556915364</v>
      </c>
      <c r="J7" s="14">
        <v>10354.822369826197</v>
      </c>
      <c r="K7" s="13">
        <v>9946.6876302546389</v>
      </c>
      <c r="L7" s="14">
        <v>8912.2954431654925</v>
      </c>
      <c r="M7" s="13">
        <v>8106.5719452068834</v>
      </c>
      <c r="N7" s="13">
        <v>2748</v>
      </c>
      <c r="O7" s="13">
        <v>14.475702445359945</v>
      </c>
      <c r="P7" s="13">
        <v>400</v>
      </c>
      <c r="Q7" s="13">
        <v>2.0726302831350019</v>
      </c>
      <c r="R7" s="14">
        <v>299</v>
      </c>
      <c r="S7" s="14">
        <v>8984</v>
      </c>
      <c r="T7" s="13">
        <v>55</v>
      </c>
      <c r="U7" s="14">
        <v>1.3598958333241171</v>
      </c>
      <c r="V7" s="13">
        <v>6606.3883569961317</v>
      </c>
      <c r="W7" s="13">
        <v>6606.3883569961317</v>
      </c>
      <c r="X7" s="13">
        <v>5560.7200306772866</v>
      </c>
      <c r="Y7" s="13">
        <v>5560.7200306772866</v>
      </c>
      <c r="Z7" s="13">
        <v>6287.2462658411532</v>
      </c>
      <c r="AA7" s="14">
        <v>17</v>
      </c>
      <c r="AB7" s="14">
        <v>12.500957487637383</v>
      </c>
      <c r="AC7" s="13">
        <v>550</v>
      </c>
      <c r="AD7" s="14">
        <v>2</v>
      </c>
      <c r="AE7" s="13">
        <v>299</v>
      </c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0" customHeight="1" x14ac:dyDescent="0.2">
      <c r="A8" s="10" t="s">
        <v>29</v>
      </c>
      <c r="B8" s="10">
        <v>840</v>
      </c>
      <c r="C8" s="10" t="b">
        <v>0</v>
      </c>
      <c r="D8" s="13" t="b">
        <v>0</v>
      </c>
      <c r="E8" s="13" t="s">
        <v>159</v>
      </c>
      <c r="F8" s="13">
        <v>329470.89999999979</v>
      </c>
      <c r="G8" s="13">
        <v>1528</v>
      </c>
      <c r="H8" s="13">
        <v>32.447256944329709</v>
      </c>
      <c r="I8" s="14">
        <v>10154.04477997257</v>
      </c>
      <c r="J8" s="14">
        <v>8912.4298086632662</v>
      </c>
      <c r="K8" s="13">
        <v>7291.8767958086937</v>
      </c>
      <c r="L8" s="14">
        <v>6050.2618244993746</v>
      </c>
      <c r="M8" s="13">
        <v>6213.0891479019228</v>
      </c>
      <c r="N8" s="13">
        <v>442</v>
      </c>
      <c r="O8" s="13">
        <v>13.622106816559151</v>
      </c>
      <c r="P8" s="13">
        <v>329</v>
      </c>
      <c r="Q8" s="13">
        <v>1.8441558441558441</v>
      </c>
      <c r="R8" s="14">
        <v>289</v>
      </c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10" customHeight="1" x14ac:dyDescent="0.2">
      <c r="A9" s="10" t="s">
        <v>29</v>
      </c>
      <c r="B9" s="10">
        <v>853</v>
      </c>
      <c r="C9" s="10" t="b">
        <v>0</v>
      </c>
      <c r="D9" s="13" t="b">
        <v>0</v>
      </c>
      <c r="E9" s="13" t="s">
        <v>117</v>
      </c>
      <c r="F9" s="13">
        <v>163077.00000000012</v>
      </c>
      <c r="G9" s="13">
        <v>1642</v>
      </c>
      <c r="H9" s="13">
        <v>249.76736111145698</v>
      </c>
      <c r="I9" s="14">
        <v>652.91557421399079</v>
      </c>
      <c r="J9" s="14">
        <v>560.19569321374365</v>
      </c>
      <c r="K9" s="13">
        <v>641.76119444394237</v>
      </c>
      <c r="L9" s="14">
        <v>549.04131344369523</v>
      </c>
      <c r="M9" s="13">
        <v>584.34216284517277</v>
      </c>
      <c r="N9" s="13">
        <v>444</v>
      </c>
      <c r="O9" s="13">
        <v>1.7776542059947857</v>
      </c>
      <c r="P9" s="13">
        <v>303</v>
      </c>
      <c r="Q9" s="13">
        <v>1.5285285285285286</v>
      </c>
      <c r="R9" s="14">
        <v>259</v>
      </c>
      <c r="S9" s="14">
        <v>24480</v>
      </c>
      <c r="T9" s="13">
        <v>236</v>
      </c>
      <c r="U9" s="14">
        <v>62.430000000107391</v>
      </c>
      <c r="V9" s="13">
        <v>392.11917347361668</v>
      </c>
      <c r="W9" s="13">
        <v>378.21560147299988</v>
      </c>
      <c r="X9" s="13">
        <v>392.11917347361668</v>
      </c>
      <c r="Y9" s="13">
        <v>378.21560147299988</v>
      </c>
      <c r="Z9" s="13">
        <v>419.50824923842617</v>
      </c>
      <c r="AA9" s="14">
        <v>76</v>
      </c>
      <c r="AB9" s="14">
        <v>1.2173634470586139</v>
      </c>
      <c r="AC9" s="13">
        <v>199</v>
      </c>
      <c r="AD9" s="14">
        <v>1.5384615384615385</v>
      </c>
      <c r="AE9" s="13">
        <v>274</v>
      </c>
      <c r="AF9" s="13">
        <v>3641</v>
      </c>
      <c r="AG9" s="13">
        <v>35</v>
      </c>
      <c r="AH9" s="13">
        <v>22.070798611179924</v>
      </c>
      <c r="AI9" s="13">
        <v>164.96910982440198</v>
      </c>
      <c r="AJ9" s="14">
        <v>164.96910982440198</v>
      </c>
      <c r="AK9" s="14">
        <v>164.96910982440198</v>
      </c>
      <c r="AL9" s="13">
        <v>164.96910982440198</v>
      </c>
      <c r="AM9" s="14">
        <v>208.69657148096076</v>
      </c>
      <c r="AN9" s="13">
        <v>18</v>
      </c>
      <c r="AO9" s="14">
        <v>0.81555725812667834</v>
      </c>
      <c r="AP9" s="14">
        <v>159</v>
      </c>
      <c r="AQ9" s="14">
        <v>1.1538461538461537</v>
      </c>
      <c r="AR9" s="14">
        <v>329</v>
      </c>
      <c r="AS9" s="14">
        <v>2900</v>
      </c>
      <c r="AT9" s="14">
        <v>13</v>
      </c>
      <c r="AU9" s="14">
        <v>4.7144791666869423</v>
      </c>
      <c r="AV9" s="14">
        <v>615.12627322477886</v>
      </c>
      <c r="AW9" s="14">
        <v>615.12627322477886</v>
      </c>
      <c r="AX9" s="14">
        <v>615.12627322477886</v>
      </c>
      <c r="AY9" s="14">
        <v>615.12627322477886</v>
      </c>
      <c r="AZ9" s="14">
        <v>661.36679997064164</v>
      </c>
      <c r="BA9" s="14">
        <v>6</v>
      </c>
      <c r="BB9" s="14">
        <v>1.2726750480512667</v>
      </c>
      <c r="BC9" s="14">
        <v>714</v>
      </c>
      <c r="BD9" s="14">
        <v>1.6</v>
      </c>
      <c r="BE9" s="14">
        <v>433.5</v>
      </c>
    </row>
    <row r="10" spans="1:57" ht="10" customHeight="1" x14ac:dyDescent="0.2">
      <c r="A10" s="10" t="s">
        <v>29</v>
      </c>
      <c r="B10" s="10">
        <v>807</v>
      </c>
      <c r="C10" s="10" t="b">
        <v>0</v>
      </c>
      <c r="D10" s="13" t="b">
        <v>0</v>
      </c>
      <c r="E10" s="13" t="s">
        <v>155</v>
      </c>
      <c r="F10" s="13">
        <v>42535.999999999993</v>
      </c>
      <c r="G10" s="13">
        <v>254</v>
      </c>
      <c r="H10" s="13">
        <v>12.14493055556115</v>
      </c>
      <c r="I10" s="14">
        <v>3502.366671048836</v>
      </c>
      <c r="J10" s="14">
        <v>3135.9751153587595</v>
      </c>
      <c r="K10" s="13">
        <v>3502.366671048836</v>
      </c>
      <c r="L10" s="14">
        <v>3135.9751153587595</v>
      </c>
      <c r="M10" s="13">
        <v>3109.2232127016273</v>
      </c>
      <c r="N10" s="13">
        <v>88</v>
      </c>
      <c r="O10" s="13">
        <v>7.2458215876504051</v>
      </c>
      <c r="P10" s="13">
        <v>270</v>
      </c>
      <c r="Q10" s="13">
        <v>1.7297297297297298</v>
      </c>
      <c r="R10" s="14">
        <v>259</v>
      </c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</row>
    <row r="11" spans="1:57" ht="10" customHeight="1" x14ac:dyDescent="0.2">
      <c r="A11" s="10" t="s">
        <v>29</v>
      </c>
      <c r="B11" s="10">
        <v>803</v>
      </c>
      <c r="C11" s="10" t="b">
        <v>0</v>
      </c>
      <c r="D11" s="13" t="b">
        <v>0</v>
      </c>
      <c r="E11" s="13" t="s">
        <v>154</v>
      </c>
      <c r="F11" s="13">
        <v>137287.00000000015</v>
      </c>
      <c r="G11" s="13">
        <v>642</v>
      </c>
      <c r="H11" s="13">
        <v>66.076979166514064</v>
      </c>
      <c r="I11" s="14">
        <v>2077.6827532329639</v>
      </c>
      <c r="J11" s="14">
        <v>1882.9553283067248</v>
      </c>
      <c r="K11" s="13">
        <v>1808.2545768156303</v>
      </c>
      <c r="L11" s="14">
        <v>1613.5271518893919</v>
      </c>
      <c r="M11" s="13">
        <v>1441.0903948868215</v>
      </c>
      <c r="N11" s="13">
        <v>197</v>
      </c>
      <c r="O11" s="13">
        <v>2.9813711595919021</v>
      </c>
      <c r="P11" s="13">
        <v>379</v>
      </c>
      <c r="Q11" s="13">
        <v>1.8125</v>
      </c>
      <c r="R11" s="14">
        <v>299</v>
      </c>
      <c r="S11" s="14">
        <v>6022</v>
      </c>
      <c r="T11" s="13">
        <v>26</v>
      </c>
      <c r="U11" s="14">
        <v>4.8906249999973808</v>
      </c>
      <c r="V11" s="13">
        <v>1231.3354632594453</v>
      </c>
      <c r="W11" s="13">
        <v>1231.3354632594453</v>
      </c>
      <c r="X11" s="13">
        <v>977.38019169381414</v>
      </c>
      <c r="Y11" s="13">
        <v>977.38019169381414</v>
      </c>
      <c r="Z11" s="13">
        <v>813.59744408989263</v>
      </c>
      <c r="AA11" s="14">
        <v>13</v>
      </c>
      <c r="AB11" s="14">
        <v>2.6581469648576537</v>
      </c>
      <c r="AC11" s="13">
        <v>290</v>
      </c>
      <c r="AD11" s="14">
        <v>1.1538461538461537</v>
      </c>
      <c r="AE11" s="13">
        <v>269</v>
      </c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</row>
    <row r="12" spans="1:57" ht="10" customHeight="1" x14ac:dyDescent="0.2">
      <c r="A12" s="10" t="s">
        <v>29</v>
      </c>
      <c r="B12" s="10">
        <v>557</v>
      </c>
      <c r="C12" s="10" t="b">
        <v>0</v>
      </c>
      <c r="D12" s="13" t="b">
        <v>0</v>
      </c>
      <c r="E12" s="13" t="s">
        <v>182</v>
      </c>
      <c r="F12" s="13">
        <v>376314.99999999849</v>
      </c>
      <c r="G12" s="13">
        <v>2003</v>
      </c>
      <c r="H12" s="13">
        <v>138.92604166667826</v>
      </c>
      <c r="I12" s="14">
        <v>2708.7434111372836</v>
      </c>
      <c r="J12" s="14">
        <v>2382.8066792130999</v>
      </c>
      <c r="K12" s="13">
        <v>2708.7434111372836</v>
      </c>
      <c r="L12" s="14">
        <v>2382.8066792130999</v>
      </c>
      <c r="M12" s="13">
        <v>2301.0876590510115</v>
      </c>
      <c r="N12" s="13">
        <v>579</v>
      </c>
      <c r="O12" s="13">
        <v>4.1676851442235723</v>
      </c>
      <c r="P12" s="13">
        <v>499</v>
      </c>
      <c r="Q12" s="13">
        <v>2.0494296577946769</v>
      </c>
      <c r="R12" s="14">
        <v>299</v>
      </c>
      <c r="S12" s="14">
        <v>59086.999999999942</v>
      </c>
      <c r="T12" s="13">
        <v>264</v>
      </c>
      <c r="U12" s="14">
        <v>18.514027777779845</v>
      </c>
      <c r="V12" s="13">
        <v>3191.471931943137</v>
      </c>
      <c r="W12" s="13">
        <v>3091.3856610224502</v>
      </c>
      <c r="X12" s="13">
        <v>3191.471931943137</v>
      </c>
      <c r="Y12" s="13">
        <v>3091.3856610224502</v>
      </c>
      <c r="Z12" s="13">
        <v>2802.5992303130352</v>
      </c>
      <c r="AA12" s="14">
        <v>88</v>
      </c>
      <c r="AB12" s="14">
        <v>4.7531526395145516</v>
      </c>
      <c r="AC12" s="13">
        <v>388.5</v>
      </c>
      <c r="AD12" s="14">
        <v>1.9750000000000001</v>
      </c>
      <c r="AE12" s="13">
        <v>309</v>
      </c>
      <c r="AF12" s="13">
        <v>3816.0000000000005</v>
      </c>
      <c r="AG12" s="13">
        <v>17</v>
      </c>
      <c r="AH12" s="13">
        <v>2.2589930555509636</v>
      </c>
      <c r="AI12" s="13">
        <v>1689.2482208491278</v>
      </c>
      <c r="AJ12" s="14">
        <v>1689.2482208491278</v>
      </c>
      <c r="AK12" s="14">
        <v>1689.2482208491278</v>
      </c>
      <c r="AL12" s="13">
        <v>1689.2482208491278</v>
      </c>
      <c r="AM12" s="14">
        <v>1689.2482208491278</v>
      </c>
      <c r="AN12" s="13">
        <v>6</v>
      </c>
      <c r="AO12" s="14">
        <v>2.6560506617124648</v>
      </c>
      <c r="AP12" s="14">
        <v>438.5</v>
      </c>
      <c r="AQ12" s="14">
        <v>2</v>
      </c>
      <c r="AR12" s="14">
        <v>269</v>
      </c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</row>
    <row r="13" spans="1:57" ht="10" customHeight="1" x14ac:dyDescent="0.2">
      <c r="A13" s="10" t="s">
        <v>29</v>
      </c>
      <c r="B13" s="10">
        <v>559</v>
      </c>
      <c r="C13" s="10" t="b">
        <v>0</v>
      </c>
      <c r="D13" s="13" t="b">
        <v>0</v>
      </c>
      <c r="E13" s="13" t="s">
        <v>109</v>
      </c>
      <c r="F13" s="13">
        <v>664021.99999999662</v>
      </c>
      <c r="G13" s="13">
        <v>3767</v>
      </c>
      <c r="H13" s="13">
        <v>112.9932291667629</v>
      </c>
      <c r="I13" s="14">
        <v>5876.6530074115226</v>
      </c>
      <c r="J13" s="14">
        <v>5294.4721060858974</v>
      </c>
      <c r="K13" s="13">
        <v>5289.281529585649</v>
      </c>
      <c r="L13" s="14">
        <v>4707.1006282600165</v>
      </c>
      <c r="M13" s="13">
        <v>4820.8437268047273</v>
      </c>
      <c r="N13" s="13">
        <v>1077</v>
      </c>
      <c r="O13" s="13">
        <v>9.5315445707856696</v>
      </c>
      <c r="P13" s="13">
        <v>387</v>
      </c>
      <c r="Q13" s="13">
        <v>1.9657676348547717</v>
      </c>
      <c r="R13" s="14">
        <v>289</v>
      </c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</row>
    <row r="14" spans="1:57" ht="10" customHeight="1" x14ac:dyDescent="0.2">
      <c r="A14" s="10" t="s">
        <v>29</v>
      </c>
      <c r="B14" s="10">
        <v>561</v>
      </c>
      <c r="C14" s="10" t="b">
        <v>0</v>
      </c>
      <c r="D14" s="13" t="b">
        <v>0</v>
      </c>
      <c r="E14" s="13" t="s">
        <v>184</v>
      </c>
      <c r="F14" s="13">
        <v>89269.000000000116</v>
      </c>
      <c r="G14" s="13">
        <v>509</v>
      </c>
      <c r="H14" s="13">
        <v>15.044999999976426</v>
      </c>
      <c r="I14" s="14">
        <v>5933.4662678723826</v>
      </c>
      <c r="J14" s="14">
        <v>4964.1542040622853</v>
      </c>
      <c r="K14" s="13">
        <v>5933.4662678723826</v>
      </c>
      <c r="L14" s="14">
        <v>4964.1542040622853</v>
      </c>
      <c r="M14" s="13">
        <v>4810.1495513535019</v>
      </c>
      <c r="N14" s="13">
        <v>154</v>
      </c>
      <c r="O14" s="13">
        <v>10.235958790311818</v>
      </c>
      <c r="P14" s="13">
        <v>368</v>
      </c>
      <c r="Q14" s="13">
        <v>1.9318181818181819</v>
      </c>
      <c r="R14" s="14">
        <v>289</v>
      </c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</row>
    <row r="15" spans="1:57" ht="10" customHeight="1" x14ac:dyDescent="0.2">
      <c r="A15" s="10" t="s">
        <v>29</v>
      </c>
      <c r="B15" s="10">
        <v>548</v>
      </c>
      <c r="C15" s="10" t="b">
        <v>0</v>
      </c>
      <c r="D15" s="13" t="b">
        <v>0</v>
      </c>
      <c r="E15" s="13" t="s">
        <v>91</v>
      </c>
      <c r="F15" s="13">
        <v>7088</v>
      </c>
      <c r="G15" s="13">
        <v>14</v>
      </c>
      <c r="H15" s="13">
        <v>0.66749999999999998</v>
      </c>
      <c r="I15" s="14">
        <v>10618.7265917603</v>
      </c>
      <c r="J15" s="14">
        <v>10618.7265917603</v>
      </c>
      <c r="K15" s="13">
        <v>10618.7265917603</v>
      </c>
      <c r="L15" s="14">
        <v>10618.7265917603</v>
      </c>
      <c r="M15" s="13">
        <v>8254.681647940075</v>
      </c>
      <c r="N15" s="13">
        <v>5</v>
      </c>
      <c r="O15" s="13">
        <v>7.4906367041198507</v>
      </c>
      <c r="P15" s="13">
        <v>569</v>
      </c>
      <c r="Q15" s="13">
        <v>1.8</v>
      </c>
      <c r="R15" s="14">
        <v>819</v>
      </c>
      <c r="U15" s="14">
        <v>0.37</v>
      </c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</row>
    <row r="16" spans="1:57" ht="10" customHeight="1" x14ac:dyDescent="0.2">
      <c r="A16" s="10" t="s">
        <v>29</v>
      </c>
      <c r="B16" s="10">
        <v>562</v>
      </c>
      <c r="C16" s="10" t="b">
        <v>0</v>
      </c>
      <c r="D16" s="13" t="b">
        <v>0</v>
      </c>
      <c r="E16" s="13" t="s">
        <v>185</v>
      </c>
      <c r="F16" s="13">
        <v>109133.00000000016</v>
      </c>
      <c r="G16" s="13">
        <v>748</v>
      </c>
      <c r="H16" s="13">
        <v>35.213472222214335</v>
      </c>
      <c r="I16" s="14">
        <v>3099.1831566997207</v>
      </c>
      <c r="J16" s="14">
        <v>2591.9341161256484</v>
      </c>
      <c r="K16" s="13">
        <v>3099.1831566997207</v>
      </c>
      <c r="L16" s="14">
        <v>2591.9341161256484</v>
      </c>
      <c r="M16" s="13">
        <v>2799.1303833371871</v>
      </c>
      <c r="N16" s="13">
        <v>262</v>
      </c>
      <c r="O16" s="13">
        <v>7.4403341524133459</v>
      </c>
      <c r="P16" s="13">
        <v>319.5</v>
      </c>
      <c r="Q16" s="13">
        <v>1.5644444444444445</v>
      </c>
      <c r="R16" s="14">
        <v>269</v>
      </c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</row>
    <row r="17" spans="1:57" ht="10" customHeight="1" x14ac:dyDescent="0.2">
      <c r="A17" s="10" t="s">
        <v>29</v>
      </c>
      <c r="B17" s="10">
        <v>835</v>
      </c>
      <c r="C17" s="10" t="b">
        <v>0</v>
      </c>
      <c r="D17" s="13" t="b">
        <v>0</v>
      </c>
      <c r="E17" s="13" t="s">
        <v>121</v>
      </c>
      <c r="F17" s="13">
        <v>4452</v>
      </c>
      <c r="G17" s="13">
        <v>28</v>
      </c>
      <c r="H17" s="13">
        <v>1.0194097222265555</v>
      </c>
      <c r="I17" s="14">
        <v>4367.2332163716401</v>
      </c>
      <c r="J17" s="14">
        <v>4367.2332163716401</v>
      </c>
      <c r="K17" s="13">
        <v>4367.2332163716401</v>
      </c>
      <c r="L17" s="14">
        <v>4367.2332163716401</v>
      </c>
      <c r="M17" s="13">
        <v>4776.2934704657491</v>
      </c>
      <c r="N17" s="13">
        <v>7</v>
      </c>
      <c r="O17" s="13">
        <v>6.8667188936661008</v>
      </c>
      <c r="P17" s="13">
        <v>429.5</v>
      </c>
      <c r="Q17" s="13">
        <v>2.8</v>
      </c>
      <c r="R17" s="14">
        <v>299</v>
      </c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</row>
    <row r="18" spans="1:57" ht="10" customHeight="1" x14ac:dyDescent="0.2">
      <c r="A18" s="10" t="s">
        <v>29</v>
      </c>
      <c r="B18" s="10">
        <v>563</v>
      </c>
      <c r="C18" s="10" t="b">
        <v>0</v>
      </c>
      <c r="D18" s="13" t="b">
        <v>0</v>
      </c>
      <c r="E18" s="13" t="s">
        <v>186</v>
      </c>
      <c r="F18" s="13">
        <v>272307.00000000029</v>
      </c>
      <c r="G18" s="13">
        <v>1635</v>
      </c>
      <c r="H18" s="13">
        <v>48.604791666689565</v>
      </c>
      <c r="I18" s="14">
        <v>5602.4723213991492</v>
      </c>
      <c r="J18" s="14">
        <v>4889.4191673466075</v>
      </c>
      <c r="K18" s="13">
        <v>5602.4723213991492</v>
      </c>
      <c r="L18" s="14">
        <v>4889.4191673466075</v>
      </c>
      <c r="M18" s="13">
        <v>4740.1602208264876</v>
      </c>
      <c r="N18" s="13">
        <v>454</v>
      </c>
      <c r="O18" s="13">
        <v>9.3406428549953215</v>
      </c>
      <c r="P18" s="13">
        <v>412.5</v>
      </c>
      <c r="Q18" s="13">
        <v>2.0351758793969847</v>
      </c>
      <c r="R18" s="14">
        <v>289</v>
      </c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</row>
    <row r="19" spans="1:57" ht="10" customHeight="1" x14ac:dyDescent="0.2">
      <c r="A19" s="10" t="s">
        <v>29</v>
      </c>
      <c r="B19" s="10">
        <v>568</v>
      </c>
      <c r="C19" s="10" t="b">
        <v>0</v>
      </c>
      <c r="D19" s="13" t="b">
        <v>0</v>
      </c>
      <c r="E19" s="13" t="s">
        <v>189</v>
      </c>
      <c r="F19" s="13">
        <v>1396466.8000000012</v>
      </c>
      <c r="G19" s="13">
        <v>5481</v>
      </c>
      <c r="H19" s="13">
        <v>182.74531250001368</v>
      </c>
      <c r="I19" s="14">
        <v>7641.6012038606823</v>
      </c>
      <c r="J19" s="14">
        <v>7331.3519327610657</v>
      </c>
      <c r="K19" s="13">
        <v>5017.411869319074</v>
      </c>
      <c r="L19" s="14">
        <v>4707.1625982194591</v>
      </c>
      <c r="M19" s="13">
        <v>4408.4846225532228</v>
      </c>
      <c r="N19" s="13">
        <v>1339</v>
      </c>
      <c r="O19" s="13">
        <v>7.3271373239732194</v>
      </c>
      <c r="P19" s="13">
        <v>439.5</v>
      </c>
      <c r="Q19" s="13">
        <v>2.2061939690301546</v>
      </c>
      <c r="R19" s="14">
        <v>289</v>
      </c>
      <c r="S19" s="14">
        <v>565393.99999999802</v>
      </c>
      <c r="T19" s="13">
        <v>2270</v>
      </c>
      <c r="U19" s="14">
        <v>67.409791666729149</v>
      </c>
      <c r="V19" s="13">
        <v>8387.4165165096401</v>
      </c>
      <c r="W19" s="13">
        <v>8323.8189308473775</v>
      </c>
      <c r="X19" s="13">
        <v>5384.836401729408</v>
      </c>
      <c r="Y19" s="13">
        <v>5321.2388160671544</v>
      </c>
      <c r="Z19" s="13">
        <v>5023.9971319649203</v>
      </c>
      <c r="AA19" s="14">
        <v>540</v>
      </c>
      <c r="AB19" s="14">
        <v>8.0107056652798256</v>
      </c>
      <c r="AC19" s="13">
        <v>421</v>
      </c>
      <c r="AD19" s="14">
        <v>2.2131147540983607</v>
      </c>
      <c r="AE19" s="13">
        <v>289</v>
      </c>
      <c r="AF19" s="13">
        <v>158621.00000000006</v>
      </c>
      <c r="AG19" s="13">
        <v>940</v>
      </c>
      <c r="AH19" s="13">
        <v>25.850416666653764</v>
      </c>
      <c r="AI19" s="13">
        <v>6136.1099917826941</v>
      </c>
      <c r="AJ19" s="14">
        <v>6098.7798391416791</v>
      </c>
      <c r="AK19" s="14">
        <v>4769.5943005455756</v>
      </c>
      <c r="AL19" s="13">
        <v>4732.2641479045615</v>
      </c>
      <c r="AM19" s="14">
        <v>4253.9236956227669</v>
      </c>
      <c r="AN19" s="13">
        <v>180</v>
      </c>
      <c r="AO19" s="14">
        <v>6.9631372801891587</v>
      </c>
      <c r="AP19" s="14">
        <v>421</v>
      </c>
      <c r="AQ19" s="14">
        <v>2.1257861635220126</v>
      </c>
      <c r="AR19" s="14">
        <v>279</v>
      </c>
      <c r="AS19" s="14">
        <v>26714</v>
      </c>
      <c r="AT19" s="14">
        <v>125</v>
      </c>
      <c r="AU19" s="14">
        <v>4.2938541666735546</v>
      </c>
      <c r="AV19" s="14">
        <v>6221.4502316680482</v>
      </c>
      <c r="AW19" s="14">
        <v>6221.4502316680482</v>
      </c>
      <c r="AX19" s="14">
        <v>4893.5057373590271</v>
      </c>
      <c r="AY19" s="14">
        <v>4893.5057373590271</v>
      </c>
      <c r="AZ19" s="14">
        <v>4306.0847626140858</v>
      </c>
      <c r="BA19" s="14">
        <v>27</v>
      </c>
      <c r="BB19" s="14">
        <v>6.2880570582854425</v>
      </c>
      <c r="BC19" s="14">
        <v>557</v>
      </c>
      <c r="BD19" s="14">
        <v>2.36</v>
      </c>
      <c r="BE19" s="14">
        <v>259</v>
      </c>
    </row>
    <row r="20" spans="1:57" ht="10" customHeight="1" x14ac:dyDescent="0.2">
      <c r="A20" s="10" t="s">
        <v>29</v>
      </c>
      <c r="B20" s="10">
        <v>569</v>
      </c>
      <c r="C20" s="10" t="b">
        <v>0</v>
      </c>
      <c r="D20" s="13" t="b">
        <v>0</v>
      </c>
      <c r="E20" s="13" t="s">
        <v>95</v>
      </c>
      <c r="F20" s="13">
        <v>289761.99999999988</v>
      </c>
      <c r="G20" s="13">
        <v>1530</v>
      </c>
      <c r="H20" s="13">
        <v>49.812986111098141</v>
      </c>
      <c r="I20" s="14">
        <v>5816.9971853071065</v>
      </c>
      <c r="J20" s="14">
        <v>4929.8068469998561</v>
      </c>
      <c r="K20" s="13">
        <v>5258.8716407354004</v>
      </c>
      <c r="L20" s="14">
        <v>4371.68130242814</v>
      </c>
      <c r="M20" s="13">
        <v>4342.9277561780636</v>
      </c>
      <c r="N20" s="13">
        <v>396</v>
      </c>
      <c r="O20" s="13">
        <v>7.9497342142227589</v>
      </c>
      <c r="P20" s="13">
        <v>447</v>
      </c>
      <c r="Q20" s="13">
        <v>2.28125</v>
      </c>
      <c r="R20" s="14">
        <v>295</v>
      </c>
      <c r="S20" s="14">
        <v>5725</v>
      </c>
      <c r="T20" s="13">
        <v>26</v>
      </c>
      <c r="U20" s="14">
        <v>1.6269097222384881</v>
      </c>
      <c r="V20" s="13">
        <v>3518.9414149685526</v>
      </c>
      <c r="W20" s="13">
        <v>3518.9414149685526</v>
      </c>
      <c r="X20" s="13">
        <v>3518.9414149685526</v>
      </c>
      <c r="Y20" s="13">
        <v>3518.9414149685526</v>
      </c>
      <c r="Z20" s="13">
        <v>3518.9414149685526</v>
      </c>
      <c r="AA20" s="14">
        <v>3</v>
      </c>
      <c r="AB20" s="14">
        <v>1.8439867676691104</v>
      </c>
      <c r="AC20" s="13">
        <v>618</v>
      </c>
      <c r="AD20" s="14">
        <v>6</v>
      </c>
      <c r="AE20" s="13">
        <v>244</v>
      </c>
      <c r="AF20" s="13">
        <v>5725</v>
      </c>
      <c r="AG20" s="13">
        <v>26</v>
      </c>
      <c r="AH20" s="13">
        <v>1.024409722238488</v>
      </c>
      <c r="AI20" s="13">
        <v>5588.5842116863369</v>
      </c>
      <c r="AJ20" s="14">
        <v>5588.5842116863369</v>
      </c>
      <c r="AK20" s="14">
        <v>5588.5842116863369</v>
      </c>
      <c r="AL20" s="13">
        <v>5588.5842116863369</v>
      </c>
      <c r="AM20" s="14">
        <v>5588.5842116863369</v>
      </c>
      <c r="AN20" s="13">
        <v>3</v>
      </c>
      <c r="AO20" s="14">
        <v>2.9285157441151108</v>
      </c>
      <c r="AP20" s="14">
        <v>618</v>
      </c>
      <c r="AQ20" s="14">
        <v>6</v>
      </c>
      <c r="AR20" s="14">
        <v>244</v>
      </c>
      <c r="AS20" s="14">
        <v>5725</v>
      </c>
      <c r="AT20" s="14">
        <v>26</v>
      </c>
      <c r="AU20" s="14">
        <v>1.024409722238488</v>
      </c>
      <c r="AV20" s="14">
        <v>5588.5842116863369</v>
      </c>
      <c r="AW20" s="14">
        <v>5588.5842116863369</v>
      </c>
      <c r="AX20" s="14">
        <v>5588.5842116863369</v>
      </c>
      <c r="AY20" s="14">
        <v>5588.5842116863369</v>
      </c>
      <c r="AZ20" s="14">
        <v>5588.5842116863369</v>
      </c>
      <c r="BA20" s="14">
        <v>3</v>
      </c>
      <c r="BB20" s="14">
        <v>2.9285157441151108</v>
      </c>
      <c r="BC20" s="14">
        <v>618</v>
      </c>
      <c r="BD20" s="14">
        <v>6</v>
      </c>
      <c r="BE20" s="14">
        <v>244</v>
      </c>
    </row>
    <row r="21" spans="1:57" ht="10" customHeight="1" x14ac:dyDescent="0.2">
      <c r="A21" s="10" t="s">
        <v>29</v>
      </c>
      <c r="B21" s="10">
        <v>863</v>
      </c>
      <c r="C21" s="10" t="b">
        <v>0</v>
      </c>
      <c r="D21" s="13" t="b">
        <v>0</v>
      </c>
      <c r="E21" s="13" t="s">
        <v>195</v>
      </c>
      <c r="F21" s="13">
        <v>42427.999999999985</v>
      </c>
      <c r="G21" s="13">
        <v>201</v>
      </c>
      <c r="H21" s="13">
        <v>21.918506944428081</v>
      </c>
      <c r="I21" s="14">
        <v>1935.715790659073</v>
      </c>
      <c r="J21" s="14">
        <v>1913.405876884389</v>
      </c>
      <c r="K21" s="13">
        <v>1935.715790659073</v>
      </c>
      <c r="L21" s="14">
        <v>1913.405876884389</v>
      </c>
      <c r="M21" s="13">
        <v>1666.7239284419798</v>
      </c>
      <c r="N21" s="13">
        <v>82</v>
      </c>
      <c r="O21" s="13">
        <v>3.7411307352230612</v>
      </c>
      <c r="P21" s="13">
        <v>319</v>
      </c>
      <c r="Q21" s="13">
        <v>1.732394366197183</v>
      </c>
      <c r="R21" s="14">
        <v>288.5</v>
      </c>
      <c r="S21" s="14">
        <v>40558.999999999985</v>
      </c>
      <c r="T21" s="13">
        <v>189</v>
      </c>
      <c r="U21" s="14">
        <v>19.187256944428078</v>
      </c>
      <c r="V21" s="13">
        <v>2113.850881210938</v>
      </c>
      <c r="W21" s="13">
        <v>2088.365216354503</v>
      </c>
      <c r="X21" s="13">
        <v>2113.850881210938</v>
      </c>
      <c r="Y21" s="13">
        <v>2088.365216354503</v>
      </c>
      <c r="Z21" s="13">
        <v>1806.5688128529519</v>
      </c>
      <c r="AA21" s="14">
        <v>80</v>
      </c>
      <c r="AB21" s="14">
        <v>4.1694339233431572</v>
      </c>
      <c r="AC21" s="13">
        <v>319</v>
      </c>
      <c r="AD21" s="14">
        <v>1.6666666666666667</v>
      </c>
      <c r="AE21" s="13">
        <v>288.5</v>
      </c>
      <c r="AF21" s="13">
        <v>4824</v>
      </c>
      <c r="AG21" s="13">
        <v>11</v>
      </c>
      <c r="AH21" s="13">
        <v>5.0864930555471801</v>
      </c>
      <c r="AI21" s="13">
        <v>948.39409929776411</v>
      </c>
      <c r="AJ21" s="14">
        <v>948.39409929776411</v>
      </c>
      <c r="AK21" s="14">
        <v>948.39409929776411</v>
      </c>
      <c r="AL21" s="13">
        <v>948.39409929776411</v>
      </c>
      <c r="AM21" s="14">
        <v>472.0344594556243</v>
      </c>
      <c r="AN21" s="13">
        <v>5</v>
      </c>
      <c r="AO21" s="14">
        <v>0.98299554238988818</v>
      </c>
      <c r="AP21" s="14">
        <v>457</v>
      </c>
      <c r="AQ21" s="14">
        <v>1.75</v>
      </c>
      <c r="AR21" s="14">
        <v>299</v>
      </c>
      <c r="AS21" s="14">
        <v>3299</v>
      </c>
      <c r="AT21" s="14">
        <v>5</v>
      </c>
      <c r="AU21" s="14">
        <v>1.2124999999999999</v>
      </c>
      <c r="AV21" s="14">
        <v>2720.8247422680415</v>
      </c>
      <c r="AW21" s="14">
        <v>2720.8247422680415</v>
      </c>
      <c r="AX21" s="14">
        <v>2720.8247422680415</v>
      </c>
      <c r="AY21" s="14">
        <v>2720.8247422680415</v>
      </c>
      <c r="AZ21" s="14">
        <v>722.47422680412376</v>
      </c>
      <c r="BA21" s="14">
        <v>2</v>
      </c>
      <c r="BB21" s="14">
        <v>1.6494845360824744</v>
      </c>
      <c r="BC21" s="14">
        <v>1649.5</v>
      </c>
      <c r="BD21" s="14">
        <v>2</v>
      </c>
      <c r="BE21" s="14">
        <v>349</v>
      </c>
    </row>
    <row r="22" spans="1:57" ht="10" customHeight="1" x14ac:dyDescent="0.2">
      <c r="A22" s="10" t="s">
        <v>29</v>
      </c>
      <c r="B22" s="10">
        <v>547</v>
      </c>
      <c r="C22" s="10" t="b">
        <v>0</v>
      </c>
      <c r="D22" s="13" t="b">
        <v>0</v>
      </c>
      <c r="E22" s="13" t="s">
        <v>94</v>
      </c>
      <c r="F22" s="13">
        <v>3653</v>
      </c>
      <c r="G22" s="13">
        <v>16</v>
      </c>
      <c r="H22" s="13">
        <v>0.39</v>
      </c>
      <c r="I22" s="14">
        <v>9366.6666666666661</v>
      </c>
      <c r="J22" s="14">
        <v>9366.6666666666661</v>
      </c>
      <c r="K22" s="13">
        <v>9366.6666666666661</v>
      </c>
      <c r="L22" s="14">
        <v>9366.6666666666661</v>
      </c>
      <c r="M22" s="13">
        <v>10400</v>
      </c>
      <c r="N22" s="13">
        <v>8</v>
      </c>
      <c r="O22" s="13">
        <v>20.512820512820511</v>
      </c>
      <c r="P22" s="13">
        <v>318</v>
      </c>
      <c r="Q22" s="13">
        <v>1.25</v>
      </c>
      <c r="R22" s="14">
        <v>374</v>
      </c>
      <c r="S22" s="14">
        <v>1171</v>
      </c>
      <c r="T22" s="13">
        <v>8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  <c r="AA22" s="14">
        <v>5</v>
      </c>
      <c r="AB22" s="14">
        <v>0</v>
      </c>
      <c r="AC22" s="13">
        <v>316</v>
      </c>
      <c r="AD22" s="14">
        <v>1.2</v>
      </c>
      <c r="AE22" s="13">
        <v>274</v>
      </c>
      <c r="AF22" s="13">
        <v>318</v>
      </c>
      <c r="AG22" s="13">
        <v>2</v>
      </c>
      <c r="AI22" s="13">
        <v>0</v>
      </c>
      <c r="AJ22" s="14">
        <v>0</v>
      </c>
      <c r="AK22" s="14">
        <v>0</v>
      </c>
      <c r="AL22" s="13">
        <v>0</v>
      </c>
      <c r="AM22" s="14">
        <v>0</v>
      </c>
      <c r="AN22" s="13">
        <v>1</v>
      </c>
      <c r="AO22" s="14">
        <v>0</v>
      </c>
      <c r="AP22" s="14">
        <v>318</v>
      </c>
      <c r="AQ22" s="14">
        <v>2</v>
      </c>
      <c r="AR22" s="14">
        <v>159</v>
      </c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</row>
    <row r="23" spans="1:57" ht="10" customHeight="1" x14ac:dyDescent="0.2">
      <c r="A23" s="10" t="s">
        <v>29</v>
      </c>
      <c r="B23" s="10">
        <v>339</v>
      </c>
      <c r="C23" s="10" t="b">
        <v>0</v>
      </c>
      <c r="D23" s="13" t="b">
        <v>0</v>
      </c>
      <c r="E23" s="13" t="s">
        <v>136</v>
      </c>
      <c r="F23" s="13">
        <v>1906</v>
      </c>
      <c r="G23" s="13">
        <v>7</v>
      </c>
      <c r="H23" s="13">
        <v>1</v>
      </c>
      <c r="I23" s="14">
        <v>1906</v>
      </c>
      <c r="J23" s="14">
        <v>1906</v>
      </c>
      <c r="K23" s="13">
        <v>1906</v>
      </c>
      <c r="L23" s="14">
        <v>1906</v>
      </c>
      <c r="M23" s="13">
        <v>1906</v>
      </c>
      <c r="N23" s="13">
        <v>3</v>
      </c>
      <c r="O23" s="13">
        <v>3</v>
      </c>
      <c r="P23" s="13">
        <v>772</v>
      </c>
      <c r="Q23" s="13">
        <v>1.6666666666666667</v>
      </c>
      <c r="R23" s="14">
        <v>359</v>
      </c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</row>
    <row r="24" spans="1:57" ht="10" customHeight="1" x14ac:dyDescent="0.2">
      <c r="A24" s="10" t="s">
        <v>29</v>
      </c>
      <c r="B24" s="10">
        <v>544</v>
      </c>
      <c r="C24" s="10" t="b">
        <v>0</v>
      </c>
      <c r="D24" s="13" t="b">
        <v>0</v>
      </c>
      <c r="E24" s="13" t="s">
        <v>99</v>
      </c>
      <c r="F24" s="13">
        <v>2873</v>
      </c>
      <c r="G24" s="13">
        <v>24</v>
      </c>
      <c r="H24" s="13">
        <v>0.79430555556609761</v>
      </c>
      <c r="I24" s="14">
        <v>3616.9959782698829</v>
      </c>
      <c r="J24" s="14">
        <v>3616.9959782698829</v>
      </c>
      <c r="K24" s="13">
        <v>3616.9959782698829</v>
      </c>
      <c r="L24" s="14">
        <v>3616.9959782698829</v>
      </c>
      <c r="M24" s="13">
        <v>3616.9959782698829</v>
      </c>
      <c r="N24" s="13">
        <v>6</v>
      </c>
      <c r="O24" s="13">
        <v>7.5537681411831876</v>
      </c>
      <c r="P24" s="13">
        <v>415.5</v>
      </c>
      <c r="Q24" s="13">
        <v>2.6</v>
      </c>
      <c r="R24" s="14">
        <v>199</v>
      </c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</row>
    <row r="25" spans="1:57" ht="10" customHeight="1" x14ac:dyDescent="0.2">
      <c r="A25" s="10" t="s">
        <v>29</v>
      </c>
      <c r="B25" s="10">
        <v>558</v>
      </c>
      <c r="C25" s="10" t="b">
        <v>0</v>
      </c>
      <c r="D25" s="13" t="b">
        <v>0</v>
      </c>
      <c r="E25" s="13" t="s">
        <v>90</v>
      </c>
      <c r="F25" s="13">
        <v>542992.99999999825</v>
      </c>
      <c r="G25" s="13">
        <v>3117</v>
      </c>
      <c r="H25" s="13">
        <v>113.20354166654899</v>
      </c>
      <c r="I25" s="14">
        <v>4796.6078799851684</v>
      </c>
      <c r="J25" s="14">
        <v>4607.9415212690119</v>
      </c>
      <c r="K25" s="13">
        <v>4667.8928257961334</v>
      </c>
      <c r="L25" s="14">
        <v>4479.2264670799814</v>
      </c>
      <c r="M25" s="13">
        <v>4425.4922825266567</v>
      </c>
      <c r="N25" s="13">
        <v>1038</v>
      </c>
      <c r="O25" s="13">
        <v>9.1693244285370543</v>
      </c>
      <c r="P25" s="13">
        <v>349</v>
      </c>
      <c r="Q25" s="13">
        <v>1.9065217391304348</v>
      </c>
      <c r="R25" s="14">
        <v>259</v>
      </c>
      <c r="S25" s="14">
        <v>365926.99999999697</v>
      </c>
      <c r="T25" s="13">
        <v>2112</v>
      </c>
      <c r="U25" s="14">
        <v>66.205416666511155</v>
      </c>
      <c r="V25" s="13">
        <v>5527.1459409920863</v>
      </c>
      <c r="W25" s="13">
        <v>5423.9126959779051</v>
      </c>
      <c r="X25" s="13">
        <v>5527.1459409920863</v>
      </c>
      <c r="Y25" s="13">
        <v>5423.9126959779051</v>
      </c>
      <c r="Z25" s="13">
        <v>5174.2246669263559</v>
      </c>
      <c r="AA25" s="14">
        <v>694</v>
      </c>
      <c r="AB25" s="14">
        <v>10.482525976625228</v>
      </c>
      <c r="AC25" s="13">
        <v>349</v>
      </c>
      <c r="AD25" s="14">
        <v>1.9789303079416531</v>
      </c>
      <c r="AE25" s="13">
        <v>254</v>
      </c>
      <c r="AF25" s="13">
        <v>99611.000000000058</v>
      </c>
      <c r="AG25" s="13">
        <v>644</v>
      </c>
      <c r="AH25" s="13">
        <v>21.248472222243436</v>
      </c>
      <c r="AI25" s="13">
        <v>4687.913510116965</v>
      </c>
      <c r="AJ25" s="14">
        <v>4642.4984802782647</v>
      </c>
      <c r="AK25" s="14">
        <v>4687.913510116965</v>
      </c>
      <c r="AL25" s="13">
        <v>4642.4984802782647</v>
      </c>
      <c r="AM25" s="14">
        <v>4841.7080966557151</v>
      </c>
      <c r="AN25" s="13">
        <v>215</v>
      </c>
      <c r="AO25" s="14">
        <v>10.118374523648463</v>
      </c>
      <c r="AP25" s="14">
        <v>317</v>
      </c>
      <c r="AQ25" s="14">
        <v>1.9157894736842105</v>
      </c>
      <c r="AR25" s="14">
        <v>249</v>
      </c>
      <c r="AS25" s="14">
        <v>17996.999999999996</v>
      </c>
      <c r="AT25" s="14">
        <v>127</v>
      </c>
      <c r="AU25" s="14">
        <v>4.3240972222702112</v>
      </c>
      <c r="AV25" s="14">
        <v>4162.0248285146836</v>
      </c>
      <c r="AW25" s="14">
        <v>4162.0248285146836</v>
      </c>
      <c r="AX25" s="14">
        <v>4162.0248285146836</v>
      </c>
      <c r="AY25" s="14">
        <v>4162.0248285146836</v>
      </c>
      <c r="AZ25" s="14">
        <v>5389.356159703786</v>
      </c>
      <c r="BA25" s="14">
        <v>41</v>
      </c>
      <c r="BB25" s="14">
        <v>9.4817479562761608</v>
      </c>
      <c r="BC25" s="14">
        <v>359.5</v>
      </c>
      <c r="BD25" s="14">
        <v>2.0750000000000002</v>
      </c>
      <c r="BE25" s="14">
        <v>264</v>
      </c>
    </row>
    <row r="26" spans="1:57" ht="10" customHeight="1" x14ac:dyDescent="0.2">
      <c r="A26" s="10" t="s">
        <v>29</v>
      </c>
      <c r="B26" s="10">
        <v>572</v>
      </c>
      <c r="C26" s="10" t="b">
        <v>0</v>
      </c>
      <c r="D26" s="13" t="b">
        <v>0</v>
      </c>
      <c r="E26" s="13" t="s">
        <v>123</v>
      </c>
      <c r="F26" s="13">
        <v>9439</v>
      </c>
      <c r="G26" s="13">
        <v>46</v>
      </c>
      <c r="H26" s="13">
        <v>2.09138888891699</v>
      </c>
      <c r="I26" s="14">
        <v>4513.2686943210811</v>
      </c>
      <c r="J26" s="14">
        <v>3222.2605923328492</v>
      </c>
      <c r="K26" s="13">
        <v>4513.2686943210811</v>
      </c>
      <c r="L26" s="14">
        <v>3222.2605923328492</v>
      </c>
      <c r="M26" s="13">
        <v>2395.5372559114967</v>
      </c>
      <c r="N26" s="13">
        <v>14</v>
      </c>
      <c r="O26" s="13">
        <v>6.6941160843834231</v>
      </c>
      <c r="P26" s="13">
        <v>489</v>
      </c>
      <c r="Q26" s="13">
        <v>1.7857142857142858</v>
      </c>
      <c r="R26" s="14">
        <v>369</v>
      </c>
      <c r="S26" s="14">
        <v>159</v>
      </c>
      <c r="T26" s="13">
        <v>4</v>
      </c>
      <c r="U26" s="14">
        <v>1.0327777777856681</v>
      </c>
      <c r="V26" s="13">
        <v>153.953738567947</v>
      </c>
      <c r="W26" s="13">
        <v>153.953738567947</v>
      </c>
      <c r="X26" s="13">
        <v>153.953738567947</v>
      </c>
      <c r="Y26" s="13">
        <v>153.953738567947</v>
      </c>
      <c r="Z26" s="13">
        <v>548.03657880162257</v>
      </c>
      <c r="AA26" s="14">
        <v>2</v>
      </c>
      <c r="AB26" s="14">
        <v>1.9365250134332954</v>
      </c>
      <c r="AC26" s="13">
        <v>159</v>
      </c>
      <c r="AD26" s="14">
        <v>1</v>
      </c>
      <c r="AE26" s="13">
        <v>293.5</v>
      </c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</row>
    <row r="27" spans="1:57" ht="10" customHeight="1" x14ac:dyDescent="0.2">
      <c r="A27" s="10" t="s">
        <v>29</v>
      </c>
      <c r="B27" s="10">
        <v>890</v>
      </c>
      <c r="C27" s="10" t="b">
        <v>0</v>
      </c>
      <c r="D27" s="13" t="b">
        <v>0</v>
      </c>
      <c r="E27" s="13" t="s">
        <v>97</v>
      </c>
      <c r="F27" s="13">
        <v>732163.99999999406</v>
      </c>
      <c r="G27" s="13">
        <v>3824</v>
      </c>
      <c r="H27" s="13">
        <v>103.32847222212294</v>
      </c>
      <c r="I27" s="14">
        <v>7085.7914014839707</v>
      </c>
      <c r="J27" s="14">
        <v>6905.5003394042678</v>
      </c>
      <c r="K27" s="13">
        <v>6950.4560026411555</v>
      </c>
      <c r="L27" s="14">
        <v>6770.1649405614517</v>
      </c>
      <c r="M27" s="13">
        <v>6118.5971920780457</v>
      </c>
      <c r="N27" s="13">
        <v>1108</v>
      </c>
      <c r="O27" s="13">
        <v>10.723085091378849</v>
      </c>
      <c r="P27" s="13">
        <v>408</v>
      </c>
      <c r="Q27" s="13">
        <v>2.0860860860860861</v>
      </c>
      <c r="R27" s="14">
        <v>289</v>
      </c>
      <c r="S27" s="14">
        <v>543561.99999999732</v>
      </c>
      <c r="T27" s="13">
        <v>2895</v>
      </c>
      <c r="U27" s="14">
        <v>74.131354166528325</v>
      </c>
      <c r="V27" s="13">
        <v>7332.4169794462705</v>
      </c>
      <c r="W27" s="13">
        <v>7229.8153193860289</v>
      </c>
      <c r="X27" s="13">
        <v>7313.2348126561492</v>
      </c>
      <c r="Y27" s="13">
        <v>7210.6331525959076</v>
      </c>
      <c r="Z27" s="13">
        <v>6551.9496501967533</v>
      </c>
      <c r="AA27" s="14">
        <v>841</v>
      </c>
      <c r="AB27" s="14">
        <v>11.344727335086603</v>
      </c>
      <c r="AC27" s="13">
        <v>430</v>
      </c>
      <c r="AD27" s="14">
        <v>2.1137566137566139</v>
      </c>
      <c r="AE27" s="13">
        <v>289</v>
      </c>
      <c r="AF27" s="13">
        <v>159869.00000000006</v>
      </c>
      <c r="AG27" s="13">
        <v>868</v>
      </c>
      <c r="AH27" s="13">
        <v>23.914305555523896</v>
      </c>
      <c r="AI27" s="13">
        <v>6685.0780855341372</v>
      </c>
      <c r="AJ27" s="14">
        <v>6585.1546319991021</v>
      </c>
      <c r="AK27" s="14">
        <v>6625.6157692775168</v>
      </c>
      <c r="AL27" s="13">
        <v>6525.6923157424826</v>
      </c>
      <c r="AM27" s="14">
        <v>6320.0120801788862</v>
      </c>
      <c r="AN27" s="13">
        <v>272</v>
      </c>
      <c r="AO27" s="14">
        <v>11.373945163010243</v>
      </c>
      <c r="AP27" s="14">
        <v>380</v>
      </c>
      <c r="AQ27" s="14">
        <v>2.004149377593361</v>
      </c>
      <c r="AR27" s="14">
        <v>299</v>
      </c>
      <c r="AS27" s="14">
        <v>36104</v>
      </c>
      <c r="AT27" s="14">
        <v>152</v>
      </c>
      <c r="AU27" s="14">
        <v>6.6023958333389601</v>
      </c>
      <c r="AV27" s="14">
        <v>5468.3180032454229</v>
      </c>
      <c r="AW27" s="14">
        <v>5468.3180032454229</v>
      </c>
      <c r="AX27" s="14">
        <v>5468.3180032454229</v>
      </c>
      <c r="AY27" s="14">
        <v>5468.3180032454229</v>
      </c>
      <c r="AZ27" s="14">
        <v>4655.8856475671464</v>
      </c>
      <c r="BA27" s="14">
        <v>56</v>
      </c>
      <c r="BB27" s="14">
        <v>8.4817695596538787</v>
      </c>
      <c r="BC27" s="14">
        <v>413</v>
      </c>
      <c r="BD27" s="14">
        <v>1.7551020408163265</v>
      </c>
      <c r="BE27" s="14">
        <v>359</v>
      </c>
    </row>
    <row r="28" spans="1:57" ht="10" customHeight="1" x14ac:dyDescent="0.2">
      <c r="A28" s="10" t="s">
        <v>29</v>
      </c>
      <c r="B28" s="10">
        <v>862</v>
      </c>
      <c r="C28" s="10" t="b">
        <v>0</v>
      </c>
      <c r="D28" s="13" t="b">
        <v>0</v>
      </c>
      <c r="E28" s="13" t="s">
        <v>105</v>
      </c>
      <c r="F28" s="13">
        <v>2216</v>
      </c>
      <c r="G28" s="13">
        <v>8</v>
      </c>
      <c r="H28" s="13">
        <v>0.36499999999999999</v>
      </c>
      <c r="I28" s="14">
        <v>6071.232876712329</v>
      </c>
      <c r="J28" s="14">
        <v>6071.232876712329</v>
      </c>
      <c r="K28" s="13">
        <v>6071.232876712329</v>
      </c>
      <c r="L28" s="14">
        <v>6071.232876712329</v>
      </c>
      <c r="M28" s="13">
        <v>6071.232876712329</v>
      </c>
      <c r="N28" s="13">
        <v>5</v>
      </c>
      <c r="O28" s="13">
        <v>13.698630136986301</v>
      </c>
      <c r="P28" s="13">
        <v>422</v>
      </c>
      <c r="Q28" s="13">
        <v>1</v>
      </c>
      <c r="R28" s="14">
        <v>369</v>
      </c>
      <c r="S28" s="14">
        <v>299</v>
      </c>
      <c r="T28" s="13">
        <v>1</v>
      </c>
      <c r="V28" s="13">
        <v>0</v>
      </c>
      <c r="W28" s="13">
        <v>0</v>
      </c>
      <c r="X28" s="13">
        <v>0</v>
      </c>
      <c r="Y28" s="13">
        <v>0</v>
      </c>
      <c r="Z28" s="13">
        <v>0</v>
      </c>
      <c r="AA28" s="14">
        <v>1</v>
      </c>
      <c r="AB28" s="14">
        <v>0</v>
      </c>
      <c r="AC28" s="13">
        <v>299</v>
      </c>
      <c r="AD28" s="14">
        <v>1</v>
      </c>
      <c r="AE28" s="13">
        <v>299</v>
      </c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</row>
    <row r="29" spans="1:57" ht="10" customHeight="1" x14ac:dyDescent="0.2">
      <c r="A29" s="10" t="s">
        <v>29</v>
      </c>
      <c r="B29" s="10">
        <v>581</v>
      </c>
      <c r="C29" s="10" t="b">
        <v>0</v>
      </c>
      <c r="D29" s="13" t="b">
        <v>0</v>
      </c>
      <c r="E29" s="13" t="s">
        <v>129</v>
      </c>
      <c r="F29" s="13">
        <v>71757.000000000015</v>
      </c>
      <c r="G29" s="13">
        <v>402</v>
      </c>
      <c r="H29" s="13">
        <v>15.151180555563478</v>
      </c>
      <c r="I29" s="14">
        <v>4736.0665881346795</v>
      </c>
      <c r="J29" s="14">
        <v>4654.2247807948097</v>
      </c>
      <c r="K29" s="13">
        <v>4736.0665881346795</v>
      </c>
      <c r="L29" s="14">
        <v>4654.2247807948097</v>
      </c>
      <c r="M29" s="13">
        <v>4689.1593522665789</v>
      </c>
      <c r="N29" s="13">
        <v>126</v>
      </c>
      <c r="O29" s="13">
        <v>8.3161836490512346</v>
      </c>
      <c r="P29" s="13">
        <v>395</v>
      </c>
      <c r="Q29" s="13">
        <v>1.7894736842105263</v>
      </c>
      <c r="R29" s="14">
        <v>319</v>
      </c>
      <c r="S29" s="14">
        <v>8192</v>
      </c>
      <c r="T29" s="13">
        <v>25</v>
      </c>
      <c r="U29" s="14">
        <v>1.8618402777792653</v>
      </c>
      <c r="V29" s="13">
        <v>4399.9477816491953</v>
      </c>
      <c r="W29" s="13">
        <v>4399.9477816491953</v>
      </c>
      <c r="X29" s="13">
        <v>4399.9477816491953</v>
      </c>
      <c r="Y29" s="13">
        <v>4399.9477816491953</v>
      </c>
      <c r="Z29" s="13">
        <v>2060.9179239460605</v>
      </c>
      <c r="AA29" s="14">
        <v>9</v>
      </c>
      <c r="AB29" s="14">
        <v>4.833927006206391</v>
      </c>
      <c r="AC29" s="13">
        <v>479.5</v>
      </c>
      <c r="AD29" s="14">
        <v>1.875</v>
      </c>
      <c r="AE29" s="13">
        <v>359</v>
      </c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</row>
    <row r="30" spans="1:57" ht="10" customHeight="1" x14ac:dyDescent="0.2">
      <c r="A30" s="10" t="s">
        <v>29</v>
      </c>
      <c r="B30" s="10">
        <v>582</v>
      </c>
      <c r="C30" s="10" t="b">
        <v>0</v>
      </c>
      <c r="D30" s="13" t="b">
        <v>0</v>
      </c>
      <c r="E30" s="13" t="s">
        <v>127</v>
      </c>
      <c r="F30" s="13">
        <v>94352.000000000146</v>
      </c>
      <c r="G30" s="13">
        <v>517</v>
      </c>
      <c r="H30" s="13">
        <v>21.600555555580357</v>
      </c>
      <c r="I30" s="14">
        <v>4368.0358015433058</v>
      </c>
      <c r="J30" s="14">
        <v>4029.8917208873304</v>
      </c>
      <c r="K30" s="13">
        <v>4368.0358015433058</v>
      </c>
      <c r="L30" s="14">
        <v>4029.8917208873304</v>
      </c>
      <c r="M30" s="13">
        <v>3710.2101283360639</v>
      </c>
      <c r="N30" s="13">
        <v>169</v>
      </c>
      <c r="O30" s="13">
        <v>7.8238728427676945</v>
      </c>
      <c r="P30" s="13">
        <v>333</v>
      </c>
      <c r="Q30" s="13">
        <v>1.8827586206896552</v>
      </c>
      <c r="R30" s="14">
        <v>269</v>
      </c>
      <c r="S30" s="14">
        <v>11541.999999999998</v>
      </c>
      <c r="T30" s="13">
        <v>54</v>
      </c>
      <c r="U30" s="14">
        <v>4.4998263888590735</v>
      </c>
      <c r="V30" s="13">
        <v>2564.987846770342</v>
      </c>
      <c r="W30" s="13">
        <v>2564.987846770342</v>
      </c>
      <c r="X30" s="13">
        <v>2564.987846770342</v>
      </c>
      <c r="Y30" s="13">
        <v>2564.987846770342</v>
      </c>
      <c r="Z30" s="13">
        <v>1636.5075813218509</v>
      </c>
      <c r="AA30" s="14">
        <v>16</v>
      </c>
      <c r="AB30" s="14">
        <v>3.5556927350827827</v>
      </c>
      <c r="AC30" s="13">
        <v>477.5</v>
      </c>
      <c r="AD30" s="14">
        <v>2.1538461538461537</v>
      </c>
      <c r="AE30" s="13">
        <v>209</v>
      </c>
      <c r="AH30" s="13">
        <v>1</v>
      </c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</row>
    <row r="31" spans="1:57" ht="10" customHeight="1" x14ac:dyDescent="0.2">
      <c r="A31" s="10" t="s">
        <v>29</v>
      </c>
      <c r="B31" s="10">
        <v>584</v>
      </c>
      <c r="C31" s="10" t="b">
        <v>0</v>
      </c>
      <c r="D31" s="13" t="b">
        <v>0</v>
      </c>
      <c r="E31" s="13" t="s">
        <v>133</v>
      </c>
      <c r="F31" s="13">
        <v>646903.99999999511</v>
      </c>
      <c r="G31" s="13">
        <v>3290</v>
      </c>
      <c r="H31" s="13">
        <v>74.314201388878871</v>
      </c>
      <c r="I31" s="14">
        <v>8704.9848872735693</v>
      </c>
      <c r="J31" s="14">
        <v>8538.9237607410741</v>
      </c>
      <c r="K31" s="13">
        <v>8613.4734416426982</v>
      </c>
      <c r="L31" s="14">
        <v>8447.4123151102031</v>
      </c>
      <c r="M31" s="13">
        <v>7849.9881462400526</v>
      </c>
      <c r="N31" s="13">
        <v>913</v>
      </c>
      <c r="O31" s="13">
        <v>12.285673302500571</v>
      </c>
      <c r="P31" s="13">
        <v>420</v>
      </c>
      <c r="Q31" s="13">
        <v>2.21654501216545</v>
      </c>
      <c r="R31" s="14">
        <v>289</v>
      </c>
      <c r="S31" s="14">
        <v>602061.99999999616</v>
      </c>
      <c r="T31" s="13">
        <v>3035</v>
      </c>
      <c r="U31" s="14">
        <v>66.47982638888061</v>
      </c>
      <c r="V31" s="13">
        <v>9056.3112556608121</v>
      </c>
      <c r="W31" s="13">
        <v>8913.5356120471042</v>
      </c>
      <c r="X31" s="13">
        <v>8954.0155613216157</v>
      </c>
      <c r="Y31" s="13">
        <v>8811.2399177079078</v>
      </c>
      <c r="Z31" s="13">
        <v>8149.741499484654</v>
      </c>
      <c r="AA31" s="14">
        <v>845</v>
      </c>
      <c r="AB31" s="14">
        <v>12.710622844546632</v>
      </c>
      <c r="AC31" s="13">
        <v>419.5</v>
      </c>
      <c r="AD31" s="14">
        <v>2.2108036890645586</v>
      </c>
      <c r="AE31" s="13">
        <v>289</v>
      </c>
      <c r="AF31" s="13">
        <v>185992.00000000015</v>
      </c>
      <c r="AG31" s="13">
        <v>914</v>
      </c>
      <c r="AH31" s="13">
        <v>23.46854166671983</v>
      </c>
      <c r="AI31" s="13">
        <v>7925.1622295624311</v>
      </c>
      <c r="AJ31" s="14">
        <v>7888.1765483758199</v>
      </c>
      <c r="AK31" s="14">
        <v>7754.1844135147412</v>
      </c>
      <c r="AL31" s="13">
        <v>7717.1987323281301</v>
      </c>
      <c r="AM31" s="14">
        <v>6909.8413656422854</v>
      </c>
      <c r="AN31" s="13">
        <v>290</v>
      </c>
      <c r="AO31" s="14">
        <v>12.35696721672493</v>
      </c>
      <c r="AP31" s="14">
        <v>377</v>
      </c>
      <c r="AQ31" s="14">
        <v>2.0113636363636362</v>
      </c>
      <c r="AR31" s="14">
        <v>279</v>
      </c>
      <c r="AS31" s="14">
        <v>47849</v>
      </c>
      <c r="AT31" s="14">
        <v>181</v>
      </c>
      <c r="AU31" s="14">
        <v>5.1968749999796273</v>
      </c>
      <c r="AV31" s="14">
        <v>9207.2639807937612</v>
      </c>
      <c r="AW31" s="14">
        <v>9207.2639807937612</v>
      </c>
      <c r="AX31" s="14">
        <v>8435.1461215002946</v>
      </c>
      <c r="AY31" s="14">
        <v>8435.1461215002946</v>
      </c>
      <c r="AZ31" s="14">
        <v>6809.5538184271745</v>
      </c>
      <c r="BA31" s="14">
        <v>53</v>
      </c>
      <c r="BB31" s="14">
        <v>10.198436560472933</v>
      </c>
      <c r="BC31" s="14">
        <v>394</v>
      </c>
      <c r="BD31" s="14">
        <v>2.1632653061224492</v>
      </c>
      <c r="BE31" s="14">
        <v>299</v>
      </c>
    </row>
    <row r="32" spans="1:57" ht="10" customHeight="1" x14ac:dyDescent="0.2">
      <c r="A32" s="10" t="s">
        <v>29</v>
      </c>
      <c r="B32" s="10">
        <v>828</v>
      </c>
      <c r="C32" s="10" t="b">
        <v>0</v>
      </c>
      <c r="D32" s="13" t="b">
        <v>0</v>
      </c>
      <c r="E32" s="13" t="s">
        <v>158</v>
      </c>
      <c r="F32" s="13">
        <v>686</v>
      </c>
      <c r="G32" s="13">
        <v>4</v>
      </c>
      <c r="I32" s="14">
        <v>0</v>
      </c>
      <c r="J32" s="14">
        <v>0</v>
      </c>
      <c r="K32" s="13">
        <v>0</v>
      </c>
      <c r="L32" s="14">
        <v>0</v>
      </c>
      <c r="M32" s="13">
        <v>0</v>
      </c>
      <c r="N32" s="13">
        <v>2</v>
      </c>
      <c r="O32" s="13">
        <v>0</v>
      </c>
      <c r="P32" s="13">
        <v>343</v>
      </c>
      <c r="Q32" s="13">
        <v>1</v>
      </c>
      <c r="R32" s="14">
        <v>474</v>
      </c>
      <c r="S32" s="14">
        <v>686</v>
      </c>
      <c r="T32" s="13">
        <v>4</v>
      </c>
      <c r="V32" s="13">
        <v>0</v>
      </c>
      <c r="W32" s="13">
        <v>0</v>
      </c>
      <c r="X32" s="13">
        <v>0</v>
      </c>
      <c r="Y32" s="13">
        <v>0</v>
      </c>
      <c r="Z32" s="13">
        <v>0</v>
      </c>
      <c r="AA32" s="14">
        <v>2</v>
      </c>
      <c r="AB32" s="14">
        <v>0</v>
      </c>
      <c r="AC32" s="13">
        <v>343</v>
      </c>
      <c r="AD32" s="14">
        <v>1</v>
      </c>
      <c r="AE32" s="13">
        <v>474</v>
      </c>
      <c r="AF32" s="13">
        <v>290</v>
      </c>
      <c r="AG32" s="13">
        <v>2</v>
      </c>
      <c r="AI32" s="13">
        <v>0</v>
      </c>
      <c r="AJ32" s="14">
        <v>0</v>
      </c>
      <c r="AK32" s="14">
        <v>0</v>
      </c>
      <c r="AL32" s="13">
        <v>0</v>
      </c>
      <c r="AM32" s="14">
        <v>0</v>
      </c>
      <c r="AN32" s="13">
        <v>1</v>
      </c>
      <c r="AO32" s="14">
        <v>0</v>
      </c>
      <c r="AP32" s="14">
        <v>290</v>
      </c>
      <c r="AQ32" s="14">
        <v>1</v>
      </c>
      <c r="AR32" s="14">
        <v>289</v>
      </c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</row>
    <row r="33" spans="1:57" ht="10" customHeight="1" x14ac:dyDescent="0.2">
      <c r="A33" s="10" t="s">
        <v>29</v>
      </c>
      <c r="B33" s="10">
        <v>586</v>
      </c>
      <c r="C33" s="10" t="b">
        <v>0</v>
      </c>
      <c r="D33" s="13" t="b">
        <v>0</v>
      </c>
      <c r="E33" s="13" t="s">
        <v>102</v>
      </c>
      <c r="F33" s="13">
        <v>34721.000000000007</v>
      </c>
      <c r="G33" s="13">
        <v>170</v>
      </c>
      <c r="H33" s="13">
        <v>7.8035416666348461</v>
      </c>
      <c r="I33" s="14">
        <v>4449.3899671804902</v>
      </c>
      <c r="J33" s="14">
        <v>4449.3899671804902</v>
      </c>
      <c r="K33" s="13">
        <v>4449.3899671804902</v>
      </c>
      <c r="L33" s="14">
        <v>4449.3899671804902</v>
      </c>
      <c r="M33" s="13">
        <v>3922.9751448487386</v>
      </c>
      <c r="N33" s="13">
        <v>52</v>
      </c>
      <c r="O33" s="13">
        <v>6.6636409750118215</v>
      </c>
      <c r="P33" s="13">
        <v>510</v>
      </c>
      <c r="Q33" s="13">
        <v>1.9787234042553192</v>
      </c>
      <c r="R33" s="14">
        <v>269</v>
      </c>
      <c r="S33" s="14">
        <v>34721.000000000007</v>
      </c>
      <c r="T33" s="13">
        <v>170</v>
      </c>
      <c r="U33" s="14">
        <v>7.8035416666348461</v>
      </c>
      <c r="V33" s="13">
        <v>4449.3899671804902</v>
      </c>
      <c r="W33" s="13">
        <v>4449.3899671804902</v>
      </c>
      <c r="X33" s="13">
        <v>4449.3899671804902</v>
      </c>
      <c r="Y33" s="13">
        <v>4449.3899671804902</v>
      </c>
      <c r="Z33" s="13">
        <v>3922.9751448487386</v>
      </c>
      <c r="AA33" s="14">
        <v>52</v>
      </c>
      <c r="AB33" s="14">
        <v>6.6636409750118215</v>
      </c>
      <c r="AC33" s="13">
        <v>510</v>
      </c>
      <c r="AD33" s="14">
        <v>1.9787234042553192</v>
      </c>
      <c r="AE33" s="13">
        <v>269</v>
      </c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</row>
    <row r="34" spans="1:57" ht="10" customHeight="1" x14ac:dyDescent="0.2">
      <c r="A34" s="10" t="s">
        <v>29</v>
      </c>
      <c r="B34" s="10">
        <v>896</v>
      </c>
      <c r="C34" s="10" t="b">
        <v>0</v>
      </c>
      <c r="D34" s="13" t="b">
        <v>0</v>
      </c>
      <c r="E34" s="13" t="s">
        <v>196</v>
      </c>
      <c r="F34" s="13">
        <v>2047</v>
      </c>
      <c r="G34" s="13">
        <v>27</v>
      </c>
      <c r="H34" s="13">
        <v>1.0597916666811216</v>
      </c>
      <c r="I34" s="14">
        <v>1931.511696454882</v>
      </c>
      <c r="J34" s="14">
        <v>1931.511696454882</v>
      </c>
      <c r="K34" s="13">
        <v>1931.511696454882</v>
      </c>
      <c r="L34" s="14">
        <v>1931.511696454882</v>
      </c>
      <c r="M34" s="13">
        <v>2978.8873598964642</v>
      </c>
      <c r="N34" s="13">
        <v>12</v>
      </c>
      <c r="O34" s="13">
        <v>11.322980145314403</v>
      </c>
      <c r="P34" s="13">
        <v>201.5</v>
      </c>
      <c r="Q34" s="13">
        <v>1.125</v>
      </c>
      <c r="R34" s="14">
        <v>319</v>
      </c>
      <c r="S34" s="14">
        <v>2047</v>
      </c>
      <c r="T34" s="13">
        <v>27</v>
      </c>
      <c r="U34" s="14">
        <v>1.0597916666811216</v>
      </c>
      <c r="V34" s="13">
        <v>1931.511696454882</v>
      </c>
      <c r="W34" s="13">
        <v>1931.511696454882</v>
      </c>
      <c r="X34" s="13">
        <v>1931.511696454882</v>
      </c>
      <c r="Y34" s="13">
        <v>1931.511696454882</v>
      </c>
      <c r="Z34" s="13">
        <v>2978.8873598964642</v>
      </c>
      <c r="AA34" s="14">
        <v>12</v>
      </c>
      <c r="AB34" s="14">
        <v>11.322980145314403</v>
      </c>
      <c r="AC34" s="13">
        <v>201.5</v>
      </c>
      <c r="AD34" s="14">
        <v>1.125</v>
      </c>
      <c r="AE34" s="13">
        <v>319</v>
      </c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</row>
    <row r="35" spans="1:57" ht="10" customHeight="1" x14ac:dyDescent="0.2">
      <c r="A35" s="10" t="s">
        <v>29</v>
      </c>
      <c r="B35" s="10">
        <v>814</v>
      </c>
      <c r="C35" s="10" t="b">
        <v>0</v>
      </c>
      <c r="D35" s="13" t="b">
        <v>0</v>
      </c>
      <c r="E35" s="13" t="s">
        <v>111</v>
      </c>
      <c r="F35" s="13">
        <v>908</v>
      </c>
      <c r="G35" s="13">
        <v>5</v>
      </c>
      <c r="I35" s="14">
        <v>0</v>
      </c>
      <c r="J35" s="14">
        <v>0</v>
      </c>
      <c r="K35" s="13">
        <v>0</v>
      </c>
      <c r="L35" s="14">
        <v>0</v>
      </c>
      <c r="M35" s="13">
        <v>0</v>
      </c>
      <c r="N35" s="13">
        <v>2</v>
      </c>
      <c r="O35" s="13">
        <v>0</v>
      </c>
      <c r="P35" s="13">
        <v>454</v>
      </c>
      <c r="Q35" s="13">
        <v>1.5</v>
      </c>
      <c r="R35" s="14">
        <v>299</v>
      </c>
      <c r="S35" s="14">
        <v>270</v>
      </c>
      <c r="T35" s="13">
        <v>2</v>
      </c>
      <c r="V35" s="13">
        <v>0</v>
      </c>
      <c r="W35" s="13">
        <v>0</v>
      </c>
      <c r="X35" s="13">
        <v>0</v>
      </c>
      <c r="Y35" s="13">
        <v>0</v>
      </c>
      <c r="Z35" s="13">
        <v>0</v>
      </c>
      <c r="AA35" s="14">
        <v>1</v>
      </c>
      <c r="AB35" s="14">
        <v>0</v>
      </c>
      <c r="AC35" s="13">
        <v>270</v>
      </c>
      <c r="AD35" s="14">
        <v>1</v>
      </c>
      <c r="AE35" s="13">
        <v>299</v>
      </c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</row>
    <row r="36" spans="1:57" ht="10" customHeight="1" x14ac:dyDescent="0.2">
      <c r="A36" s="10" t="s">
        <v>29</v>
      </c>
      <c r="B36" s="10">
        <v>579</v>
      </c>
      <c r="C36" s="10" t="b">
        <v>0</v>
      </c>
      <c r="D36" s="13" t="b">
        <v>0</v>
      </c>
      <c r="E36" s="13" t="s">
        <v>104</v>
      </c>
      <c r="F36" s="13">
        <v>1068</v>
      </c>
      <c r="G36" s="13">
        <v>6</v>
      </c>
      <c r="H36" s="13">
        <v>0.57874999999999999</v>
      </c>
      <c r="I36" s="14">
        <v>1845.3563714902807</v>
      </c>
      <c r="J36" s="14">
        <v>1845.3563714902807</v>
      </c>
      <c r="K36" s="13">
        <v>1845.3563714902807</v>
      </c>
      <c r="L36" s="14">
        <v>1845.3563714902807</v>
      </c>
      <c r="M36" s="13">
        <v>1845.3563714902807</v>
      </c>
      <c r="N36" s="13">
        <v>3</v>
      </c>
      <c r="O36" s="13">
        <v>5.1835853131749463</v>
      </c>
      <c r="P36" s="13">
        <v>399</v>
      </c>
      <c r="Q36" s="13">
        <v>1</v>
      </c>
      <c r="R36" s="14">
        <v>329</v>
      </c>
      <c r="S36" s="14">
        <v>1068</v>
      </c>
      <c r="T36" s="13">
        <v>6</v>
      </c>
      <c r="V36" s="13">
        <v>0</v>
      </c>
      <c r="W36" s="13">
        <v>0</v>
      </c>
      <c r="X36" s="13">
        <v>0</v>
      </c>
      <c r="Y36" s="13">
        <v>0</v>
      </c>
      <c r="Z36" s="13">
        <v>0</v>
      </c>
      <c r="AA36" s="14">
        <v>3</v>
      </c>
      <c r="AB36" s="14">
        <v>0</v>
      </c>
      <c r="AC36" s="13">
        <v>399</v>
      </c>
      <c r="AD36" s="14">
        <v>1</v>
      </c>
      <c r="AE36" s="13">
        <v>329</v>
      </c>
      <c r="AF36" s="13">
        <v>439</v>
      </c>
      <c r="AG36" s="13">
        <v>1</v>
      </c>
      <c r="AI36" s="13">
        <v>0</v>
      </c>
      <c r="AJ36" s="14">
        <v>0</v>
      </c>
      <c r="AK36" s="14">
        <v>0</v>
      </c>
      <c r="AL36" s="13">
        <v>0</v>
      </c>
      <c r="AM36" s="14">
        <v>0</v>
      </c>
      <c r="AN36" s="13">
        <v>1</v>
      </c>
      <c r="AO36" s="14">
        <v>0</v>
      </c>
      <c r="AP36" s="14">
        <v>439</v>
      </c>
      <c r="AQ36" s="14">
        <v>1</v>
      </c>
      <c r="AR36" s="14">
        <v>439</v>
      </c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</row>
    <row r="37" spans="1:57" ht="10" customHeight="1" x14ac:dyDescent="0.2">
      <c r="A37" s="10" t="s">
        <v>29</v>
      </c>
      <c r="B37" s="10">
        <v>588</v>
      </c>
      <c r="C37" s="10" t="b">
        <v>0</v>
      </c>
      <c r="D37" s="13" t="b">
        <v>0</v>
      </c>
      <c r="E37" s="13" t="s">
        <v>132</v>
      </c>
      <c r="F37" s="13">
        <v>138745.00000000009</v>
      </c>
      <c r="G37" s="13">
        <v>794</v>
      </c>
      <c r="H37" s="13">
        <v>37.090312499924039</v>
      </c>
      <c r="I37" s="14">
        <v>3740.7341876745913</v>
      </c>
      <c r="J37" s="14">
        <v>3707.8415017474372</v>
      </c>
      <c r="K37" s="13">
        <v>3740.7341876745913</v>
      </c>
      <c r="L37" s="14">
        <v>3707.8415017474372</v>
      </c>
      <c r="M37" s="13">
        <v>3547.8024079810493</v>
      </c>
      <c r="N37" s="13">
        <v>270</v>
      </c>
      <c r="O37" s="13">
        <v>7.2795288527308299</v>
      </c>
      <c r="P37" s="13">
        <v>333.5</v>
      </c>
      <c r="Q37" s="13">
        <v>1.986842105263158</v>
      </c>
      <c r="R37" s="14">
        <v>259</v>
      </c>
      <c r="S37" s="14">
        <v>138745.00000000009</v>
      </c>
      <c r="T37" s="13">
        <v>794</v>
      </c>
      <c r="U37" s="14">
        <v>37.090312499924039</v>
      </c>
      <c r="V37" s="13">
        <v>3740.7341876745913</v>
      </c>
      <c r="W37" s="13">
        <v>3707.8415017474372</v>
      </c>
      <c r="X37" s="13">
        <v>3740.7341876745913</v>
      </c>
      <c r="Y37" s="13">
        <v>3707.8415017474372</v>
      </c>
      <c r="Z37" s="13">
        <v>3547.8024079810493</v>
      </c>
      <c r="AA37" s="14">
        <v>270</v>
      </c>
      <c r="AB37" s="14">
        <v>7.2795288527308299</v>
      </c>
      <c r="AC37" s="13">
        <v>333.5</v>
      </c>
      <c r="AD37" s="14">
        <v>1.986842105263158</v>
      </c>
      <c r="AE37" s="13">
        <v>259</v>
      </c>
      <c r="AF37" s="13">
        <v>64334.000000000007</v>
      </c>
      <c r="AG37" s="13">
        <v>355</v>
      </c>
      <c r="AH37" s="13">
        <v>20.66368055550236</v>
      </c>
      <c r="AI37" s="13">
        <v>3113.3853345825673</v>
      </c>
      <c r="AJ37" s="14">
        <v>3089.4302604286463</v>
      </c>
      <c r="AK37" s="14">
        <v>3113.3853345825673</v>
      </c>
      <c r="AL37" s="13">
        <v>3089.4302604286463</v>
      </c>
      <c r="AM37" s="14">
        <v>2648.1342398331362</v>
      </c>
      <c r="AN37" s="13">
        <v>135</v>
      </c>
      <c r="AO37" s="14">
        <v>6.5332020419785266</v>
      </c>
      <c r="AP37" s="14">
        <v>300</v>
      </c>
      <c r="AQ37" s="14">
        <v>1.8396226415094339</v>
      </c>
      <c r="AR37" s="14">
        <v>259</v>
      </c>
      <c r="AS37" s="14">
        <v>14245</v>
      </c>
      <c r="AT37" s="14">
        <v>78</v>
      </c>
      <c r="AU37" s="14">
        <v>4.1226041666592934</v>
      </c>
      <c r="AV37" s="14">
        <v>3455.3402228628897</v>
      </c>
      <c r="AW37" s="14">
        <v>3455.3402228628897</v>
      </c>
      <c r="AX37" s="14">
        <v>3455.3402228628897</v>
      </c>
      <c r="AY37" s="14">
        <v>3455.3402228628897</v>
      </c>
      <c r="AZ37" s="14">
        <v>2986.2192687725542</v>
      </c>
      <c r="BA37" s="14">
        <v>26</v>
      </c>
      <c r="BB37" s="14">
        <v>6.3066932814626275</v>
      </c>
      <c r="BC37" s="14">
        <v>350</v>
      </c>
      <c r="BD37" s="14">
        <v>1.9047619047619047</v>
      </c>
      <c r="BE37" s="14">
        <v>269</v>
      </c>
    </row>
    <row r="38" spans="1:57" ht="10" customHeight="1" x14ac:dyDescent="0.2">
      <c r="A38" s="10" t="s">
        <v>29</v>
      </c>
      <c r="B38" s="10">
        <v>898</v>
      </c>
      <c r="C38" s="10" t="b">
        <v>0</v>
      </c>
      <c r="D38" s="13" t="b">
        <v>0</v>
      </c>
      <c r="E38" s="13" t="s">
        <v>107</v>
      </c>
      <c r="F38" s="13">
        <v>2043</v>
      </c>
      <c r="G38" s="13">
        <v>4</v>
      </c>
      <c r="H38" s="13">
        <v>0.30625000000000002</v>
      </c>
      <c r="I38" s="14">
        <v>6671.0204081632646</v>
      </c>
      <c r="J38" s="14">
        <v>6671.0204081632646</v>
      </c>
      <c r="K38" s="13">
        <v>6671.0204081632646</v>
      </c>
      <c r="L38" s="14">
        <v>6671.0204081632646</v>
      </c>
      <c r="M38" s="13">
        <v>6671.0204081632646</v>
      </c>
      <c r="N38" s="13">
        <v>2</v>
      </c>
      <c r="O38" s="13">
        <v>6.5306122448979584</v>
      </c>
      <c r="P38" s="13">
        <v>1021.5</v>
      </c>
      <c r="Q38" s="13">
        <v>1</v>
      </c>
      <c r="R38" s="14">
        <v>1139.5</v>
      </c>
      <c r="S38" s="14">
        <v>2043</v>
      </c>
      <c r="T38" s="13">
        <v>4</v>
      </c>
      <c r="V38" s="13">
        <v>0</v>
      </c>
      <c r="W38" s="13">
        <v>0</v>
      </c>
      <c r="X38" s="13">
        <v>0</v>
      </c>
      <c r="Y38" s="13">
        <v>0</v>
      </c>
      <c r="Z38" s="13">
        <v>0</v>
      </c>
      <c r="AA38" s="14">
        <v>2</v>
      </c>
      <c r="AB38" s="14">
        <v>0</v>
      </c>
      <c r="AC38" s="13">
        <v>1021.5</v>
      </c>
      <c r="AD38" s="14">
        <v>1</v>
      </c>
      <c r="AE38" s="13">
        <v>1139.5</v>
      </c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</row>
    <row r="39" spans="1:57" ht="10" customHeight="1" x14ac:dyDescent="0.2">
      <c r="A39" s="10" t="s">
        <v>39</v>
      </c>
      <c r="B39" s="10">
        <v>870</v>
      </c>
      <c r="C39" s="10" t="b">
        <v>0</v>
      </c>
      <c r="D39" s="13" t="b">
        <v>0</v>
      </c>
      <c r="E39" s="13" t="s">
        <v>112</v>
      </c>
      <c r="F39" s="13">
        <v>997695.10999999591</v>
      </c>
      <c r="G39" s="13">
        <v>3518</v>
      </c>
      <c r="H39" s="13">
        <v>79.738298611031212</v>
      </c>
      <c r="I39" s="14">
        <v>12512.119362701978</v>
      </c>
      <c r="J39" s="14">
        <v>10833.520717740657</v>
      </c>
      <c r="K39" s="13">
        <v>10562.159271899527</v>
      </c>
      <c r="L39" s="14">
        <v>8883.5606269381969</v>
      </c>
      <c r="M39" s="13">
        <v>7252.6348075351698</v>
      </c>
      <c r="N39" s="13">
        <v>1211</v>
      </c>
      <c r="O39" s="13">
        <v>15.187181330609267</v>
      </c>
      <c r="P39" s="13">
        <v>416</v>
      </c>
      <c r="Q39" s="13">
        <v>1.7709648331830479</v>
      </c>
      <c r="R39" s="14">
        <v>335</v>
      </c>
      <c r="S39" s="14">
        <v>12239.999999999993</v>
      </c>
      <c r="T39" s="13">
        <v>86</v>
      </c>
      <c r="U39" s="14">
        <v>1</v>
      </c>
      <c r="V39" s="13">
        <v>12239.999999999993</v>
      </c>
      <c r="W39" s="13">
        <v>11724.999999999993</v>
      </c>
      <c r="X39" s="13">
        <v>12239.999999999993</v>
      </c>
      <c r="Y39" s="13">
        <v>11724.999999999993</v>
      </c>
      <c r="Z39" s="13">
        <v>13056.039999999997</v>
      </c>
      <c r="AA39" s="14">
        <v>18</v>
      </c>
      <c r="AB39" s="14">
        <v>18</v>
      </c>
      <c r="AC39" s="13">
        <v>516</v>
      </c>
      <c r="AD39" s="14">
        <v>2.7777777777777777</v>
      </c>
      <c r="AE39" s="13">
        <v>239</v>
      </c>
      <c r="AF39" s="13">
        <v>3118.0000000000005</v>
      </c>
      <c r="AG39" s="13">
        <v>24</v>
      </c>
      <c r="AH39" s="13">
        <v>1</v>
      </c>
      <c r="AI39" s="13">
        <v>3118.0000000000005</v>
      </c>
      <c r="AJ39" s="14">
        <v>3118.0000000000005</v>
      </c>
      <c r="AK39" s="14">
        <v>3118.0000000000005</v>
      </c>
      <c r="AL39" s="13">
        <v>3118.0000000000005</v>
      </c>
      <c r="AM39" s="14">
        <v>3118.0000000000005</v>
      </c>
      <c r="AN39" s="13">
        <v>5</v>
      </c>
      <c r="AO39" s="14">
        <v>5</v>
      </c>
      <c r="AP39" s="14">
        <v>359</v>
      </c>
      <c r="AQ39" s="14">
        <v>2.6</v>
      </c>
      <c r="AR39" s="14">
        <v>249</v>
      </c>
      <c r="AS39" s="14">
        <v>1361</v>
      </c>
      <c r="AT39" s="14">
        <v>9</v>
      </c>
      <c r="AU39" s="14"/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2</v>
      </c>
      <c r="BB39" s="14">
        <v>0</v>
      </c>
      <c r="BC39" s="14">
        <v>680.5</v>
      </c>
      <c r="BD39" s="14">
        <v>3</v>
      </c>
      <c r="BE39" s="14">
        <v>224</v>
      </c>
    </row>
    <row r="40" spans="1:57" ht="10" customHeight="1" x14ac:dyDescent="0.2">
      <c r="A40" s="10" t="s">
        <v>39</v>
      </c>
      <c r="B40" s="10">
        <v>530</v>
      </c>
      <c r="C40" s="10" t="b">
        <v>0</v>
      </c>
      <c r="D40" s="13" t="b">
        <v>0</v>
      </c>
      <c r="E40" s="13" t="s">
        <v>92</v>
      </c>
      <c r="F40" s="13">
        <v>1084900.4999999944</v>
      </c>
      <c r="G40" s="13">
        <v>5036</v>
      </c>
      <c r="H40" s="13">
        <v>217.84128472209821</v>
      </c>
      <c r="I40" s="14">
        <v>4980.2336659187913</v>
      </c>
      <c r="J40" s="14">
        <v>4512.756299863443</v>
      </c>
      <c r="K40" s="13">
        <v>4545.474937237861</v>
      </c>
      <c r="L40" s="14">
        <v>4077.9975711825141</v>
      </c>
      <c r="M40" s="13">
        <v>3646.9569623292041</v>
      </c>
      <c r="N40" s="13">
        <v>1548</v>
      </c>
      <c r="O40" s="13">
        <v>7.1060910330876697</v>
      </c>
      <c r="P40" s="13">
        <v>449</v>
      </c>
      <c r="Q40" s="13">
        <v>1.927142857142857</v>
      </c>
      <c r="R40" s="14">
        <v>299</v>
      </c>
      <c r="S40" s="14">
        <v>232051.6200000002</v>
      </c>
      <c r="T40" s="13">
        <v>1198</v>
      </c>
      <c r="U40" s="14">
        <v>61.284270833289774</v>
      </c>
      <c r="V40" s="13">
        <v>3786.4792522578105</v>
      </c>
      <c r="W40" s="13">
        <v>3749.561133314131</v>
      </c>
      <c r="X40" s="13">
        <v>3786.4792522578105</v>
      </c>
      <c r="Y40" s="13">
        <v>3749.561133314131</v>
      </c>
      <c r="Z40" s="13">
        <v>3189.5146559175842</v>
      </c>
      <c r="AA40" s="14">
        <v>332</v>
      </c>
      <c r="AB40" s="14">
        <v>5.417377011845864</v>
      </c>
      <c r="AC40" s="13">
        <v>511</v>
      </c>
      <c r="AD40" s="14">
        <v>2.1419141914191417</v>
      </c>
      <c r="AE40" s="13">
        <v>289</v>
      </c>
      <c r="AF40" s="13">
        <v>41571.949999999961</v>
      </c>
      <c r="AG40" s="13">
        <v>236</v>
      </c>
      <c r="AH40" s="13">
        <v>14.490555555472383</v>
      </c>
      <c r="AI40" s="13">
        <v>2868.8996664658757</v>
      </c>
      <c r="AJ40" s="14">
        <v>2896.4348426344191</v>
      </c>
      <c r="AK40" s="14">
        <v>2868.8996664658757</v>
      </c>
      <c r="AL40" s="13">
        <v>2896.4348426344191</v>
      </c>
      <c r="AM40" s="14">
        <v>2634.0535981441667</v>
      </c>
      <c r="AN40" s="13">
        <v>74</v>
      </c>
      <c r="AO40" s="14">
        <v>5.1067745274993115</v>
      </c>
      <c r="AP40" s="14">
        <v>418</v>
      </c>
      <c r="AQ40" s="14">
        <v>1.734375</v>
      </c>
      <c r="AR40" s="14">
        <v>269</v>
      </c>
      <c r="AS40" s="14">
        <v>7068.9999999999982</v>
      </c>
      <c r="AT40" s="14">
        <v>29</v>
      </c>
      <c r="AU40" s="14">
        <v>1.6371527777737356</v>
      </c>
      <c r="AV40" s="14">
        <v>4317.8621421103417</v>
      </c>
      <c r="AW40" s="14">
        <v>4317.8621421103417</v>
      </c>
      <c r="AX40" s="14">
        <v>4317.8621421103417</v>
      </c>
      <c r="AY40" s="14">
        <v>4317.8621421103417</v>
      </c>
      <c r="AZ40" s="14">
        <v>2662.1217391370074</v>
      </c>
      <c r="BA40" s="14">
        <v>8</v>
      </c>
      <c r="BB40" s="14">
        <v>4.8865323435963708</v>
      </c>
      <c r="BC40" s="14">
        <v>357</v>
      </c>
      <c r="BD40" s="14">
        <v>1.375</v>
      </c>
      <c r="BE40" s="14">
        <v>489</v>
      </c>
    </row>
    <row r="41" spans="1:57" ht="10" customHeight="1" x14ac:dyDescent="0.2">
      <c r="A41" s="10" t="s">
        <v>39</v>
      </c>
      <c r="B41" s="10">
        <v>547</v>
      </c>
      <c r="C41" s="10" t="b">
        <v>0</v>
      </c>
      <c r="D41" s="13" t="b">
        <v>0</v>
      </c>
      <c r="E41" s="13" t="s">
        <v>94</v>
      </c>
      <c r="F41" s="13">
        <v>2324594.4200000167</v>
      </c>
      <c r="G41" s="13">
        <v>11013</v>
      </c>
      <c r="H41" s="13">
        <v>292.28385416636331</v>
      </c>
      <c r="I41" s="14">
        <v>7953.2084542613657</v>
      </c>
      <c r="J41" s="14">
        <v>7207.8843561468357</v>
      </c>
      <c r="K41" s="13">
        <v>7524.8888662462896</v>
      </c>
      <c r="L41" s="14">
        <v>6779.5647681317414</v>
      </c>
      <c r="M41" s="13">
        <v>6111.0688275766724</v>
      </c>
      <c r="N41" s="13">
        <v>3526</v>
      </c>
      <c r="O41" s="13">
        <v>12.063615385313268</v>
      </c>
      <c r="P41" s="13">
        <v>396</v>
      </c>
      <c r="Q41" s="13">
        <v>1.9446212603437301</v>
      </c>
      <c r="R41" s="14">
        <v>299</v>
      </c>
      <c r="S41" s="14">
        <v>579060.45999999903</v>
      </c>
      <c r="T41" s="13">
        <v>3111</v>
      </c>
      <c r="U41" s="14">
        <v>76.047291666402884</v>
      </c>
      <c r="V41" s="13">
        <v>7614.478402993851</v>
      </c>
      <c r="W41" s="13">
        <v>7518.5788667948273</v>
      </c>
      <c r="X41" s="13">
        <v>7589.7569440331954</v>
      </c>
      <c r="Y41" s="13">
        <v>7493.8574078341717</v>
      </c>
      <c r="Z41" s="13">
        <v>6940.5169919177943</v>
      </c>
      <c r="AA41" s="14">
        <v>949</v>
      </c>
      <c r="AB41" s="14">
        <v>12.479076890245928</v>
      </c>
      <c r="AC41" s="13">
        <v>398.5</v>
      </c>
      <c r="AD41" s="14">
        <v>2.0765492102065615</v>
      </c>
      <c r="AE41" s="13">
        <v>269</v>
      </c>
      <c r="AF41" s="13">
        <v>168382.77000000022</v>
      </c>
      <c r="AG41" s="13">
        <v>898</v>
      </c>
      <c r="AH41" s="13">
        <v>23.346493055389146</v>
      </c>
      <c r="AI41" s="13">
        <v>7212.3367565533308</v>
      </c>
      <c r="AJ41" s="14">
        <v>7131.7700523576523</v>
      </c>
      <c r="AK41" s="14">
        <v>7131.8107436939381</v>
      </c>
      <c r="AL41" s="13">
        <v>7051.2440394982586</v>
      </c>
      <c r="AM41" s="14">
        <v>6551.449060769899</v>
      </c>
      <c r="AN41" s="13">
        <v>308</v>
      </c>
      <c r="AO41" s="14">
        <v>13.192559553560159</v>
      </c>
      <c r="AP41" s="14">
        <v>338</v>
      </c>
      <c r="AQ41" s="14">
        <v>1.7054263565891472</v>
      </c>
      <c r="AR41" s="14">
        <v>279</v>
      </c>
      <c r="AS41" s="14">
        <v>27775.000000000004</v>
      </c>
      <c r="AT41" s="14">
        <v>150</v>
      </c>
      <c r="AU41" s="14">
        <v>4.2197222221875563</v>
      </c>
      <c r="AV41" s="14">
        <v>6582.1868211981737</v>
      </c>
      <c r="AW41" s="14">
        <v>6365.1227701135149</v>
      </c>
      <c r="AX41" s="14">
        <v>6136.6598644438054</v>
      </c>
      <c r="AY41" s="14">
        <v>5919.5958133591466</v>
      </c>
      <c r="AZ41" s="14">
        <v>5899.440458214488</v>
      </c>
      <c r="BA41" s="14">
        <v>62</v>
      </c>
      <c r="BB41" s="14">
        <v>14.692910275941916</v>
      </c>
      <c r="BC41" s="14">
        <v>320</v>
      </c>
      <c r="BD41" s="14">
        <v>1.3703703703703705</v>
      </c>
      <c r="BE41" s="14">
        <v>309</v>
      </c>
    </row>
    <row r="42" spans="1:57" ht="10" customHeight="1" x14ac:dyDescent="0.2">
      <c r="A42" s="10" t="s">
        <v>39</v>
      </c>
      <c r="B42" s="10">
        <v>862</v>
      </c>
      <c r="C42" s="10" t="b">
        <v>0</v>
      </c>
      <c r="D42" s="13" t="b">
        <v>0</v>
      </c>
      <c r="E42" s="13" t="s">
        <v>105</v>
      </c>
      <c r="F42" s="13">
        <v>1455759.7800000168</v>
      </c>
      <c r="G42" s="13">
        <v>7518</v>
      </c>
      <c r="H42" s="13">
        <v>229.54454861137987</v>
      </c>
      <c r="I42" s="14">
        <v>6341.9488234705404</v>
      </c>
      <c r="J42" s="14">
        <v>5797.0216589758429</v>
      </c>
      <c r="K42" s="13">
        <v>6189.8345597634343</v>
      </c>
      <c r="L42" s="14">
        <v>5644.9073952687204</v>
      </c>
      <c r="M42" s="13">
        <v>5495.7302520642679</v>
      </c>
      <c r="N42" s="13">
        <v>2429</v>
      </c>
      <c r="O42" s="13">
        <v>10.58182394090443</v>
      </c>
      <c r="P42" s="13">
        <v>382</v>
      </c>
      <c r="Q42" s="13">
        <v>1.9202425373134329</v>
      </c>
      <c r="R42" s="14">
        <v>299</v>
      </c>
      <c r="S42" s="14">
        <v>321681.79000000004</v>
      </c>
      <c r="T42" s="13">
        <v>1876</v>
      </c>
      <c r="U42" s="14">
        <v>59.675138888921069</v>
      </c>
      <c r="V42" s="13">
        <v>5390.549498322518</v>
      </c>
      <c r="W42" s="13">
        <v>5379.0715191715199</v>
      </c>
      <c r="X42" s="13">
        <v>5390.549498322518</v>
      </c>
      <c r="Y42" s="13">
        <v>5379.0715191715199</v>
      </c>
      <c r="Z42" s="13">
        <v>5236.2892792196335</v>
      </c>
      <c r="AA42" s="14">
        <v>577</v>
      </c>
      <c r="AB42" s="14">
        <v>9.6690181328949087</v>
      </c>
      <c r="AC42" s="13">
        <v>349</v>
      </c>
      <c r="AD42" s="14">
        <v>2.1117764471057883</v>
      </c>
      <c r="AE42" s="13">
        <v>279</v>
      </c>
      <c r="AF42" s="13">
        <v>105125.87000000008</v>
      </c>
      <c r="AG42" s="13">
        <v>604</v>
      </c>
      <c r="AH42" s="13">
        <v>18.104340277813606</v>
      </c>
      <c r="AI42" s="13">
        <v>5806.6667101274652</v>
      </c>
      <c r="AJ42" s="14">
        <v>5806.6667101274652</v>
      </c>
      <c r="AK42" s="14">
        <v>5806.6667101274652</v>
      </c>
      <c r="AL42" s="13">
        <v>5806.6667101274652</v>
      </c>
      <c r="AM42" s="14">
        <v>5476.0443340481024</v>
      </c>
      <c r="AN42" s="13">
        <v>183</v>
      </c>
      <c r="AO42" s="14">
        <v>10.108073378639579</v>
      </c>
      <c r="AP42" s="14">
        <v>338</v>
      </c>
      <c r="AQ42" s="14">
        <v>2.1266666666666665</v>
      </c>
      <c r="AR42" s="14">
        <v>289</v>
      </c>
      <c r="AS42" s="14">
        <v>17478.950000000008</v>
      </c>
      <c r="AT42" s="14">
        <v>132</v>
      </c>
      <c r="AU42" s="14">
        <v>4.4356597222431446</v>
      </c>
      <c r="AV42" s="14">
        <v>3940.5524982788306</v>
      </c>
      <c r="AW42" s="14">
        <v>3940.5524982788306</v>
      </c>
      <c r="AX42" s="14">
        <v>3940.5524982788306</v>
      </c>
      <c r="AY42" s="14">
        <v>3940.5524982788306</v>
      </c>
      <c r="AZ42" s="14">
        <v>4346.3320469160208</v>
      </c>
      <c r="BA42" s="14">
        <v>31</v>
      </c>
      <c r="BB42" s="14">
        <v>6.9888138272976175</v>
      </c>
      <c r="BC42" s="14">
        <v>429</v>
      </c>
      <c r="BD42" s="14">
        <v>2.72</v>
      </c>
      <c r="BE42" s="14">
        <v>289</v>
      </c>
    </row>
    <row r="43" spans="1:57" ht="10" customHeight="1" x14ac:dyDescent="0.2">
      <c r="A43" s="10" t="s">
        <v>39</v>
      </c>
      <c r="B43" s="10">
        <v>805</v>
      </c>
      <c r="C43" s="10" t="b">
        <v>0</v>
      </c>
      <c r="D43" s="13" t="b">
        <v>0</v>
      </c>
      <c r="E43" s="13" t="s">
        <v>137</v>
      </c>
      <c r="F43" s="13">
        <v>8820.9499999999989</v>
      </c>
      <c r="G43" s="13">
        <v>49</v>
      </c>
      <c r="H43" s="13">
        <v>17.185486111108037</v>
      </c>
      <c r="I43" s="14">
        <v>513.27905087878059</v>
      </c>
      <c r="J43" s="14">
        <v>497.85906227405241</v>
      </c>
      <c r="K43" s="13">
        <v>513.27905087878059</v>
      </c>
      <c r="L43" s="14">
        <v>497.85906227405241</v>
      </c>
      <c r="M43" s="13">
        <v>530.67163425218916</v>
      </c>
      <c r="N43" s="13">
        <v>20</v>
      </c>
      <c r="O43" s="13">
        <v>1.1637727248851442</v>
      </c>
      <c r="P43" s="13">
        <v>300</v>
      </c>
      <c r="Q43" s="13">
        <v>1.4444444444444444</v>
      </c>
      <c r="R43" s="14">
        <v>339</v>
      </c>
      <c r="S43" s="14">
        <v>800</v>
      </c>
      <c r="T43" s="13">
        <v>7</v>
      </c>
      <c r="U43" s="14">
        <v>4.2878819444531109</v>
      </c>
      <c r="V43" s="13">
        <v>186.57230081506694</v>
      </c>
      <c r="W43" s="13">
        <v>186.57230081506694</v>
      </c>
      <c r="X43" s="13">
        <v>186.57230081506694</v>
      </c>
      <c r="Y43" s="13">
        <v>186.57230081506694</v>
      </c>
      <c r="Z43" s="13">
        <v>334.89727996304515</v>
      </c>
      <c r="AA43" s="14">
        <v>1</v>
      </c>
      <c r="AB43" s="14">
        <v>0.23321537601883369</v>
      </c>
      <c r="AC43" s="13">
        <v>800</v>
      </c>
      <c r="AD43" s="14">
        <v>3</v>
      </c>
      <c r="AE43" s="13">
        <v>368</v>
      </c>
      <c r="AH43" s="13">
        <v>1.6099999999999999</v>
      </c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1:57" ht="10" customHeight="1" x14ac:dyDescent="0.2">
      <c r="A44" s="10" t="s">
        <v>39</v>
      </c>
      <c r="B44" s="10">
        <v>803</v>
      </c>
      <c r="C44" s="10" t="b">
        <v>0</v>
      </c>
      <c r="D44" s="13" t="b">
        <v>0</v>
      </c>
      <c r="E44" s="13" t="s">
        <v>154</v>
      </c>
      <c r="F44" s="13">
        <v>54310.989999999983</v>
      </c>
      <c r="G44" s="13">
        <v>249</v>
      </c>
      <c r="H44" s="13">
        <v>15.105416666640959</v>
      </c>
      <c r="I44" s="14">
        <v>3595.4645408717015</v>
      </c>
      <c r="J44" s="14">
        <v>3048.4078007389198</v>
      </c>
      <c r="K44" s="13">
        <v>3595.4645408717015</v>
      </c>
      <c r="L44" s="14">
        <v>3048.4078007389198</v>
      </c>
      <c r="M44" s="13">
        <v>2646.7035555723191</v>
      </c>
      <c r="N44" s="13">
        <v>92</v>
      </c>
      <c r="O44" s="13">
        <v>6.0905304388705979</v>
      </c>
      <c r="P44" s="13">
        <v>352.5</v>
      </c>
      <c r="Q44" s="13">
        <v>1.6666666666666667</v>
      </c>
      <c r="R44" s="14">
        <v>359</v>
      </c>
      <c r="S44" s="14">
        <v>2587</v>
      </c>
      <c r="T44" s="13">
        <v>18</v>
      </c>
      <c r="U44" s="14">
        <v>2.0614236110995989</v>
      </c>
      <c r="V44" s="13">
        <v>1254.9579747076098</v>
      </c>
      <c r="W44" s="13">
        <v>1254.9579747076098</v>
      </c>
      <c r="X44" s="13">
        <v>1254.9579747076098</v>
      </c>
      <c r="Y44" s="13">
        <v>1254.9579747076098</v>
      </c>
      <c r="Z44" s="13">
        <v>1254.9579747076098</v>
      </c>
      <c r="AA44" s="14">
        <v>4</v>
      </c>
      <c r="AB44" s="14">
        <v>1.9404066095208501</v>
      </c>
      <c r="AC44" s="13">
        <v>612</v>
      </c>
      <c r="AD44" s="14">
        <v>1</v>
      </c>
      <c r="AE44" s="13">
        <v>549</v>
      </c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1:57" ht="10" customHeight="1" x14ac:dyDescent="0.2">
      <c r="A45" s="10" t="s">
        <v>39</v>
      </c>
      <c r="B45" s="10">
        <v>556</v>
      </c>
      <c r="C45" s="10" t="b">
        <v>0</v>
      </c>
      <c r="D45" s="13" t="b">
        <v>0</v>
      </c>
      <c r="E45" s="13" t="s">
        <v>181</v>
      </c>
      <c r="F45" s="13">
        <v>51496.099999999962</v>
      </c>
      <c r="G45" s="13">
        <v>262</v>
      </c>
      <c r="H45" s="13">
        <v>10.943229166735836</v>
      </c>
      <c r="I45" s="14">
        <v>4705.7499404776063</v>
      </c>
      <c r="J45" s="14">
        <v>3805.8053400359126</v>
      </c>
      <c r="K45" s="13">
        <v>4705.7499404776063</v>
      </c>
      <c r="L45" s="14">
        <v>3805.8053400359126</v>
      </c>
      <c r="M45" s="13">
        <v>3704.550949479225</v>
      </c>
      <c r="N45" s="13">
        <v>94</v>
      </c>
      <c r="O45" s="13">
        <v>8.5897863023587284</v>
      </c>
      <c r="P45" s="13">
        <v>388</v>
      </c>
      <c r="Q45" s="13">
        <v>1.6136363636363635</v>
      </c>
      <c r="R45" s="14">
        <v>289</v>
      </c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</row>
    <row r="46" spans="1:57" ht="10" customHeight="1" x14ac:dyDescent="0.2">
      <c r="A46" s="10" t="s">
        <v>39</v>
      </c>
      <c r="B46" s="10">
        <v>561</v>
      </c>
      <c r="C46" s="10" t="b">
        <v>0</v>
      </c>
      <c r="D46" s="13" t="b">
        <v>0</v>
      </c>
      <c r="E46" s="13" t="s">
        <v>184</v>
      </c>
      <c r="F46" s="13">
        <v>7639</v>
      </c>
      <c r="G46" s="13">
        <v>26</v>
      </c>
      <c r="H46" s="13">
        <v>1.0360763889038935</v>
      </c>
      <c r="I46" s="14">
        <v>7373.0084787296446</v>
      </c>
      <c r="J46" s="14">
        <v>6535.232413860248</v>
      </c>
      <c r="K46" s="13">
        <v>7373.0084787296446</v>
      </c>
      <c r="L46" s="14">
        <v>6535.232413860248</v>
      </c>
      <c r="M46" s="13">
        <v>3913.9005998293737</v>
      </c>
      <c r="N46" s="13">
        <v>9</v>
      </c>
      <c r="O46" s="13">
        <v>8.6866181841297028</v>
      </c>
      <c r="P46" s="13">
        <v>293.5</v>
      </c>
      <c r="Q46" s="13">
        <v>1.625</v>
      </c>
      <c r="R46" s="14">
        <v>359</v>
      </c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</row>
    <row r="47" spans="1:57" ht="10" customHeight="1" x14ac:dyDescent="0.2">
      <c r="A47" s="10" t="s">
        <v>39</v>
      </c>
      <c r="B47" s="10">
        <v>548</v>
      </c>
      <c r="C47" s="10" t="b">
        <v>0</v>
      </c>
      <c r="D47" s="13" t="b">
        <v>0</v>
      </c>
      <c r="E47" s="13" t="s">
        <v>91</v>
      </c>
      <c r="F47" s="13">
        <v>48581.999999999964</v>
      </c>
      <c r="G47" s="13">
        <v>278</v>
      </c>
      <c r="H47" s="13">
        <v>6.9965972222218991</v>
      </c>
      <c r="I47" s="14">
        <v>6943.6611051010095</v>
      </c>
      <c r="J47" s="14">
        <v>6375.077567468602</v>
      </c>
      <c r="K47" s="13">
        <v>6943.6611051010095</v>
      </c>
      <c r="L47" s="14">
        <v>6375.077567468602</v>
      </c>
      <c r="M47" s="13">
        <v>6191.5597860073676</v>
      </c>
      <c r="N47" s="13">
        <v>79</v>
      </c>
      <c r="O47" s="13">
        <v>11.291203064982508</v>
      </c>
      <c r="P47" s="13">
        <v>500</v>
      </c>
      <c r="Q47" s="13">
        <v>2.16</v>
      </c>
      <c r="R47" s="14">
        <v>289</v>
      </c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</row>
    <row r="48" spans="1:57" ht="10" customHeight="1" x14ac:dyDescent="0.2">
      <c r="A48" s="10" t="s">
        <v>39</v>
      </c>
      <c r="B48" s="10">
        <v>562</v>
      </c>
      <c r="C48" s="10" t="b">
        <v>0</v>
      </c>
      <c r="D48" s="13" t="b">
        <v>0</v>
      </c>
      <c r="E48" s="13" t="s">
        <v>185</v>
      </c>
      <c r="F48" s="13">
        <v>745</v>
      </c>
      <c r="G48" s="13">
        <v>10</v>
      </c>
      <c r="H48" s="13">
        <v>0.64249999999999996</v>
      </c>
      <c r="I48" s="14">
        <v>1159.5330739299611</v>
      </c>
      <c r="J48" s="14">
        <v>789.10505836575885</v>
      </c>
      <c r="K48" s="13">
        <v>1159.5330739299611</v>
      </c>
      <c r="L48" s="14">
        <v>789.10505836575885</v>
      </c>
      <c r="M48" s="13">
        <v>1467.7042801556422</v>
      </c>
      <c r="N48" s="13">
        <v>5</v>
      </c>
      <c r="O48" s="13">
        <v>7.7821011673151759</v>
      </c>
      <c r="P48" s="13">
        <v>296</v>
      </c>
      <c r="Q48" s="13">
        <v>1</v>
      </c>
      <c r="R48" s="14">
        <v>306.5</v>
      </c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</row>
    <row r="49" spans="1:57" ht="10" customHeight="1" x14ac:dyDescent="0.2">
      <c r="A49" s="10" t="s">
        <v>39</v>
      </c>
      <c r="B49" s="10">
        <v>558</v>
      </c>
      <c r="C49" s="10" t="b">
        <v>0</v>
      </c>
      <c r="D49" s="13" t="b">
        <v>0</v>
      </c>
      <c r="E49" s="13" t="s">
        <v>90</v>
      </c>
      <c r="F49" s="13">
        <v>81883.889999999985</v>
      </c>
      <c r="G49" s="13">
        <v>509</v>
      </c>
      <c r="H49" s="13">
        <v>22.333368055598694</v>
      </c>
      <c r="I49" s="14">
        <v>3666.4371355073213</v>
      </c>
      <c r="J49" s="14">
        <v>3293.2086112986576</v>
      </c>
      <c r="K49" s="13">
        <v>3666.4371355073213</v>
      </c>
      <c r="L49" s="14">
        <v>3293.2086112986576</v>
      </c>
      <c r="M49" s="13">
        <v>3645.1125417955955</v>
      </c>
      <c r="N49" s="13">
        <v>170</v>
      </c>
      <c r="O49" s="13">
        <v>7.6119284640268638</v>
      </c>
      <c r="P49" s="13">
        <v>419</v>
      </c>
      <c r="Q49" s="13">
        <v>1.620253164556962</v>
      </c>
      <c r="R49" s="14">
        <v>309</v>
      </c>
      <c r="S49" s="14">
        <v>-139</v>
      </c>
      <c r="T49" s="13">
        <v>-1</v>
      </c>
      <c r="U49" s="14">
        <v>1</v>
      </c>
      <c r="V49" s="13">
        <v>-139</v>
      </c>
      <c r="W49" s="13">
        <v>-139</v>
      </c>
      <c r="X49" s="13">
        <v>-139</v>
      </c>
      <c r="Y49" s="13">
        <v>-139</v>
      </c>
      <c r="Z49" s="13">
        <v>-388</v>
      </c>
      <c r="AA49" s="14">
        <v>2</v>
      </c>
      <c r="AB49" s="14">
        <v>2</v>
      </c>
      <c r="AD49" s="14">
        <v>-0.5</v>
      </c>
      <c r="AE49" s="13">
        <v>249</v>
      </c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</row>
    <row r="50" spans="1:57" ht="10" customHeight="1" x14ac:dyDescent="0.2">
      <c r="A50" s="10" t="s">
        <v>39</v>
      </c>
      <c r="B50" s="10">
        <v>568</v>
      </c>
      <c r="C50" s="10" t="b">
        <v>0</v>
      </c>
      <c r="D50" s="13" t="b">
        <v>0</v>
      </c>
      <c r="E50" s="13" t="s">
        <v>189</v>
      </c>
      <c r="F50" s="13">
        <v>15410.060000000005</v>
      </c>
      <c r="G50" s="13">
        <v>96</v>
      </c>
      <c r="H50" s="13">
        <v>3.0210763888608199</v>
      </c>
      <c r="I50" s="14">
        <v>5100.8508281416853</v>
      </c>
      <c r="J50" s="14">
        <v>4923.447170963027</v>
      </c>
      <c r="K50" s="13">
        <v>5100.8508281416853</v>
      </c>
      <c r="L50" s="14">
        <v>4923.447170963027</v>
      </c>
      <c r="M50" s="13">
        <v>5612.8603905954396</v>
      </c>
      <c r="N50" s="13">
        <v>31</v>
      </c>
      <c r="O50" s="13">
        <v>10.261243348331687</v>
      </c>
      <c r="P50" s="13">
        <v>399</v>
      </c>
      <c r="Q50" s="13">
        <v>1.9615384615384615</v>
      </c>
      <c r="R50" s="14">
        <v>319</v>
      </c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</row>
    <row r="51" spans="1:57" ht="10" customHeight="1" x14ac:dyDescent="0.2">
      <c r="A51" s="10" t="s">
        <v>39</v>
      </c>
      <c r="B51" s="10">
        <v>563</v>
      </c>
      <c r="C51" s="10" t="b">
        <v>0</v>
      </c>
      <c r="D51" s="13" t="b">
        <v>0</v>
      </c>
      <c r="E51" s="13" t="s">
        <v>186</v>
      </c>
      <c r="F51" s="13">
        <v>17763.850000000006</v>
      </c>
      <c r="G51" s="13">
        <v>82</v>
      </c>
      <c r="H51" s="13">
        <v>3.3653125000101864</v>
      </c>
      <c r="I51" s="14">
        <v>5278.5142538608934</v>
      </c>
      <c r="J51" s="14">
        <v>4422.1301884906552</v>
      </c>
      <c r="K51" s="13">
        <v>5278.5142538608934</v>
      </c>
      <c r="L51" s="14">
        <v>4422.1301884906552</v>
      </c>
      <c r="M51" s="13">
        <v>3460.2581483784215</v>
      </c>
      <c r="N51" s="13">
        <v>30</v>
      </c>
      <c r="O51" s="13">
        <v>8.9144767387602766</v>
      </c>
      <c r="P51" s="13">
        <v>334</v>
      </c>
      <c r="Q51" s="13">
        <v>1.6538461538461537</v>
      </c>
      <c r="R51" s="14">
        <v>319</v>
      </c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</row>
    <row r="52" spans="1:57" ht="10" customHeight="1" x14ac:dyDescent="0.2">
      <c r="A52" s="10" t="s">
        <v>39</v>
      </c>
      <c r="B52" s="10">
        <v>552</v>
      </c>
      <c r="C52" s="10" t="b">
        <v>0</v>
      </c>
      <c r="D52" s="13" t="b">
        <v>0</v>
      </c>
      <c r="E52" s="13" t="s">
        <v>180</v>
      </c>
      <c r="F52" s="13">
        <v>44275.969999999994</v>
      </c>
      <c r="G52" s="13">
        <v>237</v>
      </c>
      <c r="H52" s="13">
        <v>9.8880555555515457</v>
      </c>
      <c r="I52" s="14">
        <v>4477.7226170762879</v>
      </c>
      <c r="J52" s="14">
        <v>4119.1586931499687</v>
      </c>
      <c r="K52" s="13">
        <v>4477.7226170762879</v>
      </c>
      <c r="L52" s="14">
        <v>4119.1586931499687</v>
      </c>
      <c r="M52" s="13">
        <v>4128.7723122751786</v>
      </c>
      <c r="N52" s="13">
        <v>81</v>
      </c>
      <c r="O52" s="13">
        <v>8.19170154788657</v>
      </c>
      <c r="P52" s="13">
        <v>355</v>
      </c>
      <c r="Q52" s="13">
        <v>1.8533333333333333</v>
      </c>
      <c r="R52" s="14">
        <v>299</v>
      </c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</row>
    <row r="53" spans="1:57" ht="10" customHeight="1" x14ac:dyDescent="0.2">
      <c r="A53" s="10" t="s">
        <v>39</v>
      </c>
      <c r="B53" s="10">
        <v>569</v>
      </c>
      <c r="C53" s="10" t="b">
        <v>0</v>
      </c>
      <c r="D53" s="13" t="b">
        <v>0</v>
      </c>
      <c r="E53" s="13" t="s">
        <v>95</v>
      </c>
      <c r="F53" s="13">
        <v>40428</v>
      </c>
      <c r="G53" s="13">
        <v>164</v>
      </c>
      <c r="H53" s="13">
        <v>6.2657291666779198</v>
      </c>
      <c r="I53" s="14">
        <v>6452.2418579791356</v>
      </c>
      <c r="J53" s="14">
        <v>6091.8049575126224</v>
      </c>
      <c r="K53" s="13">
        <v>6452.2418579791356</v>
      </c>
      <c r="L53" s="14">
        <v>6091.8049575126224</v>
      </c>
      <c r="M53" s="13">
        <v>3772.1850675731494</v>
      </c>
      <c r="N53" s="13">
        <v>46</v>
      </c>
      <c r="O53" s="13">
        <v>7.341523831677061</v>
      </c>
      <c r="P53" s="13">
        <v>384.5</v>
      </c>
      <c r="Q53" s="13">
        <v>2.5405405405405403</v>
      </c>
      <c r="R53" s="14">
        <v>249</v>
      </c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</row>
    <row r="54" spans="1:57" ht="10" customHeight="1" x14ac:dyDescent="0.2">
      <c r="A54" s="10" t="s">
        <v>39</v>
      </c>
      <c r="B54" s="10">
        <v>559</v>
      </c>
      <c r="C54" s="10" t="b">
        <v>0</v>
      </c>
      <c r="D54" s="13" t="b">
        <v>0</v>
      </c>
      <c r="E54" s="13" t="s">
        <v>109</v>
      </c>
      <c r="F54" s="13">
        <v>20477</v>
      </c>
      <c r="G54" s="13">
        <v>83</v>
      </c>
      <c r="H54" s="13">
        <v>2.671215277806914</v>
      </c>
      <c r="I54" s="14">
        <v>7665.799222596449</v>
      </c>
      <c r="J54" s="14">
        <v>6975.4767258211477</v>
      </c>
      <c r="K54" s="13">
        <v>5987.9112450764378</v>
      </c>
      <c r="L54" s="14">
        <v>5297.5887483011356</v>
      </c>
      <c r="M54" s="13">
        <v>4652.8634750113179</v>
      </c>
      <c r="N54" s="13">
        <v>26</v>
      </c>
      <c r="O54" s="13">
        <v>9.7333974599554463</v>
      </c>
      <c r="P54" s="13">
        <v>421</v>
      </c>
      <c r="Q54" s="13">
        <v>1.6956521739130435</v>
      </c>
      <c r="R54" s="14">
        <v>359</v>
      </c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</row>
    <row r="55" spans="1:57" ht="10" customHeight="1" x14ac:dyDescent="0.2">
      <c r="A55" s="10" t="s">
        <v>39</v>
      </c>
      <c r="B55" s="10">
        <v>572</v>
      </c>
      <c r="C55" s="10" t="b">
        <v>0</v>
      </c>
      <c r="D55" s="13" t="b">
        <v>0</v>
      </c>
      <c r="E55" s="13" t="s">
        <v>123</v>
      </c>
      <c r="F55" s="13">
        <v>386932.47999999876</v>
      </c>
      <c r="G55" s="13">
        <v>2440</v>
      </c>
      <c r="H55" s="13">
        <v>89.072638888903896</v>
      </c>
      <c r="I55" s="14">
        <v>4344.0105157612024</v>
      </c>
      <c r="J55" s="14">
        <v>3989.9803624687634</v>
      </c>
      <c r="K55" s="13">
        <v>4344.0105157612024</v>
      </c>
      <c r="L55" s="14">
        <v>3989.9803624687634</v>
      </c>
      <c r="M55" s="13">
        <v>4115.124179235052</v>
      </c>
      <c r="N55" s="13">
        <v>879</v>
      </c>
      <c r="O55" s="13">
        <v>9.8683502696752399</v>
      </c>
      <c r="P55" s="13">
        <v>348</v>
      </c>
      <c r="Q55" s="13">
        <v>1.6216216216216217</v>
      </c>
      <c r="R55" s="14">
        <v>279</v>
      </c>
      <c r="S55" s="14">
        <v>228274.66000000041</v>
      </c>
      <c r="T55" s="13">
        <v>1425</v>
      </c>
      <c r="U55" s="14">
        <v>55.621562500073637</v>
      </c>
      <c r="V55" s="13">
        <v>4104.0677345174936</v>
      </c>
      <c r="W55" s="13">
        <v>4030.8047800653508</v>
      </c>
      <c r="X55" s="13">
        <v>4104.0677345174936</v>
      </c>
      <c r="Y55" s="13">
        <v>4030.8047800653508</v>
      </c>
      <c r="Z55" s="13">
        <v>4050.4989409404338</v>
      </c>
      <c r="AA55" s="14">
        <v>495</v>
      </c>
      <c r="AB55" s="14">
        <v>8.8994263690334954</v>
      </c>
      <c r="AC55" s="13">
        <v>344</v>
      </c>
      <c r="AD55" s="14">
        <v>1.6658823529411764</v>
      </c>
      <c r="AE55" s="13">
        <v>289</v>
      </c>
      <c r="AF55" s="13">
        <v>74294.019999999975</v>
      </c>
      <c r="AG55" s="13">
        <v>498</v>
      </c>
      <c r="AH55" s="13">
        <v>19.774930555575992</v>
      </c>
      <c r="AI55" s="13">
        <v>3756.9800708630596</v>
      </c>
      <c r="AJ55" s="14">
        <v>3713.2378186428064</v>
      </c>
      <c r="AK55" s="14">
        <v>3756.9800708630596</v>
      </c>
      <c r="AL55" s="13">
        <v>3713.2378186428064</v>
      </c>
      <c r="AM55" s="14">
        <v>3973.2311463336719</v>
      </c>
      <c r="AN55" s="13">
        <v>176</v>
      </c>
      <c r="AO55" s="14">
        <v>8.9001576771844988</v>
      </c>
      <c r="AP55" s="14">
        <v>358</v>
      </c>
      <c r="AQ55" s="14">
        <v>1.5751633986928104</v>
      </c>
      <c r="AR55" s="14">
        <v>279</v>
      </c>
      <c r="AS55" s="14">
        <v>15291.019999999997</v>
      </c>
      <c r="AT55" s="14">
        <v>129</v>
      </c>
      <c r="AU55" s="14">
        <v>5.9475694444469989</v>
      </c>
      <c r="AV55" s="14">
        <v>2570.9695603935475</v>
      </c>
      <c r="AW55" s="14">
        <v>2570.9695603935475</v>
      </c>
      <c r="AX55" s="14">
        <v>2570.9695603935475</v>
      </c>
      <c r="AY55" s="14">
        <v>2570.9695603935475</v>
      </c>
      <c r="AZ55" s="14">
        <v>3448.3027380451063</v>
      </c>
      <c r="BA55" s="14">
        <v>45</v>
      </c>
      <c r="BB55" s="14">
        <v>7.5661159437179251</v>
      </c>
      <c r="BC55" s="14">
        <v>358</v>
      </c>
      <c r="BD55" s="14">
        <v>1.6097560975609757</v>
      </c>
      <c r="BE55" s="14">
        <v>274</v>
      </c>
    </row>
    <row r="56" spans="1:57" ht="10" customHeight="1" x14ac:dyDescent="0.2">
      <c r="A56" s="10" t="s">
        <v>39</v>
      </c>
      <c r="B56" s="10">
        <v>898</v>
      </c>
      <c r="C56" s="10" t="b">
        <v>0</v>
      </c>
      <c r="D56" s="13" t="b">
        <v>0</v>
      </c>
      <c r="E56" s="13" t="s">
        <v>107</v>
      </c>
      <c r="F56" s="13">
        <v>8006.9499999999989</v>
      </c>
      <c r="G56" s="13">
        <v>54</v>
      </c>
      <c r="H56" s="13">
        <v>0.95100694443681277</v>
      </c>
      <c r="I56" s="14">
        <v>8419.4443025247547</v>
      </c>
      <c r="J56" s="14">
        <v>8419.4443025247547</v>
      </c>
      <c r="K56" s="13">
        <v>8419.4443025247547</v>
      </c>
      <c r="L56" s="14">
        <v>8419.4443025247547</v>
      </c>
      <c r="M56" s="13">
        <v>8419.4443025247547</v>
      </c>
      <c r="N56" s="13">
        <v>17</v>
      </c>
      <c r="O56" s="13">
        <v>17.875789550692939</v>
      </c>
      <c r="P56" s="13">
        <v>380</v>
      </c>
      <c r="Q56" s="13">
        <v>2</v>
      </c>
      <c r="R56" s="14">
        <v>199</v>
      </c>
      <c r="S56" s="14">
        <v>372.95</v>
      </c>
      <c r="T56" s="13">
        <v>1</v>
      </c>
      <c r="V56" s="13">
        <v>0</v>
      </c>
      <c r="W56" s="13">
        <v>0</v>
      </c>
      <c r="X56" s="13">
        <v>0</v>
      </c>
      <c r="Y56" s="13">
        <v>0</v>
      </c>
      <c r="Z56" s="13">
        <v>0</v>
      </c>
      <c r="AA56" s="14">
        <v>1</v>
      </c>
      <c r="AB56" s="14">
        <v>0</v>
      </c>
      <c r="AC56" s="13">
        <v>373</v>
      </c>
      <c r="AD56" s="14">
        <v>1</v>
      </c>
      <c r="AE56" s="13">
        <v>439</v>
      </c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</row>
    <row r="57" spans="1:57" ht="10" customHeight="1" x14ac:dyDescent="0.2">
      <c r="A57" s="10" t="s">
        <v>39</v>
      </c>
      <c r="B57" s="10">
        <v>886</v>
      </c>
      <c r="C57" s="10" t="b">
        <v>0</v>
      </c>
      <c r="D57" s="13" t="b">
        <v>0</v>
      </c>
      <c r="E57" s="13" t="s">
        <v>116</v>
      </c>
      <c r="F57" s="13">
        <v>1303</v>
      </c>
      <c r="G57" s="13">
        <v>5</v>
      </c>
      <c r="I57" s="14">
        <v>0</v>
      </c>
      <c r="J57" s="14">
        <v>0</v>
      </c>
      <c r="K57" s="13">
        <v>0</v>
      </c>
      <c r="L57" s="14">
        <v>0</v>
      </c>
      <c r="M57" s="13">
        <v>0</v>
      </c>
      <c r="N57" s="13">
        <v>2</v>
      </c>
      <c r="O57" s="13">
        <v>0</v>
      </c>
      <c r="P57" s="13">
        <v>651.5</v>
      </c>
      <c r="Q57" s="13">
        <v>1</v>
      </c>
      <c r="R57" s="14">
        <v>649</v>
      </c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</row>
    <row r="58" spans="1:57" ht="10" customHeight="1" x14ac:dyDescent="0.2">
      <c r="A58" s="10" t="s">
        <v>39</v>
      </c>
      <c r="B58" s="10">
        <v>564</v>
      </c>
      <c r="C58" s="10" t="b">
        <v>0</v>
      </c>
      <c r="D58" s="13" t="b">
        <v>0</v>
      </c>
      <c r="E58" s="13" t="s">
        <v>122</v>
      </c>
      <c r="F58" s="13">
        <v>56632.89999999998</v>
      </c>
      <c r="G58" s="13">
        <v>314</v>
      </c>
      <c r="H58" s="13">
        <v>45.854305555554163</v>
      </c>
      <c r="I58" s="14">
        <v>1235.0617747637059</v>
      </c>
      <c r="J58" s="14">
        <v>1108.1827406247774</v>
      </c>
      <c r="K58" s="13">
        <v>1235.0617747637059</v>
      </c>
      <c r="L58" s="14">
        <v>1108.1827406247774</v>
      </c>
      <c r="M58" s="13">
        <v>1096.275461834163</v>
      </c>
      <c r="N58" s="13">
        <v>107</v>
      </c>
      <c r="O58" s="13">
        <v>2.3334777117138019</v>
      </c>
      <c r="P58" s="13">
        <v>379</v>
      </c>
      <c r="Q58" s="13">
        <v>1.9375</v>
      </c>
      <c r="R58" s="14">
        <v>249</v>
      </c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</row>
    <row r="59" spans="1:57" ht="10" customHeight="1" x14ac:dyDescent="0.2">
      <c r="A59" s="10" t="s">
        <v>39</v>
      </c>
      <c r="B59" s="10">
        <v>891</v>
      </c>
      <c r="C59" s="10" t="b">
        <v>0</v>
      </c>
      <c r="D59" s="13" t="b">
        <v>0</v>
      </c>
      <c r="E59" s="13" t="s">
        <v>113</v>
      </c>
      <c r="F59" s="13">
        <v>15069.950000000003</v>
      </c>
      <c r="G59" s="13">
        <v>88</v>
      </c>
      <c r="H59" s="13">
        <v>4.1960416666261153</v>
      </c>
      <c r="I59" s="14">
        <v>3591.468149580412</v>
      </c>
      <c r="J59" s="14">
        <v>3591.468149580412</v>
      </c>
      <c r="K59" s="13">
        <v>3591.468149580412</v>
      </c>
      <c r="L59" s="14">
        <v>3591.468149580412</v>
      </c>
      <c r="M59" s="13">
        <v>3831.9209572884106</v>
      </c>
      <c r="N59" s="13">
        <v>30</v>
      </c>
      <c r="O59" s="13">
        <v>7.1495953528321161</v>
      </c>
      <c r="P59" s="13">
        <v>359</v>
      </c>
      <c r="Q59" s="13">
        <v>1.962962962962963</v>
      </c>
      <c r="R59" s="14">
        <v>249</v>
      </c>
      <c r="U59" s="14">
        <v>1</v>
      </c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</row>
    <row r="60" spans="1:57" ht="10" customHeight="1" x14ac:dyDescent="0.2">
      <c r="A60" s="10" t="s">
        <v>39</v>
      </c>
      <c r="B60" s="10">
        <v>575</v>
      </c>
      <c r="C60" s="10" t="b">
        <v>0</v>
      </c>
      <c r="D60" s="13" t="b">
        <v>0</v>
      </c>
      <c r="E60" s="13" t="s">
        <v>192</v>
      </c>
      <c r="F60" s="13">
        <v>190475.84999999974</v>
      </c>
      <c r="G60" s="13">
        <v>1081</v>
      </c>
      <c r="H60" s="13">
        <v>34.387986111119389</v>
      </c>
      <c r="I60" s="14">
        <v>5539.0231165182768</v>
      </c>
      <c r="J60" s="14">
        <v>5074.8959080092773</v>
      </c>
      <c r="K60" s="13">
        <v>5539.0231165182768</v>
      </c>
      <c r="L60" s="14">
        <v>5074.8959080092773</v>
      </c>
      <c r="M60" s="13">
        <v>4674.3417739145843</v>
      </c>
      <c r="N60" s="13">
        <v>335</v>
      </c>
      <c r="O60" s="13">
        <v>9.7417743195981288</v>
      </c>
      <c r="P60" s="13">
        <v>399.5</v>
      </c>
      <c r="Q60" s="13">
        <v>2.0099667774086378</v>
      </c>
      <c r="R60" s="14">
        <v>269</v>
      </c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</row>
    <row r="61" spans="1:57" ht="10" customHeight="1" x14ac:dyDescent="0.2">
      <c r="A61" s="10" t="s">
        <v>39</v>
      </c>
      <c r="B61" s="10">
        <v>807</v>
      </c>
      <c r="C61" s="10" t="b">
        <v>0</v>
      </c>
      <c r="D61" s="13" t="b">
        <v>0</v>
      </c>
      <c r="E61" s="13" t="s">
        <v>155</v>
      </c>
      <c r="F61" s="13">
        <v>43225.999999999985</v>
      </c>
      <c r="G61" s="13">
        <v>248</v>
      </c>
      <c r="H61" s="13">
        <v>9.2212847222399432</v>
      </c>
      <c r="I61" s="14">
        <v>4687.6331554698982</v>
      </c>
      <c r="J61" s="14">
        <v>4234.561796560035</v>
      </c>
      <c r="K61" s="13">
        <v>4687.6331554698982</v>
      </c>
      <c r="L61" s="14">
        <v>4234.561796560035</v>
      </c>
      <c r="M61" s="13">
        <v>3658.7906150027761</v>
      </c>
      <c r="N61" s="13">
        <v>78</v>
      </c>
      <c r="O61" s="13">
        <v>8.4586912072977416</v>
      </c>
      <c r="P61" s="13">
        <v>339</v>
      </c>
      <c r="Q61" s="13">
        <v>1.9428571428571428</v>
      </c>
      <c r="R61" s="14">
        <v>239</v>
      </c>
      <c r="S61" s="14">
        <v>12407.000000000004</v>
      </c>
      <c r="T61" s="13">
        <v>94</v>
      </c>
      <c r="U61" s="14">
        <v>6.0569097222323762</v>
      </c>
      <c r="V61" s="13">
        <v>2048.4043132522033</v>
      </c>
      <c r="W61" s="13">
        <v>2048.4043132522033</v>
      </c>
      <c r="X61" s="13">
        <v>2048.4043132522033</v>
      </c>
      <c r="Y61" s="13">
        <v>2048.4043132522033</v>
      </c>
      <c r="Z61" s="13">
        <v>2296.005824381753</v>
      </c>
      <c r="AA61" s="14">
        <v>30</v>
      </c>
      <c r="AB61" s="14">
        <v>4.9530208267563536</v>
      </c>
      <c r="AC61" s="13">
        <v>327</v>
      </c>
      <c r="AD61" s="14">
        <v>1.962962962962963</v>
      </c>
      <c r="AE61" s="13">
        <v>199</v>
      </c>
      <c r="AF61" s="13">
        <v>9172.0000000000036</v>
      </c>
      <c r="AG61" s="13">
        <v>74</v>
      </c>
      <c r="AH61" s="13">
        <v>3.9935069444618421</v>
      </c>
      <c r="AI61" s="13">
        <v>2296.7281959330626</v>
      </c>
      <c r="AJ61" s="14">
        <v>2296.7281959330626</v>
      </c>
      <c r="AK61" s="14">
        <v>2296.7281959330626</v>
      </c>
      <c r="AL61" s="13">
        <v>2296.7281959330626</v>
      </c>
      <c r="AM61" s="14">
        <v>2672.2627876732295</v>
      </c>
      <c r="AN61" s="13">
        <v>22</v>
      </c>
      <c r="AO61" s="14">
        <v>5.5089424673492537</v>
      </c>
      <c r="AP61" s="14">
        <v>349.5</v>
      </c>
      <c r="AQ61" s="14">
        <v>2.1578947368421053</v>
      </c>
      <c r="AR61" s="14">
        <v>199</v>
      </c>
      <c r="AS61" s="14">
        <v>7796.0000000000036</v>
      </c>
      <c r="AT61" s="14">
        <v>69</v>
      </c>
      <c r="AU61" s="14">
        <v>2.9832986111141508</v>
      </c>
      <c r="AV61" s="14">
        <v>2613.2147720500861</v>
      </c>
      <c r="AW61" s="14">
        <v>2613.2147720500861</v>
      </c>
      <c r="AX61" s="14">
        <v>2613.2147720500861</v>
      </c>
      <c r="AY61" s="14">
        <v>2613.2147720500861</v>
      </c>
      <c r="AZ61" s="14">
        <v>3115.9133602547431</v>
      </c>
      <c r="BA61" s="14">
        <v>20</v>
      </c>
      <c r="BB61" s="14">
        <v>6.7039886404568616</v>
      </c>
      <c r="BC61" s="14">
        <v>322.5</v>
      </c>
      <c r="BD61" s="14">
        <v>2.2352941176470589</v>
      </c>
      <c r="BE61" s="14">
        <v>184</v>
      </c>
    </row>
    <row r="62" spans="1:57" x14ac:dyDescent="0.2">
      <c r="A62" s="10" t="s">
        <v>39</v>
      </c>
      <c r="B62" s="10">
        <v>574</v>
      </c>
      <c r="C62" s="10" t="b">
        <v>0</v>
      </c>
      <c r="D62" s="13" t="b">
        <v>0</v>
      </c>
      <c r="E62" s="13" t="s">
        <v>100</v>
      </c>
      <c r="F62" s="13">
        <v>12785</v>
      </c>
      <c r="G62" s="13">
        <v>58</v>
      </c>
      <c r="H62" s="13">
        <v>0.91055555554339662</v>
      </c>
      <c r="I62" s="14">
        <v>14040.878584690237</v>
      </c>
      <c r="J62" s="14">
        <v>11908.718731092516</v>
      </c>
      <c r="K62" s="13">
        <v>14040.878584690237</v>
      </c>
      <c r="L62" s="14">
        <v>11908.718731092516</v>
      </c>
      <c r="M62" s="13">
        <v>8494.319707251927</v>
      </c>
      <c r="N62" s="13">
        <v>17</v>
      </c>
      <c r="O62" s="13">
        <v>18.669920683592807</v>
      </c>
      <c r="P62" s="13">
        <v>484</v>
      </c>
      <c r="Q62" s="13">
        <v>2.125</v>
      </c>
      <c r="R62" s="14">
        <v>289</v>
      </c>
      <c r="S62" s="14">
        <v>1732</v>
      </c>
      <c r="T62" s="13">
        <v>9</v>
      </c>
      <c r="V62" s="13">
        <v>0</v>
      </c>
      <c r="W62" s="13">
        <v>0</v>
      </c>
      <c r="X62" s="13">
        <v>0</v>
      </c>
      <c r="Y62" s="13">
        <v>0</v>
      </c>
      <c r="Z62" s="13">
        <v>0</v>
      </c>
      <c r="AA62" s="14">
        <v>4</v>
      </c>
      <c r="AB62" s="14">
        <v>0</v>
      </c>
      <c r="AC62" s="13">
        <v>484</v>
      </c>
      <c r="AD62" s="14">
        <v>1.5</v>
      </c>
      <c r="AE62" s="13">
        <v>249.5</v>
      </c>
      <c r="AF62" s="13">
        <v>1043</v>
      </c>
      <c r="AG62" s="13">
        <v>4</v>
      </c>
      <c r="AI62" s="13">
        <v>0</v>
      </c>
      <c r="AJ62" s="14">
        <v>0</v>
      </c>
      <c r="AK62" s="14">
        <v>0</v>
      </c>
      <c r="AL62" s="13">
        <v>0</v>
      </c>
      <c r="AM62" s="14">
        <v>0</v>
      </c>
      <c r="AN62" s="13">
        <v>2</v>
      </c>
      <c r="AO62" s="14">
        <v>0</v>
      </c>
      <c r="AP62" s="14">
        <v>521.5</v>
      </c>
      <c r="AQ62" s="14">
        <v>1.5</v>
      </c>
      <c r="AR62" s="14">
        <v>299</v>
      </c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</row>
    <row r="63" spans="1:57" x14ac:dyDescent="0.2">
      <c r="A63" s="10" t="s">
        <v>39</v>
      </c>
      <c r="B63" s="10">
        <v>557</v>
      </c>
      <c r="C63" s="10" t="b">
        <v>0</v>
      </c>
      <c r="D63" s="13" t="b">
        <v>0</v>
      </c>
      <c r="E63" s="13" t="s">
        <v>182</v>
      </c>
      <c r="F63" s="13">
        <v>20903.950000000004</v>
      </c>
      <c r="G63" s="13">
        <v>101</v>
      </c>
      <c r="H63" s="13">
        <v>18.533750000000001</v>
      </c>
      <c r="I63" s="14">
        <v>1127.8856140824173</v>
      </c>
      <c r="J63" s="14">
        <v>856.84764281378557</v>
      </c>
      <c r="K63" s="13">
        <v>1127.8856140824173</v>
      </c>
      <c r="L63" s="14">
        <v>856.84764281378557</v>
      </c>
      <c r="M63" s="13">
        <v>778.66324947730493</v>
      </c>
      <c r="N63" s="13">
        <v>35</v>
      </c>
      <c r="O63" s="13">
        <v>1.8884467525460307</v>
      </c>
      <c r="P63" s="13">
        <v>425.5</v>
      </c>
      <c r="Q63" s="13">
        <v>1.6451612903225807</v>
      </c>
      <c r="R63" s="14">
        <v>359</v>
      </c>
      <c r="S63" s="14">
        <v>4120</v>
      </c>
      <c r="T63" s="13">
        <v>21</v>
      </c>
      <c r="U63" s="14">
        <v>7.7675000000000001</v>
      </c>
      <c r="V63" s="13">
        <v>530.4151915030576</v>
      </c>
      <c r="W63" s="13">
        <v>530.4151915030576</v>
      </c>
      <c r="X63" s="13">
        <v>530.4151915030576</v>
      </c>
      <c r="Y63" s="13">
        <v>530.4151915030576</v>
      </c>
      <c r="Z63" s="13">
        <v>435.66140971998715</v>
      </c>
      <c r="AA63" s="14">
        <v>6</v>
      </c>
      <c r="AB63" s="14">
        <v>0.77244930801416156</v>
      </c>
      <c r="AC63" s="13">
        <v>413</v>
      </c>
      <c r="AD63" s="14">
        <v>2</v>
      </c>
      <c r="AE63" s="13">
        <v>479</v>
      </c>
      <c r="AF63" s="13">
        <v>4120</v>
      </c>
      <c r="AG63" s="13">
        <v>21</v>
      </c>
      <c r="AH63" s="13">
        <v>6.7675000000000001</v>
      </c>
      <c r="AI63" s="13">
        <v>608.79202068710754</v>
      </c>
      <c r="AJ63" s="14">
        <v>608.79202068710754</v>
      </c>
      <c r="AK63" s="14">
        <v>608.79202068710754</v>
      </c>
      <c r="AL63" s="13">
        <v>608.79202068710754</v>
      </c>
      <c r="AM63" s="14">
        <v>500.03694126339121</v>
      </c>
      <c r="AN63" s="13">
        <v>6</v>
      </c>
      <c r="AO63" s="14">
        <v>0.88659032138899152</v>
      </c>
      <c r="AP63" s="14">
        <v>413</v>
      </c>
      <c r="AQ63" s="14">
        <v>2</v>
      </c>
      <c r="AR63" s="14">
        <v>479</v>
      </c>
      <c r="AS63" s="14"/>
      <c r="AT63" s="14"/>
      <c r="AU63" s="14">
        <v>1</v>
      </c>
      <c r="AV63" s="14"/>
      <c r="AW63" s="14"/>
      <c r="AX63" s="14"/>
      <c r="AY63" s="14"/>
      <c r="AZ63" s="14"/>
      <c r="BA63" s="14"/>
      <c r="BB63" s="14"/>
      <c r="BC63" s="14"/>
      <c r="BD63" s="14"/>
      <c r="BE63" s="14"/>
    </row>
    <row r="64" spans="1:57" x14ac:dyDescent="0.2">
      <c r="A64" s="10" t="s">
        <v>39</v>
      </c>
      <c r="B64" s="10">
        <v>550</v>
      </c>
      <c r="C64" s="10" t="b">
        <v>0</v>
      </c>
      <c r="D64" s="13" t="b">
        <v>0</v>
      </c>
      <c r="E64" s="13" t="s">
        <v>178</v>
      </c>
      <c r="F64" s="13">
        <v>35192.920000000013</v>
      </c>
      <c r="G64" s="13">
        <v>229</v>
      </c>
      <c r="H64" s="13">
        <v>47.026840277768208</v>
      </c>
      <c r="I64" s="14">
        <v>748.35816721110552</v>
      </c>
      <c r="J64" s="14">
        <v>693.43208702491199</v>
      </c>
      <c r="K64" s="13">
        <v>748.35816721110552</v>
      </c>
      <c r="L64" s="14">
        <v>693.43208702491199</v>
      </c>
      <c r="M64" s="13">
        <v>818.24697922966993</v>
      </c>
      <c r="N64" s="13">
        <v>94</v>
      </c>
      <c r="O64" s="13">
        <v>1.9988585123895344</v>
      </c>
      <c r="P64" s="13">
        <v>361.5</v>
      </c>
      <c r="Q64" s="13">
        <v>1.65</v>
      </c>
      <c r="R64" s="14">
        <v>289</v>
      </c>
      <c r="S64" s="14">
        <v>1135.95</v>
      </c>
      <c r="T64" s="13">
        <v>7</v>
      </c>
      <c r="U64" s="14">
        <v>6.5886805555428145</v>
      </c>
      <c r="V64" s="13">
        <v>172.40932997493209</v>
      </c>
      <c r="W64" s="13">
        <v>172.40932997493209</v>
      </c>
      <c r="X64" s="13">
        <v>172.40932997493209</v>
      </c>
      <c r="Y64" s="13">
        <v>172.40932997493209</v>
      </c>
      <c r="Z64" s="13">
        <v>172.40932997493209</v>
      </c>
      <c r="AA64" s="14">
        <v>4</v>
      </c>
      <c r="AB64" s="14">
        <v>0.60710182657663481</v>
      </c>
      <c r="AC64" s="13">
        <v>290</v>
      </c>
      <c r="AD64" s="14">
        <v>1.3333333333333333</v>
      </c>
      <c r="AE64" s="13">
        <v>249</v>
      </c>
      <c r="AF64" s="13">
        <v>479</v>
      </c>
      <c r="AG64" s="13">
        <v>1</v>
      </c>
      <c r="AH64" s="13">
        <v>2.6549305555428147</v>
      </c>
      <c r="AI64" s="13">
        <v>180.41903167673095</v>
      </c>
      <c r="AJ64" s="14">
        <v>180.41903167673095</v>
      </c>
      <c r="AK64" s="14">
        <v>180.41903167673095</v>
      </c>
      <c r="AL64" s="13">
        <v>180.41903167673095</v>
      </c>
      <c r="AM64" s="14">
        <v>180.41903167673095</v>
      </c>
      <c r="AN64" s="13">
        <v>1</v>
      </c>
      <c r="AO64" s="14">
        <v>0.376657686172716</v>
      </c>
      <c r="AP64" s="14">
        <v>479</v>
      </c>
      <c r="AQ64" s="14">
        <v>1</v>
      </c>
      <c r="AR64" s="14">
        <v>479</v>
      </c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</row>
    <row r="65" spans="1:57" x14ac:dyDescent="0.2">
      <c r="A65" s="10" t="s">
        <v>39</v>
      </c>
      <c r="B65" s="10">
        <v>571</v>
      </c>
      <c r="C65" s="10" t="b">
        <v>0</v>
      </c>
      <c r="D65" s="13" t="b">
        <v>0</v>
      </c>
      <c r="E65" s="13" t="s">
        <v>191</v>
      </c>
      <c r="F65" s="13">
        <v>5689</v>
      </c>
      <c r="G65" s="13">
        <v>25</v>
      </c>
      <c r="H65" s="13">
        <v>0.64895833330956521</v>
      </c>
      <c r="I65" s="14">
        <v>8766.3563406099929</v>
      </c>
      <c r="J65" s="14">
        <v>9375.0240773899095</v>
      </c>
      <c r="K65" s="13">
        <v>8766.3563406099929</v>
      </c>
      <c r="L65" s="14">
        <v>9375.0240773899095</v>
      </c>
      <c r="M65" s="13">
        <v>6848.0513646167819</v>
      </c>
      <c r="N65" s="13">
        <v>12</v>
      </c>
      <c r="O65" s="13">
        <v>18.491171750275956</v>
      </c>
      <c r="P65" s="13">
        <v>276</v>
      </c>
      <c r="Q65" s="13">
        <v>1.5</v>
      </c>
      <c r="R65" s="14">
        <v>319</v>
      </c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</row>
    <row r="66" spans="1:57" x14ac:dyDescent="0.2">
      <c r="A66" s="10" t="s">
        <v>39</v>
      </c>
      <c r="B66" s="10">
        <v>577</v>
      </c>
      <c r="C66" s="10" t="b">
        <v>0</v>
      </c>
      <c r="D66" s="13" t="b">
        <v>0</v>
      </c>
      <c r="E66" s="13" t="s">
        <v>108</v>
      </c>
      <c r="F66" s="13">
        <v>618262.9399999982</v>
      </c>
      <c r="G66" s="13">
        <v>3441</v>
      </c>
      <c r="H66" s="13">
        <v>110.02652777795535</v>
      </c>
      <c r="I66" s="14">
        <v>5619.2170423455991</v>
      </c>
      <c r="J66" s="14">
        <v>5472.1870457919767</v>
      </c>
      <c r="K66" s="13">
        <v>5619.2170423455991</v>
      </c>
      <c r="L66" s="14">
        <v>5472.1870457919767</v>
      </c>
      <c r="M66" s="13">
        <v>5479.1034687253159</v>
      </c>
      <c r="N66" s="13">
        <v>1152</v>
      </c>
      <c r="O66" s="13">
        <v>10.470202261811373</v>
      </c>
      <c r="P66" s="13">
        <v>399</v>
      </c>
      <c r="Q66" s="13">
        <v>1.8366197183098592</v>
      </c>
      <c r="R66" s="14">
        <v>299</v>
      </c>
      <c r="S66" s="14">
        <v>415401.81999999873</v>
      </c>
      <c r="T66" s="13">
        <v>2272</v>
      </c>
      <c r="U66" s="14">
        <v>70.254027777941957</v>
      </c>
      <c r="V66" s="13">
        <v>5912.8541542556895</v>
      </c>
      <c r="W66" s="13">
        <v>5871.492824636488</v>
      </c>
      <c r="X66" s="13">
        <v>5912.8541542556895</v>
      </c>
      <c r="Y66" s="13">
        <v>5871.492824636488</v>
      </c>
      <c r="Z66" s="13">
        <v>5807.152883668452</v>
      </c>
      <c r="AA66" s="14">
        <v>750</v>
      </c>
      <c r="AB66" s="14">
        <v>10.675544502168481</v>
      </c>
      <c r="AC66" s="13">
        <v>397</v>
      </c>
      <c r="AD66" s="14">
        <v>1.8885672937771345</v>
      </c>
      <c r="AE66" s="13">
        <v>293.5</v>
      </c>
      <c r="AF66" s="13">
        <v>122696.77000000016</v>
      </c>
      <c r="AG66" s="13">
        <v>652</v>
      </c>
      <c r="AH66" s="13">
        <v>24.547395833254267</v>
      </c>
      <c r="AI66" s="13">
        <v>4998.3619783318645</v>
      </c>
      <c r="AJ66" s="14">
        <v>4998.3619783318645</v>
      </c>
      <c r="AK66" s="14">
        <v>4998.3619783318645</v>
      </c>
      <c r="AL66" s="13">
        <v>4998.3619783318645</v>
      </c>
      <c r="AM66" s="14">
        <v>5294.2630201099919</v>
      </c>
      <c r="AN66" s="13">
        <v>235</v>
      </c>
      <c r="AO66" s="14">
        <v>9.5733169251968615</v>
      </c>
      <c r="AP66" s="14">
        <v>386.5</v>
      </c>
      <c r="AQ66" s="14">
        <v>1.7798165137614679</v>
      </c>
      <c r="AR66" s="14">
        <v>289</v>
      </c>
      <c r="AS66" s="14">
        <v>15389.970000000003</v>
      </c>
      <c r="AT66" s="14">
        <v>73</v>
      </c>
      <c r="AU66" s="14">
        <v>5.2480555555230239</v>
      </c>
      <c r="AV66" s="14">
        <v>2932.508971594953</v>
      </c>
      <c r="AW66" s="14">
        <v>2932.508971594953</v>
      </c>
      <c r="AX66" s="14">
        <v>2932.508971594953</v>
      </c>
      <c r="AY66" s="14">
        <v>2932.508971594953</v>
      </c>
      <c r="AZ66" s="14">
        <v>3218.1671518751336</v>
      </c>
      <c r="BA66" s="14">
        <v>27</v>
      </c>
      <c r="BB66" s="14">
        <v>5.144762610522549</v>
      </c>
      <c r="BC66" s="14">
        <v>499</v>
      </c>
      <c r="BD66" s="14">
        <v>1.8076923076923077</v>
      </c>
      <c r="BE66" s="14">
        <v>304</v>
      </c>
    </row>
    <row r="67" spans="1:57" x14ac:dyDescent="0.2">
      <c r="A67" s="10" t="s">
        <v>39</v>
      </c>
      <c r="B67" s="10">
        <v>579</v>
      </c>
      <c r="C67" s="10" t="b">
        <v>0</v>
      </c>
      <c r="D67" s="13" t="b">
        <v>0</v>
      </c>
      <c r="E67" s="13" t="s">
        <v>104</v>
      </c>
      <c r="F67" s="13">
        <v>707871.16999999795</v>
      </c>
      <c r="G67" s="13">
        <v>3798</v>
      </c>
      <c r="H67" s="13">
        <v>110.84277777801034</v>
      </c>
      <c r="I67" s="14">
        <v>6386.2633559913338</v>
      </c>
      <c r="J67" s="14">
        <v>6181.0361823674584</v>
      </c>
      <c r="K67" s="13">
        <v>6386.2633559913338</v>
      </c>
      <c r="L67" s="14">
        <v>6181.0361823674584</v>
      </c>
      <c r="M67" s="13">
        <v>5896.4755584613222</v>
      </c>
      <c r="N67" s="13">
        <v>1202</v>
      </c>
      <c r="O67" s="13">
        <v>10.84418871572578</v>
      </c>
      <c r="P67" s="13">
        <v>410</v>
      </c>
      <c r="Q67" s="13">
        <v>1.9341262580054894</v>
      </c>
      <c r="R67" s="14">
        <v>299</v>
      </c>
      <c r="S67" s="14">
        <v>478665.16999999864</v>
      </c>
      <c r="T67" s="13">
        <v>2587</v>
      </c>
      <c r="U67" s="14">
        <v>76.144131944510733</v>
      </c>
      <c r="V67" s="13">
        <v>6286.3041153167396</v>
      </c>
      <c r="W67" s="13">
        <v>6149.8077138924737</v>
      </c>
      <c r="X67" s="13">
        <v>6286.3041153167396</v>
      </c>
      <c r="Y67" s="13">
        <v>6149.8077138924737</v>
      </c>
      <c r="Z67" s="13">
        <v>5990.5216377331335</v>
      </c>
      <c r="AA67" s="14">
        <v>806</v>
      </c>
      <c r="AB67" s="14">
        <v>10.58518863393655</v>
      </c>
      <c r="AC67" s="13">
        <v>438</v>
      </c>
      <c r="AD67" s="14">
        <v>2</v>
      </c>
      <c r="AE67" s="13">
        <v>299</v>
      </c>
      <c r="AF67" s="13">
        <v>151099.77000000016</v>
      </c>
      <c r="AG67" s="13">
        <v>818</v>
      </c>
      <c r="AH67" s="13">
        <v>26.256631944453112</v>
      </c>
      <c r="AI67" s="13">
        <v>5754.7278081841341</v>
      </c>
      <c r="AJ67" s="14">
        <v>5609.6977827012006</v>
      </c>
      <c r="AK67" s="14">
        <v>5754.7278081841341</v>
      </c>
      <c r="AL67" s="13">
        <v>5609.6977827012006</v>
      </c>
      <c r="AM67" s="14">
        <v>5676.1979341179504</v>
      </c>
      <c r="AN67" s="13">
        <v>272</v>
      </c>
      <c r="AO67" s="14">
        <v>10.35928753449514</v>
      </c>
      <c r="AP67" s="14">
        <v>410</v>
      </c>
      <c r="AQ67" s="14">
        <v>1.9390243902439024</v>
      </c>
      <c r="AR67" s="14">
        <v>299</v>
      </c>
      <c r="AS67" s="14">
        <v>26588.94999999999</v>
      </c>
      <c r="AT67" s="14">
        <v>176</v>
      </c>
      <c r="AU67" s="14">
        <v>5.569930555539031</v>
      </c>
      <c r="AV67" s="14">
        <v>4773.6591569456004</v>
      </c>
      <c r="AW67" s="14">
        <v>4654.9862231614143</v>
      </c>
      <c r="AX67" s="14">
        <v>4773.6591569456004</v>
      </c>
      <c r="AY67" s="14">
        <v>4654.9862231614143</v>
      </c>
      <c r="AZ67" s="14">
        <v>5074.0165821088849</v>
      </c>
      <c r="BA67" s="14">
        <v>57</v>
      </c>
      <c r="BB67" s="14">
        <v>10.233520765050869</v>
      </c>
      <c r="BC67" s="14">
        <v>462.5</v>
      </c>
      <c r="BD67" s="14">
        <v>1.8979591836734695</v>
      </c>
      <c r="BE67" s="14">
        <v>288</v>
      </c>
    </row>
    <row r="68" spans="1:57" x14ac:dyDescent="0.2">
      <c r="A68" s="10" t="s">
        <v>39</v>
      </c>
      <c r="B68" s="10">
        <v>523</v>
      </c>
      <c r="C68" s="10" t="b">
        <v>0</v>
      </c>
      <c r="D68" s="13" t="b">
        <v>0</v>
      </c>
      <c r="E68" s="13" t="s">
        <v>114</v>
      </c>
      <c r="F68" s="13">
        <v>3324</v>
      </c>
      <c r="G68" s="13">
        <v>6</v>
      </c>
      <c r="I68" s="14">
        <v>0</v>
      </c>
      <c r="J68" s="14">
        <v>0</v>
      </c>
      <c r="K68" s="13">
        <v>0</v>
      </c>
      <c r="L68" s="14">
        <v>0</v>
      </c>
      <c r="M68" s="13">
        <v>0</v>
      </c>
      <c r="N68" s="13">
        <v>3</v>
      </c>
      <c r="O68" s="13">
        <v>0</v>
      </c>
      <c r="P68" s="13">
        <v>1662</v>
      </c>
      <c r="Q68" s="13">
        <v>1</v>
      </c>
      <c r="R68" s="14">
        <v>359</v>
      </c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</row>
    <row r="69" spans="1:57" x14ac:dyDescent="0.2">
      <c r="A69" s="10" t="s">
        <v>39</v>
      </c>
      <c r="B69" s="10">
        <v>581</v>
      </c>
      <c r="C69" s="10" t="b">
        <v>0</v>
      </c>
      <c r="D69" s="13" t="b">
        <v>0</v>
      </c>
      <c r="E69" s="13" t="s">
        <v>129</v>
      </c>
      <c r="F69" s="13">
        <v>9113.0600000000013</v>
      </c>
      <c r="G69" s="13">
        <v>35</v>
      </c>
      <c r="H69" s="13">
        <v>1.671388888877118</v>
      </c>
      <c r="I69" s="14">
        <v>5452.3875685941584</v>
      </c>
      <c r="J69" s="14">
        <v>5204.0910753233375</v>
      </c>
      <c r="K69" s="13">
        <v>5452.3875685941584</v>
      </c>
      <c r="L69" s="14">
        <v>5204.0910753233375</v>
      </c>
      <c r="M69" s="13">
        <v>3814.229017809811</v>
      </c>
      <c r="N69" s="13">
        <v>14</v>
      </c>
      <c r="O69" s="13">
        <v>8.3762672428710232</v>
      </c>
      <c r="P69" s="13">
        <v>432</v>
      </c>
      <c r="Q69" s="13">
        <v>1.6363636363636365</v>
      </c>
      <c r="R69" s="14">
        <v>319</v>
      </c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</row>
    <row r="70" spans="1:57" x14ac:dyDescent="0.2">
      <c r="A70" s="10" t="s">
        <v>39</v>
      </c>
      <c r="B70" s="10">
        <v>890</v>
      </c>
      <c r="C70" s="10" t="b">
        <v>0</v>
      </c>
      <c r="D70" s="13" t="b">
        <v>0</v>
      </c>
      <c r="E70" s="13" t="s">
        <v>97</v>
      </c>
      <c r="F70" s="13">
        <v>12510</v>
      </c>
      <c r="G70" s="13">
        <v>39</v>
      </c>
      <c r="H70" s="13">
        <v>1.0418749999735155</v>
      </c>
      <c r="I70" s="14">
        <v>12007.198560593166</v>
      </c>
      <c r="J70" s="14">
        <v>12007.198560593166</v>
      </c>
      <c r="K70" s="13">
        <v>12007.198560593166</v>
      </c>
      <c r="L70" s="14">
        <v>12007.198560593166</v>
      </c>
      <c r="M70" s="13">
        <v>6883.7624476854835</v>
      </c>
      <c r="N70" s="13">
        <v>12</v>
      </c>
      <c r="O70" s="13">
        <v>11.517696461000639</v>
      </c>
      <c r="P70" s="13">
        <v>560</v>
      </c>
      <c r="Q70" s="13">
        <v>1.9090909090909092</v>
      </c>
      <c r="R70" s="14">
        <v>389</v>
      </c>
      <c r="S70" s="14">
        <v>999</v>
      </c>
      <c r="T70" s="13">
        <v>2</v>
      </c>
      <c r="V70" s="13">
        <v>0</v>
      </c>
      <c r="W70" s="13">
        <v>0</v>
      </c>
      <c r="X70" s="13">
        <v>0</v>
      </c>
      <c r="Y70" s="13">
        <v>0</v>
      </c>
      <c r="Z70" s="13">
        <v>0</v>
      </c>
      <c r="AA70" s="14">
        <v>1</v>
      </c>
      <c r="AB70" s="14">
        <v>0</v>
      </c>
      <c r="AC70" s="13">
        <v>999</v>
      </c>
      <c r="AD70" s="14">
        <v>1</v>
      </c>
      <c r="AE70" s="13">
        <v>1299</v>
      </c>
      <c r="AF70" s="13">
        <v>999</v>
      </c>
      <c r="AG70" s="13">
        <v>2</v>
      </c>
      <c r="AI70" s="13">
        <v>0</v>
      </c>
      <c r="AJ70" s="14">
        <v>0</v>
      </c>
      <c r="AK70" s="14">
        <v>0</v>
      </c>
      <c r="AL70" s="13">
        <v>0</v>
      </c>
      <c r="AM70" s="14">
        <v>0</v>
      </c>
      <c r="AN70" s="13">
        <v>1</v>
      </c>
      <c r="AO70" s="14">
        <v>0</v>
      </c>
      <c r="AP70" s="14">
        <v>999</v>
      </c>
      <c r="AQ70" s="14">
        <v>1</v>
      </c>
      <c r="AR70" s="14">
        <v>1299</v>
      </c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</row>
    <row r="71" spans="1:57" x14ac:dyDescent="0.2">
      <c r="A71" s="10" t="s">
        <v>39</v>
      </c>
      <c r="B71" s="10">
        <v>527</v>
      </c>
      <c r="C71" s="10" t="b">
        <v>0</v>
      </c>
      <c r="D71" s="13" t="b">
        <v>0</v>
      </c>
      <c r="E71" s="13" t="s">
        <v>118</v>
      </c>
      <c r="F71" s="13">
        <v>798</v>
      </c>
      <c r="G71" s="13">
        <v>5</v>
      </c>
      <c r="I71" s="14">
        <v>0</v>
      </c>
      <c r="J71" s="14">
        <v>0</v>
      </c>
      <c r="K71" s="13">
        <v>0</v>
      </c>
      <c r="L71" s="14">
        <v>0</v>
      </c>
      <c r="M71" s="13">
        <v>0</v>
      </c>
      <c r="N71" s="13">
        <v>2</v>
      </c>
      <c r="O71" s="13">
        <v>0</v>
      </c>
      <c r="P71" s="13">
        <v>399</v>
      </c>
      <c r="Q71" s="13">
        <v>1</v>
      </c>
      <c r="R71" s="14">
        <v>374</v>
      </c>
      <c r="S71" s="14">
        <v>798</v>
      </c>
      <c r="T71" s="13">
        <v>5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4">
        <v>2</v>
      </c>
      <c r="AB71" s="14">
        <v>0</v>
      </c>
      <c r="AC71" s="13">
        <v>399</v>
      </c>
      <c r="AD71" s="14">
        <v>1</v>
      </c>
      <c r="AE71" s="13">
        <v>374</v>
      </c>
      <c r="AF71" s="13">
        <v>798</v>
      </c>
      <c r="AG71" s="13">
        <v>5</v>
      </c>
      <c r="AI71" s="13">
        <v>0</v>
      </c>
      <c r="AJ71" s="14">
        <v>0</v>
      </c>
      <c r="AK71" s="14">
        <v>0</v>
      </c>
      <c r="AL71" s="13">
        <v>0</v>
      </c>
      <c r="AM71" s="14">
        <v>0</v>
      </c>
      <c r="AN71" s="13">
        <v>2</v>
      </c>
      <c r="AO71" s="14">
        <v>0</v>
      </c>
      <c r="AP71" s="14">
        <v>399</v>
      </c>
      <c r="AQ71" s="14">
        <v>1</v>
      </c>
      <c r="AR71" s="14">
        <v>374</v>
      </c>
      <c r="AS71" s="14">
        <v>798</v>
      </c>
      <c r="AT71" s="14">
        <v>5</v>
      </c>
      <c r="AU71" s="14"/>
      <c r="AV71" s="14">
        <v>0</v>
      </c>
      <c r="AW71" s="14">
        <v>0</v>
      </c>
      <c r="AX71" s="14">
        <v>0</v>
      </c>
      <c r="AY71" s="14">
        <v>0</v>
      </c>
      <c r="AZ71" s="14">
        <v>0</v>
      </c>
      <c r="BA71" s="14">
        <v>2</v>
      </c>
      <c r="BB71" s="14">
        <v>0</v>
      </c>
      <c r="BC71" s="14">
        <v>399</v>
      </c>
      <c r="BD71" s="14">
        <v>1</v>
      </c>
      <c r="BE71" s="14">
        <v>374</v>
      </c>
    </row>
    <row r="72" spans="1:57" x14ac:dyDescent="0.2">
      <c r="A72" s="10" t="s">
        <v>35</v>
      </c>
      <c r="B72" s="10">
        <v>517</v>
      </c>
      <c r="C72" s="10" t="b">
        <v>0</v>
      </c>
      <c r="D72" s="13" t="b">
        <v>0</v>
      </c>
      <c r="E72" s="13" t="s">
        <v>165</v>
      </c>
      <c r="F72" s="13">
        <v>973927.92999999621</v>
      </c>
      <c r="G72" s="13">
        <v>5509</v>
      </c>
      <c r="H72" s="13">
        <v>178.32756944442488</v>
      </c>
      <c r="I72" s="14">
        <v>5461.4546311276745</v>
      </c>
      <c r="J72" s="14">
        <v>4946.8077356087988</v>
      </c>
      <c r="K72" s="13">
        <v>5461.4546311276745</v>
      </c>
      <c r="L72" s="14">
        <v>4946.8077356087988</v>
      </c>
      <c r="M72" s="13">
        <v>5004.6895877091638</v>
      </c>
      <c r="N72" s="13">
        <v>1572</v>
      </c>
      <c r="O72" s="13">
        <v>8.8152381872165204</v>
      </c>
      <c r="P72" s="13">
        <v>420</v>
      </c>
      <c r="Q72" s="13">
        <v>2.118702553485162</v>
      </c>
      <c r="R72" s="14">
        <v>259</v>
      </c>
      <c r="S72" s="14">
        <v>356890.78999999794</v>
      </c>
      <c r="T72" s="13">
        <v>2134</v>
      </c>
      <c r="U72" s="14">
        <v>49.698229166683163</v>
      </c>
      <c r="V72" s="13">
        <v>7181.1570750945666</v>
      </c>
      <c r="W72" s="13">
        <v>7053.6877445726868</v>
      </c>
      <c r="X72" s="13">
        <v>7181.1570750945666</v>
      </c>
      <c r="Y72" s="13">
        <v>7053.6877445726868</v>
      </c>
      <c r="Z72" s="13">
        <v>7060.6491596130481</v>
      </c>
      <c r="AA72" s="14">
        <v>544</v>
      </c>
      <c r="AB72" s="14">
        <v>10.946064057443081</v>
      </c>
      <c r="AC72" s="13">
        <v>468</v>
      </c>
      <c r="AD72" s="14">
        <v>2.3113772455089818</v>
      </c>
      <c r="AE72" s="13">
        <v>239</v>
      </c>
      <c r="AF72" s="13">
        <v>145267.00000000032</v>
      </c>
      <c r="AG72" s="13">
        <v>790</v>
      </c>
      <c r="AH72" s="13">
        <v>16.293541666716045</v>
      </c>
      <c r="AI72" s="13">
        <v>8915.6184070616982</v>
      </c>
      <c r="AJ72" s="14">
        <v>8859.4611873045542</v>
      </c>
      <c r="AK72" s="14">
        <v>8915.6184070616982</v>
      </c>
      <c r="AL72" s="13">
        <v>8859.4611873045542</v>
      </c>
      <c r="AM72" s="14">
        <v>9150.4949046507772</v>
      </c>
      <c r="AN72" s="13">
        <v>220</v>
      </c>
      <c r="AO72" s="14">
        <v>13.502282345980639</v>
      </c>
      <c r="AP72" s="14">
        <v>517.5</v>
      </c>
      <c r="AQ72" s="14">
        <v>2.1990291262135924</v>
      </c>
      <c r="AR72" s="14">
        <v>259</v>
      </c>
      <c r="AS72" s="14">
        <v>6697.0000000000009</v>
      </c>
      <c r="AT72" s="14">
        <v>51</v>
      </c>
      <c r="AU72" s="14">
        <v>2.1030208333473999</v>
      </c>
      <c r="AV72" s="14">
        <v>3184.4667888241111</v>
      </c>
      <c r="AW72" s="14">
        <v>3184.4667888241111</v>
      </c>
      <c r="AX72" s="14">
        <v>3184.4667888241111</v>
      </c>
      <c r="AY72" s="14">
        <v>3184.4667888241111</v>
      </c>
      <c r="AZ72" s="14">
        <v>4225.3266630060643</v>
      </c>
      <c r="BA72" s="14">
        <v>18</v>
      </c>
      <c r="BB72" s="14">
        <v>8.5591163504306405</v>
      </c>
      <c r="BC72" s="14">
        <v>389</v>
      </c>
      <c r="BD72" s="14">
        <v>1.8125</v>
      </c>
      <c r="BE72" s="14">
        <v>239</v>
      </c>
    </row>
    <row r="73" spans="1:57" x14ac:dyDescent="0.2">
      <c r="A73" s="10" t="s">
        <v>35</v>
      </c>
      <c r="B73" s="10">
        <v>838</v>
      </c>
      <c r="C73" s="10" t="b">
        <v>0</v>
      </c>
      <c r="D73" s="13" t="b">
        <v>0</v>
      </c>
      <c r="E73" s="13" t="s">
        <v>98</v>
      </c>
      <c r="F73" s="13">
        <v>3170782.1300000362</v>
      </c>
      <c r="G73" s="13">
        <v>13771</v>
      </c>
      <c r="H73" s="13">
        <v>245.92177083334769</v>
      </c>
      <c r="I73" s="14">
        <v>12893.458432961435</v>
      </c>
      <c r="J73" s="14">
        <v>11695.701402333994</v>
      </c>
      <c r="K73" s="13">
        <v>11127.744813835541</v>
      </c>
      <c r="L73" s="14">
        <v>9929.9877832081002</v>
      </c>
      <c r="M73" s="13">
        <v>9155.341848631233</v>
      </c>
      <c r="N73" s="13">
        <v>3830</v>
      </c>
      <c r="O73" s="13">
        <v>15.574058315461029</v>
      </c>
      <c r="P73" s="13">
        <v>399</v>
      </c>
      <c r="Q73" s="13">
        <v>2.2545931758530182</v>
      </c>
      <c r="R73" s="14">
        <v>295</v>
      </c>
      <c r="S73" s="14">
        <v>781017.20000000158</v>
      </c>
      <c r="T73" s="13">
        <v>3199</v>
      </c>
      <c r="U73" s="14">
        <v>65.956319444426626</v>
      </c>
      <c r="V73" s="13">
        <v>11841.430913349703</v>
      </c>
      <c r="W73" s="13">
        <v>11699.060173455531</v>
      </c>
      <c r="X73" s="13">
        <v>9010.6328704523003</v>
      </c>
      <c r="Y73" s="13">
        <v>8868.262130558116</v>
      </c>
      <c r="Z73" s="13">
        <v>8055.5077129140236</v>
      </c>
      <c r="AA73" s="14">
        <v>820</v>
      </c>
      <c r="AB73" s="14">
        <v>12.432470563960354</v>
      </c>
      <c r="AC73" s="13">
        <v>403</v>
      </c>
      <c r="AD73" s="14">
        <v>2.3480055020632737</v>
      </c>
      <c r="AE73" s="13">
        <v>269</v>
      </c>
      <c r="AF73" s="13">
        <v>255026.94000000026</v>
      </c>
      <c r="AG73" s="13">
        <v>1236</v>
      </c>
      <c r="AH73" s="13">
        <v>24.233680555564643</v>
      </c>
      <c r="AI73" s="13">
        <v>10523.656916878846</v>
      </c>
      <c r="AJ73" s="14">
        <v>10347.462054930007</v>
      </c>
      <c r="AK73" s="14">
        <v>8315.5639333426425</v>
      </c>
      <c r="AL73" s="13">
        <v>8139.3690713938022</v>
      </c>
      <c r="AM73" s="14">
        <v>9164.0920779986664</v>
      </c>
      <c r="AN73" s="13">
        <v>327</v>
      </c>
      <c r="AO73" s="14">
        <v>13.493616838359818</v>
      </c>
      <c r="AP73" s="14">
        <v>399</v>
      </c>
      <c r="AQ73" s="14">
        <v>2.3090277777777777</v>
      </c>
      <c r="AR73" s="14">
        <v>299</v>
      </c>
      <c r="AS73" s="14">
        <v>49963.000000000015</v>
      </c>
      <c r="AT73" s="14">
        <v>231</v>
      </c>
      <c r="AU73" s="14">
        <v>6.2545138889036025</v>
      </c>
      <c r="AV73" s="14">
        <v>7988.3106645012786</v>
      </c>
      <c r="AW73" s="14">
        <v>7988.3106645012786</v>
      </c>
      <c r="AX73" s="14">
        <v>6336.5276189269689</v>
      </c>
      <c r="AY73" s="14">
        <v>6336.5276189269689</v>
      </c>
      <c r="AZ73" s="14">
        <v>8480.7614056315233</v>
      </c>
      <c r="BA73" s="14">
        <v>53</v>
      </c>
      <c r="BB73" s="14">
        <v>8.4738799755532632</v>
      </c>
      <c r="BC73" s="14">
        <v>566</v>
      </c>
      <c r="BD73" s="14">
        <v>2.9148936170212765</v>
      </c>
      <c r="BE73" s="14">
        <v>279</v>
      </c>
    </row>
    <row r="74" spans="1:57" x14ac:dyDescent="0.2">
      <c r="A74" s="10" t="s">
        <v>35</v>
      </c>
      <c r="B74" s="10">
        <v>552</v>
      </c>
      <c r="C74" s="10" t="b">
        <v>0</v>
      </c>
      <c r="D74" s="13" t="b">
        <v>0</v>
      </c>
      <c r="E74" s="13" t="s">
        <v>180</v>
      </c>
      <c r="F74" s="13">
        <v>754298.25999999861</v>
      </c>
      <c r="G74" s="13">
        <v>3210</v>
      </c>
      <c r="H74" s="13">
        <v>91.046250000130968</v>
      </c>
      <c r="I74" s="14">
        <v>8284.7811963580443</v>
      </c>
      <c r="J74" s="14">
        <v>7046.2089322632828</v>
      </c>
      <c r="K74" s="13">
        <v>7840.5366503175237</v>
      </c>
      <c r="L74" s="14">
        <v>6601.9643862227658</v>
      </c>
      <c r="M74" s="13">
        <v>6269.9694935176094</v>
      </c>
      <c r="N74" s="13">
        <v>998</v>
      </c>
      <c r="O74" s="13">
        <v>10.961461894351107</v>
      </c>
      <c r="P74" s="13">
        <v>412</v>
      </c>
      <c r="Q74" s="13">
        <v>1.9234913793103448</v>
      </c>
      <c r="R74" s="14">
        <v>319</v>
      </c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</row>
    <row r="75" spans="1:57" x14ac:dyDescent="0.2">
      <c r="A75" s="10" t="s">
        <v>35</v>
      </c>
      <c r="B75" s="10">
        <v>520</v>
      </c>
      <c r="C75" s="10" t="b">
        <v>0</v>
      </c>
      <c r="D75" s="13" t="b">
        <v>0</v>
      </c>
      <c r="E75" s="13" t="s">
        <v>101</v>
      </c>
      <c r="F75" s="13">
        <v>2593933.9800000363</v>
      </c>
      <c r="G75" s="13">
        <v>12529</v>
      </c>
      <c r="H75" s="13">
        <v>267.72878472206969</v>
      </c>
      <c r="I75" s="14">
        <v>9688.6630352160646</v>
      </c>
      <c r="J75" s="14">
        <v>8734.6034996858943</v>
      </c>
      <c r="K75" s="13">
        <v>9257.8240422413364</v>
      </c>
      <c r="L75" s="14">
        <v>8303.7645067111716</v>
      </c>
      <c r="M75" s="13">
        <v>8189.1217348035279</v>
      </c>
      <c r="N75" s="13">
        <v>3728</v>
      </c>
      <c r="O75" s="13">
        <v>13.924539357507081</v>
      </c>
      <c r="P75" s="13">
        <v>422</v>
      </c>
      <c r="Q75" s="13">
        <v>2.0436808386721026</v>
      </c>
      <c r="R75" s="14">
        <v>299</v>
      </c>
      <c r="S75" s="14">
        <v>572044.71999999695</v>
      </c>
      <c r="T75" s="13">
        <v>2944</v>
      </c>
      <c r="U75" s="14">
        <v>71.52298611118691</v>
      </c>
      <c r="V75" s="13">
        <v>7998.0542075063531</v>
      </c>
      <c r="W75" s="13">
        <v>7935.8860816805163</v>
      </c>
      <c r="X75" s="13">
        <v>7783.242147281192</v>
      </c>
      <c r="Y75" s="13">
        <v>7721.0740214553543</v>
      </c>
      <c r="Z75" s="13">
        <v>7722.7315305506227</v>
      </c>
      <c r="AA75" s="14">
        <v>827</v>
      </c>
      <c r="AB75" s="14">
        <v>11.562716337295779</v>
      </c>
      <c r="AC75" s="13">
        <v>429</v>
      </c>
      <c r="AD75" s="14">
        <v>2.1102257636122177</v>
      </c>
      <c r="AE75" s="13">
        <v>298.5</v>
      </c>
      <c r="AF75" s="13">
        <v>202351.00000000017</v>
      </c>
      <c r="AG75" s="13">
        <v>1067</v>
      </c>
      <c r="AH75" s="13">
        <v>22.950833333429763</v>
      </c>
      <c r="AI75" s="13">
        <v>8816.7168947743357</v>
      </c>
      <c r="AJ75" s="14">
        <v>8816.7168947743357</v>
      </c>
      <c r="AK75" s="14">
        <v>8816.7168947743357</v>
      </c>
      <c r="AL75" s="13">
        <v>8816.7168947743357</v>
      </c>
      <c r="AM75" s="14">
        <v>9061.1197850096869</v>
      </c>
      <c r="AN75" s="13">
        <v>305</v>
      </c>
      <c r="AO75" s="14">
        <v>13.28927780394547</v>
      </c>
      <c r="AP75" s="14">
        <v>429</v>
      </c>
      <c r="AQ75" s="14">
        <v>2.0654545454545454</v>
      </c>
      <c r="AR75" s="14">
        <v>279</v>
      </c>
      <c r="AS75" s="14">
        <v>30352.999999999989</v>
      </c>
      <c r="AT75" s="14">
        <v>149</v>
      </c>
      <c r="AU75" s="14">
        <v>4.0807638888945803</v>
      </c>
      <c r="AV75" s="14">
        <v>7438.0681721387646</v>
      </c>
      <c r="AW75" s="14">
        <v>7438.0681721387646</v>
      </c>
      <c r="AX75" s="14">
        <v>7438.0681721387646</v>
      </c>
      <c r="AY75" s="14">
        <v>7438.0681721387646</v>
      </c>
      <c r="AZ75" s="14">
        <v>8071.5402549110549</v>
      </c>
      <c r="BA75" s="14">
        <v>45</v>
      </c>
      <c r="BB75" s="14">
        <v>11.027347140191894</v>
      </c>
      <c r="BC75" s="14">
        <v>449</v>
      </c>
      <c r="BD75" s="14">
        <v>1.8780487804878048</v>
      </c>
      <c r="BE75" s="14">
        <v>289</v>
      </c>
    </row>
    <row r="76" spans="1:57" x14ac:dyDescent="0.2">
      <c r="A76" s="10" t="s">
        <v>35</v>
      </c>
      <c r="B76" s="10">
        <v>896</v>
      </c>
      <c r="C76" s="10" t="b">
        <v>0</v>
      </c>
      <c r="D76" s="13" t="b">
        <v>0</v>
      </c>
      <c r="E76" s="13" t="s">
        <v>196</v>
      </c>
      <c r="F76" s="13">
        <v>991751.99999999709</v>
      </c>
      <c r="G76" s="13">
        <v>5600</v>
      </c>
      <c r="H76" s="13">
        <v>259.22131944428259</v>
      </c>
      <c r="I76" s="14">
        <v>3825.8890207260351</v>
      </c>
      <c r="J76" s="14">
        <v>3591.8467740078222</v>
      </c>
      <c r="K76" s="13">
        <v>3619.5475820100087</v>
      </c>
      <c r="L76" s="14">
        <v>3385.5053352917953</v>
      </c>
      <c r="M76" s="13">
        <v>3308.0814565652163</v>
      </c>
      <c r="N76" s="13">
        <v>2091</v>
      </c>
      <c r="O76" s="13">
        <v>8.0664661551861379</v>
      </c>
      <c r="P76" s="13">
        <v>304</v>
      </c>
      <c r="Q76" s="13">
        <v>1.7776463630987582</v>
      </c>
      <c r="R76" s="14">
        <v>269</v>
      </c>
      <c r="S76" s="14">
        <v>230844.30999999974</v>
      </c>
      <c r="T76" s="13">
        <v>1215</v>
      </c>
      <c r="U76" s="14">
        <v>65.672916666670062</v>
      </c>
      <c r="V76" s="13">
        <v>3515.0610284552276</v>
      </c>
      <c r="W76" s="13">
        <v>3515.0610284552276</v>
      </c>
      <c r="X76" s="13">
        <v>3519.3245820510142</v>
      </c>
      <c r="Y76" s="13">
        <v>3519.3245820510142</v>
      </c>
      <c r="Z76" s="13">
        <v>3126.1006883860919</v>
      </c>
      <c r="AA76" s="14">
        <v>475</v>
      </c>
      <c r="AB76" s="14">
        <v>7.2328141357100595</v>
      </c>
      <c r="AC76" s="13">
        <v>298</v>
      </c>
      <c r="AD76" s="14">
        <v>1.7168831168831169</v>
      </c>
      <c r="AE76" s="13">
        <v>269</v>
      </c>
      <c r="AF76" s="13">
        <v>77368.010000000053</v>
      </c>
      <c r="AG76" s="13">
        <v>439</v>
      </c>
      <c r="AH76" s="13">
        <v>24.001284722260607</v>
      </c>
      <c r="AI76" s="13">
        <v>3223.4945293675514</v>
      </c>
      <c r="AJ76" s="14">
        <v>3223.4945293675514</v>
      </c>
      <c r="AK76" s="14">
        <v>3223.4945293675514</v>
      </c>
      <c r="AL76" s="13">
        <v>3223.4945293675514</v>
      </c>
      <c r="AM76" s="14">
        <v>3391.901764512389</v>
      </c>
      <c r="AN76" s="13">
        <v>188</v>
      </c>
      <c r="AO76" s="14">
        <v>7.8329140367071508</v>
      </c>
      <c r="AP76" s="14">
        <v>299</v>
      </c>
      <c r="AQ76" s="14">
        <v>1.4705882352941178</v>
      </c>
      <c r="AR76" s="14">
        <v>299</v>
      </c>
      <c r="AS76" s="14">
        <v>11373.020000000002</v>
      </c>
      <c r="AT76" s="14">
        <v>93</v>
      </c>
      <c r="AU76" s="14">
        <v>4.2874652777536539</v>
      </c>
      <c r="AV76" s="14">
        <v>2652.6208991151775</v>
      </c>
      <c r="AW76" s="14">
        <v>2652.6208991151775</v>
      </c>
      <c r="AX76" s="14">
        <v>2652.6208991151775</v>
      </c>
      <c r="AY76" s="14">
        <v>2652.6208991151775</v>
      </c>
      <c r="AZ76" s="14">
        <v>2831.316223827268</v>
      </c>
      <c r="BA76" s="14">
        <v>34</v>
      </c>
      <c r="BB76" s="14">
        <v>7.9300933762462407</v>
      </c>
      <c r="BC76" s="14">
        <v>288</v>
      </c>
      <c r="BD76" s="14">
        <v>1.3214285714285714</v>
      </c>
      <c r="BE76" s="14">
        <v>299</v>
      </c>
    </row>
    <row r="77" spans="1:57" x14ac:dyDescent="0.2">
      <c r="A77" s="10" t="s">
        <v>35</v>
      </c>
      <c r="B77" s="10">
        <v>817</v>
      </c>
      <c r="C77" s="10" t="b">
        <v>0</v>
      </c>
      <c r="D77" s="13" t="b">
        <v>0</v>
      </c>
      <c r="E77" s="13" t="s">
        <v>93</v>
      </c>
      <c r="F77" s="13">
        <v>2558315.7500000373</v>
      </c>
      <c r="G77" s="13">
        <v>9575</v>
      </c>
      <c r="H77" s="13">
        <v>243.93826388900635</v>
      </c>
      <c r="I77" s="14">
        <v>10487.554142650164</v>
      </c>
      <c r="J77" s="14">
        <v>9630.7702307374766</v>
      </c>
      <c r="K77" s="13">
        <v>9716.6455652013428</v>
      </c>
      <c r="L77" s="14">
        <v>8859.8616532887172</v>
      </c>
      <c r="M77" s="13">
        <v>8574.6745371270026</v>
      </c>
      <c r="N77" s="13">
        <v>2642</v>
      </c>
      <c r="O77" s="13">
        <v>10.830609179059046</v>
      </c>
      <c r="P77" s="13">
        <v>542</v>
      </c>
      <c r="Q77" s="13">
        <v>2.2731938412949071</v>
      </c>
      <c r="R77" s="14">
        <v>329</v>
      </c>
      <c r="S77" s="14">
        <v>624452.58999999892</v>
      </c>
      <c r="T77" s="13">
        <v>2306</v>
      </c>
      <c r="U77" s="14">
        <v>62.288993055565228</v>
      </c>
      <c r="V77" s="13">
        <v>10025.087248447773</v>
      </c>
      <c r="W77" s="13">
        <v>9972.8308249558013</v>
      </c>
      <c r="X77" s="13">
        <v>9542.8832742527466</v>
      </c>
      <c r="Y77" s="13">
        <v>9490.6268507607692</v>
      </c>
      <c r="Z77" s="13">
        <v>8768.7991602747279</v>
      </c>
      <c r="AA77" s="14">
        <v>643</v>
      </c>
      <c r="AB77" s="14">
        <v>10.322851092269358</v>
      </c>
      <c r="AC77" s="13">
        <v>524</v>
      </c>
      <c r="AD77" s="14">
        <v>2.2251223491027732</v>
      </c>
      <c r="AE77" s="13">
        <v>319</v>
      </c>
      <c r="AF77" s="13">
        <v>182225.95000000016</v>
      </c>
      <c r="AG77" s="13">
        <v>700</v>
      </c>
      <c r="AH77" s="13">
        <v>17.851527777700976</v>
      </c>
      <c r="AI77" s="13">
        <v>10207.863005855754</v>
      </c>
      <c r="AJ77" s="14">
        <v>10207.863005855754</v>
      </c>
      <c r="AK77" s="14">
        <v>9386.4207078851923</v>
      </c>
      <c r="AL77" s="13">
        <v>9386.4207078851923</v>
      </c>
      <c r="AM77" s="14">
        <v>9521.2915172625017</v>
      </c>
      <c r="AN77" s="13">
        <v>195</v>
      </c>
      <c r="AO77" s="14">
        <v>10.923434813438318</v>
      </c>
      <c r="AP77" s="14">
        <v>523</v>
      </c>
      <c r="AQ77" s="14">
        <v>2.2756756756756755</v>
      </c>
      <c r="AR77" s="14">
        <v>329</v>
      </c>
      <c r="AS77" s="14">
        <v>42152.999999999985</v>
      </c>
      <c r="AT77" s="14">
        <v>150</v>
      </c>
      <c r="AU77" s="14">
        <v>5.3420833333148039</v>
      </c>
      <c r="AV77" s="14">
        <v>7890.7417518407983</v>
      </c>
      <c r="AW77" s="14">
        <v>7890.7417518407983</v>
      </c>
      <c r="AX77" s="14">
        <v>5145.7452616979035</v>
      </c>
      <c r="AY77" s="14">
        <v>5145.7452616979035</v>
      </c>
      <c r="AZ77" s="14">
        <v>5678.2715856994391</v>
      </c>
      <c r="BA77" s="14">
        <v>48</v>
      </c>
      <c r="BB77" s="14">
        <v>8.9852585602058799</v>
      </c>
      <c r="BC77" s="14">
        <v>400</v>
      </c>
      <c r="BD77" s="14">
        <v>1.7872340425531914</v>
      </c>
      <c r="BE77" s="14">
        <v>339</v>
      </c>
    </row>
    <row r="78" spans="1:57" x14ac:dyDescent="0.2">
      <c r="A78" s="10" t="s">
        <v>35</v>
      </c>
      <c r="B78" s="10">
        <v>544</v>
      </c>
      <c r="C78" s="10" t="b">
        <v>0</v>
      </c>
      <c r="D78" s="13" t="b">
        <v>0</v>
      </c>
      <c r="E78" s="13" t="s">
        <v>99</v>
      </c>
      <c r="F78" s="13">
        <v>681970.53000000061</v>
      </c>
      <c r="G78" s="13">
        <v>3715</v>
      </c>
      <c r="H78" s="13">
        <v>171.23611111119186</v>
      </c>
      <c r="I78" s="14">
        <v>3982.6326676921803</v>
      </c>
      <c r="J78" s="14">
        <v>3814.4397566694606</v>
      </c>
      <c r="K78" s="13">
        <v>3982.6326676921803</v>
      </c>
      <c r="L78" s="14">
        <v>3814.4397566694606</v>
      </c>
      <c r="M78" s="13">
        <v>3590.9915613577</v>
      </c>
      <c r="N78" s="13">
        <v>995</v>
      </c>
      <c r="O78" s="13">
        <v>5.8106902425149016</v>
      </c>
      <c r="P78" s="13">
        <v>468</v>
      </c>
      <c r="Q78" s="13">
        <v>2.193548387096774</v>
      </c>
      <c r="R78" s="14">
        <v>279</v>
      </c>
      <c r="S78" s="14">
        <v>345440.49</v>
      </c>
      <c r="T78" s="13">
        <v>1919</v>
      </c>
      <c r="U78" s="14">
        <v>50.499826388908552</v>
      </c>
      <c r="V78" s="13">
        <v>6840.4292588988037</v>
      </c>
      <c r="W78" s="13">
        <v>6809.2410328666874</v>
      </c>
      <c r="X78" s="13">
        <v>6840.4292588988037</v>
      </c>
      <c r="Y78" s="13">
        <v>6809.2410328666874</v>
      </c>
      <c r="Z78" s="13">
        <v>6389.2849356580464</v>
      </c>
      <c r="AA78" s="14">
        <v>538</v>
      </c>
      <c r="AB78" s="14">
        <v>10.65350197160604</v>
      </c>
      <c r="AC78" s="13">
        <v>445.5</v>
      </c>
      <c r="AD78" s="14">
        <v>2.0856573705179282</v>
      </c>
      <c r="AE78" s="13">
        <v>279</v>
      </c>
      <c r="AF78" s="13">
        <v>113546.85000000009</v>
      </c>
      <c r="AG78" s="13">
        <v>649</v>
      </c>
      <c r="AH78" s="13">
        <v>15.659062500028814</v>
      </c>
      <c r="AI78" s="13">
        <v>7251.1908040338403</v>
      </c>
      <c r="AJ78" s="14">
        <v>7251.1908040338403</v>
      </c>
      <c r="AK78" s="14">
        <v>7251.1908040338403</v>
      </c>
      <c r="AL78" s="13">
        <v>7251.1908040338403</v>
      </c>
      <c r="AM78" s="14">
        <v>7075.3756810023724</v>
      </c>
      <c r="AN78" s="13">
        <v>186</v>
      </c>
      <c r="AO78" s="14">
        <v>11.878105729487812</v>
      </c>
      <c r="AP78" s="14">
        <v>489</v>
      </c>
      <c r="AQ78" s="14">
        <v>1.9705882352941178</v>
      </c>
      <c r="AR78" s="14">
        <v>299</v>
      </c>
      <c r="AS78" s="14">
        <v>25235</v>
      </c>
      <c r="AT78" s="14">
        <v>145</v>
      </c>
      <c r="AU78" s="14">
        <v>4.2508680555547471</v>
      </c>
      <c r="AV78" s="14">
        <v>5936.4345517675165</v>
      </c>
      <c r="AW78" s="14">
        <v>5936.4345517675165</v>
      </c>
      <c r="AX78" s="14">
        <v>5936.4345517675165</v>
      </c>
      <c r="AY78" s="14">
        <v>5936.4345517675165</v>
      </c>
      <c r="AZ78" s="14">
        <v>5540.0214008587209</v>
      </c>
      <c r="BA78" s="14">
        <v>47</v>
      </c>
      <c r="BB78" s="14">
        <v>11.056565244029057</v>
      </c>
      <c r="BC78" s="14">
        <v>401</v>
      </c>
      <c r="BD78" s="14">
        <v>1.6976744186046511</v>
      </c>
      <c r="BE78" s="14">
        <v>314</v>
      </c>
    </row>
    <row r="79" spans="1:57" x14ac:dyDescent="0.2">
      <c r="A79" s="10" t="s">
        <v>35</v>
      </c>
      <c r="B79" s="10">
        <v>543</v>
      </c>
      <c r="C79" s="10" t="b">
        <v>0</v>
      </c>
      <c r="D79" s="13" t="b">
        <v>0</v>
      </c>
      <c r="E79" s="13" t="s">
        <v>110</v>
      </c>
      <c r="F79" s="13">
        <v>487768.04999999871</v>
      </c>
      <c r="G79" s="13">
        <v>2436</v>
      </c>
      <c r="H79" s="13">
        <v>134.37725694424822</v>
      </c>
      <c r="I79" s="14">
        <v>3629.8408011287861</v>
      </c>
      <c r="J79" s="14">
        <v>2942.3870451831099</v>
      </c>
      <c r="K79" s="13">
        <v>3623.8211813032704</v>
      </c>
      <c r="L79" s="14">
        <v>2936.3674253575941</v>
      </c>
      <c r="M79" s="13">
        <v>2824.5197783540862</v>
      </c>
      <c r="N79" s="13">
        <v>740</v>
      </c>
      <c r="O79" s="13">
        <v>5.506884251306146</v>
      </c>
      <c r="P79" s="13">
        <v>416</v>
      </c>
      <c r="Q79" s="13">
        <v>2.0435413642960811</v>
      </c>
      <c r="R79" s="14">
        <v>299</v>
      </c>
      <c r="S79" s="14">
        <v>23173.020000000004</v>
      </c>
      <c r="T79" s="13">
        <v>119</v>
      </c>
      <c r="U79" s="14">
        <v>8.5661805555384483</v>
      </c>
      <c r="V79" s="13">
        <v>2705.1752936747907</v>
      </c>
      <c r="W79" s="13">
        <v>2427.3501901096688</v>
      </c>
      <c r="X79" s="13">
        <v>2705.1752936747907</v>
      </c>
      <c r="Y79" s="13">
        <v>2427.3501901096688</v>
      </c>
      <c r="Z79" s="13">
        <v>2291.5837312474318</v>
      </c>
      <c r="AA79" s="14">
        <v>32</v>
      </c>
      <c r="AB79" s="14">
        <v>3.735620536192231</v>
      </c>
      <c r="AC79" s="13">
        <v>550</v>
      </c>
      <c r="AD79" s="14">
        <v>2.1666666666666665</v>
      </c>
      <c r="AE79" s="13">
        <v>309</v>
      </c>
      <c r="AF79" s="13">
        <v>7056.0199999999995</v>
      </c>
      <c r="AG79" s="13">
        <v>31</v>
      </c>
      <c r="AH79" s="13">
        <v>4.1712499999999997</v>
      </c>
      <c r="AI79" s="13">
        <v>1691.5840575367097</v>
      </c>
      <c r="AJ79" s="14">
        <v>1691.5840575367097</v>
      </c>
      <c r="AK79" s="14">
        <v>1691.5840575367097</v>
      </c>
      <c r="AL79" s="13">
        <v>1691.5840575367097</v>
      </c>
      <c r="AM79" s="14">
        <v>1210.6490860053941</v>
      </c>
      <c r="AN79" s="13">
        <v>6</v>
      </c>
      <c r="AO79" s="14">
        <v>1.4384177404854661</v>
      </c>
      <c r="AP79" s="14">
        <v>881</v>
      </c>
      <c r="AQ79" s="14">
        <v>2.6666666666666665</v>
      </c>
      <c r="AR79" s="14">
        <v>269</v>
      </c>
      <c r="AS79" s="14">
        <v>5085.0199999999995</v>
      </c>
      <c r="AT79" s="14">
        <v>22</v>
      </c>
      <c r="AU79" s="14">
        <v>1.2524999999999999</v>
      </c>
      <c r="AV79" s="14">
        <v>4059.8962075848303</v>
      </c>
      <c r="AW79" s="14">
        <v>4059.8962075848303</v>
      </c>
      <c r="AX79" s="14">
        <v>4059.8962075848303</v>
      </c>
      <c r="AY79" s="14">
        <v>4059.8962075848303</v>
      </c>
      <c r="AZ79" s="14">
        <v>2458.219560878244</v>
      </c>
      <c r="BA79" s="14">
        <v>3</v>
      </c>
      <c r="BB79" s="14">
        <v>2.3952095808383236</v>
      </c>
      <c r="BC79" s="14">
        <v>1849</v>
      </c>
      <c r="BD79" s="14">
        <v>3.6666666666666665</v>
      </c>
      <c r="BE79" s="14">
        <v>259</v>
      </c>
    </row>
    <row r="80" spans="1:57" x14ac:dyDescent="0.2">
      <c r="A80" s="10" t="s">
        <v>35</v>
      </c>
      <c r="B80" s="10">
        <v>805</v>
      </c>
      <c r="C80" s="10" t="b">
        <v>0</v>
      </c>
      <c r="D80" s="13" t="b">
        <v>0</v>
      </c>
      <c r="E80" s="13" t="s">
        <v>137</v>
      </c>
      <c r="F80" s="13">
        <v>7371</v>
      </c>
      <c r="G80" s="13">
        <v>36</v>
      </c>
      <c r="H80" s="13">
        <v>29.745520833398039</v>
      </c>
      <c r="I80" s="14">
        <v>247.80201500872354</v>
      </c>
      <c r="J80" s="14">
        <v>165.0332508042089</v>
      </c>
      <c r="K80" s="13">
        <v>247.80201500872354</v>
      </c>
      <c r="L80" s="14">
        <v>165.0332508042089</v>
      </c>
      <c r="M80" s="13">
        <v>165.0332508042089</v>
      </c>
      <c r="N80" s="13">
        <v>14</v>
      </c>
      <c r="O80" s="13">
        <v>0.47065909783233345</v>
      </c>
      <c r="P80" s="13">
        <v>509.5</v>
      </c>
      <c r="Q80" s="13">
        <v>1.3846153846153846</v>
      </c>
      <c r="R80" s="14">
        <v>319</v>
      </c>
      <c r="U80" s="14">
        <v>5.3120833333651536</v>
      </c>
      <c r="AH80" s="13">
        <v>1.515833333338378</v>
      </c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</row>
    <row r="81" spans="1:57" x14ac:dyDescent="0.2">
      <c r="A81" s="10" t="s">
        <v>35</v>
      </c>
      <c r="B81" s="10">
        <v>835</v>
      </c>
      <c r="C81" s="10" t="b">
        <v>0</v>
      </c>
      <c r="D81" s="13" t="b">
        <v>0</v>
      </c>
      <c r="E81" s="13" t="s">
        <v>121</v>
      </c>
      <c r="F81" s="13">
        <v>188351.68000000028</v>
      </c>
      <c r="G81" s="13">
        <v>1079</v>
      </c>
      <c r="H81" s="13">
        <v>36.650729166718961</v>
      </c>
      <c r="I81" s="14">
        <v>5139.097755551199</v>
      </c>
      <c r="J81" s="14">
        <v>4294.0681830393514</v>
      </c>
      <c r="K81" s="13">
        <v>5139.097755551199</v>
      </c>
      <c r="L81" s="14">
        <v>4294.0681830393514</v>
      </c>
      <c r="M81" s="13">
        <v>4397.1209758724526</v>
      </c>
      <c r="N81" s="13">
        <v>348</v>
      </c>
      <c r="O81" s="13">
        <v>9.495036194696084</v>
      </c>
      <c r="P81" s="13">
        <v>395</v>
      </c>
      <c r="Q81" s="13">
        <v>1.8504672897196262</v>
      </c>
      <c r="R81" s="14">
        <v>267</v>
      </c>
      <c r="S81" s="14">
        <v>6450.9999999999991</v>
      </c>
      <c r="T81" s="13">
        <v>40</v>
      </c>
      <c r="U81" s="14">
        <v>2.0918402777926532</v>
      </c>
      <c r="V81" s="13">
        <v>3083.8874595182801</v>
      </c>
      <c r="W81" s="13">
        <v>3083.8874595182801</v>
      </c>
      <c r="X81" s="13">
        <v>3083.8874595182801</v>
      </c>
      <c r="Y81" s="13">
        <v>3083.8874595182801</v>
      </c>
      <c r="Z81" s="13">
        <v>3083.8874595182801</v>
      </c>
      <c r="AA81" s="14">
        <v>13</v>
      </c>
      <c r="AB81" s="14">
        <v>6.2146236201732519</v>
      </c>
      <c r="AC81" s="13">
        <v>297</v>
      </c>
      <c r="AD81" s="14">
        <v>2.1</v>
      </c>
      <c r="AE81" s="13">
        <v>249</v>
      </c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</row>
    <row r="82" spans="1:57" x14ac:dyDescent="0.2">
      <c r="A82" s="10" t="s">
        <v>35</v>
      </c>
      <c r="B82" s="10">
        <v>863</v>
      </c>
      <c r="C82" s="10" t="b">
        <v>0</v>
      </c>
      <c r="D82" s="13" t="b">
        <v>0</v>
      </c>
      <c r="E82" s="13" t="s">
        <v>195</v>
      </c>
      <c r="F82" s="13">
        <v>145678.76000000033</v>
      </c>
      <c r="G82" s="13">
        <v>882</v>
      </c>
      <c r="H82" s="13">
        <v>66.965763888771178</v>
      </c>
      <c r="I82" s="14">
        <v>2175.4214622559953</v>
      </c>
      <c r="J82" s="14">
        <v>1989.2696247184517</v>
      </c>
      <c r="K82" s="13">
        <v>2175.4214622559953</v>
      </c>
      <c r="L82" s="14">
        <v>1989.2696247184517</v>
      </c>
      <c r="M82" s="13">
        <v>2169.0659758807919</v>
      </c>
      <c r="N82" s="13">
        <v>356</v>
      </c>
      <c r="O82" s="13">
        <v>5.3161493176021857</v>
      </c>
      <c r="P82" s="13">
        <v>308.5</v>
      </c>
      <c r="Q82" s="13">
        <v>1.7028985507246377</v>
      </c>
      <c r="R82" s="14">
        <v>259</v>
      </c>
      <c r="S82" s="14">
        <v>1183</v>
      </c>
      <c r="T82" s="13">
        <v>13</v>
      </c>
      <c r="U82" s="14">
        <v>7.7708680555640601</v>
      </c>
      <c r="V82" s="13">
        <v>152.23524470383381</v>
      </c>
      <c r="W82" s="13">
        <v>152.23524470383381</v>
      </c>
      <c r="X82" s="13">
        <v>152.23524470383381</v>
      </c>
      <c r="Y82" s="13">
        <v>152.23524470383381</v>
      </c>
      <c r="Z82" s="13">
        <v>192.38519935099879</v>
      </c>
      <c r="AA82" s="14">
        <v>7</v>
      </c>
      <c r="AB82" s="14">
        <v>0.90080026451972672</v>
      </c>
      <c r="AC82" s="13">
        <v>174.5</v>
      </c>
      <c r="AD82" s="14">
        <v>1.1666666666666667</v>
      </c>
      <c r="AE82" s="13">
        <v>149</v>
      </c>
      <c r="AH82" s="13">
        <v>4.5639930555704629</v>
      </c>
      <c r="AO82" s="14"/>
      <c r="AP82" s="14"/>
      <c r="AQ82" s="14"/>
      <c r="AR82" s="14"/>
      <c r="AS82" s="14"/>
      <c r="AT82" s="14"/>
      <c r="AU82" s="14">
        <v>0.72875000000000001</v>
      </c>
      <c r="AV82" s="14"/>
      <c r="AW82" s="14"/>
      <c r="AX82" s="14"/>
      <c r="AY82" s="14"/>
      <c r="AZ82" s="14"/>
      <c r="BA82" s="14"/>
      <c r="BB82" s="14"/>
      <c r="BC82" s="14"/>
      <c r="BD82" s="14"/>
      <c r="BE82" s="14"/>
    </row>
    <row r="83" spans="1:57" x14ac:dyDescent="0.2">
      <c r="A83" s="10" t="s">
        <v>35</v>
      </c>
      <c r="B83" s="10">
        <v>557</v>
      </c>
      <c r="C83" s="10" t="b">
        <v>0</v>
      </c>
      <c r="D83" s="13" t="b">
        <v>0</v>
      </c>
      <c r="E83" s="13" t="s">
        <v>182</v>
      </c>
      <c r="F83" s="13">
        <v>788</v>
      </c>
      <c r="G83" s="13">
        <v>6</v>
      </c>
      <c r="H83" s="13">
        <v>3.8996527777839218</v>
      </c>
      <c r="I83" s="14">
        <v>202.06927254887583</v>
      </c>
      <c r="J83" s="14">
        <v>202.06927254887583</v>
      </c>
      <c r="K83" s="13">
        <v>202.06927254887583</v>
      </c>
      <c r="L83" s="14">
        <v>202.06927254887583</v>
      </c>
      <c r="M83" s="13">
        <v>202.06927254887583</v>
      </c>
      <c r="N83" s="13">
        <v>2</v>
      </c>
      <c r="O83" s="13">
        <v>0.51286617398191836</v>
      </c>
      <c r="P83" s="13">
        <v>394</v>
      </c>
      <c r="Q83" s="13">
        <v>1</v>
      </c>
      <c r="R83" s="14">
        <v>329</v>
      </c>
      <c r="U83" s="14">
        <v>0.76624999999999999</v>
      </c>
      <c r="AH83" s="13">
        <v>0.76624999999999999</v>
      </c>
      <c r="AO83" s="14"/>
      <c r="AP83" s="14"/>
      <c r="AQ83" s="14"/>
      <c r="AR83" s="14"/>
      <c r="AS83" s="14"/>
      <c r="AT83" s="14"/>
      <c r="AU83" s="14">
        <v>0.76624999999999999</v>
      </c>
      <c r="AV83" s="14"/>
      <c r="AW83" s="14"/>
      <c r="AX83" s="14"/>
      <c r="AY83" s="14"/>
      <c r="AZ83" s="14"/>
      <c r="BA83" s="14"/>
      <c r="BB83" s="14"/>
      <c r="BC83" s="14"/>
      <c r="BD83" s="14"/>
      <c r="BE83" s="14"/>
    </row>
    <row r="84" spans="1:57" x14ac:dyDescent="0.2">
      <c r="A84" s="10" t="s">
        <v>35</v>
      </c>
      <c r="B84" s="10">
        <v>886</v>
      </c>
      <c r="C84" s="10" t="b">
        <v>0</v>
      </c>
      <c r="D84" s="13" t="b">
        <v>0</v>
      </c>
      <c r="E84" s="13" t="s">
        <v>116</v>
      </c>
      <c r="F84" s="13">
        <v>4577.9999999999991</v>
      </c>
      <c r="G84" s="13">
        <v>34</v>
      </c>
      <c r="H84" s="13">
        <v>2.7467708333497285</v>
      </c>
      <c r="I84" s="14">
        <v>1666.6843642056076</v>
      </c>
      <c r="J84" s="14">
        <v>1570.2074405458247</v>
      </c>
      <c r="K84" s="13">
        <v>1666.6843642056076</v>
      </c>
      <c r="L84" s="14">
        <v>1570.2074405458247</v>
      </c>
      <c r="M84" s="13">
        <v>1611.3466570498076</v>
      </c>
      <c r="N84" s="13">
        <v>11</v>
      </c>
      <c r="O84" s="13">
        <v>4.0047024915381577</v>
      </c>
      <c r="P84" s="13">
        <v>428</v>
      </c>
      <c r="Q84" s="13">
        <v>1.6363636363636365</v>
      </c>
      <c r="R84" s="14">
        <v>168.5</v>
      </c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</row>
    <row r="85" spans="1:57" x14ac:dyDescent="0.2">
      <c r="A85" s="10" t="s">
        <v>35</v>
      </c>
      <c r="B85" s="10">
        <v>898</v>
      </c>
      <c r="C85" s="10" t="b">
        <v>0</v>
      </c>
      <c r="D85" s="13" t="b">
        <v>0</v>
      </c>
      <c r="E85" s="13" t="s">
        <v>107</v>
      </c>
      <c r="F85" s="13">
        <v>300</v>
      </c>
      <c r="G85" s="13">
        <v>2</v>
      </c>
      <c r="I85" s="14">
        <v>0</v>
      </c>
      <c r="J85" s="14">
        <v>0</v>
      </c>
      <c r="K85" s="13">
        <v>0</v>
      </c>
      <c r="L85" s="14">
        <v>0</v>
      </c>
      <c r="M85" s="13">
        <v>0</v>
      </c>
      <c r="N85" s="13">
        <v>1</v>
      </c>
      <c r="O85" s="13">
        <v>0</v>
      </c>
      <c r="P85" s="13">
        <v>300</v>
      </c>
      <c r="Q85" s="13">
        <v>1</v>
      </c>
      <c r="R85" s="14">
        <v>299</v>
      </c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</row>
    <row r="86" spans="1:57" x14ac:dyDescent="0.2">
      <c r="A86" s="10" t="s">
        <v>35</v>
      </c>
      <c r="B86" s="10">
        <v>565</v>
      </c>
      <c r="C86" s="10" t="b">
        <v>0</v>
      </c>
      <c r="D86" s="13" t="b">
        <v>0</v>
      </c>
      <c r="E86" s="13" t="s">
        <v>187</v>
      </c>
      <c r="F86" s="13">
        <v>650452.96999999962</v>
      </c>
      <c r="G86" s="13">
        <v>3215</v>
      </c>
      <c r="H86" s="13">
        <v>110.2520833334609</v>
      </c>
      <c r="I86" s="14">
        <v>5899.6886982415026</v>
      </c>
      <c r="J86" s="14">
        <v>5436.3355492085702</v>
      </c>
      <c r="K86" s="13">
        <v>5899.6886982415026</v>
      </c>
      <c r="L86" s="14">
        <v>5436.3355492085702</v>
      </c>
      <c r="M86" s="13">
        <v>5350.7234708276774</v>
      </c>
      <c r="N86" s="13">
        <v>939</v>
      </c>
      <c r="O86" s="13">
        <v>8.5168458645807608</v>
      </c>
      <c r="P86" s="13">
        <v>439</v>
      </c>
      <c r="Q86" s="13">
        <v>2.2252873563218389</v>
      </c>
      <c r="R86" s="14">
        <v>289</v>
      </c>
      <c r="S86" s="14">
        <v>46306.949999999975</v>
      </c>
      <c r="T86" s="13">
        <v>210</v>
      </c>
      <c r="U86" s="14">
        <v>12.335347222217532</v>
      </c>
      <c r="V86" s="13">
        <v>3754.0045825864763</v>
      </c>
      <c r="W86" s="13">
        <v>3728.4682118361948</v>
      </c>
      <c r="X86" s="13">
        <v>3754.0045825864763</v>
      </c>
      <c r="Y86" s="13">
        <v>3728.4682118361948</v>
      </c>
      <c r="Z86" s="13">
        <v>3773.5419329065326</v>
      </c>
      <c r="AA86" s="14">
        <v>47</v>
      </c>
      <c r="AB86" s="14">
        <v>3.81018865162928</v>
      </c>
      <c r="AC86" s="13">
        <v>539</v>
      </c>
      <c r="AD86" s="14">
        <v>2.652173913043478</v>
      </c>
      <c r="AE86" s="13">
        <v>299</v>
      </c>
      <c r="AF86" s="13">
        <v>10055.000000000002</v>
      </c>
      <c r="AG86" s="13">
        <v>68</v>
      </c>
      <c r="AH86" s="13">
        <v>3.6312499999999996</v>
      </c>
      <c r="AI86" s="13">
        <v>2769.0189328743554</v>
      </c>
      <c r="AJ86" s="14">
        <v>2769.0189328743554</v>
      </c>
      <c r="AK86" s="14">
        <v>2769.0189328743554</v>
      </c>
      <c r="AL86" s="13">
        <v>2769.0189328743554</v>
      </c>
      <c r="AM86" s="14">
        <v>2917.4526678141142</v>
      </c>
      <c r="AN86" s="13">
        <v>19</v>
      </c>
      <c r="AO86" s="14">
        <v>5.2323580034423411</v>
      </c>
      <c r="AP86" s="14">
        <v>368.5</v>
      </c>
      <c r="AQ86" s="14">
        <v>1.9444444444444444</v>
      </c>
      <c r="AR86" s="14">
        <v>259</v>
      </c>
      <c r="AS86" s="14">
        <v>2184</v>
      </c>
      <c r="AT86" s="14">
        <v>17</v>
      </c>
      <c r="AU86" s="14">
        <v>0.23249999999999998</v>
      </c>
      <c r="AV86" s="14">
        <v>9393.5483870967746</v>
      </c>
      <c r="AW86" s="14">
        <v>9393.5483870967746</v>
      </c>
      <c r="AX86" s="14">
        <v>9393.5483870967746</v>
      </c>
      <c r="AY86" s="14">
        <v>9393.5483870967746</v>
      </c>
      <c r="AZ86" s="14">
        <v>11711.827956989247</v>
      </c>
      <c r="BA86" s="14">
        <v>6</v>
      </c>
      <c r="BB86" s="14">
        <v>25.806451612903228</v>
      </c>
      <c r="BC86" s="14">
        <v>399</v>
      </c>
      <c r="BD86" s="14">
        <v>1.4</v>
      </c>
      <c r="BE86" s="14">
        <v>319</v>
      </c>
    </row>
    <row r="87" spans="1:57" x14ac:dyDescent="0.2">
      <c r="A87" s="10" t="s">
        <v>35</v>
      </c>
      <c r="B87" s="10">
        <v>862</v>
      </c>
      <c r="C87" s="10" t="b">
        <v>0</v>
      </c>
      <c r="D87" s="13" t="b">
        <v>0</v>
      </c>
      <c r="E87" s="13" t="s">
        <v>105</v>
      </c>
      <c r="F87" s="13">
        <v>500</v>
      </c>
      <c r="G87" s="13">
        <v>2</v>
      </c>
      <c r="I87" s="14">
        <v>0</v>
      </c>
      <c r="J87" s="14">
        <v>0</v>
      </c>
      <c r="K87" s="13">
        <v>0</v>
      </c>
      <c r="L87" s="14">
        <v>0</v>
      </c>
      <c r="M87" s="13">
        <v>0</v>
      </c>
      <c r="N87" s="13">
        <v>1</v>
      </c>
      <c r="O87" s="13">
        <v>0</v>
      </c>
      <c r="P87" s="13">
        <v>500</v>
      </c>
      <c r="Q87" s="13">
        <v>1</v>
      </c>
      <c r="R87" s="14">
        <v>499</v>
      </c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</row>
    <row r="88" spans="1:57" x14ac:dyDescent="0.2">
      <c r="A88" s="10" t="s">
        <v>35</v>
      </c>
      <c r="B88" s="10">
        <v>569</v>
      </c>
      <c r="C88" s="10" t="b">
        <v>0</v>
      </c>
      <c r="D88" s="13" t="b">
        <v>0</v>
      </c>
      <c r="E88" s="13" t="s">
        <v>95</v>
      </c>
      <c r="F88" s="13">
        <v>4560</v>
      </c>
      <c r="G88" s="13">
        <v>34</v>
      </c>
      <c r="H88" s="13">
        <v>1.0064236111356877</v>
      </c>
      <c r="I88" s="14">
        <v>4530.8952905569431</v>
      </c>
      <c r="J88" s="14">
        <v>4217.9058132487335</v>
      </c>
      <c r="K88" s="13">
        <v>4530.8952905569431</v>
      </c>
      <c r="L88" s="14">
        <v>4217.9058132487335</v>
      </c>
      <c r="M88" s="13">
        <v>6382.9484214415079</v>
      </c>
      <c r="N88" s="13">
        <v>11</v>
      </c>
      <c r="O88" s="13">
        <v>10.929791271080346</v>
      </c>
      <c r="P88" s="13">
        <v>500</v>
      </c>
      <c r="Q88" s="13">
        <v>2.5454545454545454</v>
      </c>
      <c r="R88" s="14">
        <v>209</v>
      </c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</row>
    <row r="89" spans="1:57" x14ac:dyDescent="0.2">
      <c r="A89" s="10" t="s">
        <v>35</v>
      </c>
      <c r="B89" s="10">
        <v>807</v>
      </c>
      <c r="C89" s="10" t="b">
        <v>0</v>
      </c>
      <c r="D89" s="13" t="b">
        <v>0</v>
      </c>
      <c r="E89" s="13" t="s">
        <v>155</v>
      </c>
      <c r="F89" s="13">
        <v>7438.0000000000009</v>
      </c>
      <c r="G89" s="13">
        <v>43</v>
      </c>
      <c r="H89" s="13">
        <v>1.7723263888547081</v>
      </c>
      <c r="I89" s="14">
        <v>4196.7439218723694</v>
      </c>
      <c r="J89" s="14">
        <v>3711.5059852213558</v>
      </c>
      <c r="K89" s="13">
        <v>4196.7439218723694</v>
      </c>
      <c r="L89" s="14">
        <v>3711.5059852213558</v>
      </c>
      <c r="M89" s="13">
        <v>3711.5059852213558</v>
      </c>
      <c r="N89" s="13">
        <v>12</v>
      </c>
      <c r="O89" s="13">
        <v>6.7707619067583256</v>
      </c>
      <c r="P89" s="13">
        <v>432.5</v>
      </c>
      <c r="Q89" s="13">
        <v>2.1666666666666665</v>
      </c>
      <c r="R89" s="14">
        <v>249</v>
      </c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</row>
    <row r="90" spans="1:57" x14ac:dyDescent="0.2">
      <c r="A90" s="10" t="s">
        <v>35</v>
      </c>
      <c r="B90" s="10">
        <v>580</v>
      </c>
      <c r="C90" s="10" t="b">
        <v>0</v>
      </c>
      <c r="D90" s="13" t="b">
        <v>0</v>
      </c>
      <c r="E90" s="13" t="s">
        <v>96</v>
      </c>
      <c r="F90" s="13">
        <v>547857.56999999809</v>
      </c>
      <c r="G90" s="13">
        <v>2664</v>
      </c>
      <c r="H90" s="13">
        <v>84.686458333383783</v>
      </c>
      <c r="I90" s="14">
        <v>6469.2464507519753</v>
      </c>
      <c r="J90" s="14">
        <v>6127.7772174282754</v>
      </c>
      <c r="K90" s="13">
        <v>6469.2464507519753</v>
      </c>
      <c r="L90" s="14">
        <v>6127.7772174282754</v>
      </c>
      <c r="M90" s="13">
        <v>5681.5236989350778</v>
      </c>
      <c r="N90" s="13">
        <v>798</v>
      </c>
      <c r="O90" s="13">
        <v>9.4229941327635469</v>
      </c>
      <c r="P90" s="13">
        <v>430</v>
      </c>
      <c r="Q90" s="13">
        <v>2.0663956639566394</v>
      </c>
      <c r="R90" s="14">
        <v>299</v>
      </c>
      <c r="S90" s="14">
        <v>347495.65999999869</v>
      </c>
      <c r="T90" s="13">
        <v>1650</v>
      </c>
      <c r="U90" s="14">
        <v>53.405208333416958</v>
      </c>
      <c r="V90" s="13">
        <v>6506.7747293584116</v>
      </c>
      <c r="W90" s="13">
        <v>6342.3460102496565</v>
      </c>
      <c r="X90" s="13">
        <v>6506.7747293584116</v>
      </c>
      <c r="Y90" s="13">
        <v>6342.3460102496565</v>
      </c>
      <c r="Z90" s="13">
        <v>5695.737728442954</v>
      </c>
      <c r="AA90" s="14">
        <v>489</v>
      </c>
      <c r="AB90" s="14">
        <v>9.1564103064086471</v>
      </c>
      <c r="AC90" s="13">
        <v>419.5</v>
      </c>
      <c r="AD90" s="14">
        <v>2.0979955456570156</v>
      </c>
      <c r="AE90" s="13">
        <v>299</v>
      </c>
      <c r="AF90" s="13">
        <v>101624.00000000013</v>
      </c>
      <c r="AG90" s="13">
        <v>470</v>
      </c>
      <c r="AH90" s="13">
        <v>15.295000000055296</v>
      </c>
      <c r="AI90" s="13">
        <v>6644.262830966507</v>
      </c>
      <c r="AJ90" s="14">
        <v>6552.0758417546795</v>
      </c>
      <c r="AK90" s="14">
        <v>6644.262830966507</v>
      </c>
      <c r="AL90" s="13">
        <v>6552.0758417546795</v>
      </c>
      <c r="AM90" s="14">
        <v>5435.2441974305038</v>
      </c>
      <c r="AN90" s="13">
        <v>153</v>
      </c>
      <c r="AO90" s="14">
        <v>10.003269042134479</v>
      </c>
      <c r="AP90" s="14">
        <v>388</v>
      </c>
      <c r="AQ90" s="14">
        <v>1.8581560283687943</v>
      </c>
      <c r="AR90" s="14">
        <v>289</v>
      </c>
      <c r="AS90" s="14">
        <v>14551.000000000002</v>
      </c>
      <c r="AT90" s="14">
        <v>54</v>
      </c>
      <c r="AU90" s="14">
        <v>2.2818750000331782</v>
      </c>
      <c r="AV90" s="14">
        <v>6376.7734866232513</v>
      </c>
      <c r="AW90" s="14">
        <v>6376.7734866232513</v>
      </c>
      <c r="AX90" s="14">
        <v>6376.7734866232513</v>
      </c>
      <c r="AY90" s="14">
        <v>6376.7734866232513</v>
      </c>
      <c r="AZ90" s="14">
        <v>3756.1917282390036</v>
      </c>
      <c r="BA90" s="14">
        <v>18</v>
      </c>
      <c r="BB90" s="14">
        <v>7.8882497944621344</v>
      </c>
      <c r="BC90" s="14">
        <v>350</v>
      </c>
      <c r="BD90" s="14">
        <v>2.1875</v>
      </c>
      <c r="BE90" s="14">
        <v>254</v>
      </c>
    </row>
    <row r="91" spans="1:57" x14ac:dyDescent="0.2">
      <c r="A91" s="10" t="s">
        <v>35</v>
      </c>
      <c r="B91" s="10">
        <v>828</v>
      </c>
      <c r="C91" s="10" t="b">
        <v>0</v>
      </c>
      <c r="D91" s="13" t="b">
        <v>0</v>
      </c>
      <c r="E91" s="13" t="s">
        <v>158</v>
      </c>
      <c r="F91" s="13">
        <v>3992.04</v>
      </c>
      <c r="G91" s="13">
        <v>9</v>
      </c>
      <c r="I91" s="14">
        <v>0</v>
      </c>
      <c r="J91" s="14">
        <v>0</v>
      </c>
      <c r="K91" s="13">
        <v>0</v>
      </c>
      <c r="L91" s="14">
        <v>0</v>
      </c>
      <c r="M91" s="13">
        <v>0</v>
      </c>
      <c r="N91" s="13">
        <v>5</v>
      </c>
      <c r="O91" s="13">
        <v>0</v>
      </c>
      <c r="P91" s="13">
        <v>473</v>
      </c>
      <c r="Q91" s="13">
        <v>1</v>
      </c>
      <c r="R91" s="14">
        <v>538</v>
      </c>
      <c r="S91" s="14">
        <v>2094.04</v>
      </c>
      <c r="T91" s="13">
        <v>6</v>
      </c>
      <c r="V91" s="13">
        <v>0</v>
      </c>
      <c r="W91" s="13">
        <v>0</v>
      </c>
      <c r="X91" s="13">
        <v>0</v>
      </c>
      <c r="Y91" s="13">
        <v>0</v>
      </c>
      <c r="Z91" s="13">
        <v>0</v>
      </c>
      <c r="AA91" s="14">
        <v>3</v>
      </c>
      <c r="AB91" s="14">
        <v>0</v>
      </c>
      <c r="AC91" s="13">
        <v>473</v>
      </c>
      <c r="AD91" s="14">
        <v>1</v>
      </c>
      <c r="AE91" s="13">
        <v>538</v>
      </c>
      <c r="AF91" s="13">
        <v>1724.04</v>
      </c>
      <c r="AG91" s="13">
        <v>4</v>
      </c>
      <c r="AI91" s="13">
        <v>0</v>
      </c>
      <c r="AJ91" s="14">
        <v>0</v>
      </c>
      <c r="AK91" s="14">
        <v>0</v>
      </c>
      <c r="AL91" s="13">
        <v>0</v>
      </c>
      <c r="AM91" s="14">
        <v>0</v>
      </c>
      <c r="AN91" s="13">
        <v>2</v>
      </c>
      <c r="AO91" s="14">
        <v>0</v>
      </c>
      <c r="AP91" s="14">
        <v>862</v>
      </c>
      <c r="AQ91" s="14">
        <v>1</v>
      </c>
      <c r="AR91" s="14">
        <v>894</v>
      </c>
      <c r="AS91" s="14">
        <v>473.04</v>
      </c>
      <c r="AT91" s="14">
        <v>1</v>
      </c>
      <c r="AU91" s="14"/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</v>
      </c>
      <c r="BB91" s="14">
        <v>0</v>
      </c>
      <c r="BC91" s="14">
        <v>473</v>
      </c>
      <c r="BD91" s="14">
        <v>1</v>
      </c>
      <c r="BE91" s="14">
        <v>538</v>
      </c>
    </row>
    <row r="92" spans="1:57" x14ac:dyDescent="0.2">
      <c r="A92" s="10" t="s">
        <v>35</v>
      </c>
      <c r="B92" s="10">
        <v>568</v>
      </c>
      <c r="C92" s="10" t="b">
        <v>0</v>
      </c>
      <c r="D92" s="13" t="b">
        <v>0</v>
      </c>
      <c r="E92" s="13" t="s">
        <v>189</v>
      </c>
      <c r="F92" s="13">
        <v>15900</v>
      </c>
      <c r="G92" s="13">
        <v>9</v>
      </c>
      <c r="I92" s="14">
        <v>0</v>
      </c>
      <c r="J92" s="14">
        <v>0</v>
      </c>
      <c r="K92" s="13">
        <v>0</v>
      </c>
      <c r="L92" s="14">
        <v>0</v>
      </c>
      <c r="M92" s="13">
        <v>0</v>
      </c>
      <c r="N92" s="13">
        <v>2</v>
      </c>
      <c r="O92" s="13">
        <v>0</v>
      </c>
      <c r="P92" s="13">
        <v>7950</v>
      </c>
      <c r="Q92" s="13">
        <v>3.5</v>
      </c>
      <c r="R92" s="14">
        <v>868</v>
      </c>
      <c r="S92" s="14">
        <v>900</v>
      </c>
      <c r="T92" s="13">
        <v>2</v>
      </c>
      <c r="V92" s="13">
        <v>0</v>
      </c>
      <c r="W92" s="13">
        <v>0</v>
      </c>
      <c r="X92" s="13">
        <v>0</v>
      </c>
      <c r="Y92" s="13">
        <v>0</v>
      </c>
      <c r="Z92" s="13">
        <v>0</v>
      </c>
      <c r="AA92" s="14">
        <v>1</v>
      </c>
      <c r="AB92" s="14">
        <v>0</v>
      </c>
      <c r="AC92" s="13">
        <v>900</v>
      </c>
      <c r="AD92" s="14">
        <v>1</v>
      </c>
      <c r="AE92" s="13">
        <v>999</v>
      </c>
      <c r="AF92" s="13">
        <v>900</v>
      </c>
      <c r="AG92" s="13">
        <v>2</v>
      </c>
      <c r="AI92" s="13">
        <v>0</v>
      </c>
      <c r="AJ92" s="14">
        <v>0</v>
      </c>
      <c r="AK92" s="14">
        <v>0</v>
      </c>
      <c r="AL92" s="13">
        <v>0</v>
      </c>
      <c r="AM92" s="14">
        <v>0</v>
      </c>
      <c r="AN92" s="13">
        <v>1</v>
      </c>
      <c r="AO92" s="14">
        <v>0</v>
      </c>
      <c r="AP92" s="14">
        <v>900</v>
      </c>
      <c r="AQ92" s="14">
        <v>1</v>
      </c>
      <c r="AR92" s="14">
        <v>999</v>
      </c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</row>
    <row r="93" spans="1:57" x14ac:dyDescent="0.2">
      <c r="A93" s="10" t="s">
        <v>41</v>
      </c>
      <c r="B93" s="10">
        <v>527</v>
      </c>
      <c r="C93" s="10" t="b">
        <v>0</v>
      </c>
      <c r="D93" s="13" t="b">
        <v>0</v>
      </c>
      <c r="E93" s="13" t="s">
        <v>118</v>
      </c>
      <c r="F93" s="13">
        <v>677571.89999999537</v>
      </c>
      <c r="G93" s="13">
        <v>4171</v>
      </c>
      <c r="H93" s="13">
        <v>136.86552083338495</v>
      </c>
      <c r="I93" s="14">
        <v>4950.6398388301641</v>
      </c>
      <c r="J93" s="14">
        <v>4522.0687886282276</v>
      </c>
      <c r="K93" s="13">
        <v>4528.3201804673863</v>
      </c>
      <c r="L93" s="14">
        <v>4099.7491302654398</v>
      </c>
      <c r="M93" s="13">
        <v>4141.8576172306448</v>
      </c>
      <c r="N93" s="13">
        <v>1391</v>
      </c>
      <c r="O93" s="13">
        <v>10.163260925981147</v>
      </c>
      <c r="P93" s="13">
        <v>316</v>
      </c>
      <c r="Q93" s="13">
        <v>1.7887082976903337</v>
      </c>
      <c r="R93" s="14">
        <v>249</v>
      </c>
      <c r="S93" s="14">
        <v>256406.00000000099</v>
      </c>
      <c r="T93" s="13">
        <v>1658</v>
      </c>
      <c r="U93" s="14">
        <v>49.6034374999319</v>
      </c>
      <c r="V93" s="13">
        <v>5169.1175636840289</v>
      </c>
      <c r="W93" s="13">
        <v>5127.1043463540227</v>
      </c>
      <c r="X93" s="13">
        <v>4606.6565447266566</v>
      </c>
      <c r="Y93" s="13">
        <v>4564.6433273966513</v>
      </c>
      <c r="Z93" s="13">
        <v>4520.2613226212134</v>
      </c>
      <c r="AA93" s="14">
        <v>507</v>
      </c>
      <c r="AB93" s="14">
        <v>10.221065828365143</v>
      </c>
      <c r="AC93" s="13">
        <v>306</v>
      </c>
      <c r="AD93" s="14">
        <v>1.9562211981566819</v>
      </c>
      <c r="AE93" s="13">
        <v>229</v>
      </c>
      <c r="AF93" s="13">
        <v>62979.999999999964</v>
      </c>
      <c r="AG93" s="13">
        <v>479</v>
      </c>
      <c r="AH93" s="13">
        <v>17.967534722150013</v>
      </c>
      <c r="AI93" s="13">
        <v>3505.2109804668694</v>
      </c>
      <c r="AJ93" s="14">
        <v>3505.2109804668694</v>
      </c>
      <c r="AK93" s="14">
        <v>3505.2109804668694</v>
      </c>
      <c r="AL93" s="13">
        <v>3505.2109804668694</v>
      </c>
      <c r="AM93" s="14">
        <v>3520.1379030607277</v>
      </c>
      <c r="AN93" s="13">
        <v>155</v>
      </c>
      <c r="AO93" s="14">
        <v>8.6266704028638461</v>
      </c>
      <c r="AP93" s="14">
        <v>275</v>
      </c>
      <c r="AQ93" s="14">
        <v>1.8837209302325582</v>
      </c>
      <c r="AR93" s="14">
        <v>229</v>
      </c>
      <c r="AS93" s="14">
        <v>16165.999999999998</v>
      </c>
      <c r="AT93" s="14">
        <v>98</v>
      </c>
      <c r="AU93" s="14">
        <v>4.3332986110687486</v>
      </c>
      <c r="AV93" s="14">
        <v>3730.6452776428614</v>
      </c>
      <c r="AW93" s="14">
        <v>3730.6452776428614</v>
      </c>
      <c r="AX93" s="14">
        <v>3730.6452776428614</v>
      </c>
      <c r="AY93" s="14">
        <v>3730.6452776428614</v>
      </c>
      <c r="AZ93" s="14">
        <v>2641.6596287087468</v>
      </c>
      <c r="BA93" s="14">
        <v>33</v>
      </c>
      <c r="BB93" s="14">
        <v>7.6154456366580758</v>
      </c>
      <c r="BC93" s="14">
        <v>269</v>
      </c>
      <c r="BD93" s="14">
        <v>1.7916666666666667</v>
      </c>
      <c r="BE93" s="14">
        <v>269</v>
      </c>
    </row>
    <row r="94" spans="1:57" x14ac:dyDescent="0.2">
      <c r="A94" s="10" t="s">
        <v>41</v>
      </c>
      <c r="B94" s="10">
        <v>807</v>
      </c>
      <c r="C94" s="10" t="b">
        <v>0</v>
      </c>
      <c r="D94" s="13" t="b">
        <v>0</v>
      </c>
      <c r="E94" s="13" t="s">
        <v>155</v>
      </c>
      <c r="F94" s="13">
        <v>793137.8999999942</v>
      </c>
      <c r="G94" s="13">
        <v>4792</v>
      </c>
      <c r="H94" s="13">
        <v>163.48097222218172</v>
      </c>
      <c r="I94" s="14">
        <v>4851.5609444875699</v>
      </c>
      <c r="J94" s="14">
        <v>4566.7394183669803</v>
      </c>
      <c r="K94" s="13">
        <v>4350.1386756709107</v>
      </c>
      <c r="L94" s="14">
        <v>4065.3171495503266</v>
      </c>
      <c r="M94" s="13">
        <v>3983.7260027722673</v>
      </c>
      <c r="N94" s="13">
        <v>1496</v>
      </c>
      <c r="O94" s="13">
        <v>9.1509120582353436</v>
      </c>
      <c r="P94" s="13">
        <v>333</v>
      </c>
      <c r="Q94" s="13">
        <v>1.873015873015873</v>
      </c>
      <c r="R94" s="14">
        <v>242</v>
      </c>
      <c r="S94" s="14">
        <v>163210.00000000012</v>
      </c>
      <c r="T94" s="13">
        <v>1000</v>
      </c>
      <c r="U94" s="14">
        <v>29.986076388867804</v>
      </c>
      <c r="V94" s="13">
        <v>5442.8594752927092</v>
      </c>
      <c r="W94" s="13">
        <v>5430.4170338354961</v>
      </c>
      <c r="X94" s="13">
        <v>4880.9987042631674</v>
      </c>
      <c r="Y94" s="13">
        <v>4868.5562628059542</v>
      </c>
      <c r="Z94" s="13">
        <v>4548.2442661498771</v>
      </c>
      <c r="AA94" s="14">
        <v>276</v>
      </c>
      <c r="AB94" s="14">
        <v>9.2042718900850851</v>
      </c>
      <c r="AC94" s="13">
        <v>362</v>
      </c>
      <c r="AD94" s="14">
        <v>2.1398305084745761</v>
      </c>
      <c r="AE94" s="13">
        <v>229</v>
      </c>
      <c r="AF94" s="13">
        <v>7519</v>
      </c>
      <c r="AG94" s="13">
        <v>66</v>
      </c>
      <c r="AH94" s="13">
        <v>3.951354166631063</v>
      </c>
      <c r="AI94" s="13">
        <v>1902.8919410711096</v>
      </c>
      <c r="AJ94" s="14">
        <v>1902.8919410711096</v>
      </c>
      <c r="AK94" s="14">
        <v>1902.8919410711096</v>
      </c>
      <c r="AL94" s="13">
        <v>1902.8919410711096</v>
      </c>
      <c r="AM94" s="14">
        <v>1843.4186592315418</v>
      </c>
      <c r="AN94" s="13">
        <v>25</v>
      </c>
      <c r="AO94" s="14">
        <v>6.3269448765497724</v>
      </c>
      <c r="AP94" s="14">
        <v>258</v>
      </c>
      <c r="AQ94" s="14">
        <v>1.6666666666666667</v>
      </c>
      <c r="AR94" s="14">
        <v>174</v>
      </c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</row>
    <row r="95" spans="1:57" x14ac:dyDescent="0.2">
      <c r="A95" s="10" t="s">
        <v>41</v>
      </c>
      <c r="B95" s="10">
        <v>525</v>
      </c>
      <c r="C95" s="10" t="b">
        <v>0</v>
      </c>
      <c r="D95" s="13" t="b">
        <v>0</v>
      </c>
      <c r="E95" s="13" t="s">
        <v>125</v>
      </c>
      <c r="F95" s="13">
        <v>114401.00000000001</v>
      </c>
      <c r="G95" s="13">
        <v>855</v>
      </c>
      <c r="H95" s="13">
        <v>41.476736111081848</v>
      </c>
      <c r="I95" s="14">
        <v>2758.1967803255884</v>
      </c>
      <c r="J95" s="14">
        <v>2572.7844089325245</v>
      </c>
      <c r="K95" s="13">
        <v>2758.1967803255884</v>
      </c>
      <c r="L95" s="14">
        <v>2572.7844089325245</v>
      </c>
      <c r="M95" s="13">
        <v>2665.3905385400508</v>
      </c>
      <c r="N95" s="13">
        <v>328</v>
      </c>
      <c r="O95" s="13">
        <v>7.908047516602065</v>
      </c>
      <c r="P95" s="13">
        <v>280</v>
      </c>
      <c r="Q95" s="13">
        <v>1.595330739299611</v>
      </c>
      <c r="R95" s="14">
        <v>209</v>
      </c>
      <c r="S95" s="14">
        <v>27461.999999999993</v>
      </c>
      <c r="T95" s="13">
        <v>184</v>
      </c>
      <c r="U95" s="14">
        <v>9.1427430555652247</v>
      </c>
      <c r="V95" s="13">
        <v>3003.6937309841342</v>
      </c>
      <c r="W95" s="13">
        <v>3003.6937309841342</v>
      </c>
      <c r="X95" s="13">
        <v>3003.6937309841342</v>
      </c>
      <c r="Y95" s="13">
        <v>3003.6937309841342</v>
      </c>
      <c r="Z95" s="13">
        <v>3001.7249564171793</v>
      </c>
      <c r="AA95" s="14">
        <v>74</v>
      </c>
      <c r="AB95" s="14">
        <v>8.0938509974811002</v>
      </c>
      <c r="AC95" s="13">
        <v>299</v>
      </c>
      <c r="AD95" s="14">
        <v>1.564516129032258</v>
      </c>
      <c r="AE95" s="13">
        <v>254</v>
      </c>
      <c r="AF95" s="13">
        <v>10023.000000000002</v>
      </c>
      <c r="AG95" s="13">
        <v>54</v>
      </c>
      <c r="AH95" s="13">
        <v>3.1156944444664987</v>
      </c>
      <c r="AI95" s="13">
        <v>3216.9393304279051</v>
      </c>
      <c r="AJ95" s="14">
        <v>3216.9393304279051</v>
      </c>
      <c r="AK95" s="14">
        <v>3216.9393304279051</v>
      </c>
      <c r="AL95" s="13">
        <v>3216.9393304279051</v>
      </c>
      <c r="AM95" s="14">
        <v>3390.5763829831776</v>
      </c>
      <c r="AN95" s="13">
        <v>21</v>
      </c>
      <c r="AO95" s="14">
        <v>6.7400704319052176</v>
      </c>
      <c r="AP95" s="14">
        <v>339</v>
      </c>
      <c r="AQ95" s="14">
        <v>1.6470588235294117</v>
      </c>
      <c r="AR95" s="14">
        <v>329</v>
      </c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</row>
    <row r="96" spans="1:57" x14ac:dyDescent="0.2">
      <c r="A96" s="10" t="s">
        <v>41</v>
      </c>
      <c r="B96" s="10">
        <v>557</v>
      </c>
      <c r="C96" s="10" t="b">
        <v>0</v>
      </c>
      <c r="D96" s="13" t="b">
        <v>0</v>
      </c>
      <c r="E96" s="13" t="s">
        <v>182</v>
      </c>
      <c r="F96" s="13">
        <v>100268.00000000028</v>
      </c>
      <c r="G96" s="13">
        <v>503</v>
      </c>
      <c r="H96" s="13">
        <v>25.853402777797889</v>
      </c>
      <c r="I96" s="14">
        <v>3878.3289326272889</v>
      </c>
      <c r="J96" s="14">
        <v>3676.7771274438383</v>
      </c>
      <c r="K96" s="13">
        <v>3878.3289326272889</v>
      </c>
      <c r="L96" s="14">
        <v>3676.7771274438383</v>
      </c>
      <c r="M96" s="13">
        <v>3506.4320460690114</v>
      </c>
      <c r="N96" s="13">
        <v>163</v>
      </c>
      <c r="O96" s="13">
        <v>6.3047793515203887</v>
      </c>
      <c r="P96" s="13">
        <v>377</v>
      </c>
      <c r="Q96" s="13">
        <v>1.8389261744966443</v>
      </c>
      <c r="R96" s="14">
        <v>289</v>
      </c>
      <c r="S96" s="14">
        <v>122</v>
      </c>
      <c r="T96" s="13">
        <v>1</v>
      </c>
      <c r="U96" s="14">
        <v>0.56874999999999998</v>
      </c>
      <c r="V96" s="13">
        <v>214.50549450549451</v>
      </c>
      <c r="W96" s="13">
        <v>214.50549450549451</v>
      </c>
      <c r="X96" s="13">
        <v>214.50549450549451</v>
      </c>
      <c r="Y96" s="13">
        <v>214.50549450549451</v>
      </c>
      <c r="Z96" s="13">
        <v>214.50549450549451</v>
      </c>
      <c r="AA96" s="14">
        <v>1</v>
      </c>
      <c r="AB96" s="14">
        <v>1.7582417582417582</v>
      </c>
      <c r="AC96" s="13">
        <v>122</v>
      </c>
      <c r="AD96" s="14">
        <v>1</v>
      </c>
      <c r="AE96" s="13">
        <v>139</v>
      </c>
      <c r="AH96" s="13">
        <v>0.34375</v>
      </c>
      <c r="AO96" s="14"/>
      <c r="AP96" s="14"/>
      <c r="AQ96" s="14"/>
      <c r="AR96" s="14"/>
      <c r="AS96" s="14"/>
      <c r="AT96" s="14"/>
      <c r="AU96" s="14">
        <v>0.34375</v>
      </c>
      <c r="AV96" s="14"/>
      <c r="AW96" s="14"/>
      <c r="AX96" s="14"/>
      <c r="AY96" s="14"/>
      <c r="AZ96" s="14"/>
      <c r="BA96" s="14"/>
      <c r="BB96" s="14"/>
      <c r="BC96" s="14"/>
      <c r="BD96" s="14"/>
      <c r="BE96" s="14"/>
    </row>
    <row r="97" spans="1:57" x14ac:dyDescent="0.2">
      <c r="A97" s="10" t="s">
        <v>41</v>
      </c>
      <c r="B97" s="10">
        <v>803</v>
      </c>
      <c r="C97" s="10" t="b">
        <v>0</v>
      </c>
      <c r="D97" s="13" t="b">
        <v>0</v>
      </c>
      <c r="E97" s="13" t="s">
        <v>154</v>
      </c>
      <c r="F97" s="13">
        <v>100296.00000000009</v>
      </c>
      <c r="G97" s="13">
        <v>424</v>
      </c>
      <c r="H97" s="13">
        <v>16.239618055550963</v>
      </c>
      <c r="I97" s="14">
        <v>6176.0073209183201</v>
      </c>
      <c r="J97" s="14">
        <v>5751.3483186924186</v>
      </c>
      <c r="K97" s="13">
        <v>4866.0688773396741</v>
      </c>
      <c r="L97" s="14">
        <v>4441.4098751137726</v>
      </c>
      <c r="M97" s="13">
        <v>4146.2058879509514</v>
      </c>
      <c r="N97" s="13">
        <v>137</v>
      </c>
      <c r="O97" s="13">
        <v>8.4361589990209893</v>
      </c>
      <c r="P97" s="13">
        <v>359</v>
      </c>
      <c r="Q97" s="13">
        <v>1.8403361344537814</v>
      </c>
      <c r="R97" s="14">
        <v>285</v>
      </c>
      <c r="S97" s="14">
        <v>2436</v>
      </c>
      <c r="T97" s="13">
        <v>24</v>
      </c>
      <c r="U97" s="14">
        <v>0.90500000000000003</v>
      </c>
      <c r="V97" s="13">
        <v>2691.7127071823202</v>
      </c>
      <c r="W97" s="13">
        <v>2691.7127071823202</v>
      </c>
      <c r="X97" s="13">
        <v>2691.7127071823202</v>
      </c>
      <c r="Y97" s="13">
        <v>2691.7127071823202</v>
      </c>
      <c r="Z97" s="13">
        <v>2691.7127071823202</v>
      </c>
      <c r="AA97" s="14">
        <v>6</v>
      </c>
      <c r="AB97" s="14">
        <v>6.6298342541436464</v>
      </c>
      <c r="AC97" s="13">
        <v>394.5</v>
      </c>
      <c r="AD97" s="14">
        <v>2</v>
      </c>
      <c r="AE97" s="13">
        <v>299</v>
      </c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</row>
    <row r="98" spans="1:57" x14ac:dyDescent="0.2">
      <c r="A98" s="10" t="s">
        <v>41</v>
      </c>
      <c r="B98" s="10">
        <v>560</v>
      </c>
      <c r="C98" s="10" t="b">
        <v>0</v>
      </c>
      <c r="D98" s="13" t="b">
        <v>0</v>
      </c>
      <c r="E98" s="13" t="s">
        <v>183</v>
      </c>
      <c r="F98" s="13">
        <v>11642.000000000002</v>
      </c>
      <c r="G98" s="13">
        <v>73</v>
      </c>
      <c r="H98" s="13">
        <v>11.024374999939173</v>
      </c>
      <c r="I98" s="14">
        <v>1056.023584109234</v>
      </c>
      <c r="J98" s="14">
        <v>956.24468507812605</v>
      </c>
      <c r="K98" s="13">
        <v>1056.023584109234</v>
      </c>
      <c r="L98" s="14">
        <v>956.24468507812605</v>
      </c>
      <c r="M98" s="13">
        <v>956.24468507812605</v>
      </c>
      <c r="N98" s="13">
        <v>43</v>
      </c>
      <c r="O98" s="13">
        <v>3.9004478712160329</v>
      </c>
      <c r="P98" s="13">
        <v>199</v>
      </c>
      <c r="Q98" s="13">
        <v>1.303030303030303</v>
      </c>
      <c r="R98" s="14">
        <v>199</v>
      </c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</row>
    <row r="99" spans="1:57" x14ac:dyDescent="0.2">
      <c r="A99" s="10" t="s">
        <v>41</v>
      </c>
      <c r="B99" s="10">
        <v>805</v>
      </c>
      <c r="C99" s="10" t="b">
        <v>0</v>
      </c>
      <c r="D99" s="13" t="b">
        <v>0</v>
      </c>
      <c r="E99" s="13" t="s">
        <v>137</v>
      </c>
      <c r="F99" s="13">
        <v>5829</v>
      </c>
      <c r="G99" s="13">
        <v>42</v>
      </c>
      <c r="H99" s="13">
        <v>13.49593750000291</v>
      </c>
      <c r="I99" s="14">
        <v>431.9077500172732</v>
      </c>
      <c r="J99" s="14">
        <v>431.9077500172732</v>
      </c>
      <c r="K99" s="13">
        <v>431.9077500172732</v>
      </c>
      <c r="L99" s="14">
        <v>431.9077500172732</v>
      </c>
      <c r="M99" s="13">
        <v>431.9077500172732</v>
      </c>
      <c r="N99" s="13">
        <v>10</v>
      </c>
      <c r="O99" s="13">
        <v>0.74096371593287569</v>
      </c>
      <c r="P99" s="13">
        <v>430</v>
      </c>
      <c r="Q99" s="13">
        <v>2.4444444444444446</v>
      </c>
      <c r="R99" s="14">
        <v>234</v>
      </c>
      <c r="U99" s="14">
        <v>0.46875</v>
      </c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</row>
    <row r="100" spans="1:57" x14ac:dyDescent="0.2">
      <c r="A100" s="10" t="s">
        <v>41</v>
      </c>
      <c r="B100" s="10">
        <v>563</v>
      </c>
      <c r="C100" s="10" t="b">
        <v>0</v>
      </c>
      <c r="D100" s="13" t="b">
        <v>0</v>
      </c>
      <c r="E100" s="13" t="s">
        <v>186</v>
      </c>
      <c r="F100" s="13">
        <v>9148.0000000000055</v>
      </c>
      <c r="G100" s="13">
        <v>69</v>
      </c>
      <c r="H100" s="13">
        <v>2.1356249999807915</v>
      </c>
      <c r="I100" s="14">
        <v>4283.5235587157322</v>
      </c>
      <c r="J100" s="14">
        <v>3732.865086366618</v>
      </c>
      <c r="K100" s="13">
        <v>4283.5235587157322</v>
      </c>
      <c r="L100" s="14">
        <v>3732.865086366618</v>
      </c>
      <c r="M100" s="13">
        <v>3865.8472344509278</v>
      </c>
      <c r="N100" s="13">
        <v>22</v>
      </c>
      <c r="O100" s="13">
        <v>10.301434006531052</v>
      </c>
      <c r="P100" s="13">
        <v>369</v>
      </c>
      <c r="Q100" s="13">
        <v>1.7222222222222223</v>
      </c>
      <c r="R100" s="14">
        <v>245</v>
      </c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</row>
    <row r="101" spans="1:57" x14ac:dyDescent="0.2">
      <c r="A101" s="10" t="s">
        <v>41</v>
      </c>
      <c r="B101" s="10">
        <v>559</v>
      </c>
      <c r="C101" s="10" t="b">
        <v>0</v>
      </c>
      <c r="D101" s="13" t="b">
        <v>0</v>
      </c>
      <c r="E101" s="13" t="s">
        <v>109</v>
      </c>
      <c r="F101" s="13">
        <v>30526.999999999975</v>
      </c>
      <c r="G101" s="13">
        <v>210</v>
      </c>
      <c r="H101" s="13">
        <v>11.261736111145874</v>
      </c>
      <c r="I101" s="14">
        <v>2710.6832995125005</v>
      </c>
      <c r="J101" s="14">
        <v>2436.9244430117938</v>
      </c>
      <c r="K101" s="13">
        <v>2710.6832995125005</v>
      </c>
      <c r="L101" s="14">
        <v>2436.9244430117938</v>
      </c>
      <c r="M101" s="13">
        <v>2498.9930257863639</v>
      </c>
      <c r="N101" s="13">
        <v>63</v>
      </c>
      <c r="O101" s="13">
        <v>5.5941641127293114</v>
      </c>
      <c r="P101" s="13">
        <v>322</v>
      </c>
      <c r="Q101" s="13">
        <v>2.1730769230769229</v>
      </c>
      <c r="R101" s="14">
        <v>204</v>
      </c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</row>
    <row r="102" spans="1:57" x14ac:dyDescent="0.2">
      <c r="A102" s="10" t="s">
        <v>41</v>
      </c>
      <c r="B102" s="10">
        <v>571</v>
      </c>
      <c r="C102" s="10" t="b">
        <v>0</v>
      </c>
      <c r="D102" s="13" t="b">
        <v>0</v>
      </c>
      <c r="E102" s="13" t="s">
        <v>191</v>
      </c>
      <c r="F102" s="13">
        <v>225176.00000000038</v>
      </c>
      <c r="G102" s="13">
        <v>1289</v>
      </c>
      <c r="H102" s="13">
        <v>63.670659722185519</v>
      </c>
      <c r="I102" s="14">
        <v>3536.5740041411827</v>
      </c>
      <c r="J102" s="14">
        <v>3369.892835039017</v>
      </c>
      <c r="K102" s="13">
        <v>3476.0751807143888</v>
      </c>
      <c r="L102" s="14">
        <v>3309.3940116122226</v>
      </c>
      <c r="M102" s="13">
        <v>2646.5518142147525</v>
      </c>
      <c r="N102" s="13">
        <v>410</v>
      </c>
      <c r="O102" s="13">
        <v>6.4393867094978265</v>
      </c>
      <c r="P102" s="13">
        <v>316</v>
      </c>
      <c r="Q102" s="13">
        <v>2.0722543352601157</v>
      </c>
      <c r="R102" s="14">
        <v>219</v>
      </c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</row>
    <row r="103" spans="1:57" x14ac:dyDescent="0.2">
      <c r="A103" s="10" t="s">
        <v>41</v>
      </c>
      <c r="B103" s="10">
        <v>572</v>
      </c>
      <c r="C103" s="10" t="b">
        <v>0</v>
      </c>
      <c r="D103" s="13" t="b">
        <v>0</v>
      </c>
      <c r="E103" s="13" t="s">
        <v>123</v>
      </c>
      <c r="F103" s="13">
        <v>32388.999999999985</v>
      </c>
      <c r="G103" s="13">
        <v>227</v>
      </c>
      <c r="H103" s="13">
        <v>12.623888888876536</v>
      </c>
      <c r="I103" s="14">
        <v>2565.6911499386974</v>
      </c>
      <c r="J103" s="14">
        <v>2204.7484927187875</v>
      </c>
      <c r="K103" s="13">
        <v>2565.6911499386974</v>
      </c>
      <c r="L103" s="14">
        <v>2204.7484927187875</v>
      </c>
      <c r="M103" s="13">
        <v>2367.3766668156768</v>
      </c>
      <c r="N103" s="13">
        <v>91</v>
      </c>
      <c r="O103" s="13">
        <v>7.2085552083862288</v>
      </c>
      <c r="P103" s="13">
        <v>286.5</v>
      </c>
      <c r="Q103" s="13">
        <v>1.6049382716049383</v>
      </c>
      <c r="R103" s="14">
        <v>249</v>
      </c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</row>
    <row r="104" spans="1:57" x14ac:dyDescent="0.2">
      <c r="A104" s="10" t="s">
        <v>41</v>
      </c>
      <c r="B104" s="10">
        <v>569</v>
      </c>
      <c r="C104" s="10" t="b">
        <v>0</v>
      </c>
      <c r="D104" s="13" t="b">
        <v>0</v>
      </c>
      <c r="E104" s="13" t="s">
        <v>95</v>
      </c>
      <c r="F104" s="13">
        <v>577334.59999999381</v>
      </c>
      <c r="G104" s="13">
        <v>2948</v>
      </c>
      <c r="H104" s="13">
        <v>75.1205208333634</v>
      </c>
      <c r="I104" s="14">
        <v>7685.4445841858596</v>
      </c>
      <c r="J104" s="14">
        <v>7475.0906113339961</v>
      </c>
      <c r="K104" s="13">
        <v>6565.1195509411309</v>
      </c>
      <c r="L104" s="14">
        <v>6354.7655780892601</v>
      </c>
      <c r="M104" s="13">
        <v>6206.6635697887987</v>
      </c>
      <c r="N104" s="13">
        <v>797</v>
      </c>
      <c r="O104" s="13">
        <v>10.609617600601446</v>
      </c>
      <c r="P104" s="13">
        <v>407</v>
      </c>
      <c r="Q104" s="13">
        <v>2.1882022471910112</v>
      </c>
      <c r="R104" s="14">
        <v>269</v>
      </c>
      <c r="S104" s="14">
        <v>339160.80000000016</v>
      </c>
      <c r="T104" s="13">
        <v>1720</v>
      </c>
      <c r="U104" s="14">
        <v>43.954826388845689</v>
      </c>
      <c r="V104" s="13">
        <v>7716.1219339059471</v>
      </c>
      <c r="W104" s="13">
        <v>7657.7415417892998</v>
      </c>
      <c r="X104" s="13">
        <v>6738.9914677303559</v>
      </c>
      <c r="Y104" s="13">
        <v>6680.6110756137068</v>
      </c>
      <c r="Z104" s="13">
        <v>6493.7874506639937</v>
      </c>
      <c r="AA104" s="14">
        <v>463</v>
      </c>
      <c r="AB104" s="14">
        <v>10.533541775460053</v>
      </c>
      <c r="AC104" s="13">
        <v>408</v>
      </c>
      <c r="AD104" s="14">
        <v>2.2553699284009547</v>
      </c>
      <c r="AE104" s="13">
        <v>269</v>
      </c>
      <c r="AF104" s="13">
        <v>97840.000000000058</v>
      </c>
      <c r="AG104" s="13">
        <v>572</v>
      </c>
      <c r="AH104" s="13">
        <v>16.411944444465043</v>
      </c>
      <c r="AI104" s="13">
        <v>5961.5117715681017</v>
      </c>
      <c r="AJ104" s="14">
        <v>5864.3264559952158</v>
      </c>
      <c r="AK104" s="14">
        <v>5961.5117715681017</v>
      </c>
      <c r="AL104" s="13">
        <v>5864.3264559952158</v>
      </c>
      <c r="AM104" s="14">
        <v>5711.0112891961599</v>
      </c>
      <c r="AN104" s="13">
        <v>154</v>
      </c>
      <c r="AO104" s="14">
        <v>9.3834097794510125</v>
      </c>
      <c r="AP104" s="14">
        <v>432.5</v>
      </c>
      <c r="AQ104" s="14">
        <v>2.1942446043165469</v>
      </c>
      <c r="AR104" s="14">
        <v>249</v>
      </c>
      <c r="AS104" s="14">
        <v>16168.000000000002</v>
      </c>
      <c r="AT104" s="14">
        <v>81</v>
      </c>
      <c r="AU104" s="14">
        <v>3.115868055530882</v>
      </c>
      <c r="AV104" s="14">
        <v>5188.9231866865093</v>
      </c>
      <c r="AW104" s="14">
        <v>5188.9231866865093</v>
      </c>
      <c r="AX104" s="14">
        <v>5188.9231866865093</v>
      </c>
      <c r="AY104" s="14">
        <v>5188.9231866865093</v>
      </c>
      <c r="AZ104" s="14">
        <v>4287.7296990432815</v>
      </c>
      <c r="BA104" s="14">
        <v>20</v>
      </c>
      <c r="BB104" s="14">
        <v>6.418757034495929</v>
      </c>
      <c r="BC104" s="14">
        <v>533</v>
      </c>
      <c r="BD104" s="14">
        <v>2.7222222222222223</v>
      </c>
      <c r="BE104" s="14">
        <v>279</v>
      </c>
    </row>
    <row r="105" spans="1:57" x14ac:dyDescent="0.2">
      <c r="A105" s="10" t="s">
        <v>41</v>
      </c>
      <c r="B105" s="10">
        <v>583</v>
      </c>
      <c r="C105" s="10" t="b">
        <v>0</v>
      </c>
      <c r="D105" s="13" t="b">
        <v>0</v>
      </c>
      <c r="E105" s="13" t="s">
        <v>124</v>
      </c>
      <c r="F105" s="13">
        <v>7992</v>
      </c>
      <c r="G105" s="13">
        <v>62</v>
      </c>
      <c r="H105" s="13">
        <v>13.686041666718666</v>
      </c>
      <c r="I105" s="14">
        <v>583.95262813167687</v>
      </c>
      <c r="J105" s="14">
        <v>583.95262813167687</v>
      </c>
      <c r="K105" s="13">
        <v>583.95262813167687</v>
      </c>
      <c r="L105" s="14">
        <v>583.95262813167687</v>
      </c>
      <c r="M105" s="13">
        <v>583.51422525770408</v>
      </c>
      <c r="N105" s="13">
        <v>22</v>
      </c>
      <c r="O105" s="13">
        <v>1.6074772045666781</v>
      </c>
      <c r="P105" s="13">
        <v>323</v>
      </c>
      <c r="Q105" s="13">
        <v>1.6470588235294117</v>
      </c>
      <c r="R105" s="14">
        <v>209</v>
      </c>
      <c r="S105" s="14">
        <v>4949</v>
      </c>
      <c r="T105" s="13">
        <v>40</v>
      </c>
      <c r="U105" s="14">
        <v>10.317708333372138</v>
      </c>
      <c r="V105" s="13">
        <v>479.66077738335497</v>
      </c>
      <c r="W105" s="13">
        <v>479.66077738335497</v>
      </c>
      <c r="X105" s="13">
        <v>479.66077738335497</v>
      </c>
      <c r="Y105" s="13">
        <v>479.66077738335497</v>
      </c>
      <c r="Z105" s="13">
        <v>479.07925290077264</v>
      </c>
      <c r="AA105" s="14">
        <v>14</v>
      </c>
      <c r="AB105" s="14">
        <v>1.3568904593588542</v>
      </c>
      <c r="AC105" s="13">
        <v>323</v>
      </c>
      <c r="AD105" s="14">
        <v>1.6666666666666667</v>
      </c>
      <c r="AE105" s="13">
        <v>179</v>
      </c>
      <c r="AF105" s="13">
        <v>962</v>
      </c>
      <c r="AG105" s="13">
        <v>11</v>
      </c>
      <c r="AH105" s="13">
        <v>2.0997222222358687</v>
      </c>
      <c r="AI105" s="13">
        <v>458.15584071669429</v>
      </c>
      <c r="AJ105" s="14">
        <v>458.15584071669429</v>
      </c>
      <c r="AK105" s="14">
        <v>458.15584071669429</v>
      </c>
      <c r="AL105" s="13">
        <v>458.15584071669429</v>
      </c>
      <c r="AM105" s="14">
        <v>458.15584071669429</v>
      </c>
      <c r="AN105" s="13">
        <v>3</v>
      </c>
      <c r="AO105" s="14">
        <v>1.4287604180354292</v>
      </c>
      <c r="AP105" s="14">
        <v>297</v>
      </c>
      <c r="AQ105" s="14">
        <v>2.5</v>
      </c>
      <c r="AR105" s="14">
        <v>119</v>
      </c>
      <c r="AS105" s="14"/>
      <c r="AT105" s="14"/>
      <c r="AU105" s="14">
        <v>1.0489236111170612</v>
      </c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</row>
    <row r="106" spans="1:57" x14ac:dyDescent="0.2">
      <c r="A106" s="10" t="s">
        <v>41</v>
      </c>
      <c r="B106" s="10">
        <v>577</v>
      </c>
      <c r="C106" s="10" t="b">
        <v>0</v>
      </c>
      <c r="D106" s="13" t="b">
        <v>0</v>
      </c>
      <c r="E106" s="13" t="s">
        <v>108</v>
      </c>
      <c r="F106" s="13">
        <v>2276</v>
      </c>
      <c r="G106" s="13">
        <v>20</v>
      </c>
      <c r="H106" s="13">
        <v>1.0611458333150949</v>
      </c>
      <c r="I106" s="14">
        <v>2144.8512810813331</v>
      </c>
      <c r="J106" s="14">
        <v>2144.8512810813331</v>
      </c>
      <c r="K106" s="13">
        <v>2144.8512810813331</v>
      </c>
      <c r="L106" s="14">
        <v>2144.8512810813331</v>
      </c>
      <c r="M106" s="13">
        <v>2904.4075783359704</v>
      </c>
      <c r="N106" s="13">
        <v>6</v>
      </c>
      <c r="O106" s="13">
        <v>5.6542652401089626</v>
      </c>
      <c r="P106" s="13">
        <v>338</v>
      </c>
      <c r="Q106" s="13">
        <v>1.5</v>
      </c>
      <c r="R106" s="14">
        <v>338</v>
      </c>
      <c r="S106" s="14">
        <v>2276</v>
      </c>
      <c r="T106" s="13">
        <v>20</v>
      </c>
      <c r="U106" s="14">
        <v>1.0611458333150949</v>
      </c>
      <c r="V106" s="13">
        <v>2144.8512810813331</v>
      </c>
      <c r="W106" s="13">
        <v>2144.8512810813331</v>
      </c>
      <c r="X106" s="13">
        <v>2144.8512810813331</v>
      </c>
      <c r="Y106" s="13">
        <v>2144.8512810813331</v>
      </c>
      <c r="Z106" s="13">
        <v>2904.4075783359704</v>
      </c>
      <c r="AA106" s="14">
        <v>6</v>
      </c>
      <c r="AB106" s="14">
        <v>5.6542652401089626</v>
      </c>
      <c r="AC106" s="13">
        <v>338</v>
      </c>
      <c r="AD106" s="14">
        <v>1.5</v>
      </c>
      <c r="AE106" s="13">
        <v>338</v>
      </c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</row>
    <row r="107" spans="1:57" x14ac:dyDescent="0.2">
      <c r="A107" s="10" t="s">
        <v>41</v>
      </c>
      <c r="B107" s="10">
        <v>587</v>
      </c>
      <c r="C107" s="10" t="b">
        <v>0</v>
      </c>
      <c r="D107" s="13" t="b">
        <v>0</v>
      </c>
      <c r="E107" s="13" t="s">
        <v>128</v>
      </c>
      <c r="F107" s="13">
        <v>37392.999999999993</v>
      </c>
      <c r="G107" s="13">
        <v>221</v>
      </c>
      <c r="H107" s="13">
        <v>14.779965277790325</v>
      </c>
      <c r="I107" s="14">
        <v>2529.9788800038659</v>
      </c>
      <c r="J107" s="14">
        <v>2468.0030916455225</v>
      </c>
      <c r="K107" s="13">
        <v>2529.9788800038659</v>
      </c>
      <c r="L107" s="14">
        <v>2468.0030916455225</v>
      </c>
      <c r="M107" s="13">
        <v>2434.8365725917456</v>
      </c>
      <c r="N107" s="13">
        <v>71</v>
      </c>
      <c r="O107" s="13">
        <v>4.8038001893475926</v>
      </c>
      <c r="P107" s="13">
        <v>390</v>
      </c>
      <c r="Q107" s="13">
        <v>1.734375</v>
      </c>
      <c r="R107" s="14">
        <v>289</v>
      </c>
      <c r="S107" s="14">
        <v>37392.999999999993</v>
      </c>
      <c r="T107" s="13">
        <v>221</v>
      </c>
      <c r="U107" s="14">
        <v>14.779965277790325</v>
      </c>
      <c r="V107" s="13">
        <v>2529.9788800038659</v>
      </c>
      <c r="W107" s="13">
        <v>2468.0030916455225</v>
      </c>
      <c r="X107" s="13">
        <v>2529.9788800038659</v>
      </c>
      <c r="Y107" s="13">
        <v>2468.0030916455225</v>
      </c>
      <c r="Z107" s="13">
        <v>2434.8365725917456</v>
      </c>
      <c r="AA107" s="14">
        <v>71</v>
      </c>
      <c r="AB107" s="14">
        <v>4.8038001893475926</v>
      </c>
      <c r="AC107" s="13">
        <v>390</v>
      </c>
      <c r="AD107" s="14">
        <v>1.734375</v>
      </c>
      <c r="AE107" s="13">
        <v>289</v>
      </c>
      <c r="AF107" s="13">
        <v>37392.999999999993</v>
      </c>
      <c r="AG107" s="13">
        <v>221</v>
      </c>
      <c r="AH107" s="13">
        <v>14.779965277790325</v>
      </c>
      <c r="AI107" s="13">
        <v>2529.9788800038659</v>
      </c>
      <c r="AJ107" s="14">
        <v>2468.0030916455225</v>
      </c>
      <c r="AK107" s="14">
        <v>2529.9788800038659</v>
      </c>
      <c r="AL107" s="13">
        <v>2468.0030916455225</v>
      </c>
      <c r="AM107" s="14">
        <v>2434.8365725917456</v>
      </c>
      <c r="AN107" s="13">
        <v>71</v>
      </c>
      <c r="AO107" s="14">
        <v>4.8038001893475926</v>
      </c>
      <c r="AP107" s="14">
        <v>390</v>
      </c>
      <c r="AQ107" s="14">
        <v>1.734375</v>
      </c>
      <c r="AR107" s="14">
        <v>289</v>
      </c>
      <c r="AS107" s="14">
        <v>15706.000000000002</v>
      </c>
      <c r="AT107" s="14">
        <v>81</v>
      </c>
      <c r="AU107" s="14">
        <v>5.2768750000177533</v>
      </c>
      <c r="AV107" s="14">
        <v>2976.3828023114365</v>
      </c>
      <c r="AW107" s="14">
        <v>2802.7952149615526</v>
      </c>
      <c r="AX107" s="14">
        <v>2976.3828023114365</v>
      </c>
      <c r="AY107" s="14">
        <v>2802.7952149615526</v>
      </c>
      <c r="AZ107" s="14">
        <v>2977.1218761003715</v>
      </c>
      <c r="BA107" s="14">
        <v>26</v>
      </c>
      <c r="BB107" s="14">
        <v>4.927158592900633</v>
      </c>
      <c r="BC107" s="14">
        <v>400</v>
      </c>
      <c r="BD107" s="14">
        <v>1.9090909090909092</v>
      </c>
      <c r="BE107" s="14">
        <v>289</v>
      </c>
    </row>
    <row r="108" spans="1:57" x14ac:dyDescent="0.2">
      <c r="A108" s="10" t="s">
        <v>27</v>
      </c>
      <c r="B108" s="10">
        <v>820</v>
      </c>
      <c r="C108" s="10" t="b">
        <v>0</v>
      </c>
      <c r="D108" s="13" t="b">
        <v>0</v>
      </c>
      <c r="E108" s="13" t="s">
        <v>134</v>
      </c>
      <c r="F108" s="13">
        <v>2089856.6500000211</v>
      </c>
      <c r="G108" s="13">
        <v>10836</v>
      </c>
      <c r="H108" s="13">
        <v>271.03843750011146</v>
      </c>
      <c r="I108" s="14">
        <v>7710.5545223605477</v>
      </c>
      <c r="J108" s="14">
        <v>7152.4545665196629</v>
      </c>
      <c r="K108" s="13">
        <v>7158.4546748991024</v>
      </c>
      <c r="L108" s="14">
        <v>6600.3547190582185</v>
      </c>
      <c r="M108" s="13">
        <v>6004.79815708554</v>
      </c>
      <c r="N108" s="13">
        <v>3378</v>
      </c>
      <c r="O108" s="13">
        <v>12.463176924854471</v>
      </c>
      <c r="P108" s="13">
        <v>359</v>
      </c>
      <c r="Q108" s="13">
        <v>1.9445901639344263</v>
      </c>
      <c r="R108" s="14">
        <v>269</v>
      </c>
      <c r="S108" s="14">
        <v>581312.42000000039</v>
      </c>
      <c r="T108" s="13">
        <v>3009</v>
      </c>
      <c r="U108" s="14">
        <v>79.054722222352581</v>
      </c>
      <c r="V108" s="13">
        <v>7353.2915385494243</v>
      </c>
      <c r="W108" s="13">
        <v>7248.4755355699508</v>
      </c>
      <c r="X108" s="13">
        <v>6668.9352031007693</v>
      </c>
      <c r="Y108" s="13">
        <v>6564.1192001212921</v>
      </c>
      <c r="Z108" s="13">
        <v>6059.483437974247</v>
      </c>
      <c r="AA108" s="14">
        <v>924</v>
      </c>
      <c r="AB108" s="14">
        <v>11.688106339822678</v>
      </c>
      <c r="AC108" s="13">
        <v>348</v>
      </c>
      <c r="AD108" s="14">
        <v>1.9618593563766389</v>
      </c>
      <c r="AE108" s="13">
        <v>269</v>
      </c>
      <c r="AF108" s="13">
        <v>179196.85000000021</v>
      </c>
      <c r="AG108" s="13">
        <v>838</v>
      </c>
      <c r="AH108" s="13">
        <v>23.271284722252169</v>
      </c>
      <c r="AI108" s="13">
        <v>7700.3419509817995</v>
      </c>
      <c r="AJ108" s="14">
        <v>7671.7659609607535</v>
      </c>
      <c r="AK108" s="14">
        <v>6036.0762921560754</v>
      </c>
      <c r="AL108" s="13">
        <v>6007.5003021350276</v>
      </c>
      <c r="AM108" s="14">
        <v>6275.937136394833</v>
      </c>
      <c r="AN108" s="13">
        <v>271</v>
      </c>
      <c r="AO108" s="14">
        <v>11.645253076245845</v>
      </c>
      <c r="AP108" s="14">
        <v>349</v>
      </c>
      <c r="AQ108" s="14">
        <v>1.9193548387096775</v>
      </c>
      <c r="AR108" s="14">
        <v>279</v>
      </c>
      <c r="AS108" s="14">
        <v>25927.949999999997</v>
      </c>
      <c r="AT108" s="14">
        <v>179</v>
      </c>
      <c r="AU108" s="14">
        <v>6.5422222222518762</v>
      </c>
      <c r="AV108" s="14">
        <v>3963.1717051450792</v>
      </c>
      <c r="AW108" s="14">
        <v>3963.1717051450792</v>
      </c>
      <c r="AX108" s="14">
        <v>3516.5956181905817</v>
      </c>
      <c r="AY108" s="14">
        <v>3516.5956181905817</v>
      </c>
      <c r="AZ108" s="14">
        <v>4128.3250679160701</v>
      </c>
      <c r="BA108" s="14">
        <v>62</v>
      </c>
      <c r="BB108" s="14">
        <v>9.4769021738700872</v>
      </c>
      <c r="BC108" s="14">
        <v>299</v>
      </c>
      <c r="BD108" s="14">
        <v>1.9444444444444444</v>
      </c>
      <c r="BE108" s="14">
        <v>269</v>
      </c>
    </row>
    <row r="109" spans="1:57" x14ac:dyDescent="0.2">
      <c r="A109" s="10" t="s">
        <v>27</v>
      </c>
      <c r="B109" s="10">
        <v>516</v>
      </c>
      <c r="C109" s="10" t="b">
        <v>0</v>
      </c>
      <c r="D109" s="13" t="b">
        <v>0</v>
      </c>
      <c r="E109" s="13" t="s">
        <v>119</v>
      </c>
      <c r="F109" s="13">
        <v>1561185.2600000289</v>
      </c>
      <c r="G109" s="13">
        <v>7175</v>
      </c>
      <c r="H109" s="13">
        <v>156.96302083343704</v>
      </c>
      <c r="I109" s="14">
        <v>9946.1978478147212</v>
      </c>
      <c r="J109" s="14">
        <v>9712.6654539721003</v>
      </c>
      <c r="K109" s="13">
        <v>9234.896807562156</v>
      </c>
      <c r="L109" s="14">
        <v>9001.3644137195133</v>
      </c>
      <c r="M109" s="13">
        <v>8319.0612863245842</v>
      </c>
      <c r="N109" s="13">
        <v>1964</v>
      </c>
      <c r="O109" s="13">
        <v>12.512501285790869</v>
      </c>
      <c r="P109" s="13">
        <v>448</v>
      </c>
      <c r="Q109" s="13">
        <v>2.2276513048306494</v>
      </c>
      <c r="R109" s="14">
        <v>299</v>
      </c>
      <c r="S109" s="14">
        <v>530826.56999999774</v>
      </c>
      <c r="T109" s="13">
        <v>2335</v>
      </c>
      <c r="U109" s="14">
        <v>41.426493055582398</v>
      </c>
      <c r="V109" s="13">
        <v>12813.697970711199</v>
      </c>
      <c r="W109" s="13">
        <v>12783.71715630015</v>
      </c>
      <c r="X109" s="13">
        <v>11949.033902914303</v>
      </c>
      <c r="Y109" s="13">
        <v>11919.053088503255</v>
      </c>
      <c r="Z109" s="13">
        <v>10909.863390888559</v>
      </c>
      <c r="AA109" s="14">
        <v>630</v>
      </c>
      <c r="AB109" s="14">
        <v>15.207659483865115</v>
      </c>
      <c r="AC109" s="13">
        <v>469</v>
      </c>
      <c r="AD109" s="14">
        <v>2.226643598615917</v>
      </c>
      <c r="AE109" s="13">
        <v>299</v>
      </c>
      <c r="AF109" s="13">
        <v>145717.85000000003</v>
      </c>
      <c r="AG109" s="13">
        <v>671</v>
      </c>
      <c r="AH109" s="13">
        <v>15.937430555539322</v>
      </c>
      <c r="AI109" s="13">
        <v>9143.1206236285907</v>
      </c>
      <c r="AJ109" s="14">
        <v>9143.1206236285907</v>
      </c>
      <c r="AK109" s="14">
        <v>9143.1206236285907</v>
      </c>
      <c r="AL109" s="13">
        <v>9143.1206236285907</v>
      </c>
      <c r="AM109" s="14">
        <v>8502.9114026727366</v>
      </c>
      <c r="AN109" s="13">
        <v>198</v>
      </c>
      <c r="AO109" s="14">
        <v>12.423583545038994</v>
      </c>
      <c r="AP109" s="14">
        <v>399</v>
      </c>
      <c r="AQ109" s="14">
        <v>2.152173913043478</v>
      </c>
      <c r="AR109" s="14">
        <v>299</v>
      </c>
      <c r="AS109" s="14">
        <v>27313.999999999993</v>
      </c>
      <c r="AT109" s="14">
        <v>125</v>
      </c>
      <c r="AU109" s="14">
        <v>4.1926041666665697</v>
      </c>
      <c r="AV109" s="14">
        <v>6514.8053367787024</v>
      </c>
      <c r="AW109" s="14">
        <v>6514.8053367787024</v>
      </c>
      <c r="AX109" s="14">
        <v>6514.8053367787024</v>
      </c>
      <c r="AY109" s="14">
        <v>6514.8053367787024</v>
      </c>
      <c r="AZ109" s="14">
        <v>6895.4804342966636</v>
      </c>
      <c r="BA109" s="14">
        <v>41</v>
      </c>
      <c r="BB109" s="14">
        <v>9.7791249472038828</v>
      </c>
      <c r="BC109" s="14">
        <v>377</v>
      </c>
      <c r="BD109" s="14">
        <v>2.1463414634146343</v>
      </c>
      <c r="BE109" s="14">
        <v>269</v>
      </c>
    </row>
    <row r="110" spans="1:57" x14ac:dyDescent="0.2">
      <c r="A110" s="10" t="s">
        <v>27</v>
      </c>
      <c r="B110" s="10">
        <v>898</v>
      </c>
      <c r="C110" s="10" t="b">
        <v>0</v>
      </c>
      <c r="D110" s="13" t="b">
        <v>0</v>
      </c>
      <c r="E110" s="13" t="s">
        <v>107</v>
      </c>
      <c r="F110" s="13">
        <v>2437395.4400000344</v>
      </c>
      <c r="G110" s="13">
        <v>12347</v>
      </c>
      <c r="H110" s="13">
        <v>247.56149305522763</v>
      </c>
      <c r="I110" s="14">
        <v>9845.6161736602735</v>
      </c>
      <c r="J110" s="14">
        <v>9091.5230887621492</v>
      </c>
      <c r="K110" s="13">
        <v>9422.0074019333879</v>
      </c>
      <c r="L110" s="14">
        <v>8667.9143170352982</v>
      </c>
      <c r="M110" s="13">
        <v>8378.4493476831631</v>
      </c>
      <c r="N110" s="13">
        <v>3580</v>
      </c>
      <c r="O110" s="13">
        <v>14.461053517726807</v>
      </c>
      <c r="P110" s="13">
        <v>410</v>
      </c>
      <c r="Q110" s="13">
        <v>2.0332842415316641</v>
      </c>
      <c r="R110" s="14">
        <v>298</v>
      </c>
      <c r="S110" s="14">
        <v>639143.47999999905</v>
      </c>
      <c r="T110" s="13">
        <v>2779</v>
      </c>
      <c r="U110" s="14">
        <v>64.001284721998388</v>
      </c>
      <c r="V110" s="13">
        <v>9986.416409861753</v>
      </c>
      <c r="W110" s="13">
        <v>9950.1780748021629</v>
      </c>
      <c r="X110" s="13">
        <v>8758.31606247944</v>
      </c>
      <c r="Y110" s="13">
        <v>8722.0777274198499</v>
      </c>
      <c r="Z110" s="13">
        <v>8482.2937907901232</v>
      </c>
      <c r="AA110" s="14">
        <v>781</v>
      </c>
      <c r="AB110" s="14">
        <v>12.202880042055723</v>
      </c>
      <c r="AC110" s="13">
        <v>468</v>
      </c>
      <c r="AD110" s="14">
        <v>2.161290322580645</v>
      </c>
      <c r="AE110" s="13">
        <v>299</v>
      </c>
      <c r="AF110" s="13">
        <v>148454.91000000003</v>
      </c>
      <c r="AG110" s="13">
        <v>714</v>
      </c>
      <c r="AH110" s="13">
        <v>20.266284722165437</v>
      </c>
      <c r="AI110" s="13">
        <v>7325.2158466733381</v>
      </c>
      <c r="AJ110" s="14">
        <v>7325.2158466733381</v>
      </c>
      <c r="AK110" s="14">
        <v>6815.6009793412868</v>
      </c>
      <c r="AL110" s="13">
        <v>6815.6009793412868</v>
      </c>
      <c r="AM110" s="14">
        <v>6951.0643875404912</v>
      </c>
      <c r="AN110" s="13">
        <v>203</v>
      </c>
      <c r="AO110" s="14">
        <v>10.016636141402715</v>
      </c>
      <c r="AP110" s="14">
        <v>466</v>
      </c>
      <c r="AQ110" s="14">
        <v>2.2180851063829787</v>
      </c>
      <c r="AR110" s="14">
        <v>299</v>
      </c>
      <c r="AS110" s="14">
        <v>43579.019999999982</v>
      </c>
      <c r="AT110" s="14">
        <v>217</v>
      </c>
      <c r="AU110" s="14">
        <v>6.0177777777425945</v>
      </c>
      <c r="AV110" s="14">
        <v>7241.7130724204753</v>
      </c>
      <c r="AW110" s="14">
        <v>7241.7130724204753</v>
      </c>
      <c r="AX110" s="14">
        <v>6086.1370015126859</v>
      </c>
      <c r="AY110" s="14">
        <v>6086.1370015126859</v>
      </c>
      <c r="AZ110" s="14">
        <v>6690.1755908810628</v>
      </c>
      <c r="BA110" s="14">
        <v>62</v>
      </c>
      <c r="BB110" s="14">
        <v>10.302806499321683</v>
      </c>
      <c r="BC110" s="14">
        <v>477</v>
      </c>
      <c r="BD110" s="14">
        <v>2.3035714285714284</v>
      </c>
      <c r="BE110" s="14">
        <v>299</v>
      </c>
    </row>
    <row r="111" spans="1:57" x14ac:dyDescent="0.2">
      <c r="A111" s="10" t="s">
        <v>27</v>
      </c>
      <c r="B111" s="10">
        <v>814</v>
      </c>
      <c r="C111" s="10" t="b">
        <v>0</v>
      </c>
      <c r="D111" s="13" t="b">
        <v>0</v>
      </c>
      <c r="E111" s="13" t="s">
        <v>111</v>
      </c>
      <c r="F111" s="13">
        <v>3585743.3400000609</v>
      </c>
      <c r="G111" s="13">
        <v>19186</v>
      </c>
      <c r="H111" s="13">
        <v>270.44614583296294</v>
      </c>
      <c r="I111" s="14">
        <v>13258.62244757129</v>
      </c>
      <c r="J111" s="14">
        <v>12086.340664728488</v>
      </c>
      <c r="K111" s="13">
        <v>12545.172753526926</v>
      </c>
      <c r="L111" s="14">
        <v>11372.890970684146</v>
      </c>
      <c r="M111" s="13">
        <v>10844.238807571912</v>
      </c>
      <c r="N111" s="13">
        <v>5956</v>
      </c>
      <c r="O111" s="13">
        <v>22.022868847532532</v>
      </c>
      <c r="P111" s="13">
        <v>363</v>
      </c>
      <c r="Q111" s="13">
        <v>1.9702677746999078</v>
      </c>
      <c r="R111" s="14">
        <v>269</v>
      </c>
      <c r="S111" s="14">
        <v>1022411.0899999944</v>
      </c>
      <c r="T111" s="13">
        <v>5791</v>
      </c>
      <c r="U111" s="14">
        <v>72.711284722031564</v>
      </c>
      <c r="V111" s="13">
        <v>14061.243642009302</v>
      </c>
      <c r="W111" s="13">
        <v>13884.958075759141</v>
      </c>
      <c r="X111" s="13">
        <v>13316.613696231509</v>
      </c>
      <c r="Y111" s="13">
        <v>13140.328129981348</v>
      </c>
      <c r="Z111" s="13">
        <v>12747.559798226897</v>
      </c>
      <c r="AA111" s="14">
        <v>1788</v>
      </c>
      <c r="AB111" s="14">
        <v>24.59040583363857</v>
      </c>
      <c r="AC111" s="13">
        <v>347</v>
      </c>
      <c r="AD111" s="14">
        <v>2.0530209617755859</v>
      </c>
      <c r="AE111" s="13">
        <v>249</v>
      </c>
      <c r="AF111" s="13">
        <v>240106.59000000037</v>
      </c>
      <c r="AG111" s="13">
        <v>1290</v>
      </c>
      <c r="AH111" s="13">
        <v>21.039687499967986</v>
      </c>
      <c r="AI111" s="13">
        <v>11412.079670877512</v>
      </c>
      <c r="AJ111" s="14">
        <v>11296.821304991438</v>
      </c>
      <c r="AK111" s="14">
        <v>10480.411840733655</v>
      </c>
      <c r="AL111" s="13">
        <v>10365.153474847581</v>
      </c>
      <c r="AM111" s="14">
        <v>10432.798490963063</v>
      </c>
      <c r="AN111" s="13">
        <v>449</v>
      </c>
      <c r="AO111" s="14">
        <v>21.34062114756615</v>
      </c>
      <c r="AP111" s="14">
        <v>330</v>
      </c>
      <c r="AQ111" s="14">
        <v>1.8024691358024691</v>
      </c>
      <c r="AR111" s="14">
        <v>279</v>
      </c>
      <c r="AS111" s="14">
        <v>39517.919999999976</v>
      </c>
      <c r="AT111" s="14">
        <v>220</v>
      </c>
      <c r="AU111" s="14">
        <v>5.1099999999967984</v>
      </c>
      <c r="AV111" s="14">
        <v>7733.4481409050359</v>
      </c>
      <c r="AW111" s="14">
        <v>7544.6027397307525</v>
      </c>
      <c r="AX111" s="14">
        <v>7048.9080234877792</v>
      </c>
      <c r="AY111" s="14">
        <v>6860.0626223134923</v>
      </c>
      <c r="AZ111" s="14">
        <v>7242.9921722158842</v>
      </c>
      <c r="BA111" s="14">
        <v>72</v>
      </c>
      <c r="BB111" s="14">
        <v>14.090019569480452</v>
      </c>
      <c r="BC111" s="14">
        <v>301</v>
      </c>
      <c r="BD111" s="14">
        <v>1.7727272727272727</v>
      </c>
      <c r="BE111" s="14">
        <v>299</v>
      </c>
    </row>
    <row r="112" spans="1:57" x14ac:dyDescent="0.2">
      <c r="A112" s="10" t="s">
        <v>27</v>
      </c>
      <c r="B112" s="10">
        <v>550</v>
      </c>
      <c r="C112" s="10" t="b">
        <v>0</v>
      </c>
      <c r="D112" s="13" t="b">
        <v>0</v>
      </c>
      <c r="E112" s="13" t="s">
        <v>178</v>
      </c>
      <c r="F112" s="13">
        <v>132886.09000000029</v>
      </c>
      <c r="G112" s="13">
        <v>1315</v>
      </c>
      <c r="H112" s="13">
        <v>147.05805555544387</v>
      </c>
      <c r="I112" s="14">
        <v>903.63013095803876</v>
      </c>
      <c r="J112" s="14">
        <v>784.02498635330448</v>
      </c>
      <c r="K112" s="13">
        <v>903.63013095803876</v>
      </c>
      <c r="L112" s="14">
        <v>784.02498635330448</v>
      </c>
      <c r="M112" s="13">
        <v>1144.5290729860317</v>
      </c>
      <c r="N112" s="13">
        <v>564</v>
      </c>
      <c r="O112" s="13">
        <v>3.835220028374172</v>
      </c>
      <c r="P112" s="13">
        <v>260</v>
      </c>
      <c r="Q112" s="13">
        <v>1.4204545454545454</v>
      </c>
      <c r="R112" s="14">
        <v>259</v>
      </c>
      <c r="S112" s="14">
        <v>49563.999999999993</v>
      </c>
      <c r="T112" s="13">
        <v>344</v>
      </c>
      <c r="U112" s="14">
        <v>29.423333333272311</v>
      </c>
      <c r="V112" s="13">
        <v>1684.5134247231038</v>
      </c>
      <c r="W112" s="13">
        <v>1640.3308032208029</v>
      </c>
      <c r="X112" s="13">
        <v>1684.5134247231038</v>
      </c>
      <c r="Y112" s="13">
        <v>1640.3308032208029</v>
      </c>
      <c r="Z112" s="13">
        <v>1848.8020845172584</v>
      </c>
      <c r="AA112" s="14">
        <v>136</v>
      </c>
      <c r="AB112" s="14">
        <v>4.6221819417791572</v>
      </c>
      <c r="AC112" s="13">
        <v>290</v>
      </c>
      <c r="AD112" s="14">
        <v>1.631578947368421</v>
      </c>
      <c r="AE112" s="13">
        <v>269</v>
      </c>
      <c r="AF112" s="13">
        <v>9455</v>
      </c>
      <c r="AG112" s="13">
        <v>70</v>
      </c>
      <c r="AH112" s="13">
        <v>7.7453124999496499</v>
      </c>
      <c r="AI112" s="13">
        <v>1220.7383498162876</v>
      </c>
      <c r="AJ112" s="14">
        <v>1220.7383498162876</v>
      </c>
      <c r="AK112" s="14">
        <v>1220.7383498162876</v>
      </c>
      <c r="AL112" s="13">
        <v>1220.7383498162876</v>
      </c>
      <c r="AM112" s="14">
        <v>1355.7813193551924</v>
      </c>
      <c r="AN112" s="13">
        <v>24</v>
      </c>
      <c r="AO112" s="14">
        <v>3.0986483760540349</v>
      </c>
      <c r="AP112" s="14">
        <v>305</v>
      </c>
      <c r="AQ112" s="14">
        <v>1.8333333333333333</v>
      </c>
      <c r="AR112" s="14">
        <v>309</v>
      </c>
      <c r="AS112" s="14"/>
      <c r="AT112" s="14"/>
      <c r="AU112" s="14">
        <v>1</v>
      </c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x14ac:dyDescent="0.2">
      <c r="A113" s="10" t="s">
        <v>27</v>
      </c>
      <c r="B113" s="10">
        <v>548</v>
      </c>
      <c r="C113" s="10" t="b">
        <v>0</v>
      </c>
      <c r="D113" s="13" t="b">
        <v>0</v>
      </c>
      <c r="E113" s="13" t="s">
        <v>91</v>
      </c>
      <c r="F113" s="13">
        <v>2806212.4900000328</v>
      </c>
      <c r="G113" s="13">
        <v>12775</v>
      </c>
      <c r="H113" s="13">
        <v>222.1519097221302</v>
      </c>
      <c r="I113" s="14">
        <v>12631.95303389501</v>
      </c>
      <c r="J113" s="14">
        <v>11771.926126005837</v>
      </c>
      <c r="K113" s="13">
        <v>11762.144531048054</v>
      </c>
      <c r="L113" s="14">
        <v>10902.117623158834</v>
      </c>
      <c r="M113" s="13">
        <v>9761.2160647747151</v>
      </c>
      <c r="N113" s="13">
        <v>3706</v>
      </c>
      <c r="O113" s="13">
        <v>16.682278377149679</v>
      </c>
      <c r="P113" s="13">
        <v>415</v>
      </c>
      <c r="Q113" s="13">
        <v>2.1232957913455839</v>
      </c>
      <c r="R113" s="14">
        <v>299</v>
      </c>
      <c r="S113" s="14">
        <v>820270.00999999931</v>
      </c>
      <c r="T113" s="13">
        <v>3395</v>
      </c>
      <c r="U113" s="14">
        <v>60.267083333178888</v>
      </c>
      <c r="V113" s="13">
        <v>13610.580845023494</v>
      </c>
      <c r="W113" s="13">
        <v>13600.874053726397</v>
      </c>
      <c r="X113" s="13">
        <v>11810.149929856514</v>
      </c>
      <c r="Y113" s="13">
        <v>11800.443138559416</v>
      </c>
      <c r="Z113" s="13">
        <v>11096.535837031748</v>
      </c>
      <c r="AA113" s="14">
        <v>878</v>
      </c>
      <c r="AB113" s="14">
        <v>14.568483348465511</v>
      </c>
      <c r="AC113" s="13">
        <v>500</v>
      </c>
      <c r="AD113" s="14">
        <v>2.4743429286608261</v>
      </c>
      <c r="AE113" s="13">
        <v>299</v>
      </c>
      <c r="AF113" s="13">
        <v>251697.97000000026</v>
      </c>
      <c r="AG113" s="13">
        <v>1029</v>
      </c>
      <c r="AH113" s="13">
        <v>21.471388888785441</v>
      </c>
      <c r="AI113" s="13">
        <v>11722.482011001288</v>
      </c>
      <c r="AJ113" s="14">
        <v>11722.482011001288</v>
      </c>
      <c r="AK113" s="14">
        <v>9849.8411581778</v>
      </c>
      <c r="AL113" s="13">
        <v>9849.8411581778</v>
      </c>
      <c r="AM113" s="14">
        <v>9731.7426032527364</v>
      </c>
      <c r="AN113" s="13">
        <v>284</v>
      </c>
      <c r="AO113" s="14">
        <v>13.226904019624641</v>
      </c>
      <c r="AP113" s="14">
        <v>434.5</v>
      </c>
      <c r="AQ113" s="14">
        <v>2.3953488372093021</v>
      </c>
      <c r="AR113" s="14">
        <v>299</v>
      </c>
      <c r="AS113" s="14">
        <v>62538.999999999993</v>
      </c>
      <c r="AT113" s="14">
        <v>200</v>
      </c>
      <c r="AU113" s="14">
        <v>4.1530902777303709</v>
      </c>
      <c r="AV113" s="14">
        <v>15058.425369500283</v>
      </c>
      <c r="AW113" s="14">
        <v>15058.425369500283</v>
      </c>
      <c r="AX113" s="14">
        <v>11897.863204409738</v>
      </c>
      <c r="AY113" s="14">
        <v>11897.863204409738</v>
      </c>
      <c r="AZ113" s="14">
        <v>11234.256151421198</v>
      </c>
      <c r="BA113" s="14">
        <v>58</v>
      </c>
      <c r="BB113" s="14">
        <v>13.965504268232888</v>
      </c>
      <c r="BC113" s="14">
        <v>524.5</v>
      </c>
      <c r="BD113" s="14">
        <v>2.4074074074074074</v>
      </c>
      <c r="BE113" s="14">
        <v>349</v>
      </c>
    </row>
    <row r="114" spans="1:57" x14ac:dyDescent="0.2">
      <c r="A114" s="10" t="s">
        <v>27</v>
      </c>
      <c r="B114" s="10">
        <v>891</v>
      </c>
      <c r="C114" s="10" t="b">
        <v>0</v>
      </c>
      <c r="D114" s="13" t="b">
        <v>0</v>
      </c>
      <c r="E114" s="13" t="s">
        <v>113</v>
      </c>
      <c r="F114" s="13">
        <v>2349446.4300000323</v>
      </c>
      <c r="G114" s="13">
        <v>11448</v>
      </c>
      <c r="H114" s="13">
        <v>201.07944444436174</v>
      </c>
      <c r="I114" s="14">
        <v>11684.170087560189</v>
      </c>
      <c r="J114" s="14">
        <v>10456.630093693286</v>
      </c>
      <c r="K114" s="13">
        <v>10690.314894891353</v>
      </c>
      <c r="L114" s="14">
        <v>9462.7749010244261</v>
      </c>
      <c r="M114" s="13">
        <v>8628.9239797464488</v>
      </c>
      <c r="N114" s="13">
        <v>3442</v>
      </c>
      <c r="O114" s="13">
        <v>17.117612441745106</v>
      </c>
      <c r="P114" s="13">
        <v>378</v>
      </c>
      <c r="Q114" s="13">
        <v>2.0028589580686149</v>
      </c>
      <c r="R114" s="14">
        <v>279</v>
      </c>
      <c r="S114" s="14">
        <v>99650.960000000181</v>
      </c>
      <c r="T114" s="13">
        <v>638</v>
      </c>
      <c r="U114" s="14">
        <v>11.500625000000582</v>
      </c>
      <c r="V114" s="13">
        <v>8664.8299548933337</v>
      </c>
      <c r="W114" s="13">
        <v>8495.7087114826591</v>
      </c>
      <c r="X114" s="13">
        <v>8664.8299548933337</v>
      </c>
      <c r="Y114" s="13">
        <v>8495.7087114826591</v>
      </c>
      <c r="Z114" s="13">
        <v>8894.4792130858077</v>
      </c>
      <c r="AA114" s="14">
        <v>201</v>
      </c>
      <c r="AB114" s="14">
        <v>17.477311015704785</v>
      </c>
      <c r="AC114" s="13">
        <v>350</v>
      </c>
      <c r="AD114" s="14">
        <v>1.9021739130434783</v>
      </c>
      <c r="AE114" s="13">
        <v>269</v>
      </c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x14ac:dyDescent="0.2">
      <c r="A115" s="10" t="s">
        <v>27</v>
      </c>
      <c r="B115" s="10">
        <v>803</v>
      </c>
      <c r="C115" s="10" t="b">
        <v>0</v>
      </c>
      <c r="D115" s="13" t="b">
        <v>0</v>
      </c>
      <c r="E115" s="13" t="s">
        <v>154</v>
      </c>
      <c r="F115" s="13">
        <v>75104.040000000066</v>
      </c>
      <c r="G115" s="13">
        <v>410</v>
      </c>
      <c r="H115" s="13">
        <v>11.068784722260897</v>
      </c>
      <c r="I115" s="14">
        <v>6785.2110131797199</v>
      </c>
      <c r="J115" s="14">
        <v>5589.2350924106931</v>
      </c>
      <c r="K115" s="13">
        <v>6552.4844705070363</v>
      </c>
      <c r="L115" s="14">
        <v>5356.5085497380087</v>
      </c>
      <c r="M115" s="13">
        <v>5435.1169987983749</v>
      </c>
      <c r="N115" s="13">
        <v>146</v>
      </c>
      <c r="O115" s="13">
        <v>13.190246595579122</v>
      </c>
      <c r="P115" s="13">
        <v>335.5</v>
      </c>
      <c r="Q115" s="13">
        <v>1.6793893129770991</v>
      </c>
      <c r="R115" s="14">
        <v>269</v>
      </c>
      <c r="S115" s="14">
        <v>4047.9999999999995</v>
      </c>
      <c r="T115" s="13">
        <v>14</v>
      </c>
      <c r="U115" s="14">
        <v>1.57375</v>
      </c>
      <c r="V115" s="13">
        <v>2572.2001588562348</v>
      </c>
      <c r="W115" s="13">
        <v>2572.2001588562348</v>
      </c>
      <c r="X115" s="13">
        <v>2572.2001588562348</v>
      </c>
      <c r="Y115" s="13">
        <v>2572.2001588562348</v>
      </c>
      <c r="Z115" s="13">
        <v>2572.2001588562348</v>
      </c>
      <c r="AA115" s="14">
        <v>5</v>
      </c>
      <c r="AB115" s="14">
        <v>3.177124702144559</v>
      </c>
      <c r="AC115" s="13">
        <v>150</v>
      </c>
      <c r="AD115" s="14">
        <v>1.8</v>
      </c>
      <c r="AE115" s="13">
        <v>189</v>
      </c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x14ac:dyDescent="0.2">
      <c r="A116" s="10" t="s">
        <v>27</v>
      </c>
      <c r="B116" s="10">
        <v>807</v>
      </c>
      <c r="C116" s="10" t="b">
        <v>0</v>
      </c>
      <c r="D116" s="13" t="b">
        <v>0</v>
      </c>
      <c r="E116" s="13" t="s">
        <v>155</v>
      </c>
      <c r="F116" s="13">
        <v>87303.040000000008</v>
      </c>
      <c r="G116" s="13">
        <v>403</v>
      </c>
      <c r="H116" s="13">
        <v>7.3825694444522378</v>
      </c>
      <c r="I116" s="14">
        <v>11825.562990891392</v>
      </c>
      <c r="J116" s="14">
        <v>11511.309258846459</v>
      </c>
      <c r="K116" s="13">
        <v>11825.562990891392</v>
      </c>
      <c r="L116" s="14">
        <v>11511.309258846459</v>
      </c>
      <c r="M116" s="13">
        <v>10694.941726465297</v>
      </c>
      <c r="N116" s="13">
        <v>104</v>
      </c>
      <c r="O116" s="13">
        <v>14.087236264083183</v>
      </c>
      <c r="P116" s="13">
        <v>463</v>
      </c>
      <c r="Q116" s="13">
        <v>2.3137254901960786</v>
      </c>
      <c r="R116" s="14">
        <v>295</v>
      </c>
      <c r="S116" s="14">
        <v>19422.999999999993</v>
      </c>
      <c r="T116" s="13">
        <v>83</v>
      </c>
      <c r="U116" s="14">
        <v>2.1463888888966176</v>
      </c>
      <c r="V116" s="13">
        <v>9049.1523229905779</v>
      </c>
      <c r="W116" s="13">
        <v>9049.1523229905779</v>
      </c>
      <c r="X116" s="13">
        <v>9049.1523229905779</v>
      </c>
      <c r="Y116" s="13">
        <v>9049.1523229905779</v>
      </c>
      <c r="Z116" s="13">
        <v>9943.2214313088298</v>
      </c>
      <c r="AA116" s="14">
        <v>25</v>
      </c>
      <c r="AB116" s="14">
        <v>11.64746991066079</v>
      </c>
      <c r="AC116" s="13">
        <v>560</v>
      </c>
      <c r="AD116" s="14">
        <v>2</v>
      </c>
      <c r="AE116" s="13">
        <v>319</v>
      </c>
      <c r="AF116" s="13">
        <v>12956.000000000002</v>
      </c>
      <c r="AG116" s="13">
        <v>64</v>
      </c>
      <c r="AH116" s="13">
        <v>1.5301388888966176</v>
      </c>
      <c r="AI116" s="13">
        <v>8467.2052282407949</v>
      </c>
      <c r="AJ116" s="14">
        <v>8467.2052282407949</v>
      </c>
      <c r="AK116" s="14">
        <v>8467.2052282407949</v>
      </c>
      <c r="AL116" s="13">
        <v>8467.2052282407949</v>
      </c>
      <c r="AM116" s="14">
        <v>9604.3699736285344</v>
      </c>
      <c r="AN116" s="13">
        <v>19</v>
      </c>
      <c r="AO116" s="14">
        <v>12.4171734591367</v>
      </c>
      <c r="AP116" s="14">
        <v>383</v>
      </c>
      <c r="AQ116" s="14">
        <v>2.1176470588235294</v>
      </c>
      <c r="AR116" s="14">
        <v>309</v>
      </c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x14ac:dyDescent="0.2">
      <c r="A117" s="10" t="s">
        <v>27</v>
      </c>
      <c r="B117" s="10">
        <v>525</v>
      </c>
      <c r="C117" s="10" t="b">
        <v>0</v>
      </c>
      <c r="D117" s="13" t="b">
        <v>0</v>
      </c>
      <c r="E117" s="13" t="s">
        <v>125</v>
      </c>
      <c r="F117" s="13">
        <v>1457</v>
      </c>
      <c r="G117" s="13">
        <v>6</v>
      </c>
      <c r="H117" s="13">
        <v>1.0184374999953434</v>
      </c>
      <c r="I117" s="14">
        <v>1430.6228904637367</v>
      </c>
      <c r="J117" s="14">
        <v>1430.6228904637367</v>
      </c>
      <c r="K117" s="13">
        <v>1430.6228904637367</v>
      </c>
      <c r="L117" s="14">
        <v>1430.6228904637367</v>
      </c>
      <c r="M117" s="13">
        <v>1430.6228904637367</v>
      </c>
      <c r="N117" s="13">
        <v>3</v>
      </c>
      <c r="O117" s="13">
        <v>2.9456888616274606</v>
      </c>
      <c r="P117" s="13">
        <v>420</v>
      </c>
      <c r="Q117" s="13">
        <v>1.3333333333333333</v>
      </c>
      <c r="R117" s="14">
        <v>369</v>
      </c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x14ac:dyDescent="0.2">
      <c r="A118" s="10" t="s">
        <v>27</v>
      </c>
      <c r="B118" s="10">
        <v>805</v>
      </c>
      <c r="C118" s="10" t="b">
        <v>0</v>
      </c>
      <c r="D118" s="13" t="b">
        <v>0</v>
      </c>
      <c r="E118" s="13" t="s">
        <v>137</v>
      </c>
      <c r="F118" s="13">
        <v>323275.28999999887</v>
      </c>
      <c r="G118" s="13">
        <v>2009</v>
      </c>
      <c r="H118" s="13">
        <v>61.917187500005824</v>
      </c>
      <c r="I118" s="14">
        <v>5221.0913165261018</v>
      </c>
      <c r="J118" s="14">
        <v>5121.6375097781847</v>
      </c>
      <c r="K118" s="13">
        <v>5221.0913165261018</v>
      </c>
      <c r="L118" s="14">
        <v>5121.6375097781847</v>
      </c>
      <c r="M118" s="13">
        <v>5036.5520882222081</v>
      </c>
      <c r="N118" s="13">
        <v>741</v>
      </c>
      <c r="O118" s="13">
        <v>11.967597849949666</v>
      </c>
      <c r="P118" s="13">
        <v>312</v>
      </c>
      <c r="Q118" s="13">
        <v>1.7823439878234399</v>
      </c>
      <c r="R118" s="14">
        <v>249</v>
      </c>
      <c r="S118" s="14">
        <v>296124.2900000001</v>
      </c>
      <c r="T118" s="13">
        <v>1887</v>
      </c>
      <c r="U118" s="14">
        <v>34.497673611143256</v>
      </c>
      <c r="V118" s="13">
        <v>8583.8915788323648</v>
      </c>
      <c r="W118" s="13">
        <v>8462.9297990023151</v>
      </c>
      <c r="X118" s="13">
        <v>8583.8915788323648</v>
      </c>
      <c r="Y118" s="13">
        <v>8462.9297990023151</v>
      </c>
      <c r="Z118" s="13">
        <v>8520.3470040674274</v>
      </c>
      <c r="AA118" s="14">
        <v>702</v>
      </c>
      <c r="AB118" s="14">
        <v>20.349198265161963</v>
      </c>
      <c r="AC118" s="13">
        <v>308.5</v>
      </c>
      <c r="AD118" s="14">
        <v>1.7724358974358974</v>
      </c>
      <c r="AE118" s="13">
        <v>244</v>
      </c>
      <c r="AF118" s="13">
        <v>138565.83999999985</v>
      </c>
      <c r="AG118" s="13">
        <v>832</v>
      </c>
      <c r="AH118" s="13">
        <v>14.931666666633681</v>
      </c>
      <c r="AI118" s="13">
        <v>9279.9982141068831</v>
      </c>
      <c r="AJ118" s="14">
        <v>9155.5713807546726</v>
      </c>
      <c r="AK118" s="14">
        <v>9279.9982141068831</v>
      </c>
      <c r="AL118" s="13">
        <v>9155.5713807546726</v>
      </c>
      <c r="AM118" s="14">
        <v>9001.5972765016395</v>
      </c>
      <c r="AN118" s="13">
        <v>311</v>
      </c>
      <c r="AO118" s="14">
        <v>20.828217435027593</v>
      </c>
      <c r="AP118" s="14">
        <v>320</v>
      </c>
      <c r="AQ118" s="14">
        <v>1.7127659574468086</v>
      </c>
      <c r="AR118" s="14">
        <v>269</v>
      </c>
      <c r="AS118" s="14">
        <v>23398.969999999987</v>
      </c>
      <c r="AT118" s="14">
        <v>158</v>
      </c>
      <c r="AU118" s="14">
        <v>3.7741666666691889</v>
      </c>
      <c r="AV118" s="14">
        <v>6199.7712519278475</v>
      </c>
      <c r="AW118" s="14">
        <v>6199.7712519278475</v>
      </c>
      <c r="AX118" s="14">
        <v>6199.7712519278475</v>
      </c>
      <c r="AY118" s="14">
        <v>6199.7712519278475</v>
      </c>
      <c r="AZ118" s="14">
        <v>6222.2821814928602</v>
      </c>
      <c r="BA118" s="14">
        <v>58</v>
      </c>
      <c r="BB118" s="14">
        <v>15.367630823571094</v>
      </c>
      <c r="BC118" s="14">
        <v>319</v>
      </c>
      <c r="BD118" s="14">
        <v>1.72</v>
      </c>
      <c r="BE118" s="14">
        <v>254</v>
      </c>
    </row>
    <row r="119" spans="1:57" x14ac:dyDescent="0.2">
      <c r="A119" s="10" t="s">
        <v>27</v>
      </c>
      <c r="B119" s="10">
        <v>556</v>
      </c>
      <c r="C119" s="10" t="b">
        <v>0</v>
      </c>
      <c r="D119" s="13" t="b">
        <v>0</v>
      </c>
      <c r="E119" s="13" t="s">
        <v>181</v>
      </c>
      <c r="F119" s="13">
        <v>136474.35000000021</v>
      </c>
      <c r="G119" s="13">
        <v>867</v>
      </c>
      <c r="H119" s="13">
        <v>41.062430555548637</v>
      </c>
      <c r="I119" s="14">
        <v>3323.5818765131248</v>
      </c>
      <c r="J119" s="14">
        <v>3135.5036284524681</v>
      </c>
      <c r="K119" s="13">
        <v>3307.7766747454889</v>
      </c>
      <c r="L119" s="14">
        <v>3119.6984266848317</v>
      </c>
      <c r="M119" s="13">
        <v>3248.8522524143063</v>
      </c>
      <c r="N119" s="13">
        <v>302</v>
      </c>
      <c r="O119" s="13">
        <v>7.3546547516581846</v>
      </c>
      <c r="P119" s="13">
        <v>319.5</v>
      </c>
      <c r="Q119" s="13">
        <v>1.7709923664122138</v>
      </c>
      <c r="R119" s="14">
        <v>269</v>
      </c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x14ac:dyDescent="0.2">
      <c r="A120" s="10" t="s">
        <v>27</v>
      </c>
      <c r="B120" s="10">
        <v>828</v>
      </c>
      <c r="C120" s="10" t="b">
        <v>0</v>
      </c>
      <c r="D120" s="13" t="b">
        <v>0</v>
      </c>
      <c r="E120" s="13" t="s">
        <v>158</v>
      </c>
      <c r="F120" s="13">
        <v>2839</v>
      </c>
      <c r="G120" s="13">
        <v>18</v>
      </c>
      <c r="I120" s="14">
        <v>0</v>
      </c>
      <c r="J120" s="14">
        <v>0</v>
      </c>
      <c r="K120" s="13">
        <v>0</v>
      </c>
      <c r="L120" s="14">
        <v>0</v>
      </c>
      <c r="M120" s="13">
        <v>0</v>
      </c>
      <c r="N120" s="13">
        <v>6</v>
      </c>
      <c r="O120" s="13">
        <v>0</v>
      </c>
      <c r="P120" s="13">
        <v>495.5</v>
      </c>
      <c r="Q120" s="13">
        <v>1.3333333333333333</v>
      </c>
      <c r="R120" s="14">
        <v>299</v>
      </c>
      <c r="S120" s="14">
        <v>560</v>
      </c>
      <c r="T120" s="13">
        <v>3</v>
      </c>
      <c r="V120" s="13">
        <v>0</v>
      </c>
      <c r="W120" s="13">
        <v>0</v>
      </c>
      <c r="X120" s="13">
        <v>0</v>
      </c>
      <c r="Y120" s="13">
        <v>0</v>
      </c>
      <c r="Z120" s="13">
        <v>0</v>
      </c>
      <c r="AA120" s="14">
        <v>1</v>
      </c>
      <c r="AB120" s="14">
        <v>0</v>
      </c>
      <c r="AC120" s="13">
        <v>560</v>
      </c>
      <c r="AD120" s="14">
        <v>1</v>
      </c>
      <c r="AE120" s="13">
        <v>699</v>
      </c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x14ac:dyDescent="0.2">
      <c r="A121" s="10" t="s">
        <v>27</v>
      </c>
      <c r="B121" s="10">
        <v>835</v>
      </c>
      <c r="C121" s="10" t="b">
        <v>0</v>
      </c>
      <c r="D121" s="13" t="b">
        <v>0</v>
      </c>
      <c r="E121" s="13" t="s">
        <v>121</v>
      </c>
      <c r="F121" s="13">
        <v>11763.019999999999</v>
      </c>
      <c r="G121" s="13">
        <v>66</v>
      </c>
      <c r="H121" s="13">
        <v>2.6578819444257533</v>
      </c>
      <c r="I121" s="14">
        <v>4425.7119939694876</v>
      </c>
      <c r="J121" s="14">
        <v>4100.2648830418848</v>
      </c>
      <c r="K121" s="13">
        <v>4425.7119939694876</v>
      </c>
      <c r="L121" s="14">
        <v>4100.2648830418848</v>
      </c>
      <c r="M121" s="13">
        <v>3614.9272995930069</v>
      </c>
      <c r="N121" s="13">
        <v>23</v>
      </c>
      <c r="O121" s="13">
        <v>8.6535069957628412</v>
      </c>
      <c r="P121" s="13">
        <v>414</v>
      </c>
      <c r="Q121" s="13">
        <v>1.85</v>
      </c>
      <c r="R121" s="14">
        <v>239</v>
      </c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x14ac:dyDescent="0.2">
      <c r="A122" s="10" t="s">
        <v>27</v>
      </c>
      <c r="B122" s="10">
        <v>558</v>
      </c>
      <c r="C122" s="10" t="b">
        <v>0</v>
      </c>
      <c r="D122" s="13" t="b">
        <v>0</v>
      </c>
      <c r="E122" s="13" t="s">
        <v>90</v>
      </c>
      <c r="F122" s="13">
        <v>726348.07999999623</v>
      </c>
      <c r="G122" s="13">
        <v>3972</v>
      </c>
      <c r="H122" s="13">
        <v>93.48090277764743</v>
      </c>
      <c r="I122" s="14">
        <v>7770.0156761181388</v>
      </c>
      <c r="J122" s="14">
        <v>7192.0131280627375</v>
      </c>
      <c r="K122" s="13">
        <v>7622.3919413236199</v>
      </c>
      <c r="L122" s="14">
        <v>7044.3893932682149</v>
      </c>
      <c r="M122" s="13">
        <v>6874.604126669401</v>
      </c>
      <c r="N122" s="13">
        <v>1210</v>
      </c>
      <c r="O122" s="13">
        <v>12.94382022473715</v>
      </c>
      <c r="P122" s="13">
        <v>399</v>
      </c>
      <c r="Q122" s="13">
        <v>1.9701897018970189</v>
      </c>
      <c r="R122" s="14">
        <v>265</v>
      </c>
      <c r="S122" s="14">
        <v>17921.980000000003</v>
      </c>
      <c r="T122" s="13">
        <v>96</v>
      </c>
      <c r="U122" s="14">
        <v>2.1538541666741366</v>
      </c>
      <c r="V122" s="13">
        <v>8320.8883299996778</v>
      </c>
      <c r="W122" s="13">
        <v>8147.6639744361255</v>
      </c>
      <c r="X122" s="13">
        <v>8320.8883299996778</v>
      </c>
      <c r="Y122" s="13">
        <v>8147.6639744361255</v>
      </c>
      <c r="Z122" s="13">
        <v>7905.2705904837803</v>
      </c>
      <c r="AA122" s="14">
        <v>26</v>
      </c>
      <c r="AB122" s="14">
        <v>12.07138366296534</v>
      </c>
      <c r="AC122" s="13">
        <v>597</v>
      </c>
      <c r="AD122" s="14">
        <v>2.4</v>
      </c>
      <c r="AE122" s="13">
        <v>269</v>
      </c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x14ac:dyDescent="0.2">
      <c r="A123" s="10" t="s">
        <v>27</v>
      </c>
      <c r="B123" s="10">
        <v>559</v>
      </c>
      <c r="C123" s="10" t="b">
        <v>0</v>
      </c>
      <c r="D123" s="13" t="b">
        <v>0</v>
      </c>
      <c r="E123" s="13" t="s">
        <v>109</v>
      </c>
      <c r="F123" s="13">
        <v>14429.000000000004</v>
      </c>
      <c r="G123" s="13">
        <v>90</v>
      </c>
      <c r="H123" s="13">
        <v>1.5319444444144028</v>
      </c>
      <c r="I123" s="14">
        <v>9418.7488669118138</v>
      </c>
      <c r="J123" s="14">
        <v>8418.8431551968297</v>
      </c>
      <c r="K123" s="13">
        <v>9418.7488669118138</v>
      </c>
      <c r="L123" s="14">
        <v>8418.8431551968297</v>
      </c>
      <c r="M123" s="13">
        <v>8712.5548505788356</v>
      </c>
      <c r="N123" s="13">
        <v>19</v>
      </c>
      <c r="O123" s="13">
        <v>12.402538531521547</v>
      </c>
      <c r="P123" s="13">
        <v>480</v>
      </c>
      <c r="Q123" s="13">
        <v>3.1666666666666665</v>
      </c>
      <c r="R123" s="14">
        <v>229</v>
      </c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x14ac:dyDescent="0.2">
      <c r="A124" s="10" t="s">
        <v>27</v>
      </c>
      <c r="B124" s="10">
        <v>523</v>
      </c>
      <c r="C124" s="10" t="b">
        <v>0</v>
      </c>
      <c r="D124" s="13" t="b">
        <v>0</v>
      </c>
      <c r="E124" s="13" t="s">
        <v>114</v>
      </c>
      <c r="F124" s="13">
        <v>400</v>
      </c>
      <c r="G124" s="13">
        <v>2</v>
      </c>
      <c r="I124" s="14">
        <v>0</v>
      </c>
      <c r="J124" s="14">
        <v>0</v>
      </c>
      <c r="K124" s="13">
        <v>0</v>
      </c>
      <c r="L124" s="14">
        <v>0</v>
      </c>
      <c r="M124" s="13">
        <v>0</v>
      </c>
      <c r="N124" s="13">
        <v>1</v>
      </c>
      <c r="O124" s="13">
        <v>0</v>
      </c>
      <c r="P124" s="13">
        <v>400</v>
      </c>
      <c r="Q124" s="13">
        <v>1</v>
      </c>
      <c r="R124" s="14">
        <v>399</v>
      </c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x14ac:dyDescent="0.2">
      <c r="A125" s="10" t="s">
        <v>27</v>
      </c>
      <c r="B125" s="10">
        <v>862</v>
      </c>
      <c r="C125" s="10" t="b">
        <v>0</v>
      </c>
      <c r="D125" s="13" t="b">
        <v>0</v>
      </c>
      <c r="E125" s="13" t="s">
        <v>105</v>
      </c>
      <c r="F125" s="13">
        <v>10052</v>
      </c>
      <c r="G125" s="13">
        <v>5</v>
      </c>
      <c r="H125" s="13">
        <v>1</v>
      </c>
      <c r="I125" s="14">
        <v>10052</v>
      </c>
      <c r="J125" s="14">
        <v>10052</v>
      </c>
      <c r="K125" s="13">
        <v>1160</v>
      </c>
      <c r="L125" s="14">
        <v>1160</v>
      </c>
      <c r="M125" s="13">
        <v>1160</v>
      </c>
      <c r="N125" s="13">
        <v>2</v>
      </c>
      <c r="O125" s="13">
        <v>2</v>
      </c>
      <c r="P125" s="13">
        <v>5026</v>
      </c>
      <c r="Q125" s="13">
        <v>1.5</v>
      </c>
      <c r="R125" s="14">
        <v>699</v>
      </c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x14ac:dyDescent="0.2">
      <c r="A126" s="10" t="s">
        <v>27</v>
      </c>
      <c r="B126" s="10">
        <v>547</v>
      </c>
      <c r="C126" s="10" t="b">
        <v>0</v>
      </c>
      <c r="D126" s="13" t="b">
        <v>0</v>
      </c>
      <c r="E126" s="13" t="s">
        <v>94</v>
      </c>
      <c r="F126" s="13">
        <v>3173</v>
      </c>
      <c r="G126" s="13">
        <v>17</v>
      </c>
      <c r="H126" s="13">
        <v>1</v>
      </c>
      <c r="I126" s="14">
        <v>3173</v>
      </c>
      <c r="J126" s="14">
        <v>3173</v>
      </c>
      <c r="K126" s="13">
        <v>3173</v>
      </c>
      <c r="L126" s="14">
        <v>3173</v>
      </c>
      <c r="M126" s="13">
        <v>3173</v>
      </c>
      <c r="N126" s="13">
        <v>7</v>
      </c>
      <c r="O126" s="13">
        <v>7</v>
      </c>
      <c r="P126" s="13">
        <v>349</v>
      </c>
      <c r="Q126" s="13">
        <v>1.6666666666666667</v>
      </c>
      <c r="R126" s="14">
        <v>309</v>
      </c>
      <c r="S126" s="14">
        <v>2353</v>
      </c>
      <c r="T126" s="13">
        <v>13</v>
      </c>
      <c r="V126" s="13">
        <v>0</v>
      </c>
      <c r="W126" s="13">
        <v>0</v>
      </c>
      <c r="X126" s="13">
        <v>0</v>
      </c>
      <c r="Y126" s="13">
        <v>0</v>
      </c>
      <c r="Z126" s="13">
        <v>0</v>
      </c>
      <c r="AA126" s="14">
        <v>5</v>
      </c>
      <c r="AB126" s="14">
        <v>0</v>
      </c>
      <c r="AC126" s="13">
        <v>349</v>
      </c>
      <c r="AD126" s="14">
        <v>2</v>
      </c>
      <c r="AE126" s="13">
        <v>279</v>
      </c>
      <c r="AF126" s="13">
        <v>1038</v>
      </c>
      <c r="AG126" s="13">
        <v>5</v>
      </c>
      <c r="AI126" s="13">
        <v>0</v>
      </c>
      <c r="AJ126" s="14">
        <v>0</v>
      </c>
      <c r="AK126" s="14">
        <v>0</v>
      </c>
      <c r="AL126" s="13">
        <v>0</v>
      </c>
      <c r="AM126" s="14">
        <v>0</v>
      </c>
      <c r="AN126" s="13">
        <v>3</v>
      </c>
      <c r="AO126" s="14">
        <v>0</v>
      </c>
      <c r="AP126" s="14">
        <v>329</v>
      </c>
      <c r="AQ126" s="14">
        <v>1</v>
      </c>
      <c r="AR126" s="14">
        <v>564</v>
      </c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x14ac:dyDescent="0.2">
      <c r="A127" s="10" t="s">
        <v>27</v>
      </c>
      <c r="B127" s="10">
        <v>566</v>
      </c>
      <c r="C127" s="10" t="b">
        <v>0</v>
      </c>
      <c r="D127" s="13" t="b">
        <v>0</v>
      </c>
      <c r="E127" s="13" t="s">
        <v>250</v>
      </c>
      <c r="F127" s="13">
        <v>3059</v>
      </c>
      <c r="G127" s="13">
        <v>23</v>
      </c>
      <c r="I127" s="14">
        <v>0</v>
      </c>
      <c r="J127" s="14">
        <v>0</v>
      </c>
      <c r="K127" s="13">
        <v>0</v>
      </c>
      <c r="L127" s="14">
        <v>0</v>
      </c>
      <c r="M127" s="13">
        <v>0</v>
      </c>
      <c r="N127" s="13">
        <v>12</v>
      </c>
      <c r="O127" s="13">
        <v>0</v>
      </c>
      <c r="P127" s="13">
        <v>255.5</v>
      </c>
      <c r="Q127" s="13">
        <v>1.4444444444444444</v>
      </c>
      <c r="R127" s="14">
        <v>234</v>
      </c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x14ac:dyDescent="0.2">
      <c r="A128" s="10" t="s">
        <v>27</v>
      </c>
      <c r="B128" s="10">
        <v>569</v>
      </c>
      <c r="C128" s="10" t="b">
        <v>0</v>
      </c>
      <c r="D128" s="13" t="b">
        <v>0</v>
      </c>
      <c r="E128" s="13" t="s">
        <v>95</v>
      </c>
      <c r="F128" s="13">
        <v>130909.02000000009</v>
      </c>
      <c r="G128" s="13">
        <v>622</v>
      </c>
      <c r="H128" s="13">
        <v>14.570243055476748</v>
      </c>
      <c r="I128" s="14">
        <v>8984.6833372346009</v>
      </c>
      <c r="J128" s="14">
        <v>8545.1436551842889</v>
      </c>
      <c r="K128" s="13">
        <v>7912.3608000942777</v>
      </c>
      <c r="L128" s="14">
        <v>7472.8211180439666</v>
      </c>
      <c r="M128" s="13">
        <v>7511.6468258819268</v>
      </c>
      <c r="N128" s="13">
        <v>178</v>
      </c>
      <c r="O128" s="13">
        <v>12.216680210636042</v>
      </c>
      <c r="P128" s="13">
        <v>460</v>
      </c>
      <c r="Q128" s="13">
        <v>2.0559006211180124</v>
      </c>
      <c r="R128" s="14">
        <v>289</v>
      </c>
      <c r="S128" s="14">
        <v>190</v>
      </c>
      <c r="T128" s="13">
        <v>2</v>
      </c>
      <c r="V128" s="13">
        <v>0</v>
      </c>
      <c r="W128" s="13">
        <v>0</v>
      </c>
      <c r="X128" s="13">
        <v>0</v>
      </c>
      <c r="Y128" s="13">
        <v>0</v>
      </c>
      <c r="Z128" s="13">
        <v>0</v>
      </c>
      <c r="AA128" s="14">
        <v>1</v>
      </c>
      <c r="AB128" s="14">
        <v>0</v>
      </c>
      <c r="AC128" s="13">
        <v>190</v>
      </c>
      <c r="AD128" s="14">
        <v>1</v>
      </c>
      <c r="AE128" s="13">
        <v>189</v>
      </c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x14ac:dyDescent="0.2">
      <c r="A129" s="10" t="s">
        <v>27</v>
      </c>
      <c r="B129" s="10">
        <v>886</v>
      </c>
      <c r="C129" s="10" t="b">
        <v>0</v>
      </c>
      <c r="D129" s="13" t="b">
        <v>0</v>
      </c>
      <c r="E129" s="13" t="s">
        <v>116</v>
      </c>
      <c r="F129" s="13">
        <v>6292.0200000000023</v>
      </c>
      <c r="G129" s="13">
        <v>29</v>
      </c>
      <c r="H129" s="13">
        <v>0.40125</v>
      </c>
      <c r="I129" s="14">
        <v>15681.046728971969</v>
      </c>
      <c r="J129" s="14">
        <v>14525.906542056078</v>
      </c>
      <c r="K129" s="13">
        <v>15681.046728971969</v>
      </c>
      <c r="L129" s="14">
        <v>14525.906542056078</v>
      </c>
      <c r="M129" s="13">
        <v>14525.906542056078</v>
      </c>
      <c r="N129" s="13">
        <v>9</v>
      </c>
      <c r="O129" s="13">
        <v>22.429906542056074</v>
      </c>
      <c r="P129" s="13">
        <v>530</v>
      </c>
      <c r="Q129" s="13">
        <v>2.1428571428571428</v>
      </c>
      <c r="R129" s="14">
        <v>429</v>
      </c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x14ac:dyDescent="0.2">
      <c r="A130" s="10" t="s">
        <v>27</v>
      </c>
      <c r="B130" s="10">
        <v>552</v>
      </c>
      <c r="C130" s="10" t="b">
        <v>0</v>
      </c>
      <c r="D130" s="13" t="b">
        <v>0</v>
      </c>
      <c r="E130" s="13" t="s">
        <v>180</v>
      </c>
      <c r="F130" s="13">
        <v>231624.98000000059</v>
      </c>
      <c r="G130" s="13">
        <v>1315</v>
      </c>
      <c r="H130" s="13">
        <v>24.394791666619131</v>
      </c>
      <c r="I130" s="14">
        <v>9494.853785406458</v>
      </c>
      <c r="J130" s="14">
        <v>8392.5570178224298</v>
      </c>
      <c r="K130" s="13">
        <v>9494.853785406458</v>
      </c>
      <c r="L130" s="14">
        <v>8392.5570178224298</v>
      </c>
      <c r="M130" s="13">
        <v>7228.9319954024622</v>
      </c>
      <c r="N130" s="13">
        <v>403</v>
      </c>
      <c r="O130" s="13">
        <v>16.519919723333782</v>
      </c>
      <c r="P130" s="13">
        <v>361.5</v>
      </c>
      <c r="Q130" s="13">
        <v>1.925207756232687</v>
      </c>
      <c r="R130" s="14">
        <v>269</v>
      </c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x14ac:dyDescent="0.2">
      <c r="A131" s="10" t="s">
        <v>27</v>
      </c>
      <c r="B131" s="10">
        <v>870</v>
      </c>
      <c r="C131" s="10" t="b">
        <v>0</v>
      </c>
      <c r="D131" s="13" t="b">
        <v>0</v>
      </c>
      <c r="E131" s="13" t="s">
        <v>112</v>
      </c>
      <c r="F131" s="13">
        <v>11797</v>
      </c>
      <c r="G131" s="13">
        <v>27</v>
      </c>
      <c r="I131" s="14">
        <v>0</v>
      </c>
      <c r="J131" s="14">
        <v>0</v>
      </c>
      <c r="K131" s="13">
        <v>0</v>
      </c>
      <c r="L131" s="14">
        <v>0</v>
      </c>
      <c r="M131" s="13">
        <v>0</v>
      </c>
      <c r="N131" s="13">
        <v>4</v>
      </c>
      <c r="O131" s="13">
        <v>0</v>
      </c>
      <c r="P131" s="13">
        <v>531</v>
      </c>
      <c r="Q131" s="13">
        <v>2</v>
      </c>
      <c r="R131" s="14">
        <v>494.5</v>
      </c>
      <c r="S131" s="14">
        <v>10767</v>
      </c>
      <c r="T131" s="13">
        <v>20</v>
      </c>
      <c r="V131" s="13">
        <v>0</v>
      </c>
      <c r="W131" s="13">
        <v>0</v>
      </c>
      <c r="X131" s="13">
        <v>0</v>
      </c>
      <c r="Y131" s="13">
        <v>0</v>
      </c>
      <c r="Z131" s="13">
        <v>0</v>
      </c>
      <c r="AA131" s="14">
        <v>1</v>
      </c>
      <c r="AB131" s="14">
        <v>0</v>
      </c>
      <c r="AC131" s="13">
        <v>10767</v>
      </c>
      <c r="AD131" s="14">
        <v>5</v>
      </c>
      <c r="AE131" s="13">
        <v>399</v>
      </c>
      <c r="AF131" s="13">
        <v>10767</v>
      </c>
      <c r="AG131" s="13">
        <v>20</v>
      </c>
      <c r="AI131" s="13">
        <v>0</v>
      </c>
      <c r="AJ131" s="14">
        <v>0</v>
      </c>
      <c r="AK131" s="14">
        <v>0</v>
      </c>
      <c r="AL131" s="13">
        <v>0</v>
      </c>
      <c r="AM131" s="14">
        <v>0</v>
      </c>
      <c r="AN131" s="13">
        <v>1</v>
      </c>
      <c r="AO131" s="14">
        <v>0</v>
      </c>
      <c r="AP131" s="14">
        <v>10767</v>
      </c>
      <c r="AQ131" s="14">
        <v>5</v>
      </c>
      <c r="AR131" s="14">
        <v>399</v>
      </c>
      <c r="AS131" s="14">
        <v>10767</v>
      </c>
      <c r="AT131" s="14">
        <v>20</v>
      </c>
      <c r="AU131" s="14"/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</v>
      </c>
      <c r="BB131" s="14">
        <v>0</v>
      </c>
      <c r="BC131" s="14">
        <v>10767</v>
      </c>
      <c r="BD131" s="14">
        <v>5</v>
      </c>
      <c r="BE131" s="14">
        <v>399</v>
      </c>
    </row>
    <row r="132" spans="1:57" x14ac:dyDescent="0.2">
      <c r="A132" s="10" t="s">
        <v>27</v>
      </c>
      <c r="B132" s="10">
        <v>517</v>
      </c>
      <c r="C132" s="10" t="b">
        <v>0</v>
      </c>
      <c r="D132" s="13" t="b">
        <v>0</v>
      </c>
      <c r="E132" s="13" t="s">
        <v>165</v>
      </c>
      <c r="F132" s="13">
        <v>16542</v>
      </c>
      <c r="G132" s="13">
        <v>77</v>
      </c>
      <c r="H132" s="13">
        <v>1.5890624999886493</v>
      </c>
      <c r="I132" s="14">
        <v>10409.911504499136</v>
      </c>
      <c r="J132" s="14">
        <v>9672.7158309442148</v>
      </c>
      <c r="K132" s="13">
        <v>10409.911504499136</v>
      </c>
      <c r="L132" s="14">
        <v>9672.7158309442148</v>
      </c>
      <c r="M132" s="13">
        <v>7322.9026549195632</v>
      </c>
      <c r="N132" s="13">
        <v>22</v>
      </c>
      <c r="O132" s="13">
        <v>13.844641101377162</v>
      </c>
      <c r="P132" s="13">
        <v>480</v>
      </c>
      <c r="Q132" s="13">
        <v>2</v>
      </c>
      <c r="R132" s="14">
        <v>284</v>
      </c>
      <c r="S132" s="14">
        <v>440</v>
      </c>
      <c r="T132" s="13">
        <v>2</v>
      </c>
      <c r="V132" s="13">
        <v>0</v>
      </c>
      <c r="W132" s="13">
        <v>0</v>
      </c>
      <c r="X132" s="13">
        <v>0</v>
      </c>
      <c r="Y132" s="13">
        <v>0</v>
      </c>
      <c r="Z132" s="13">
        <v>0</v>
      </c>
      <c r="AA132" s="14">
        <v>1</v>
      </c>
      <c r="AB132" s="14">
        <v>0</v>
      </c>
      <c r="AC132" s="13">
        <v>440</v>
      </c>
      <c r="AD132" s="14">
        <v>1</v>
      </c>
      <c r="AE132" s="13">
        <v>439</v>
      </c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x14ac:dyDescent="0.2">
      <c r="A133" s="10" t="s">
        <v>27</v>
      </c>
      <c r="B133" s="10">
        <v>574</v>
      </c>
      <c r="C133" s="10" t="b">
        <v>0</v>
      </c>
      <c r="D133" s="13" t="b">
        <v>0</v>
      </c>
      <c r="E133" s="13" t="s">
        <v>100</v>
      </c>
      <c r="F133" s="13">
        <v>2062585.7400000275</v>
      </c>
      <c r="G133" s="13">
        <v>11238</v>
      </c>
      <c r="H133" s="13">
        <v>151.40774305579833</v>
      </c>
      <c r="I133" s="14">
        <v>13622.722975534363</v>
      </c>
      <c r="J133" s="14">
        <v>13111.232291920784</v>
      </c>
      <c r="K133" s="13">
        <v>13622.722975534363</v>
      </c>
      <c r="L133" s="14">
        <v>13111.232291920784</v>
      </c>
      <c r="M133" s="13">
        <v>11505.345003115559</v>
      </c>
      <c r="N133" s="13">
        <v>3356</v>
      </c>
      <c r="O133" s="13">
        <v>22.165312897922352</v>
      </c>
      <c r="P133" s="13">
        <v>370</v>
      </c>
      <c r="Q133" s="13">
        <v>2.079780361757106</v>
      </c>
      <c r="R133" s="14">
        <v>259</v>
      </c>
      <c r="S133" s="14">
        <v>1133912.8700000027</v>
      </c>
      <c r="T133" s="13">
        <v>6098</v>
      </c>
      <c r="U133" s="14">
        <v>73.577569444542462</v>
      </c>
      <c r="V133" s="13">
        <v>15411.121603502621</v>
      </c>
      <c r="W133" s="13">
        <v>15327.858456238453</v>
      </c>
      <c r="X133" s="13">
        <v>15411.121603502621</v>
      </c>
      <c r="Y133" s="13">
        <v>15327.858456238453</v>
      </c>
      <c r="Z133" s="13">
        <v>13277.920259874276</v>
      </c>
      <c r="AA133" s="14">
        <v>1817</v>
      </c>
      <c r="AB133" s="14">
        <v>24.695026129797959</v>
      </c>
      <c r="AC133" s="13">
        <v>368</v>
      </c>
      <c r="AD133" s="14">
        <v>2.1105769230769229</v>
      </c>
      <c r="AE133" s="13">
        <v>259</v>
      </c>
      <c r="AF133" s="13">
        <v>319223.78999999893</v>
      </c>
      <c r="AG133" s="13">
        <v>1729</v>
      </c>
      <c r="AH133" s="13">
        <v>26.305208333382325</v>
      </c>
      <c r="AI133" s="13">
        <v>12135.383455408397</v>
      </c>
      <c r="AJ133" s="14">
        <v>12135.383455408397</v>
      </c>
      <c r="AK133" s="14">
        <v>12135.383455408397</v>
      </c>
      <c r="AL133" s="13">
        <v>12135.383455408397</v>
      </c>
      <c r="AM133" s="14">
        <v>10689.294547162575</v>
      </c>
      <c r="AN133" s="13">
        <v>546</v>
      </c>
      <c r="AO133" s="14">
        <v>20.756345780660666</v>
      </c>
      <c r="AP133" s="14">
        <v>368</v>
      </c>
      <c r="AQ133" s="14">
        <v>1.9458917835671343</v>
      </c>
      <c r="AR133" s="14">
        <v>279</v>
      </c>
      <c r="AS133" s="14">
        <v>48987.899999999994</v>
      </c>
      <c r="AT133" s="14">
        <v>242</v>
      </c>
      <c r="AU133" s="14">
        <v>5.2290972222035634</v>
      </c>
      <c r="AV133" s="14">
        <v>9368.3283974889055</v>
      </c>
      <c r="AW133" s="14">
        <v>9368.3283974889055</v>
      </c>
      <c r="AX133" s="14">
        <v>9368.3283974889055</v>
      </c>
      <c r="AY133" s="14">
        <v>9368.3283974889055</v>
      </c>
      <c r="AZ133" s="14">
        <v>7498.3574284122587</v>
      </c>
      <c r="BA133" s="14">
        <v>82</v>
      </c>
      <c r="BB133" s="14">
        <v>15.6814831538827</v>
      </c>
      <c r="BC133" s="14">
        <v>339</v>
      </c>
      <c r="BD133" s="14">
        <v>1.7066666666666668</v>
      </c>
      <c r="BE133" s="14">
        <v>319</v>
      </c>
    </row>
    <row r="134" spans="1:57" x14ac:dyDescent="0.2">
      <c r="A134" s="10" t="s">
        <v>27</v>
      </c>
      <c r="B134" s="10">
        <v>557</v>
      </c>
      <c r="C134" s="10" t="b">
        <v>0</v>
      </c>
      <c r="D134" s="13" t="b">
        <v>0</v>
      </c>
      <c r="E134" s="13" t="s">
        <v>182</v>
      </c>
      <c r="F134" s="13">
        <v>35602.039999999994</v>
      </c>
      <c r="G134" s="13">
        <v>147</v>
      </c>
      <c r="H134" s="13">
        <v>8.2289930555602773</v>
      </c>
      <c r="I134" s="14">
        <v>4326.4151226794302</v>
      </c>
      <c r="J134" s="14">
        <v>3989.8004261670394</v>
      </c>
      <c r="K134" s="13">
        <v>4326.4151226794302</v>
      </c>
      <c r="L134" s="14">
        <v>3989.8004261670394</v>
      </c>
      <c r="M134" s="13">
        <v>3498.13759783761</v>
      </c>
      <c r="N134" s="13">
        <v>38</v>
      </c>
      <c r="O134" s="13">
        <v>4.6178189413252264</v>
      </c>
      <c r="P134" s="13">
        <v>609</v>
      </c>
      <c r="Q134" s="13">
        <v>2.4864864864864864</v>
      </c>
      <c r="R134" s="14">
        <v>319</v>
      </c>
      <c r="S134" s="14">
        <v>597</v>
      </c>
      <c r="T134" s="13">
        <v>4</v>
      </c>
      <c r="U134" s="14">
        <v>1.2914930555602768</v>
      </c>
      <c r="V134" s="13">
        <v>462.25567952512824</v>
      </c>
      <c r="W134" s="13">
        <v>462.25567952512824</v>
      </c>
      <c r="X134" s="13">
        <v>462.25567952512824</v>
      </c>
      <c r="Y134" s="13">
        <v>462.25567952512824</v>
      </c>
      <c r="Z134" s="13">
        <v>462.25567952512824</v>
      </c>
      <c r="AA134" s="14">
        <v>2</v>
      </c>
      <c r="AB134" s="14">
        <v>1.548595241290212</v>
      </c>
      <c r="AC134" s="13">
        <v>298.5</v>
      </c>
      <c r="AD134" s="14">
        <v>1.5</v>
      </c>
      <c r="AE134" s="13">
        <v>299</v>
      </c>
      <c r="AH134" s="13">
        <v>0.75899305556027685</v>
      </c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x14ac:dyDescent="0.2">
      <c r="A135" s="10" t="s">
        <v>27</v>
      </c>
      <c r="B135" s="10">
        <v>544</v>
      </c>
      <c r="C135" s="10" t="b">
        <v>0</v>
      </c>
      <c r="D135" s="13" t="b">
        <v>0</v>
      </c>
      <c r="E135" s="13" t="s">
        <v>99</v>
      </c>
      <c r="F135" s="13">
        <v>12898.000000000004</v>
      </c>
      <c r="G135" s="13">
        <v>52</v>
      </c>
      <c r="H135" s="13">
        <v>1.4133680555611501</v>
      </c>
      <c r="I135" s="14">
        <v>9125.7191990794672</v>
      </c>
      <c r="J135" s="14">
        <v>7311.5774474590826</v>
      </c>
      <c r="K135" s="13">
        <v>9125.7191990794672</v>
      </c>
      <c r="L135" s="14">
        <v>7311.5774474590826</v>
      </c>
      <c r="M135" s="13">
        <v>5283.7970765053105</v>
      </c>
      <c r="N135" s="13">
        <v>19</v>
      </c>
      <c r="O135" s="13">
        <v>13.443065962359269</v>
      </c>
      <c r="P135" s="13">
        <v>429</v>
      </c>
      <c r="Q135" s="13">
        <v>2.0625</v>
      </c>
      <c r="R135" s="14">
        <v>319</v>
      </c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x14ac:dyDescent="0.2">
      <c r="A136" s="10" t="s">
        <v>27</v>
      </c>
      <c r="B136" s="10">
        <v>576</v>
      </c>
      <c r="C136" s="10" t="b">
        <v>0</v>
      </c>
      <c r="D136" s="13" t="b">
        <v>0</v>
      </c>
      <c r="E136" s="13" t="s">
        <v>193</v>
      </c>
      <c r="F136" s="13">
        <v>176015.89999999964</v>
      </c>
      <c r="G136" s="13">
        <v>927</v>
      </c>
      <c r="H136" s="13">
        <v>21.278402777748706</v>
      </c>
      <c r="I136" s="14">
        <v>8272.0447506550317</v>
      </c>
      <c r="J136" s="14">
        <v>7858.6232127753601</v>
      </c>
      <c r="K136" s="13">
        <v>8272.0447506550317</v>
      </c>
      <c r="L136" s="14">
        <v>7858.6232127753601</v>
      </c>
      <c r="M136" s="13">
        <v>7525.5225531989872</v>
      </c>
      <c r="N136" s="13">
        <v>267</v>
      </c>
      <c r="O136" s="13">
        <v>12.547934296986227</v>
      </c>
      <c r="P136" s="13">
        <v>420</v>
      </c>
      <c r="Q136" s="13">
        <v>2.2598425196850394</v>
      </c>
      <c r="R136" s="14">
        <v>299</v>
      </c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x14ac:dyDescent="0.2">
      <c r="A137" s="10" t="s">
        <v>27</v>
      </c>
      <c r="B137" s="10">
        <v>572</v>
      </c>
      <c r="C137" s="10" t="b">
        <v>0</v>
      </c>
      <c r="D137" s="13" t="b">
        <v>0</v>
      </c>
      <c r="E137" s="13" t="s">
        <v>123</v>
      </c>
      <c r="F137" s="13">
        <v>130947.76000000014</v>
      </c>
      <c r="G137" s="13">
        <v>762</v>
      </c>
      <c r="H137" s="13">
        <v>18.32833333338349</v>
      </c>
      <c r="I137" s="14">
        <v>7144.5536055092361</v>
      </c>
      <c r="J137" s="14">
        <v>6666.6268982267393</v>
      </c>
      <c r="K137" s="13">
        <v>7144.5536055092361</v>
      </c>
      <c r="L137" s="14">
        <v>6666.6268982267393</v>
      </c>
      <c r="M137" s="13">
        <v>6087.5082295004895</v>
      </c>
      <c r="N137" s="13">
        <v>270</v>
      </c>
      <c r="O137" s="13">
        <v>14.731290351873845</v>
      </c>
      <c r="P137" s="13">
        <v>323</v>
      </c>
      <c r="Q137" s="13">
        <v>1.7560975609756098</v>
      </c>
      <c r="R137" s="14">
        <v>259</v>
      </c>
      <c r="S137" s="14">
        <v>37604.879999999946</v>
      </c>
      <c r="T137" s="13">
        <v>221</v>
      </c>
      <c r="U137" s="14">
        <v>3.9284027778118618</v>
      </c>
      <c r="V137" s="13">
        <v>9572.5622159716622</v>
      </c>
      <c r="W137" s="13">
        <v>9459.1573475818313</v>
      </c>
      <c r="X137" s="13">
        <v>9572.5622159716622</v>
      </c>
      <c r="Y137" s="13">
        <v>9459.1573475818313</v>
      </c>
      <c r="Z137" s="13">
        <v>8315.8657214360883</v>
      </c>
      <c r="AA137" s="14">
        <v>74</v>
      </c>
      <c r="AB137" s="14">
        <v>18.837172302687947</v>
      </c>
      <c r="AC137" s="13">
        <v>338</v>
      </c>
      <c r="AD137" s="14">
        <v>1.835820895522388</v>
      </c>
      <c r="AE137" s="13">
        <v>249</v>
      </c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x14ac:dyDescent="0.2">
      <c r="A138" s="10" t="s">
        <v>27</v>
      </c>
      <c r="B138" s="10">
        <v>571</v>
      </c>
      <c r="C138" s="10" t="b">
        <v>0</v>
      </c>
      <c r="D138" s="13" t="b">
        <v>0</v>
      </c>
      <c r="E138" s="13" t="s">
        <v>191</v>
      </c>
      <c r="F138" s="13">
        <v>5407.0000000000009</v>
      </c>
      <c r="G138" s="13">
        <v>25</v>
      </c>
      <c r="H138" s="13">
        <v>0.71291666668548714</v>
      </c>
      <c r="I138" s="14">
        <v>7584.3366450364838</v>
      </c>
      <c r="J138" s="14">
        <v>7058.538865973801</v>
      </c>
      <c r="K138" s="13">
        <v>7584.3366450364838</v>
      </c>
      <c r="L138" s="14">
        <v>7058.538865973801</v>
      </c>
      <c r="M138" s="13">
        <v>8393.7580360145312</v>
      </c>
      <c r="N138" s="13">
        <v>8</v>
      </c>
      <c r="O138" s="13">
        <v>11.221507889826496</v>
      </c>
      <c r="P138" s="13">
        <v>398</v>
      </c>
      <c r="Q138" s="13">
        <v>2</v>
      </c>
      <c r="R138" s="14">
        <v>389</v>
      </c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x14ac:dyDescent="0.2">
      <c r="A139" s="10" t="s">
        <v>27</v>
      </c>
      <c r="B139" s="10">
        <v>577</v>
      </c>
      <c r="C139" s="10" t="b">
        <v>0</v>
      </c>
      <c r="D139" s="13" t="b">
        <v>0</v>
      </c>
      <c r="E139" s="13" t="s">
        <v>108</v>
      </c>
      <c r="F139" s="13">
        <v>32656.900000000012</v>
      </c>
      <c r="G139" s="13">
        <v>169</v>
      </c>
      <c r="H139" s="13">
        <v>3.1588541666715173</v>
      </c>
      <c r="I139" s="14">
        <v>10338.210717214137</v>
      </c>
      <c r="J139" s="14">
        <v>10032.720197841152</v>
      </c>
      <c r="K139" s="13">
        <v>10338.210717214137</v>
      </c>
      <c r="L139" s="14">
        <v>10032.720197841152</v>
      </c>
      <c r="M139" s="13">
        <v>9217.5670238935181</v>
      </c>
      <c r="N139" s="13">
        <v>57</v>
      </c>
      <c r="O139" s="13">
        <v>18.044517724621919</v>
      </c>
      <c r="P139" s="13">
        <v>331</v>
      </c>
      <c r="Q139" s="13">
        <v>2.0612244897959182</v>
      </c>
      <c r="R139" s="14">
        <v>249</v>
      </c>
      <c r="S139" s="14">
        <v>28073.900000000012</v>
      </c>
      <c r="T139" s="13">
        <v>138</v>
      </c>
      <c r="U139" s="14">
        <v>2.1025000000081491</v>
      </c>
      <c r="V139" s="13">
        <v>13352.627823967277</v>
      </c>
      <c r="W139" s="13">
        <v>12893.650416121256</v>
      </c>
      <c r="X139" s="13">
        <v>13352.627823967277</v>
      </c>
      <c r="Y139" s="13">
        <v>12893.650416121256</v>
      </c>
      <c r="Z139" s="13">
        <v>11668.941735983308</v>
      </c>
      <c r="AA139" s="14">
        <v>43</v>
      </c>
      <c r="AB139" s="14">
        <v>20.451843043915975</v>
      </c>
      <c r="AC139" s="13">
        <v>330</v>
      </c>
      <c r="AD139" s="14">
        <v>2.2432432432432434</v>
      </c>
      <c r="AE139" s="13">
        <v>249</v>
      </c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x14ac:dyDescent="0.2">
      <c r="A140" s="10" t="s">
        <v>27</v>
      </c>
      <c r="B140" s="10">
        <v>585</v>
      </c>
      <c r="C140" s="10" t="b">
        <v>0</v>
      </c>
      <c r="D140" s="13" t="b">
        <v>0</v>
      </c>
      <c r="E140" s="13" t="s">
        <v>130</v>
      </c>
      <c r="F140" s="13">
        <v>535390.33999999822</v>
      </c>
      <c r="G140" s="13">
        <v>3306</v>
      </c>
      <c r="H140" s="13">
        <v>64.579444444415273</v>
      </c>
      <c r="I140" s="14">
        <v>8290.4141496729444</v>
      </c>
      <c r="J140" s="14">
        <v>8196.6776666158657</v>
      </c>
      <c r="K140" s="13">
        <v>8290.4141496729444</v>
      </c>
      <c r="L140" s="14">
        <v>8196.6776666158657</v>
      </c>
      <c r="M140" s="13">
        <v>7648.8175804168823</v>
      </c>
      <c r="N140" s="13">
        <v>1055</v>
      </c>
      <c r="O140" s="13">
        <v>16.336467572248289</v>
      </c>
      <c r="P140" s="13">
        <v>349</v>
      </c>
      <c r="Q140" s="13">
        <v>1.9247422680412372</v>
      </c>
      <c r="R140" s="14">
        <v>239</v>
      </c>
      <c r="S140" s="14">
        <v>503104.29999999859</v>
      </c>
      <c r="T140" s="13">
        <v>3058</v>
      </c>
      <c r="U140" s="14">
        <v>56.460972222238489</v>
      </c>
      <c r="V140" s="13">
        <v>8910.6559840965529</v>
      </c>
      <c r="W140" s="13">
        <v>8834.9488215777274</v>
      </c>
      <c r="X140" s="13">
        <v>8910.6559840965529</v>
      </c>
      <c r="Y140" s="13">
        <v>8834.9488215777274</v>
      </c>
      <c r="Z140" s="13">
        <v>8230.4857977094016</v>
      </c>
      <c r="AA140" s="14">
        <v>984</v>
      </c>
      <c r="AB140" s="14">
        <v>17.42796769646181</v>
      </c>
      <c r="AC140" s="13">
        <v>348.5</v>
      </c>
      <c r="AD140" s="14">
        <v>1.9280177187153931</v>
      </c>
      <c r="AE140" s="13">
        <v>249</v>
      </c>
      <c r="AF140" s="13">
        <v>178350.95000000013</v>
      </c>
      <c r="AG140" s="13">
        <v>1089</v>
      </c>
      <c r="AH140" s="13">
        <v>20.840138888857325</v>
      </c>
      <c r="AI140" s="13">
        <v>8558.049970355989</v>
      </c>
      <c r="AJ140" s="14">
        <v>8521.5818832643854</v>
      </c>
      <c r="AK140" s="14">
        <v>8558.049970355989</v>
      </c>
      <c r="AL140" s="13">
        <v>8521.5818832643854</v>
      </c>
      <c r="AM140" s="14">
        <v>8258.3609887561997</v>
      </c>
      <c r="AN140" s="13">
        <v>357</v>
      </c>
      <c r="AO140" s="14">
        <v>17.130404068030398</v>
      </c>
      <c r="AP140" s="14">
        <v>349.5</v>
      </c>
      <c r="AQ140" s="14">
        <v>1.856269113149847</v>
      </c>
      <c r="AR140" s="14">
        <v>249</v>
      </c>
      <c r="AS140" s="14">
        <v>23590.950000000008</v>
      </c>
      <c r="AT140" s="14">
        <v>197</v>
      </c>
      <c r="AU140" s="14">
        <v>5.1957291666185483</v>
      </c>
      <c r="AV140" s="14">
        <v>4540.4502897431275</v>
      </c>
      <c r="AW140" s="14">
        <v>4540.4502897431275</v>
      </c>
      <c r="AX140" s="14">
        <v>4540.4502897431275</v>
      </c>
      <c r="AY140" s="14">
        <v>4540.4502897431275</v>
      </c>
      <c r="AZ140" s="14">
        <v>5060.2810802609838</v>
      </c>
      <c r="BA140" s="14">
        <v>65</v>
      </c>
      <c r="BB140" s="14">
        <v>12.510274865289579</v>
      </c>
      <c r="BC140" s="14">
        <v>319.5</v>
      </c>
      <c r="BD140" s="14">
        <v>1.7037037037037037</v>
      </c>
      <c r="BE140" s="14">
        <v>259</v>
      </c>
    </row>
    <row r="141" spans="1:57" x14ac:dyDescent="0.2">
      <c r="A141" s="10" t="s">
        <v>27</v>
      </c>
      <c r="B141" s="10">
        <v>890</v>
      </c>
      <c r="C141" s="10" t="b">
        <v>0</v>
      </c>
      <c r="D141" s="13" t="b">
        <v>0</v>
      </c>
      <c r="E141" s="13" t="s">
        <v>97</v>
      </c>
      <c r="F141" s="13">
        <v>9948.0000000000036</v>
      </c>
      <c r="G141" s="13">
        <v>42</v>
      </c>
      <c r="H141" s="13">
        <v>1.0829513888820657</v>
      </c>
      <c r="I141" s="14">
        <v>9186.0078874540777</v>
      </c>
      <c r="J141" s="14">
        <v>9186.0078874540777</v>
      </c>
      <c r="K141" s="13">
        <v>9186.0078874540777</v>
      </c>
      <c r="L141" s="14">
        <v>9186.0078874540777</v>
      </c>
      <c r="M141" s="13">
        <v>6717.725351929208</v>
      </c>
      <c r="N141" s="13">
        <v>11</v>
      </c>
      <c r="O141" s="13">
        <v>10.157427298149861</v>
      </c>
      <c r="P141" s="13">
        <v>589.5</v>
      </c>
      <c r="Q141" s="13">
        <v>1.9</v>
      </c>
      <c r="R141" s="14">
        <v>399</v>
      </c>
      <c r="S141" s="14">
        <v>9948.0000000000036</v>
      </c>
      <c r="T141" s="13">
        <v>42</v>
      </c>
      <c r="U141" s="14">
        <v>1.0829513888820657</v>
      </c>
      <c r="V141" s="13">
        <v>9186.0078874540777</v>
      </c>
      <c r="W141" s="13">
        <v>9186.0078874540777</v>
      </c>
      <c r="X141" s="13">
        <v>9186.0078874540777</v>
      </c>
      <c r="Y141" s="13">
        <v>9186.0078874540777</v>
      </c>
      <c r="Z141" s="13">
        <v>6717.725351929208</v>
      </c>
      <c r="AA141" s="14">
        <v>11</v>
      </c>
      <c r="AB141" s="14">
        <v>10.157427298149861</v>
      </c>
      <c r="AC141" s="13">
        <v>589.5</v>
      </c>
      <c r="AD141" s="14">
        <v>1.9</v>
      </c>
      <c r="AE141" s="13">
        <v>399</v>
      </c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x14ac:dyDescent="0.2">
      <c r="A142" s="10" t="s">
        <v>27</v>
      </c>
      <c r="B142" s="10">
        <v>565</v>
      </c>
      <c r="C142" s="10" t="b">
        <v>0</v>
      </c>
      <c r="D142" s="13" t="b">
        <v>0</v>
      </c>
      <c r="E142" s="13" t="s">
        <v>187</v>
      </c>
      <c r="F142" s="13">
        <v>7490.0000000000009</v>
      </c>
      <c r="G142" s="13">
        <v>69</v>
      </c>
      <c r="H142" s="13">
        <v>2.015590277784213</v>
      </c>
      <c r="I142" s="14">
        <v>3716.0330065860103</v>
      </c>
      <c r="J142" s="14">
        <v>3716.0330065860103</v>
      </c>
      <c r="K142" s="13">
        <v>3716.0330065860103</v>
      </c>
      <c r="L142" s="14">
        <v>3716.0330065860103</v>
      </c>
      <c r="M142" s="13">
        <v>3955.1391410578476</v>
      </c>
      <c r="N142" s="13">
        <v>17</v>
      </c>
      <c r="O142" s="13">
        <v>8.4342538200216524</v>
      </c>
      <c r="P142" s="13">
        <v>443.5</v>
      </c>
      <c r="Q142" s="13">
        <v>1.875</v>
      </c>
      <c r="R142" s="14">
        <v>199</v>
      </c>
      <c r="S142" s="14">
        <v>7490.0000000000009</v>
      </c>
      <c r="T142" s="13">
        <v>69</v>
      </c>
      <c r="U142" s="14">
        <v>2.015590277784213</v>
      </c>
      <c r="V142" s="13">
        <v>3716.0330065860103</v>
      </c>
      <c r="W142" s="13">
        <v>3716.0330065860103</v>
      </c>
      <c r="X142" s="13">
        <v>3716.0330065860103</v>
      </c>
      <c r="Y142" s="13">
        <v>3716.0330065860103</v>
      </c>
      <c r="Z142" s="13">
        <v>3955.1391410578476</v>
      </c>
      <c r="AA142" s="14">
        <v>17</v>
      </c>
      <c r="AB142" s="14">
        <v>8.4342538200216524</v>
      </c>
      <c r="AC142" s="13">
        <v>443.5</v>
      </c>
      <c r="AD142" s="14">
        <v>1.875</v>
      </c>
      <c r="AE142" s="13">
        <v>199</v>
      </c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x14ac:dyDescent="0.2">
      <c r="A143" s="10" t="s">
        <v>27</v>
      </c>
      <c r="B143" s="10">
        <v>587</v>
      </c>
      <c r="C143" s="10" t="b">
        <v>0</v>
      </c>
      <c r="D143" s="13" t="b">
        <v>0</v>
      </c>
      <c r="E143" s="13" t="s">
        <v>128</v>
      </c>
      <c r="F143" s="13">
        <v>269344.69999999995</v>
      </c>
      <c r="G143" s="13">
        <v>1578</v>
      </c>
      <c r="H143" s="13">
        <v>39.903298611087962</v>
      </c>
      <c r="I143" s="14">
        <v>6749.9357039409497</v>
      </c>
      <c r="J143" s="14">
        <v>6722.8702723202205</v>
      </c>
      <c r="K143" s="13">
        <v>6749.9357039409497</v>
      </c>
      <c r="L143" s="14">
        <v>6722.8702723202205</v>
      </c>
      <c r="M143" s="13">
        <v>6849.6730724925746</v>
      </c>
      <c r="N143" s="13">
        <v>462</v>
      </c>
      <c r="O143" s="13">
        <v>11.577990193312582</v>
      </c>
      <c r="P143" s="13">
        <v>415</v>
      </c>
      <c r="Q143" s="13">
        <v>2.0939759036144578</v>
      </c>
      <c r="R143" s="14">
        <v>279</v>
      </c>
      <c r="S143" s="14">
        <v>269344.69999999995</v>
      </c>
      <c r="T143" s="13">
        <v>1578</v>
      </c>
      <c r="U143" s="14">
        <v>39.903298611087962</v>
      </c>
      <c r="V143" s="13">
        <v>6749.9357039409497</v>
      </c>
      <c r="W143" s="13">
        <v>6722.8702723202205</v>
      </c>
      <c r="X143" s="13">
        <v>6749.9357039409497</v>
      </c>
      <c r="Y143" s="13">
        <v>6722.8702723202205</v>
      </c>
      <c r="Z143" s="13">
        <v>6849.6730724925746</v>
      </c>
      <c r="AA143" s="14">
        <v>462</v>
      </c>
      <c r="AB143" s="14">
        <v>11.577990193312582</v>
      </c>
      <c r="AC143" s="13">
        <v>415</v>
      </c>
      <c r="AD143" s="14">
        <v>2.0939759036144578</v>
      </c>
      <c r="AE143" s="13">
        <v>279</v>
      </c>
      <c r="AF143" s="13">
        <v>66087.999999999985</v>
      </c>
      <c r="AG143" s="13">
        <v>368</v>
      </c>
      <c r="AH143" s="13">
        <v>9.4511111110914499</v>
      </c>
      <c r="AI143" s="13">
        <v>6992.6169762666023</v>
      </c>
      <c r="AJ143" s="14">
        <v>6992.6169762666023</v>
      </c>
      <c r="AK143" s="14">
        <v>6992.6169762666023</v>
      </c>
      <c r="AL143" s="13">
        <v>6992.6169762666023</v>
      </c>
      <c r="AM143" s="14">
        <v>7001.1609452297034</v>
      </c>
      <c r="AN143" s="13">
        <v>117</v>
      </c>
      <c r="AO143" s="14">
        <v>12.379496825795798</v>
      </c>
      <c r="AP143" s="14">
        <v>439</v>
      </c>
      <c r="AQ143" s="14">
        <v>1.9449541284403671</v>
      </c>
      <c r="AR143" s="14">
        <v>269</v>
      </c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x14ac:dyDescent="0.2">
      <c r="A144" s="10" t="s">
        <v>27</v>
      </c>
      <c r="B144" s="10">
        <v>573</v>
      </c>
      <c r="C144" s="10" t="b">
        <v>0</v>
      </c>
      <c r="D144" s="13" t="b">
        <v>0</v>
      </c>
      <c r="E144" s="13" t="s">
        <v>120</v>
      </c>
      <c r="F144" s="13">
        <v>5493</v>
      </c>
      <c r="G144" s="13">
        <v>68</v>
      </c>
      <c r="H144" s="13">
        <v>136.76930555567611</v>
      </c>
      <c r="I144" s="14">
        <v>40.162520221058713</v>
      </c>
      <c r="J144" s="14">
        <v>40.162520221058713</v>
      </c>
      <c r="K144" s="13">
        <v>40.162520221058713</v>
      </c>
      <c r="L144" s="14">
        <v>40.162520221058713</v>
      </c>
      <c r="M144" s="13">
        <v>68.290541960804575</v>
      </c>
      <c r="N144" s="13">
        <v>26</v>
      </c>
      <c r="O144" s="13">
        <v>0.19010113339660051</v>
      </c>
      <c r="P144" s="13">
        <v>169.5</v>
      </c>
      <c r="Q144" s="13">
        <v>1.6666666666666667</v>
      </c>
      <c r="R144" s="14">
        <v>219</v>
      </c>
      <c r="S144" s="14">
        <v>5217.0000000000009</v>
      </c>
      <c r="T144" s="13">
        <v>48</v>
      </c>
      <c r="U144" s="14">
        <v>63.500625000106808</v>
      </c>
      <c r="V144" s="13">
        <v>82.156671686164131</v>
      </c>
      <c r="W144" s="13">
        <v>82.156671686164131</v>
      </c>
      <c r="X144" s="13">
        <v>82.156671686164131</v>
      </c>
      <c r="Y144" s="13">
        <v>82.156671686164131</v>
      </c>
      <c r="Z144" s="13">
        <v>114.1091130990886</v>
      </c>
      <c r="AA144" s="14">
        <v>17</v>
      </c>
      <c r="AB144" s="14">
        <v>0.26771390045328541</v>
      </c>
      <c r="AC144" s="13">
        <v>221</v>
      </c>
      <c r="AD144" s="14">
        <v>1.6666666666666667</v>
      </c>
      <c r="AE144" s="13">
        <v>249</v>
      </c>
      <c r="AF144" s="13">
        <v>4635</v>
      </c>
      <c r="AG144" s="13">
        <v>38</v>
      </c>
      <c r="AH144" s="13">
        <v>23.057812500040747</v>
      </c>
      <c r="AI144" s="13">
        <v>201.01646676118168</v>
      </c>
      <c r="AJ144" s="14">
        <v>201.01646676118168</v>
      </c>
      <c r="AK144" s="14">
        <v>201.01646676118168</v>
      </c>
      <c r="AL144" s="13">
        <v>201.01646676118168</v>
      </c>
      <c r="AM144" s="14">
        <v>244.94951548374414</v>
      </c>
      <c r="AN144" s="13">
        <v>12</v>
      </c>
      <c r="AO144" s="14">
        <v>0.52043098190597192</v>
      </c>
      <c r="AP144" s="14">
        <v>482.5</v>
      </c>
      <c r="AQ144" s="14">
        <v>1.8181818181818181</v>
      </c>
      <c r="AR144" s="14">
        <v>234</v>
      </c>
      <c r="AS144" s="14">
        <v>1423</v>
      </c>
      <c r="AT144" s="14">
        <v>6</v>
      </c>
      <c r="AU144" s="14">
        <v>4.180208333318296</v>
      </c>
      <c r="AV144" s="14">
        <v>340.41365562046207</v>
      </c>
      <c r="AW144" s="14">
        <v>340.41365562046207</v>
      </c>
      <c r="AX144" s="14">
        <v>340.41365562046207</v>
      </c>
      <c r="AY144" s="14">
        <v>340.41365562046207</v>
      </c>
      <c r="AZ144" s="14">
        <v>340.41365562046207</v>
      </c>
      <c r="BA144" s="14">
        <v>3</v>
      </c>
      <c r="BB144" s="14">
        <v>0.71766758036639922</v>
      </c>
      <c r="BC144" s="14">
        <v>428</v>
      </c>
      <c r="BD144" s="14">
        <v>1.3333333333333333</v>
      </c>
      <c r="BE144" s="14">
        <v>393.5</v>
      </c>
    </row>
    <row r="145" spans="1:57" x14ac:dyDescent="0.2">
      <c r="A145" s="10" t="s">
        <v>33</v>
      </c>
      <c r="B145" s="10">
        <v>832</v>
      </c>
      <c r="C145" s="10" t="b">
        <v>0</v>
      </c>
      <c r="D145" s="13" t="b">
        <v>0</v>
      </c>
      <c r="E145" s="13" t="s">
        <v>115</v>
      </c>
      <c r="F145" s="13">
        <v>2427534.7100000372</v>
      </c>
      <c r="G145" s="13">
        <v>10444</v>
      </c>
      <c r="H145" s="13">
        <v>224.91420138874528</v>
      </c>
      <c r="I145" s="14">
        <v>10793.158880191151</v>
      </c>
      <c r="J145" s="14">
        <v>9785.035522039585</v>
      </c>
      <c r="K145" s="13">
        <v>9890.0604153284276</v>
      </c>
      <c r="L145" s="14">
        <v>8881.9370571768741</v>
      </c>
      <c r="M145" s="13">
        <v>8438.2922389133546</v>
      </c>
      <c r="N145" s="13">
        <v>2940</v>
      </c>
      <c r="O145" s="13">
        <v>13.071651242326212</v>
      </c>
      <c r="P145" s="13">
        <v>437</v>
      </c>
      <c r="Q145" s="13">
        <v>2.2148260211800301</v>
      </c>
      <c r="R145" s="14">
        <v>299</v>
      </c>
      <c r="S145" s="14">
        <v>699282.13999999966</v>
      </c>
      <c r="T145" s="13">
        <v>3111</v>
      </c>
      <c r="U145" s="14">
        <v>60.818611111096104</v>
      </c>
      <c r="V145" s="13">
        <v>11497.831456930764</v>
      </c>
      <c r="W145" s="13">
        <v>11371.450734655476</v>
      </c>
      <c r="X145" s="13">
        <v>10704.527086466474</v>
      </c>
      <c r="Y145" s="13">
        <v>10578.146364191192</v>
      </c>
      <c r="Z145" s="13">
        <v>10155.174192843657</v>
      </c>
      <c r="AA145" s="14">
        <v>823</v>
      </c>
      <c r="AB145" s="14">
        <v>13.532042001035553</v>
      </c>
      <c r="AC145" s="13">
        <v>420.5</v>
      </c>
      <c r="AD145" s="14">
        <v>2.4051490514905147</v>
      </c>
      <c r="AE145" s="13">
        <v>289</v>
      </c>
      <c r="AF145" s="13">
        <v>208554.79999999996</v>
      </c>
      <c r="AG145" s="13">
        <v>1017</v>
      </c>
      <c r="AH145" s="13">
        <v>18.640625000014552</v>
      </c>
      <c r="AI145" s="13">
        <v>11188.187091357568</v>
      </c>
      <c r="AJ145" s="14">
        <v>10947.513830670412</v>
      </c>
      <c r="AK145" s="14">
        <v>11039.050461014012</v>
      </c>
      <c r="AL145" s="13">
        <v>10798.377200326859</v>
      </c>
      <c r="AM145" s="14">
        <v>10418.391014241661</v>
      </c>
      <c r="AN145" s="13">
        <v>295</v>
      </c>
      <c r="AO145" s="14">
        <v>15.82564962278731</v>
      </c>
      <c r="AP145" s="14">
        <v>399.5</v>
      </c>
      <c r="AQ145" s="14">
        <v>2.1461538461538461</v>
      </c>
      <c r="AR145" s="14">
        <v>289</v>
      </c>
      <c r="AS145" s="14">
        <v>49011.950000000004</v>
      </c>
      <c r="AT145" s="14">
        <v>225</v>
      </c>
      <c r="AU145" s="14">
        <v>5.1630208333663177</v>
      </c>
      <c r="AV145" s="14">
        <v>9492.8824774940804</v>
      </c>
      <c r="AW145" s="14">
        <v>9324.7832139018938</v>
      </c>
      <c r="AX145" s="14">
        <v>8954.438010635824</v>
      </c>
      <c r="AY145" s="14">
        <v>8786.3387470436355</v>
      </c>
      <c r="AZ145" s="14">
        <v>8080.5445777754694</v>
      </c>
      <c r="BA145" s="14">
        <v>76</v>
      </c>
      <c r="BB145" s="14">
        <v>14.720064561592634</v>
      </c>
      <c r="BC145" s="14">
        <v>300</v>
      </c>
      <c r="BD145" s="14">
        <v>1.8360655737704918</v>
      </c>
      <c r="BE145" s="14">
        <v>314</v>
      </c>
    </row>
    <row r="146" spans="1:57" x14ac:dyDescent="0.2">
      <c r="A146" s="10" t="s">
        <v>33</v>
      </c>
      <c r="B146" s="10">
        <v>863</v>
      </c>
      <c r="C146" s="10" t="b">
        <v>0</v>
      </c>
      <c r="D146" s="13" t="b">
        <v>0</v>
      </c>
      <c r="E146" s="13" t="s">
        <v>195</v>
      </c>
      <c r="F146" s="13">
        <v>383433.06999999913</v>
      </c>
      <c r="G146" s="13">
        <v>2227</v>
      </c>
      <c r="H146" s="13">
        <v>116.39055555565659</v>
      </c>
      <c r="I146" s="14">
        <v>3294.3658372405134</v>
      </c>
      <c r="J146" s="14">
        <v>3099.6504680096905</v>
      </c>
      <c r="K146" s="13">
        <v>3294.3658372405134</v>
      </c>
      <c r="L146" s="14">
        <v>3099.6504680096905</v>
      </c>
      <c r="M146" s="13">
        <v>3158.9651604006854</v>
      </c>
      <c r="N146" s="13">
        <v>818</v>
      </c>
      <c r="O146" s="13">
        <v>7.0280616506623863</v>
      </c>
      <c r="P146" s="13">
        <v>319</v>
      </c>
      <c r="Q146" s="13">
        <v>1.7264705882352942</v>
      </c>
      <c r="R146" s="14">
        <v>265</v>
      </c>
      <c r="S146" s="14">
        <v>92967.780000000086</v>
      </c>
      <c r="T146" s="13">
        <v>534</v>
      </c>
      <c r="U146" s="14">
        <v>22.022048611116478</v>
      </c>
      <c r="V146" s="13">
        <v>4221.5772765605016</v>
      </c>
      <c r="W146" s="13">
        <v>4221.5772765605016</v>
      </c>
      <c r="X146" s="13">
        <v>4221.5772765605016</v>
      </c>
      <c r="Y146" s="13">
        <v>4221.5772765605016</v>
      </c>
      <c r="Z146" s="13">
        <v>4117.0343232388068</v>
      </c>
      <c r="AA146" s="14">
        <v>200</v>
      </c>
      <c r="AB146" s="14">
        <v>9.0818072165657782</v>
      </c>
      <c r="AC146" s="13">
        <v>332.5</v>
      </c>
      <c r="AD146" s="14">
        <v>1.6764705882352942</v>
      </c>
      <c r="AE146" s="13">
        <v>259</v>
      </c>
      <c r="AF146" s="13">
        <v>46937.999999999985</v>
      </c>
      <c r="AG146" s="13">
        <v>230</v>
      </c>
      <c r="AH146" s="13">
        <v>9.2522569444307017</v>
      </c>
      <c r="AI146" s="13">
        <v>5073.1405625579628</v>
      </c>
      <c r="AJ146" s="14">
        <v>5073.1405625579628</v>
      </c>
      <c r="AK146" s="14">
        <v>5073.1405625579628</v>
      </c>
      <c r="AL146" s="13">
        <v>5073.1405625579628</v>
      </c>
      <c r="AM146" s="14">
        <v>4552.0568930321106</v>
      </c>
      <c r="AN146" s="13">
        <v>97</v>
      </c>
      <c r="AO146" s="14">
        <v>10.483928470921695</v>
      </c>
      <c r="AP146" s="14">
        <v>327</v>
      </c>
      <c r="AQ146" s="14">
        <v>1.4047619047619047</v>
      </c>
      <c r="AR146" s="14">
        <v>299</v>
      </c>
      <c r="AS146" s="14"/>
      <c r="AT146" s="14"/>
      <c r="AU146" s="14">
        <v>0.39</v>
      </c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x14ac:dyDescent="0.2">
      <c r="A147" s="10" t="s">
        <v>33</v>
      </c>
      <c r="B147" s="10">
        <v>523</v>
      </c>
      <c r="C147" s="10" t="b">
        <v>0</v>
      </c>
      <c r="D147" s="13" t="b">
        <v>0</v>
      </c>
      <c r="E147" s="13" t="s">
        <v>114</v>
      </c>
      <c r="F147" s="13">
        <v>2025985.2500000424</v>
      </c>
      <c r="G147" s="13">
        <v>9918</v>
      </c>
      <c r="H147" s="13">
        <v>235.06902777798095</v>
      </c>
      <c r="I147" s="14">
        <v>8618.6822192226609</v>
      </c>
      <c r="J147" s="14">
        <v>7861.8333409092284</v>
      </c>
      <c r="K147" s="13">
        <v>8489.4397567545984</v>
      </c>
      <c r="L147" s="14">
        <v>7732.5908784411658</v>
      </c>
      <c r="M147" s="13">
        <v>7251.5689800275168</v>
      </c>
      <c r="N147" s="13">
        <v>2803</v>
      </c>
      <c r="O147" s="13">
        <v>11.92415702951471</v>
      </c>
      <c r="P147" s="13">
        <v>405</v>
      </c>
      <c r="Q147" s="13">
        <v>2.1749003984063746</v>
      </c>
      <c r="R147" s="14">
        <v>289</v>
      </c>
      <c r="S147" s="14">
        <v>381311.41999999835</v>
      </c>
      <c r="T147" s="13">
        <v>1948</v>
      </c>
      <c r="U147" s="14">
        <v>46.629548611121429</v>
      </c>
      <c r="V147" s="13">
        <v>8177.4632471791347</v>
      </c>
      <c r="W147" s="13">
        <v>8165.3464667935496</v>
      </c>
      <c r="X147" s="13">
        <v>8092.9245776570415</v>
      </c>
      <c r="Y147" s="13">
        <v>8080.8077972714555</v>
      </c>
      <c r="Z147" s="13">
        <v>7669.086891283092</v>
      </c>
      <c r="AA147" s="14">
        <v>575</v>
      </c>
      <c r="AB147" s="14">
        <v>12.331236675597134</v>
      </c>
      <c r="AC147" s="13">
        <v>397.5</v>
      </c>
      <c r="AD147" s="14">
        <v>2.0137524557956779</v>
      </c>
      <c r="AE147" s="13">
        <v>269</v>
      </c>
      <c r="AF147" s="13">
        <v>157727.95000000016</v>
      </c>
      <c r="AG147" s="13">
        <v>766</v>
      </c>
      <c r="AH147" s="13">
        <v>17.569479166699459</v>
      </c>
      <c r="AI147" s="13">
        <v>8977.3833648382642</v>
      </c>
      <c r="AJ147" s="14">
        <v>8977.3833648382642</v>
      </c>
      <c r="AK147" s="14">
        <v>8977.3833648382642</v>
      </c>
      <c r="AL147" s="13">
        <v>8977.3833648382642</v>
      </c>
      <c r="AM147" s="14">
        <v>8281.7941624466803</v>
      </c>
      <c r="AN147" s="13">
        <v>237</v>
      </c>
      <c r="AO147" s="14">
        <v>13.489301404517501</v>
      </c>
      <c r="AP147" s="14">
        <v>359</v>
      </c>
      <c r="AQ147" s="14">
        <v>1.9014778325123152</v>
      </c>
      <c r="AR147" s="14">
        <v>269</v>
      </c>
      <c r="AS147" s="14">
        <v>22418</v>
      </c>
      <c r="AT147" s="14">
        <v>95</v>
      </c>
      <c r="AU147" s="14">
        <v>3.1035069444571857</v>
      </c>
      <c r="AV147" s="14">
        <v>7223.4412234965976</v>
      </c>
      <c r="AW147" s="14">
        <v>7223.4412234965976</v>
      </c>
      <c r="AX147" s="14">
        <v>7223.4412234965976</v>
      </c>
      <c r="AY147" s="14">
        <v>7223.4412234965976</v>
      </c>
      <c r="AZ147" s="14">
        <v>6589.8998668350305</v>
      </c>
      <c r="BA147" s="14">
        <v>30</v>
      </c>
      <c r="BB147" s="14">
        <v>9.6664839283119779</v>
      </c>
      <c r="BC147" s="14">
        <v>396</v>
      </c>
      <c r="BD147" s="14">
        <v>1.7777777777777777</v>
      </c>
      <c r="BE147" s="14">
        <v>363.5</v>
      </c>
    </row>
    <row r="148" spans="1:57" x14ac:dyDescent="0.2">
      <c r="A148" s="10" t="s">
        <v>33</v>
      </c>
      <c r="B148" s="10">
        <v>812</v>
      </c>
      <c r="C148" s="10" t="b">
        <v>0</v>
      </c>
      <c r="D148" s="13" t="b">
        <v>0</v>
      </c>
      <c r="E148" s="13" t="s">
        <v>157</v>
      </c>
      <c r="F148" s="13">
        <v>2045531.6500000409</v>
      </c>
      <c r="G148" s="13">
        <v>10176</v>
      </c>
      <c r="H148" s="13">
        <v>195.38364583334712</v>
      </c>
      <c r="I148" s="14">
        <v>10469.308427916128</v>
      </c>
      <c r="J148" s="14">
        <v>8987.9762582479052</v>
      </c>
      <c r="K148" s="13">
        <v>10164.411619660172</v>
      </c>
      <c r="L148" s="14">
        <v>8683.0794499919484</v>
      </c>
      <c r="M148" s="13">
        <v>8476.6715910946696</v>
      </c>
      <c r="N148" s="13">
        <v>2847</v>
      </c>
      <c r="O148" s="13">
        <v>14.571332149408015</v>
      </c>
      <c r="P148" s="13">
        <v>450</v>
      </c>
      <c r="Q148" s="13">
        <v>2.1422546012269938</v>
      </c>
      <c r="R148" s="14">
        <v>289</v>
      </c>
      <c r="S148" s="14">
        <v>184690.0600000002</v>
      </c>
      <c r="T148" s="13">
        <v>984</v>
      </c>
      <c r="U148" s="14">
        <v>19.803020833336632</v>
      </c>
      <c r="V148" s="13">
        <v>9326.3579104603505</v>
      </c>
      <c r="W148" s="13">
        <v>8835.2712180892195</v>
      </c>
      <c r="X148" s="13">
        <v>9036.2481313336866</v>
      </c>
      <c r="Y148" s="13">
        <v>8545.1614389625593</v>
      </c>
      <c r="Z148" s="13">
        <v>8454.7772488400587</v>
      </c>
      <c r="AA148" s="14">
        <v>256</v>
      </c>
      <c r="AB148" s="14">
        <v>12.927320642366173</v>
      </c>
      <c r="AC148" s="13">
        <v>389</v>
      </c>
      <c r="AD148" s="14">
        <v>2.2327586206896552</v>
      </c>
      <c r="AE148" s="13">
        <v>259</v>
      </c>
      <c r="AF148" s="13">
        <v>0</v>
      </c>
      <c r="AG148" s="13">
        <v>2</v>
      </c>
      <c r="AI148" s="13">
        <v>0</v>
      </c>
      <c r="AJ148" s="14">
        <v>0</v>
      </c>
      <c r="AK148" s="14">
        <v>0</v>
      </c>
      <c r="AL148" s="13">
        <v>0</v>
      </c>
      <c r="AM148" s="14">
        <v>0</v>
      </c>
      <c r="AN148" s="13">
        <v>1</v>
      </c>
      <c r="AO148" s="14">
        <v>0</v>
      </c>
      <c r="AP148" s="14"/>
      <c r="AQ148" s="14">
        <v>1</v>
      </c>
      <c r="AR148" s="14">
        <v>299</v>
      </c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x14ac:dyDescent="0.2">
      <c r="A149" s="10" t="s">
        <v>33</v>
      </c>
      <c r="B149" s="10">
        <v>828</v>
      </c>
      <c r="C149" s="10" t="b">
        <v>0</v>
      </c>
      <c r="D149" s="13" t="b">
        <v>0</v>
      </c>
      <c r="E149" s="13" t="s">
        <v>158</v>
      </c>
      <c r="F149" s="13">
        <v>3028431.6600000397</v>
      </c>
      <c r="G149" s="13">
        <v>12698</v>
      </c>
      <c r="H149" s="13">
        <v>255.82111111118428</v>
      </c>
      <c r="I149" s="14">
        <v>11838.083443722637</v>
      </c>
      <c r="J149" s="14">
        <v>10751.266140833322</v>
      </c>
      <c r="K149" s="13">
        <v>11239.008569353127</v>
      </c>
      <c r="L149" s="14">
        <v>10152.191266463824</v>
      </c>
      <c r="M149" s="13">
        <v>9513.8874560757067</v>
      </c>
      <c r="N149" s="13">
        <v>3907</v>
      </c>
      <c r="O149" s="13">
        <v>15.272390863402787</v>
      </c>
      <c r="P149" s="13">
        <v>410</v>
      </c>
      <c r="Q149" s="13">
        <v>2.1381996537795729</v>
      </c>
      <c r="R149" s="14">
        <v>299</v>
      </c>
      <c r="S149" s="14">
        <v>862144.31999999855</v>
      </c>
      <c r="T149" s="13">
        <v>3968</v>
      </c>
      <c r="U149" s="14">
        <v>72.715833333226328</v>
      </c>
      <c r="V149" s="13">
        <v>11856.349304960184</v>
      </c>
      <c r="W149" s="13">
        <v>11660.455242456328</v>
      </c>
      <c r="X149" s="13">
        <v>11612.028375313599</v>
      </c>
      <c r="Y149" s="13">
        <v>11416.134312809741</v>
      </c>
      <c r="Z149" s="13">
        <v>10695.892412259718</v>
      </c>
      <c r="AA149" s="14">
        <v>1204</v>
      </c>
      <c r="AB149" s="14">
        <v>16.557604373212232</v>
      </c>
      <c r="AC149" s="13">
        <v>398</v>
      </c>
      <c r="AD149" s="14">
        <v>2.1135496183206106</v>
      </c>
      <c r="AE149" s="13">
        <v>299</v>
      </c>
      <c r="AF149" s="13">
        <v>302432.64999999991</v>
      </c>
      <c r="AG149" s="13">
        <v>1390</v>
      </c>
      <c r="AH149" s="13">
        <v>23.917187499959255</v>
      </c>
      <c r="AI149" s="13">
        <v>12644.992225800594</v>
      </c>
      <c r="AJ149" s="14">
        <v>12568.603645412406</v>
      </c>
      <c r="AK149" s="14">
        <v>12644.992225800594</v>
      </c>
      <c r="AL149" s="13">
        <v>12568.603645412406</v>
      </c>
      <c r="AM149" s="14">
        <v>11548.842020010525</v>
      </c>
      <c r="AN149" s="13">
        <v>412</v>
      </c>
      <c r="AO149" s="14">
        <v>17.226105703302359</v>
      </c>
      <c r="AP149" s="14">
        <v>440</v>
      </c>
      <c r="AQ149" s="14">
        <v>2.1291208791208791</v>
      </c>
      <c r="AR149" s="14">
        <v>299</v>
      </c>
      <c r="AS149" s="14">
        <v>51611.94999999999</v>
      </c>
      <c r="AT149" s="14">
        <v>212</v>
      </c>
      <c r="AU149" s="14">
        <v>5.1854166666307719</v>
      </c>
      <c r="AV149" s="14">
        <v>9953.2888711014402</v>
      </c>
      <c r="AW149" s="14">
        <v>9953.2888711014402</v>
      </c>
      <c r="AX149" s="14">
        <v>9953.2888711014402</v>
      </c>
      <c r="AY149" s="14">
        <v>9953.2888711014402</v>
      </c>
      <c r="AZ149" s="14">
        <v>9366.4700683653537</v>
      </c>
      <c r="BA149" s="14">
        <v>63</v>
      </c>
      <c r="BB149" s="14">
        <v>12.149457613583499</v>
      </c>
      <c r="BC149" s="14">
        <v>439</v>
      </c>
      <c r="BD149" s="14">
        <v>2.2000000000000002</v>
      </c>
      <c r="BE149" s="14">
        <v>349</v>
      </c>
    </row>
    <row r="150" spans="1:57" x14ac:dyDescent="0.2">
      <c r="A150" s="10" t="s">
        <v>33</v>
      </c>
      <c r="B150" s="10">
        <v>886</v>
      </c>
      <c r="C150" s="10" t="b">
        <v>0</v>
      </c>
      <c r="D150" s="13" t="b">
        <v>0</v>
      </c>
      <c r="E150" s="13" t="s">
        <v>116</v>
      </c>
      <c r="F150" s="13">
        <v>1362703.7300000165</v>
      </c>
      <c r="G150" s="13">
        <v>7046</v>
      </c>
      <c r="H150" s="13">
        <v>202.23038194471826</v>
      </c>
      <c r="I150" s="14">
        <v>6738.3729234736129</v>
      </c>
      <c r="J150" s="14">
        <v>6132.6693253194362</v>
      </c>
      <c r="K150" s="13">
        <v>6738.3729234736129</v>
      </c>
      <c r="L150" s="14">
        <v>6132.6693253194362</v>
      </c>
      <c r="M150" s="13">
        <v>5976.2354616448492</v>
      </c>
      <c r="N150" s="13">
        <v>2150</v>
      </c>
      <c r="O150" s="13">
        <v>10.631439150363294</v>
      </c>
      <c r="P150" s="13">
        <v>398</v>
      </c>
      <c r="Q150" s="13">
        <v>1.994332818134982</v>
      </c>
      <c r="R150" s="14">
        <v>299</v>
      </c>
      <c r="S150" s="14">
        <v>307172.89000000025</v>
      </c>
      <c r="T150" s="13">
        <v>1673</v>
      </c>
      <c r="U150" s="14">
        <v>48.620347222304844</v>
      </c>
      <c r="V150" s="13">
        <v>6317.7847865941003</v>
      </c>
      <c r="W150" s="13">
        <v>6307.1925134117382</v>
      </c>
      <c r="X150" s="13">
        <v>6317.7847865941003</v>
      </c>
      <c r="Y150" s="13">
        <v>6307.1925134117382</v>
      </c>
      <c r="Z150" s="13">
        <v>6294.7814543701215</v>
      </c>
      <c r="AA150" s="14">
        <v>505</v>
      </c>
      <c r="AB150" s="14">
        <v>10.386597974938537</v>
      </c>
      <c r="AC150" s="13">
        <v>389</v>
      </c>
      <c r="AD150" s="14">
        <v>1.9846491228070176</v>
      </c>
      <c r="AE150" s="13">
        <v>289</v>
      </c>
      <c r="AF150" s="13">
        <v>105079.02000000015</v>
      </c>
      <c r="AG150" s="13">
        <v>539</v>
      </c>
      <c r="AH150" s="13">
        <v>13.399548611081263</v>
      </c>
      <c r="AI150" s="13">
        <v>7841.9820734185842</v>
      </c>
      <c r="AJ150" s="14">
        <v>7841.9820734185842</v>
      </c>
      <c r="AK150" s="14">
        <v>7841.9820734185842</v>
      </c>
      <c r="AL150" s="13">
        <v>7841.9820734185842</v>
      </c>
      <c r="AM150" s="14">
        <v>7769.7333710108478</v>
      </c>
      <c r="AN150" s="13">
        <v>162</v>
      </c>
      <c r="AO150" s="14">
        <v>12.089959498040701</v>
      </c>
      <c r="AP150" s="14">
        <v>407</v>
      </c>
      <c r="AQ150" s="14">
        <v>1.9375</v>
      </c>
      <c r="AR150" s="14">
        <v>299</v>
      </c>
      <c r="AS150" s="14">
        <v>40809.019999999975</v>
      </c>
      <c r="AT150" s="14">
        <v>194</v>
      </c>
      <c r="AU150" s="14">
        <v>4.2344097222376149</v>
      </c>
      <c r="AV150" s="14">
        <v>9637.4755106208795</v>
      </c>
      <c r="AW150" s="14">
        <v>9637.4755106208795</v>
      </c>
      <c r="AX150" s="14">
        <v>9637.4755106208795</v>
      </c>
      <c r="AY150" s="14">
        <v>9637.4755106208795</v>
      </c>
      <c r="AZ150" s="14">
        <v>8657.6222908886484</v>
      </c>
      <c r="BA150" s="14">
        <v>55</v>
      </c>
      <c r="BB150" s="14">
        <v>12.988823379834868</v>
      </c>
      <c r="BC150" s="14">
        <v>370</v>
      </c>
      <c r="BD150" s="14">
        <v>2.0869565217391304</v>
      </c>
      <c r="BE150" s="14">
        <v>294</v>
      </c>
    </row>
    <row r="151" spans="1:57" x14ac:dyDescent="0.2">
      <c r="A151" s="10" t="s">
        <v>33</v>
      </c>
      <c r="B151" s="10">
        <v>889</v>
      </c>
      <c r="C151" s="10" t="b">
        <v>0</v>
      </c>
      <c r="D151" s="13" t="b">
        <v>0</v>
      </c>
      <c r="E151" s="13" t="s">
        <v>106</v>
      </c>
      <c r="F151" s="13">
        <v>1010037.4599999951</v>
      </c>
      <c r="G151" s="13">
        <v>4919</v>
      </c>
      <c r="H151" s="13">
        <v>147.88909722232725</v>
      </c>
      <c r="I151" s="14">
        <v>6829.6952173666168</v>
      </c>
      <c r="J151" s="14">
        <v>6080.0951313417354</v>
      </c>
      <c r="K151" s="13">
        <v>6222.4631651958216</v>
      </c>
      <c r="L151" s="14">
        <v>5472.8630791709438</v>
      </c>
      <c r="M151" s="13">
        <v>5336.6123319660283</v>
      </c>
      <c r="N151" s="13">
        <v>1588</v>
      </c>
      <c r="O151" s="13">
        <v>10.737776008008892</v>
      </c>
      <c r="P151" s="13">
        <v>360</v>
      </c>
      <c r="Q151" s="13">
        <v>1.9051148999258709</v>
      </c>
      <c r="R151" s="14">
        <v>289</v>
      </c>
      <c r="S151" s="14">
        <v>367641.49999999913</v>
      </c>
      <c r="T151" s="13">
        <v>1951</v>
      </c>
      <c r="U151" s="14">
        <v>43.940034722182901</v>
      </c>
      <c r="V151" s="13">
        <v>8366.8914311166263</v>
      </c>
      <c r="W151" s="13">
        <v>8341.4032855773476</v>
      </c>
      <c r="X151" s="13">
        <v>8183.2775570946569</v>
      </c>
      <c r="Y151" s="13">
        <v>8157.7894115553763</v>
      </c>
      <c r="Z151" s="13">
        <v>7998.4269976594105</v>
      </c>
      <c r="AA151" s="14">
        <v>606</v>
      </c>
      <c r="AB151" s="14">
        <v>13.791523011566124</v>
      </c>
      <c r="AC151" s="13">
        <v>378.5</v>
      </c>
      <c r="AD151" s="14">
        <v>1.8754789272030652</v>
      </c>
      <c r="AE151" s="13">
        <v>299</v>
      </c>
      <c r="AF151" s="13">
        <v>176995.95000000027</v>
      </c>
      <c r="AG151" s="13">
        <v>981</v>
      </c>
      <c r="AH151" s="13">
        <v>21.832812499969151</v>
      </c>
      <c r="AI151" s="13">
        <v>8106.8781221040745</v>
      </c>
      <c r="AJ151" s="14">
        <v>8055.5814785772009</v>
      </c>
      <c r="AK151" s="14">
        <v>8020.7691977498416</v>
      </c>
      <c r="AL151" s="13">
        <v>7969.472554222968</v>
      </c>
      <c r="AM151" s="14">
        <v>7965.1652759004846</v>
      </c>
      <c r="AN151" s="13">
        <v>305</v>
      </c>
      <c r="AO151" s="14">
        <v>13.969798897894211</v>
      </c>
      <c r="AP151" s="14">
        <v>378</v>
      </c>
      <c r="AQ151" s="14">
        <v>1.8106060606060606</v>
      </c>
      <c r="AR151" s="14">
        <v>299</v>
      </c>
      <c r="AS151" s="14">
        <v>34303</v>
      </c>
      <c r="AT151" s="14">
        <v>176</v>
      </c>
      <c r="AU151" s="14">
        <v>5.9852083333182966</v>
      </c>
      <c r="AV151" s="14">
        <v>5731.295903108833</v>
      </c>
      <c r="AW151" s="14">
        <v>5731.295903108833</v>
      </c>
      <c r="AX151" s="14">
        <v>5731.295903108833</v>
      </c>
      <c r="AY151" s="14">
        <v>5731.295903108833</v>
      </c>
      <c r="AZ151" s="14">
        <v>5629.0605311847357</v>
      </c>
      <c r="BA151" s="14">
        <v>61</v>
      </c>
      <c r="BB151" s="14">
        <v>10.191792265680519</v>
      </c>
      <c r="BC151" s="14">
        <v>392.5</v>
      </c>
      <c r="BD151" s="14">
        <v>1.8113207547169812</v>
      </c>
      <c r="BE151" s="14">
        <v>329</v>
      </c>
    </row>
    <row r="152" spans="1:57" x14ac:dyDescent="0.2">
      <c r="A152" s="10" t="s">
        <v>33</v>
      </c>
      <c r="B152" s="10">
        <v>517</v>
      </c>
      <c r="C152" s="10" t="b">
        <v>0</v>
      </c>
      <c r="D152" s="13" t="b">
        <v>0</v>
      </c>
      <c r="E152" s="13" t="s">
        <v>165</v>
      </c>
      <c r="F152" s="13">
        <v>74204.040000000037</v>
      </c>
      <c r="G152" s="13">
        <v>395</v>
      </c>
      <c r="H152" s="13">
        <v>12.099826388971415</v>
      </c>
      <c r="I152" s="14">
        <v>6132.6532806813266</v>
      </c>
      <c r="J152" s="14">
        <v>5734.1847535300167</v>
      </c>
      <c r="K152" s="13">
        <v>6132.6532806813266</v>
      </c>
      <c r="L152" s="14">
        <v>5734.1847535300167</v>
      </c>
      <c r="M152" s="13">
        <v>5668.9896032327351</v>
      </c>
      <c r="N152" s="13">
        <v>109</v>
      </c>
      <c r="O152" s="13">
        <v>9.0083937154131259</v>
      </c>
      <c r="P152" s="13">
        <v>458</v>
      </c>
      <c r="Q152" s="13">
        <v>2.1287128712871288</v>
      </c>
      <c r="R152" s="14">
        <v>269</v>
      </c>
      <c r="S152" s="14">
        <v>41598.999999999985</v>
      </c>
      <c r="T152" s="13">
        <v>223</v>
      </c>
      <c r="U152" s="14">
        <v>5.6947916667195386</v>
      </c>
      <c r="V152" s="13">
        <v>7304.7448325643345</v>
      </c>
      <c r="W152" s="13">
        <v>7304.7448325643345</v>
      </c>
      <c r="X152" s="13">
        <v>7304.7448325643345</v>
      </c>
      <c r="Y152" s="13">
        <v>7304.7448325643345</v>
      </c>
      <c r="Z152" s="13">
        <v>7722.3105907459349</v>
      </c>
      <c r="AA152" s="14">
        <v>65</v>
      </c>
      <c r="AB152" s="14">
        <v>11.413938174395584</v>
      </c>
      <c r="AC152" s="13">
        <v>452.5</v>
      </c>
      <c r="AD152" s="14">
        <v>2.0338983050847457</v>
      </c>
      <c r="AE152" s="13">
        <v>269</v>
      </c>
      <c r="AF152" s="13">
        <v>25631.999999999985</v>
      </c>
      <c r="AG152" s="13">
        <v>137</v>
      </c>
      <c r="AH152" s="13">
        <v>3.0991666666886886</v>
      </c>
      <c r="AI152" s="13">
        <v>8270.6103790754023</v>
      </c>
      <c r="AJ152" s="14">
        <v>8270.6103790754023</v>
      </c>
      <c r="AK152" s="14">
        <v>8270.6103790754023</v>
      </c>
      <c r="AL152" s="13">
        <v>8270.6103790754023</v>
      </c>
      <c r="AM152" s="14">
        <v>8434.8319440110463</v>
      </c>
      <c r="AN152" s="13">
        <v>37</v>
      </c>
      <c r="AO152" s="14">
        <v>11.93869319701116</v>
      </c>
      <c r="AP152" s="14">
        <v>493.5</v>
      </c>
      <c r="AQ152" s="14">
        <v>2.0882352941176472</v>
      </c>
      <c r="AR152" s="14">
        <v>299</v>
      </c>
      <c r="AS152" s="14">
        <v>8104</v>
      </c>
      <c r="AT152" s="14">
        <v>53</v>
      </c>
      <c r="AU152" s="14">
        <v>1.0305902777763549</v>
      </c>
      <c r="AV152" s="14">
        <v>7863.4547353634389</v>
      </c>
      <c r="AW152" s="14">
        <v>7863.4547353634389</v>
      </c>
      <c r="AX152" s="14">
        <v>7863.4547353634389</v>
      </c>
      <c r="AY152" s="14">
        <v>7863.4547353634389</v>
      </c>
      <c r="AZ152" s="14">
        <v>7520.8840672587912</v>
      </c>
      <c r="BA152" s="14">
        <v>13</v>
      </c>
      <c r="BB152" s="14">
        <v>12.614130251693572</v>
      </c>
      <c r="BC152" s="14">
        <v>475</v>
      </c>
      <c r="BD152" s="14">
        <v>2.0833333333333335</v>
      </c>
      <c r="BE152" s="14">
        <v>289</v>
      </c>
    </row>
    <row r="153" spans="1:57" x14ac:dyDescent="0.2">
      <c r="A153" s="10" t="s">
        <v>33</v>
      </c>
      <c r="B153" s="10">
        <v>835</v>
      </c>
      <c r="C153" s="10" t="b">
        <v>0</v>
      </c>
      <c r="D153" s="13" t="b">
        <v>0</v>
      </c>
      <c r="E153" s="13" t="s">
        <v>121</v>
      </c>
      <c r="F153" s="13">
        <v>81875.549999999988</v>
      </c>
      <c r="G153" s="13">
        <v>409</v>
      </c>
      <c r="H153" s="13">
        <v>6.819930555556784</v>
      </c>
      <c r="I153" s="14">
        <v>12005.334853928818</v>
      </c>
      <c r="J153" s="14">
        <v>11341.105216530395</v>
      </c>
      <c r="K153" s="13">
        <v>12005.334853928818</v>
      </c>
      <c r="L153" s="14">
        <v>11341.105216530395</v>
      </c>
      <c r="M153" s="13">
        <v>11294.770433877435</v>
      </c>
      <c r="N153" s="13">
        <v>119</v>
      </c>
      <c r="O153" s="13">
        <v>17.448858024373937</v>
      </c>
      <c r="P153" s="13">
        <v>399.5</v>
      </c>
      <c r="Q153" s="13">
        <v>2.1743119266055047</v>
      </c>
      <c r="R153" s="14">
        <v>289</v>
      </c>
      <c r="S153" s="14">
        <v>70011.600000000079</v>
      </c>
      <c r="T153" s="13">
        <v>377</v>
      </c>
      <c r="U153" s="14">
        <v>6.1124305555567844</v>
      </c>
      <c r="V153" s="13">
        <v>11453.970619977486</v>
      </c>
      <c r="W153" s="13">
        <v>11296.095615717077</v>
      </c>
      <c r="X153" s="13">
        <v>11453.970619977486</v>
      </c>
      <c r="Y153" s="13">
        <v>11296.095615717077</v>
      </c>
      <c r="Z153" s="13">
        <v>11557.530078730688</v>
      </c>
      <c r="AA153" s="14">
        <v>103</v>
      </c>
      <c r="AB153" s="14">
        <v>16.850907190489576</v>
      </c>
      <c r="AC153" s="13">
        <v>417</v>
      </c>
      <c r="AD153" s="14">
        <v>2.3118279569892475</v>
      </c>
      <c r="AE153" s="13">
        <v>259</v>
      </c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x14ac:dyDescent="0.2">
      <c r="A154" s="10" t="s">
        <v>33</v>
      </c>
      <c r="B154" s="10">
        <v>544</v>
      </c>
      <c r="C154" s="10" t="b">
        <v>0</v>
      </c>
      <c r="D154" s="13" t="b">
        <v>0</v>
      </c>
      <c r="E154" s="13" t="s">
        <v>99</v>
      </c>
      <c r="F154" s="13">
        <v>84548.030000000319</v>
      </c>
      <c r="G154" s="13">
        <v>538</v>
      </c>
      <c r="H154" s="13">
        <v>10.967083333332557</v>
      </c>
      <c r="I154" s="14">
        <v>7709.2539037276374</v>
      </c>
      <c r="J154" s="14">
        <v>7466.4454997915946</v>
      </c>
      <c r="K154" s="13">
        <v>7709.2539037276374</v>
      </c>
      <c r="L154" s="14">
        <v>7466.4454997915946</v>
      </c>
      <c r="M154" s="13">
        <v>7613.8164963342715</v>
      </c>
      <c r="N154" s="13">
        <v>134</v>
      </c>
      <c r="O154" s="13">
        <v>12.218380760610264</v>
      </c>
      <c r="P154" s="13">
        <v>479</v>
      </c>
      <c r="Q154" s="13">
        <v>2.2295081967213113</v>
      </c>
      <c r="R154" s="14">
        <v>259</v>
      </c>
      <c r="S154" s="14">
        <v>74455.990000000049</v>
      </c>
      <c r="T154" s="13">
        <v>496</v>
      </c>
      <c r="U154" s="14">
        <v>10.183576388891669</v>
      </c>
      <c r="V154" s="13">
        <v>7311.3793383253123</v>
      </c>
      <c r="W154" s="13">
        <v>7222.0197690297318</v>
      </c>
      <c r="X154" s="13">
        <v>7311.3793383253123</v>
      </c>
      <c r="Y154" s="13">
        <v>7222.0197690297318</v>
      </c>
      <c r="Z154" s="13">
        <v>7380.7292379117034</v>
      </c>
      <c r="AA154" s="14">
        <v>121</v>
      </c>
      <c r="AB154" s="14">
        <v>11.881876796445285</v>
      </c>
      <c r="AC154" s="13">
        <v>471</v>
      </c>
      <c r="AD154" s="14">
        <v>2.2181818181818183</v>
      </c>
      <c r="AE154" s="13">
        <v>239</v>
      </c>
      <c r="AF154" s="13">
        <v>58120.969999999914</v>
      </c>
      <c r="AG154" s="13">
        <v>369</v>
      </c>
      <c r="AH154" s="13">
        <v>7.4646875000008732</v>
      </c>
      <c r="AI154" s="13">
        <v>7786.1223259504322</v>
      </c>
      <c r="AJ154" s="14">
        <v>7786.1223259504322</v>
      </c>
      <c r="AK154" s="14">
        <v>7786.1223259504322</v>
      </c>
      <c r="AL154" s="13">
        <v>7786.1223259504322</v>
      </c>
      <c r="AM154" s="14">
        <v>7625.2649558328139</v>
      </c>
      <c r="AN154" s="13">
        <v>83</v>
      </c>
      <c r="AO154" s="14">
        <v>11.119018713106247</v>
      </c>
      <c r="AP154" s="14">
        <v>476.5</v>
      </c>
      <c r="AQ154" s="14">
        <v>2.2533333333333334</v>
      </c>
      <c r="AR154" s="14">
        <v>259</v>
      </c>
      <c r="AS154" s="14">
        <v>8586.0000000000055</v>
      </c>
      <c r="AT154" s="14">
        <v>72</v>
      </c>
      <c r="AU154" s="14">
        <v>1.0369444444440887</v>
      </c>
      <c r="AV154" s="14">
        <v>8280.0964371847367</v>
      </c>
      <c r="AW154" s="14">
        <v>8280.0964371847367</v>
      </c>
      <c r="AX154" s="14">
        <v>8280.0964371847367</v>
      </c>
      <c r="AY154" s="14">
        <v>8280.0964371847367</v>
      </c>
      <c r="AZ154" s="14">
        <v>10014.181623362669</v>
      </c>
      <c r="BA154" s="14">
        <v>9</v>
      </c>
      <c r="BB154" s="14">
        <v>8.6793463702146028</v>
      </c>
      <c r="BC154" s="14">
        <v>622.5</v>
      </c>
      <c r="BD154" s="14">
        <v>3.5555555555555554</v>
      </c>
      <c r="BE154" s="14">
        <v>249</v>
      </c>
    </row>
    <row r="155" spans="1:57" x14ac:dyDescent="0.2">
      <c r="A155" s="10" t="s">
        <v>33</v>
      </c>
      <c r="B155" s="10">
        <v>547</v>
      </c>
      <c r="C155" s="10" t="b">
        <v>0</v>
      </c>
      <c r="D155" s="13" t="b">
        <v>0</v>
      </c>
      <c r="E155" s="13" t="s">
        <v>94</v>
      </c>
      <c r="F155" s="13">
        <v>5600</v>
      </c>
      <c r="G155" s="13">
        <v>19</v>
      </c>
      <c r="I155" s="14">
        <v>0</v>
      </c>
      <c r="J155" s="14">
        <v>0</v>
      </c>
      <c r="K155" s="13">
        <v>0</v>
      </c>
      <c r="L155" s="14">
        <v>0</v>
      </c>
      <c r="M155" s="13">
        <v>0</v>
      </c>
      <c r="N155" s="13">
        <v>3</v>
      </c>
      <c r="O155" s="13">
        <v>0</v>
      </c>
      <c r="P155" s="13">
        <v>2800</v>
      </c>
      <c r="Q155" s="13">
        <v>5.666666666666667</v>
      </c>
      <c r="R155" s="14">
        <v>429</v>
      </c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x14ac:dyDescent="0.2">
      <c r="A156" s="10" t="s">
        <v>33</v>
      </c>
      <c r="B156" s="10">
        <v>570</v>
      </c>
      <c r="C156" s="10" t="b">
        <v>0</v>
      </c>
      <c r="D156" s="13" t="b">
        <v>0</v>
      </c>
      <c r="E156" s="13" t="s">
        <v>190</v>
      </c>
      <c r="F156" s="13">
        <v>30631.019999999971</v>
      </c>
      <c r="G156" s="13">
        <v>156</v>
      </c>
      <c r="H156" s="13">
        <v>6.9303124999869032</v>
      </c>
      <c r="I156" s="14">
        <v>4419.8612977492512</v>
      </c>
      <c r="J156" s="14">
        <v>3949.9690670589098</v>
      </c>
      <c r="K156" s="13">
        <v>4419.8612977492512</v>
      </c>
      <c r="L156" s="14">
        <v>3949.9690670589098</v>
      </c>
      <c r="M156" s="13">
        <v>3825.9126121729828</v>
      </c>
      <c r="N156" s="13">
        <v>38</v>
      </c>
      <c r="O156" s="13">
        <v>5.4831582270022903</v>
      </c>
      <c r="P156" s="13">
        <v>468</v>
      </c>
      <c r="Q156" s="13">
        <v>2.5151515151515151</v>
      </c>
      <c r="R156" s="14">
        <v>319</v>
      </c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x14ac:dyDescent="0.2">
      <c r="A157" s="10" t="s">
        <v>33</v>
      </c>
      <c r="B157" s="10">
        <v>807</v>
      </c>
      <c r="C157" s="10" t="b">
        <v>0</v>
      </c>
      <c r="D157" s="13" t="b">
        <v>0</v>
      </c>
      <c r="E157" s="13" t="s">
        <v>155</v>
      </c>
      <c r="F157" s="13">
        <v>345041.97999999818</v>
      </c>
      <c r="G157" s="13">
        <v>1737</v>
      </c>
      <c r="H157" s="13">
        <v>39.373888888879449</v>
      </c>
      <c r="I157" s="14">
        <v>8763.2182072177784</v>
      </c>
      <c r="J157" s="14">
        <v>8597.1251393357616</v>
      </c>
      <c r="K157" s="13">
        <v>8763.2182072177784</v>
      </c>
      <c r="L157" s="14">
        <v>8597.1251393357616</v>
      </c>
      <c r="M157" s="13">
        <v>8324.3425846251594</v>
      </c>
      <c r="N157" s="13">
        <v>501</v>
      </c>
      <c r="O157" s="13">
        <v>12.724168583243495</v>
      </c>
      <c r="P157" s="13">
        <v>388.5</v>
      </c>
      <c r="Q157" s="13">
        <v>2.174496644295302</v>
      </c>
      <c r="R157" s="14">
        <v>269</v>
      </c>
      <c r="S157" s="14">
        <v>179103.96000000054</v>
      </c>
      <c r="T157" s="13">
        <v>924</v>
      </c>
      <c r="U157" s="14">
        <v>18.603333333313348</v>
      </c>
      <c r="V157" s="13">
        <v>9627.5197993294914</v>
      </c>
      <c r="W157" s="13">
        <v>9586.3981365449981</v>
      </c>
      <c r="X157" s="13">
        <v>9627.5197993294914</v>
      </c>
      <c r="Y157" s="13">
        <v>9586.3981365449981</v>
      </c>
      <c r="Z157" s="13">
        <v>9138.1032073203642</v>
      </c>
      <c r="AA157" s="14">
        <v>261</v>
      </c>
      <c r="AB157" s="14">
        <v>14.029743773532363</v>
      </c>
      <c r="AC157" s="13">
        <v>388</v>
      </c>
      <c r="AD157" s="14">
        <v>2.1050420168067228</v>
      </c>
      <c r="AE157" s="13">
        <v>274</v>
      </c>
      <c r="AF157" s="13">
        <v>64760.949999999953</v>
      </c>
      <c r="AG157" s="13">
        <v>353</v>
      </c>
      <c r="AH157" s="13">
        <v>7.0035069444810505</v>
      </c>
      <c r="AI157" s="13">
        <v>9246.9316462994739</v>
      </c>
      <c r="AJ157" s="14">
        <v>9246.9316462994739</v>
      </c>
      <c r="AK157" s="14">
        <v>9246.9316462994739</v>
      </c>
      <c r="AL157" s="13">
        <v>9246.9316462994739</v>
      </c>
      <c r="AM157" s="14">
        <v>9198.6843892211764</v>
      </c>
      <c r="AN157" s="13">
        <v>102</v>
      </c>
      <c r="AO157" s="14">
        <v>14.564132056780313</v>
      </c>
      <c r="AP157" s="14">
        <v>370</v>
      </c>
      <c r="AQ157" s="14">
        <v>2.021505376344086</v>
      </c>
      <c r="AR157" s="14">
        <v>269</v>
      </c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x14ac:dyDescent="0.2">
      <c r="A158" s="10" t="s">
        <v>33</v>
      </c>
      <c r="B158" s="10">
        <v>578</v>
      </c>
      <c r="C158" s="10" t="b">
        <v>0</v>
      </c>
      <c r="D158" s="13" t="b">
        <v>0</v>
      </c>
      <c r="E158" s="13" t="s">
        <v>194</v>
      </c>
      <c r="F158" s="13">
        <v>72872.060000000012</v>
      </c>
      <c r="G158" s="13">
        <v>392</v>
      </c>
      <c r="H158" s="13">
        <v>15.995104166663078</v>
      </c>
      <c r="I158" s="14">
        <v>4555.8978072727796</v>
      </c>
      <c r="J158" s="14">
        <v>4277.0624865691143</v>
      </c>
      <c r="K158" s="13">
        <v>4555.8978072727796</v>
      </c>
      <c r="L158" s="14">
        <v>4277.0624865691143</v>
      </c>
      <c r="M158" s="13">
        <v>4332.0074241476832</v>
      </c>
      <c r="N158" s="13">
        <v>105</v>
      </c>
      <c r="O158" s="13">
        <v>6.5645086712745835</v>
      </c>
      <c r="P158" s="13">
        <v>536.5</v>
      </c>
      <c r="Q158" s="13">
        <v>2.2424242424242422</v>
      </c>
      <c r="R158" s="14">
        <v>299</v>
      </c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x14ac:dyDescent="0.2">
      <c r="A159" s="10" t="s">
        <v>33</v>
      </c>
      <c r="B159" s="10">
        <v>557</v>
      </c>
      <c r="C159" s="10" t="b">
        <v>0</v>
      </c>
      <c r="D159" s="13" t="b">
        <v>0</v>
      </c>
      <c r="E159" s="13" t="s">
        <v>182</v>
      </c>
      <c r="F159" s="13">
        <v>23961.999999999993</v>
      </c>
      <c r="G159" s="13">
        <v>68</v>
      </c>
      <c r="H159" s="13">
        <v>3.1675</v>
      </c>
      <c r="I159" s="14">
        <v>7564.9565903709527</v>
      </c>
      <c r="J159" s="14">
        <v>7197.947908445145</v>
      </c>
      <c r="K159" s="13">
        <v>7564.9565903709527</v>
      </c>
      <c r="L159" s="14">
        <v>7197.947908445145</v>
      </c>
      <c r="M159" s="13">
        <v>5029.676400947119</v>
      </c>
      <c r="N159" s="13">
        <v>16</v>
      </c>
      <c r="O159" s="13">
        <v>5.0513022888713497</v>
      </c>
      <c r="P159" s="13">
        <v>954.5</v>
      </c>
      <c r="Q159" s="13">
        <v>2.8125</v>
      </c>
      <c r="R159" s="14">
        <v>394.5</v>
      </c>
      <c r="U159" s="14">
        <v>0.375</v>
      </c>
      <c r="AH159" s="13">
        <v>0.375</v>
      </c>
      <c r="AO159" s="14"/>
      <c r="AP159" s="14"/>
      <c r="AQ159" s="14"/>
      <c r="AR159" s="14"/>
      <c r="AS159" s="14"/>
      <c r="AT159" s="14"/>
      <c r="AU159" s="14">
        <v>0.375</v>
      </c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x14ac:dyDescent="0.2">
      <c r="A160" s="10" t="s">
        <v>33</v>
      </c>
      <c r="B160" s="10">
        <v>559</v>
      </c>
      <c r="C160" s="10" t="b">
        <v>0</v>
      </c>
      <c r="D160" s="13" t="b">
        <v>0</v>
      </c>
      <c r="E160" s="13" t="s">
        <v>109</v>
      </c>
      <c r="F160" s="13">
        <v>15608.999999999998</v>
      </c>
      <c r="G160" s="13">
        <v>53</v>
      </c>
      <c r="H160" s="13">
        <v>2.0989930555078899</v>
      </c>
      <c r="I160" s="14">
        <v>7436.422888127714</v>
      </c>
      <c r="J160" s="14">
        <v>7436.422888127714</v>
      </c>
      <c r="K160" s="13">
        <v>7436.422888127714</v>
      </c>
      <c r="L160" s="14">
        <v>7436.422888127714</v>
      </c>
      <c r="M160" s="13">
        <v>6639.826636600138</v>
      </c>
      <c r="N160" s="13">
        <v>15</v>
      </c>
      <c r="O160" s="13">
        <v>7.1462837671801989</v>
      </c>
      <c r="P160" s="13">
        <v>669</v>
      </c>
      <c r="Q160" s="13">
        <v>2.2142857142857144</v>
      </c>
      <c r="R160" s="14">
        <v>359</v>
      </c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x14ac:dyDescent="0.2">
      <c r="A161" s="10" t="s">
        <v>33</v>
      </c>
      <c r="B161" s="10">
        <v>581</v>
      </c>
      <c r="C161" s="10" t="b">
        <v>0</v>
      </c>
      <c r="D161" s="13" t="b">
        <v>0</v>
      </c>
      <c r="E161" s="13" t="s">
        <v>129</v>
      </c>
      <c r="F161" s="13">
        <v>40820.019999999953</v>
      </c>
      <c r="G161" s="13">
        <v>182</v>
      </c>
      <c r="H161" s="13">
        <v>4.0961458333549672</v>
      </c>
      <c r="I161" s="14">
        <v>9965.4703862352781</v>
      </c>
      <c r="J161" s="14">
        <v>9827.5358441105363</v>
      </c>
      <c r="K161" s="13">
        <v>9965.4703862352781</v>
      </c>
      <c r="L161" s="14">
        <v>9827.5358441105363</v>
      </c>
      <c r="M161" s="13">
        <v>9547.5091930426661</v>
      </c>
      <c r="N161" s="13">
        <v>41</v>
      </c>
      <c r="O161" s="13">
        <v>10.009409251530178</v>
      </c>
      <c r="P161" s="13">
        <v>531</v>
      </c>
      <c r="Q161" s="13">
        <v>2.3421052631578947</v>
      </c>
      <c r="R161" s="14">
        <v>309</v>
      </c>
      <c r="S161" s="14">
        <v>4368.0000000000009</v>
      </c>
      <c r="T161" s="13">
        <v>21</v>
      </c>
      <c r="U161" s="14">
        <v>1.0165624999935972</v>
      </c>
      <c r="V161" s="13">
        <v>4296.8336920037018</v>
      </c>
      <c r="W161" s="13">
        <v>4296.8336920037018</v>
      </c>
      <c r="X161" s="13">
        <v>4296.8336920037018</v>
      </c>
      <c r="Y161" s="13">
        <v>4296.8336920037018</v>
      </c>
      <c r="Z161" s="13">
        <v>4296.8336920037018</v>
      </c>
      <c r="AA161" s="14">
        <v>8</v>
      </c>
      <c r="AB161" s="14">
        <v>7.8696587765635542</v>
      </c>
      <c r="AC161" s="13">
        <v>389</v>
      </c>
      <c r="AD161" s="14">
        <v>1.8571428571428572</v>
      </c>
      <c r="AE161" s="13">
        <v>359</v>
      </c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x14ac:dyDescent="0.2">
      <c r="A162" s="10" t="s">
        <v>33</v>
      </c>
      <c r="B162" s="10">
        <v>558</v>
      </c>
      <c r="C162" s="10" t="b">
        <v>0</v>
      </c>
      <c r="D162" s="13" t="b">
        <v>0</v>
      </c>
      <c r="E162" s="13" t="s">
        <v>90</v>
      </c>
      <c r="F162" s="13">
        <v>5832</v>
      </c>
      <c r="G162" s="13">
        <v>32</v>
      </c>
      <c r="H162" s="13">
        <v>1.0251388888791553</v>
      </c>
      <c r="I162" s="14">
        <v>5688.9852324073563</v>
      </c>
      <c r="J162" s="14">
        <v>5186.614279957118</v>
      </c>
      <c r="K162" s="13">
        <v>5688.9852324073563</v>
      </c>
      <c r="L162" s="14">
        <v>5186.614279957118</v>
      </c>
      <c r="M162" s="13">
        <v>5453.8951362121961</v>
      </c>
      <c r="N162" s="13">
        <v>11</v>
      </c>
      <c r="O162" s="13">
        <v>10.730253353306056</v>
      </c>
      <c r="P162" s="13">
        <v>477.5</v>
      </c>
      <c r="Q162" s="13">
        <v>1.4545454545454546</v>
      </c>
      <c r="R162" s="14">
        <v>299</v>
      </c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x14ac:dyDescent="0.2">
      <c r="A163" s="10" t="s">
        <v>33</v>
      </c>
      <c r="B163" s="10">
        <v>565</v>
      </c>
      <c r="C163" s="10" t="b">
        <v>0</v>
      </c>
      <c r="D163" s="13" t="b">
        <v>0</v>
      </c>
      <c r="E163" s="13" t="s">
        <v>187</v>
      </c>
      <c r="F163" s="13">
        <v>10228</v>
      </c>
      <c r="G163" s="13">
        <v>59</v>
      </c>
      <c r="H163" s="13">
        <v>2.0144791666753008</v>
      </c>
      <c r="I163" s="14">
        <v>5077.242877065989</v>
      </c>
      <c r="J163" s="14">
        <v>4821.5936707999563</v>
      </c>
      <c r="K163" s="13">
        <v>5077.242877065989</v>
      </c>
      <c r="L163" s="14">
        <v>4821.5936707999563</v>
      </c>
      <c r="M163" s="13">
        <v>5388.4895806170616</v>
      </c>
      <c r="N163" s="13">
        <v>17</v>
      </c>
      <c r="O163" s="13">
        <v>8.4389058379078818</v>
      </c>
      <c r="P163" s="13">
        <v>365</v>
      </c>
      <c r="Q163" s="13">
        <v>2.4</v>
      </c>
      <c r="R163" s="14">
        <v>329</v>
      </c>
      <c r="S163" s="14">
        <v>10228</v>
      </c>
      <c r="T163" s="13">
        <v>59</v>
      </c>
      <c r="U163" s="14">
        <v>2.0144791666753008</v>
      </c>
      <c r="V163" s="13">
        <v>5077.242877065989</v>
      </c>
      <c r="W163" s="13">
        <v>4821.5936707999563</v>
      </c>
      <c r="X163" s="13">
        <v>5077.242877065989</v>
      </c>
      <c r="Y163" s="13">
        <v>4821.5936707999563</v>
      </c>
      <c r="Z163" s="13">
        <v>5388.4895806170616</v>
      </c>
      <c r="AA163" s="14">
        <v>17</v>
      </c>
      <c r="AB163" s="14">
        <v>8.4389058379078818</v>
      </c>
      <c r="AC163" s="13">
        <v>365</v>
      </c>
      <c r="AD163" s="14">
        <v>2.4</v>
      </c>
      <c r="AE163" s="13">
        <v>329</v>
      </c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x14ac:dyDescent="0.2">
      <c r="A164" s="10" t="s">
        <v>33</v>
      </c>
      <c r="B164" s="10">
        <v>574</v>
      </c>
      <c r="C164" s="10" t="b">
        <v>0</v>
      </c>
      <c r="D164" s="13" t="b">
        <v>0</v>
      </c>
      <c r="E164" s="13" t="s">
        <v>100</v>
      </c>
      <c r="F164" s="13">
        <v>17901.000000000004</v>
      </c>
      <c r="G164" s="13">
        <v>86</v>
      </c>
      <c r="H164" s="13">
        <v>0.36975694446300622</v>
      </c>
      <c r="I164" s="14">
        <v>48412.883836427798</v>
      </c>
      <c r="J164" s="14">
        <v>44661.771056073318</v>
      </c>
      <c r="K164" s="13">
        <v>48412.883836427798</v>
      </c>
      <c r="L164" s="14">
        <v>44661.771056073318</v>
      </c>
      <c r="M164" s="13">
        <v>38189.952106262041</v>
      </c>
      <c r="N164" s="13">
        <v>25</v>
      </c>
      <c r="O164" s="13">
        <v>67.611982342366048</v>
      </c>
      <c r="P164" s="13">
        <v>419</v>
      </c>
      <c r="Q164" s="13">
        <v>2.25</v>
      </c>
      <c r="R164" s="14">
        <v>269</v>
      </c>
      <c r="S164" s="14">
        <v>17901.000000000004</v>
      </c>
      <c r="T164" s="13">
        <v>86</v>
      </c>
      <c r="U164" s="14">
        <v>0.36975694446300622</v>
      </c>
      <c r="V164" s="13">
        <v>48412.883836427798</v>
      </c>
      <c r="W164" s="13">
        <v>44661.771056073318</v>
      </c>
      <c r="X164" s="13">
        <v>48412.883836427798</v>
      </c>
      <c r="Y164" s="13">
        <v>44661.771056073318</v>
      </c>
      <c r="Z164" s="13">
        <v>38189.952106262041</v>
      </c>
      <c r="AA164" s="14">
        <v>25</v>
      </c>
      <c r="AB164" s="14">
        <v>67.611982342366048</v>
      </c>
      <c r="AC164" s="13">
        <v>419</v>
      </c>
      <c r="AD164" s="14">
        <v>2.25</v>
      </c>
      <c r="AE164" s="13">
        <v>269</v>
      </c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x14ac:dyDescent="0.2">
      <c r="A165" s="10" t="s">
        <v>33</v>
      </c>
      <c r="B165" s="10">
        <v>580</v>
      </c>
      <c r="C165" s="10" t="b">
        <v>0</v>
      </c>
      <c r="D165" s="13" t="b">
        <v>0</v>
      </c>
      <c r="E165" s="13" t="s">
        <v>96</v>
      </c>
      <c r="F165" s="13">
        <v>31148.919999999976</v>
      </c>
      <c r="G165" s="13">
        <v>111</v>
      </c>
      <c r="H165" s="13">
        <v>3.047361111115606</v>
      </c>
      <c r="I165" s="14">
        <v>10221.604484739484</v>
      </c>
      <c r="J165" s="14">
        <v>10221.604484739484</v>
      </c>
      <c r="K165" s="13">
        <v>10221.604484739484</v>
      </c>
      <c r="L165" s="14">
        <v>10221.604484739484</v>
      </c>
      <c r="M165" s="13">
        <v>9175.2467070645325</v>
      </c>
      <c r="N165" s="13">
        <v>29</v>
      </c>
      <c r="O165" s="13">
        <v>9.5164304270403353</v>
      </c>
      <c r="P165" s="13">
        <v>368</v>
      </c>
      <c r="Q165" s="13">
        <v>2.7777777777777777</v>
      </c>
      <c r="R165" s="14">
        <v>304</v>
      </c>
      <c r="S165" s="14">
        <v>31148.919999999976</v>
      </c>
      <c r="T165" s="13">
        <v>111</v>
      </c>
      <c r="U165" s="14">
        <v>3.047361111115606</v>
      </c>
      <c r="V165" s="13">
        <v>10221.604484739484</v>
      </c>
      <c r="W165" s="13">
        <v>10221.604484739484</v>
      </c>
      <c r="X165" s="13">
        <v>10221.604484739484</v>
      </c>
      <c r="Y165" s="13">
        <v>10221.604484739484</v>
      </c>
      <c r="Z165" s="13">
        <v>9175.2467070645325</v>
      </c>
      <c r="AA165" s="14">
        <v>29</v>
      </c>
      <c r="AB165" s="14">
        <v>9.5164304270403353</v>
      </c>
      <c r="AC165" s="13">
        <v>368</v>
      </c>
      <c r="AD165" s="14">
        <v>2.7777777777777777</v>
      </c>
      <c r="AE165" s="13">
        <v>304</v>
      </c>
      <c r="AF165" s="13">
        <v>21059.969999999998</v>
      </c>
      <c r="AG165" s="13">
        <v>72</v>
      </c>
      <c r="AH165" s="13">
        <v>2.0694097222221899</v>
      </c>
      <c r="AI165" s="13">
        <v>10176.800550344962</v>
      </c>
      <c r="AJ165" s="14">
        <v>10176.800550344962</v>
      </c>
      <c r="AK165" s="14">
        <v>10176.800550344962</v>
      </c>
      <c r="AL165" s="13">
        <v>10176.800550344962</v>
      </c>
      <c r="AM165" s="14">
        <v>8111.1003875905235</v>
      </c>
      <c r="AN165" s="13">
        <v>20</v>
      </c>
      <c r="AO165" s="14">
        <v>9.6645916877801472</v>
      </c>
      <c r="AP165" s="14">
        <v>606.5</v>
      </c>
      <c r="AQ165" s="14">
        <v>2.263157894736842</v>
      </c>
      <c r="AR165" s="14">
        <v>339</v>
      </c>
      <c r="AS165" s="14">
        <v>6261.02</v>
      </c>
      <c r="AT165" s="14">
        <v>27</v>
      </c>
      <c r="AU165" s="14">
        <v>1.0265624999956344</v>
      </c>
      <c r="AV165" s="14">
        <v>6099.0149163120859</v>
      </c>
      <c r="AW165" s="14">
        <v>6099.0149163120859</v>
      </c>
      <c r="AX165" s="14">
        <v>6099.0149163120859</v>
      </c>
      <c r="AY165" s="14">
        <v>6099.0149163120859</v>
      </c>
      <c r="AZ165" s="14">
        <v>6099.0149163120859</v>
      </c>
      <c r="BA165" s="14">
        <v>8</v>
      </c>
      <c r="BB165" s="14">
        <v>7.7929984779631258</v>
      </c>
      <c r="BC165" s="14">
        <v>292.5</v>
      </c>
      <c r="BD165" s="14">
        <v>2.1428571428571428</v>
      </c>
      <c r="BE165" s="14">
        <v>199</v>
      </c>
    </row>
    <row r="166" spans="1:57" x14ac:dyDescent="0.2">
      <c r="A166" s="10" t="s">
        <v>37</v>
      </c>
      <c r="B166" s="10">
        <v>520</v>
      </c>
      <c r="C166" s="10" t="b">
        <v>0</v>
      </c>
      <c r="D166" s="13" t="b">
        <v>0</v>
      </c>
      <c r="E166" s="13" t="s">
        <v>101</v>
      </c>
      <c r="F166" s="13">
        <v>64341.139999999948</v>
      </c>
      <c r="G166" s="13">
        <v>418</v>
      </c>
      <c r="H166" s="13">
        <v>4.4597222222218988</v>
      </c>
      <c r="I166" s="14">
        <v>14427.163126752825</v>
      </c>
      <c r="J166" s="14">
        <v>14427.163126752825</v>
      </c>
      <c r="K166" s="13">
        <v>14427.163126752825</v>
      </c>
      <c r="L166" s="14">
        <v>14427.163126752825</v>
      </c>
      <c r="M166" s="13">
        <v>14776.785798817629</v>
      </c>
      <c r="N166" s="13">
        <v>142</v>
      </c>
      <c r="O166" s="13">
        <v>31.84054811585407</v>
      </c>
      <c r="P166" s="13">
        <v>232</v>
      </c>
      <c r="Q166" s="13">
        <v>1.8645833333333333</v>
      </c>
      <c r="R166" s="14">
        <v>229</v>
      </c>
      <c r="S166" s="14">
        <v>10347.019999999999</v>
      </c>
      <c r="T166" s="13">
        <v>39</v>
      </c>
      <c r="V166" s="13">
        <v>0</v>
      </c>
      <c r="W166" s="13">
        <v>0</v>
      </c>
      <c r="X166" s="13">
        <v>0</v>
      </c>
      <c r="Y166" s="13">
        <v>0</v>
      </c>
      <c r="Z166" s="13">
        <v>0</v>
      </c>
      <c r="AA166" s="14">
        <v>9</v>
      </c>
      <c r="AB166" s="14">
        <v>0</v>
      </c>
      <c r="AC166" s="13">
        <v>479</v>
      </c>
      <c r="AD166" s="14">
        <v>3</v>
      </c>
      <c r="AE166" s="13">
        <v>634</v>
      </c>
      <c r="AF166" s="13">
        <v>379</v>
      </c>
      <c r="AG166" s="13">
        <v>1</v>
      </c>
      <c r="AI166" s="13">
        <v>0</v>
      </c>
      <c r="AJ166" s="14">
        <v>0</v>
      </c>
      <c r="AK166" s="14">
        <v>0</v>
      </c>
      <c r="AL166" s="13">
        <v>0</v>
      </c>
      <c r="AM166" s="14">
        <v>0</v>
      </c>
      <c r="AN166" s="13">
        <v>1</v>
      </c>
      <c r="AO166" s="14">
        <v>0</v>
      </c>
      <c r="AP166" s="14">
        <v>379</v>
      </c>
      <c r="AQ166" s="14">
        <v>1</v>
      </c>
      <c r="AR166" s="14">
        <v>379</v>
      </c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x14ac:dyDescent="0.2">
      <c r="A167" s="10" t="s">
        <v>37</v>
      </c>
      <c r="B167" s="10">
        <v>543</v>
      </c>
      <c r="C167" s="10" t="b">
        <v>0</v>
      </c>
      <c r="D167" s="13" t="b">
        <v>0</v>
      </c>
      <c r="E167" s="13" t="s">
        <v>110</v>
      </c>
      <c r="F167" s="13">
        <v>1456753.1100000367</v>
      </c>
      <c r="G167" s="13">
        <v>9226</v>
      </c>
      <c r="H167" s="13">
        <v>172.5087152778884</v>
      </c>
      <c r="I167" s="14">
        <v>8444.5189198319804</v>
      </c>
      <c r="J167" s="14">
        <v>8444.5189198319804</v>
      </c>
      <c r="K167" s="13">
        <v>8444.5189198319804</v>
      </c>
      <c r="L167" s="14">
        <v>8444.5189198319804</v>
      </c>
      <c r="M167" s="13">
        <v>8013.8843870760766</v>
      </c>
      <c r="N167" s="13">
        <v>2722</v>
      </c>
      <c r="O167" s="13">
        <v>15.778912941385153</v>
      </c>
      <c r="P167" s="13">
        <v>307</v>
      </c>
      <c r="Q167" s="13">
        <v>1.8790741615493622</v>
      </c>
      <c r="R167" s="14">
        <v>229</v>
      </c>
      <c r="S167" s="14">
        <v>445459.77999999718</v>
      </c>
      <c r="T167" s="13">
        <v>2549</v>
      </c>
      <c r="U167" s="14">
        <v>65.467013888861985</v>
      </c>
      <c r="V167" s="13">
        <v>6804.339369384068</v>
      </c>
      <c r="W167" s="13">
        <v>6804.339369384068</v>
      </c>
      <c r="X167" s="13">
        <v>6804.339369384068</v>
      </c>
      <c r="Y167" s="13">
        <v>6804.339369384068</v>
      </c>
      <c r="Z167" s="13">
        <v>6458.3439030496311</v>
      </c>
      <c r="AA167" s="14">
        <v>711</v>
      </c>
      <c r="AB167" s="14">
        <v>10.860431196800985</v>
      </c>
      <c r="AC167" s="13">
        <v>337</v>
      </c>
      <c r="AD167" s="14">
        <v>2.1039861351819757</v>
      </c>
      <c r="AE167" s="13">
        <v>239</v>
      </c>
      <c r="AF167" s="13">
        <v>163943.00000000029</v>
      </c>
      <c r="AG167" s="13">
        <v>902</v>
      </c>
      <c r="AH167" s="13">
        <v>21.253993055534956</v>
      </c>
      <c r="AI167" s="13">
        <v>7713.5152708307833</v>
      </c>
      <c r="AJ167" s="14">
        <v>7713.5152708307833</v>
      </c>
      <c r="AK167" s="14">
        <v>7713.5152708307833</v>
      </c>
      <c r="AL167" s="13">
        <v>7713.5152708307833</v>
      </c>
      <c r="AM167" s="14">
        <v>7342.8484516869676</v>
      </c>
      <c r="AN167" s="13">
        <v>239</v>
      </c>
      <c r="AO167" s="14">
        <v>11.244945802678698</v>
      </c>
      <c r="AP167" s="14">
        <v>321.5</v>
      </c>
      <c r="AQ167" s="14">
        <v>2.1020408163265305</v>
      </c>
      <c r="AR167" s="14">
        <v>254</v>
      </c>
      <c r="AS167" s="14">
        <v>25625.000000000018</v>
      </c>
      <c r="AT167" s="14">
        <v>177</v>
      </c>
      <c r="AU167" s="14">
        <v>4.6289583333453628</v>
      </c>
      <c r="AV167" s="14">
        <v>5535.8026913758695</v>
      </c>
      <c r="AW167" s="14">
        <v>5535.8026913758695</v>
      </c>
      <c r="AX167" s="14">
        <v>5535.8026913758695</v>
      </c>
      <c r="AY167" s="14">
        <v>5535.8026913758695</v>
      </c>
      <c r="AZ167" s="14">
        <v>5067.8788424189806</v>
      </c>
      <c r="BA167" s="14">
        <v>44</v>
      </c>
      <c r="BB167" s="14">
        <v>9.5053782798258766</v>
      </c>
      <c r="BC167" s="14">
        <v>398</v>
      </c>
      <c r="BD167" s="14">
        <v>2.0769230769230771</v>
      </c>
      <c r="BE167" s="14">
        <v>224</v>
      </c>
    </row>
    <row r="168" spans="1:57" x14ac:dyDescent="0.2">
      <c r="A168" s="10" t="s">
        <v>37</v>
      </c>
      <c r="B168" s="10">
        <v>544</v>
      </c>
      <c r="C168" s="10" t="b">
        <v>0</v>
      </c>
      <c r="D168" s="13" t="b">
        <v>0</v>
      </c>
      <c r="E168" s="13" t="s">
        <v>99</v>
      </c>
      <c r="F168" s="13">
        <v>953844.2799999906</v>
      </c>
      <c r="G168" s="13">
        <v>7129</v>
      </c>
      <c r="H168" s="13">
        <v>111.73788194445311</v>
      </c>
      <c r="I168" s="14">
        <v>8536.4449674655862</v>
      </c>
      <c r="J168" s="14">
        <v>8532.7314551564286</v>
      </c>
      <c r="K168" s="13">
        <v>8536.4449674655862</v>
      </c>
      <c r="L168" s="14">
        <v>8532.7314551564286</v>
      </c>
      <c r="M168" s="13">
        <v>8416.0443498246641</v>
      </c>
      <c r="N168" s="13">
        <v>2018</v>
      </c>
      <c r="O168" s="13">
        <v>18.060123969444703</v>
      </c>
      <c r="P168" s="13">
        <v>318</v>
      </c>
      <c r="Q168" s="13">
        <v>1.865979381443299</v>
      </c>
      <c r="R168" s="14">
        <v>199</v>
      </c>
      <c r="S168" s="14">
        <v>50621.889999999963</v>
      </c>
      <c r="T168" s="13">
        <v>314</v>
      </c>
      <c r="U168" s="14">
        <v>6.9779861111479118</v>
      </c>
      <c r="V168" s="13">
        <v>7254.5128628340626</v>
      </c>
      <c r="W168" s="13">
        <v>7254.5128628340626</v>
      </c>
      <c r="X168" s="13">
        <v>7254.5128628340626</v>
      </c>
      <c r="Y168" s="13">
        <v>7254.5128628340626</v>
      </c>
      <c r="Z168" s="13">
        <v>7192.3315983418888</v>
      </c>
      <c r="AA168" s="14">
        <v>88</v>
      </c>
      <c r="AB168" s="14">
        <v>12.611088442754665</v>
      </c>
      <c r="AC168" s="13">
        <v>312.5</v>
      </c>
      <c r="AD168" s="14">
        <v>2</v>
      </c>
      <c r="AE168" s="13">
        <v>199</v>
      </c>
      <c r="AF168" s="13">
        <v>7376</v>
      </c>
      <c r="AG168" s="13">
        <v>44</v>
      </c>
      <c r="AH168" s="13">
        <v>1.613541666677047</v>
      </c>
      <c r="AI168" s="13">
        <v>4571.3105228886034</v>
      </c>
      <c r="AJ168" s="14">
        <v>4571.3105228886034</v>
      </c>
      <c r="AK168" s="14">
        <v>4571.3105228886034</v>
      </c>
      <c r="AL168" s="13">
        <v>4571.3105228886034</v>
      </c>
      <c r="AM168" s="14">
        <v>4571.3105228886034</v>
      </c>
      <c r="AN168" s="13">
        <v>15</v>
      </c>
      <c r="AO168" s="14">
        <v>9.2963202065250883</v>
      </c>
      <c r="AP168" s="14">
        <v>259</v>
      </c>
      <c r="AQ168" s="14">
        <v>1.6923076923076923</v>
      </c>
      <c r="AR168" s="14">
        <v>184</v>
      </c>
      <c r="AS168" s="14">
        <v>259</v>
      </c>
      <c r="AT168" s="14">
        <v>1</v>
      </c>
      <c r="AU168" s="14"/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</v>
      </c>
      <c r="BB168" s="14">
        <v>0</v>
      </c>
      <c r="BC168" s="14">
        <v>259</v>
      </c>
      <c r="BD168" s="14">
        <v>1</v>
      </c>
      <c r="BE168" s="14">
        <v>259</v>
      </c>
    </row>
    <row r="169" spans="1:57" x14ac:dyDescent="0.2">
      <c r="A169" s="10" t="s">
        <v>37</v>
      </c>
      <c r="B169" s="10">
        <v>552</v>
      </c>
      <c r="C169" s="10" t="b">
        <v>0</v>
      </c>
      <c r="D169" s="13" t="b">
        <v>0</v>
      </c>
      <c r="E169" s="13" t="s">
        <v>180</v>
      </c>
      <c r="F169" s="13">
        <v>93846.010000000155</v>
      </c>
      <c r="G169" s="13">
        <v>736</v>
      </c>
      <c r="H169" s="13">
        <v>4.2212499999999995</v>
      </c>
      <c r="I169" s="14">
        <v>22231.805744743895</v>
      </c>
      <c r="J169" s="14">
        <v>22231.805744743895</v>
      </c>
      <c r="K169" s="13">
        <v>22231.805744743895</v>
      </c>
      <c r="L169" s="14">
        <v>22231.805744743895</v>
      </c>
      <c r="M169" s="13">
        <v>21376.94995558192</v>
      </c>
      <c r="N169" s="13">
        <v>216</v>
      </c>
      <c r="O169" s="13">
        <v>51.169677228309155</v>
      </c>
      <c r="P169" s="13">
        <v>300</v>
      </c>
      <c r="Q169" s="13">
        <v>1.6815286624203822</v>
      </c>
      <c r="R169" s="14">
        <v>199</v>
      </c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x14ac:dyDescent="0.2">
      <c r="A170" s="10" t="s">
        <v>37</v>
      </c>
      <c r="B170" s="10">
        <v>835</v>
      </c>
      <c r="C170" s="10" t="b">
        <v>0</v>
      </c>
      <c r="D170" s="13" t="b">
        <v>0</v>
      </c>
      <c r="E170" s="13" t="s">
        <v>121</v>
      </c>
      <c r="F170" s="13">
        <v>64146.099999999984</v>
      </c>
      <c r="G170" s="13">
        <v>488</v>
      </c>
      <c r="H170" s="13">
        <v>6.3227777777772278</v>
      </c>
      <c r="I170" s="14">
        <v>10145.240312802918</v>
      </c>
      <c r="J170" s="14">
        <v>10145.240312802918</v>
      </c>
      <c r="K170" s="13">
        <v>10145.240312802918</v>
      </c>
      <c r="L170" s="14">
        <v>10145.240312802918</v>
      </c>
      <c r="M170" s="13">
        <v>10273.532027063538</v>
      </c>
      <c r="N170" s="13">
        <v>138</v>
      </c>
      <c r="O170" s="13">
        <v>21.8258501010475</v>
      </c>
      <c r="P170" s="13">
        <v>347</v>
      </c>
      <c r="Q170" s="13">
        <v>1.6818181818181819</v>
      </c>
      <c r="R170" s="14">
        <v>199</v>
      </c>
      <c r="S170" s="14">
        <v>11446.06</v>
      </c>
      <c r="T170" s="13">
        <v>84</v>
      </c>
      <c r="U170" s="14">
        <v>1.8934027777577285</v>
      </c>
      <c r="V170" s="13">
        <v>6045.2324959378439</v>
      </c>
      <c r="W170" s="13">
        <v>6045.2324959378439</v>
      </c>
      <c r="X170" s="13">
        <v>6045.2324959378439</v>
      </c>
      <c r="Y170" s="13">
        <v>6045.2324959378439</v>
      </c>
      <c r="Z170" s="13">
        <v>6155.6368971860329</v>
      </c>
      <c r="AA170" s="14">
        <v>21</v>
      </c>
      <c r="AB170" s="14">
        <v>11.091142490489716</v>
      </c>
      <c r="AC170" s="13">
        <v>479</v>
      </c>
      <c r="AD170" s="14">
        <v>2.0555555555555554</v>
      </c>
      <c r="AE170" s="13">
        <v>154</v>
      </c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x14ac:dyDescent="0.2">
      <c r="A171" s="10" t="s">
        <v>37</v>
      </c>
      <c r="B171" s="10">
        <v>838</v>
      </c>
      <c r="C171" s="10" t="b">
        <v>0</v>
      </c>
      <c r="D171" s="13" t="b">
        <v>0</v>
      </c>
      <c r="E171" s="13" t="s">
        <v>98</v>
      </c>
      <c r="F171" s="13">
        <v>23138.039999999994</v>
      </c>
      <c r="G171" s="13">
        <v>154</v>
      </c>
      <c r="H171" s="13">
        <v>3.9001041666639504</v>
      </c>
      <c r="I171" s="14">
        <v>5932.6723111069323</v>
      </c>
      <c r="J171" s="14">
        <v>5932.6723111069323</v>
      </c>
      <c r="K171" s="13">
        <v>5932.6723111069323</v>
      </c>
      <c r="L171" s="14">
        <v>5932.6723111069323</v>
      </c>
      <c r="M171" s="13">
        <v>5206.299404399876</v>
      </c>
      <c r="N171" s="13">
        <v>50</v>
      </c>
      <c r="O171" s="13">
        <v>12.820170401440514</v>
      </c>
      <c r="P171" s="13">
        <v>298</v>
      </c>
      <c r="Q171" s="13">
        <v>1.6444444444444444</v>
      </c>
      <c r="R171" s="14">
        <v>244</v>
      </c>
      <c r="S171" s="14">
        <v>1169.9999999999998</v>
      </c>
      <c r="T171" s="13">
        <v>23</v>
      </c>
      <c r="V171" s="13">
        <v>0</v>
      </c>
      <c r="W171" s="13">
        <v>0</v>
      </c>
      <c r="X171" s="13">
        <v>0</v>
      </c>
      <c r="Y171" s="13">
        <v>0</v>
      </c>
      <c r="Z171" s="13">
        <v>0</v>
      </c>
      <c r="AA171" s="14">
        <v>8</v>
      </c>
      <c r="AB171" s="14">
        <v>0</v>
      </c>
      <c r="AC171" s="13">
        <v>275.5</v>
      </c>
      <c r="AD171" s="14">
        <v>1.4285714285714286</v>
      </c>
      <c r="AE171" s="13">
        <v>179</v>
      </c>
      <c r="AF171" s="13">
        <v>454</v>
      </c>
      <c r="AG171" s="13">
        <v>9</v>
      </c>
      <c r="AI171" s="13">
        <v>0</v>
      </c>
      <c r="AJ171" s="14">
        <v>0</v>
      </c>
      <c r="AK171" s="14">
        <v>0</v>
      </c>
      <c r="AL171" s="13">
        <v>0</v>
      </c>
      <c r="AM171" s="14">
        <v>0</v>
      </c>
      <c r="AN171" s="13">
        <v>2</v>
      </c>
      <c r="AO171" s="14">
        <v>0</v>
      </c>
      <c r="AP171" s="14">
        <v>454</v>
      </c>
      <c r="AQ171" s="14">
        <v>2</v>
      </c>
      <c r="AR171" s="14">
        <v>349</v>
      </c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x14ac:dyDescent="0.2">
      <c r="A172" s="10" t="s">
        <v>37</v>
      </c>
      <c r="B172" s="10">
        <v>517</v>
      </c>
      <c r="C172" s="10" t="b">
        <v>0</v>
      </c>
      <c r="D172" s="13" t="b">
        <v>0</v>
      </c>
      <c r="E172" s="13" t="s">
        <v>165</v>
      </c>
      <c r="F172" s="13">
        <v>243309.77000000022</v>
      </c>
      <c r="G172" s="13">
        <v>1561</v>
      </c>
      <c r="H172" s="13">
        <v>28.199722222268758</v>
      </c>
      <c r="I172" s="14">
        <v>8628.0910174307792</v>
      </c>
      <c r="J172" s="14">
        <v>8628.0910174307792</v>
      </c>
      <c r="K172" s="13">
        <v>8628.0910174307792</v>
      </c>
      <c r="L172" s="14">
        <v>8628.0910174307792</v>
      </c>
      <c r="M172" s="13">
        <v>8512.4955525426249</v>
      </c>
      <c r="N172" s="13">
        <v>456</v>
      </c>
      <c r="O172" s="13">
        <v>16.170372048555354</v>
      </c>
      <c r="P172" s="13">
        <v>328</v>
      </c>
      <c r="Q172" s="13">
        <v>1.934959349593496</v>
      </c>
      <c r="R172" s="14">
        <v>199</v>
      </c>
      <c r="S172" s="14">
        <v>100353.79999999983</v>
      </c>
      <c r="T172" s="13">
        <v>610</v>
      </c>
      <c r="U172" s="14">
        <v>15.110520833377668</v>
      </c>
      <c r="V172" s="13">
        <v>6641.319720649738</v>
      </c>
      <c r="W172" s="13">
        <v>6641.319720649738</v>
      </c>
      <c r="X172" s="13">
        <v>6641.319720649738</v>
      </c>
      <c r="Y172" s="13">
        <v>6641.319720649738</v>
      </c>
      <c r="Z172" s="13">
        <v>6545.3792818001575</v>
      </c>
      <c r="AA172" s="14">
        <v>177</v>
      </c>
      <c r="AB172" s="14">
        <v>11.713692860210632</v>
      </c>
      <c r="AC172" s="13">
        <v>359</v>
      </c>
      <c r="AD172" s="14">
        <v>1.967741935483871</v>
      </c>
      <c r="AE172" s="13">
        <v>199</v>
      </c>
      <c r="AF172" s="13">
        <v>33196.000000000007</v>
      </c>
      <c r="AG172" s="13">
        <v>164</v>
      </c>
      <c r="AH172" s="13">
        <v>4.2872916666915994</v>
      </c>
      <c r="AI172" s="13">
        <v>7742.8835219920011</v>
      </c>
      <c r="AJ172" s="14">
        <v>7742.8835219920011</v>
      </c>
      <c r="AK172" s="14">
        <v>7742.8835219920011</v>
      </c>
      <c r="AL172" s="13">
        <v>7742.8835219920011</v>
      </c>
      <c r="AM172" s="14">
        <v>7212.9802225150297</v>
      </c>
      <c r="AN172" s="13">
        <v>50</v>
      </c>
      <c r="AO172" s="14">
        <v>11.662374264959633</v>
      </c>
      <c r="AP172" s="14">
        <v>388</v>
      </c>
      <c r="AQ172" s="14">
        <v>1.825</v>
      </c>
      <c r="AR172" s="14">
        <v>249</v>
      </c>
      <c r="AS172" s="14">
        <v>11413.999999999998</v>
      </c>
      <c r="AT172" s="14">
        <v>69</v>
      </c>
      <c r="AU172" s="14">
        <v>2.0211805555882165</v>
      </c>
      <c r="AV172" s="14">
        <v>5647.1946400049474</v>
      </c>
      <c r="AW172" s="14">
        <v>5647.1946400049474</v>
      </c>
      <c r="AX172" s="14">
        <v>5647.1946400049474</v>
      </c>
      <c r="AY172" s="14">
        <v>5647.1946400049474</v>
      </c>
      <c r="AZ172" s="14">
        <v>5350.8579281045668</v>
      </c>
      <c r="BA172" s="14">
        <v>18</v>
      </c>
      <c r="BB172" s="14">
        <v>8.9056863080505586</v>
      </c>
      <c r="BC172" s="14">
        <v>498.5</v>
      </c>
      <c r="BD172" s="14">
        <v>2.3846153846153846</v>
      </c>
      <c r="BE172" s="14">
        <v>224</v>
      </c>
    </row>
    <row r="173" spans="1:57" x14ac:dyDescent="0.2">
      <c r="A173" s="10" t="s">
        <v>37</v>
      </c>
      <c r="B173" s="10">
        <v>565</v>
      </c>
      <c r="C173" s="10" t="b">
        <v>0</v>
      </c>
      <c r="D173" s="13" t="b">
        <v>0</v>
      </c>
      <c r="E173" s="13" t="s">
        <v>187</v>
      </c>
      <c r="F173" s="13">
        <v>476889.77999999898</v>
      </c>
      <c r="G173" s="13">
        <v>2931</v>
      </c>
      <c r="H173" s="13">
        <v>91.032291666696551</v>
      </c>
      <c r="I173" s="14">
        <v>5238.6880662751164</v>
      </c>
      <c r="J173" s="14">
        <v>5238.6880662751164</v>
      </c>
      <c r="K173" s="13">
        <v>5238.6880662751164</v>
      </c>
      <c r="L173" s="14">
        <v>5238.6880662751164</v>
      </c>
      <c r="M173" s="13">
        <v>5329.6624869820262</v>
      </c>
      <c r="N173" s="13">
        <v>865</v>
      </c>
      <c r="O173" s="13">
        <v>9.5021226442050946</v>
      </c>
      <c r="P173" s="13">
        <v>307</v>
      </c>
      <c r="Q173" s="13">
        <v>1.8955882352941176</v>
      </c>
      <c r="R173" s="14">
        <v>229</v>
      </c>
      <c r="S173" s="14">
        <v>268372.74999999994</v>
      </c>
      <c r="T173" s="13">
        <v>1523</v>
      </c>
      <c r="U173" s="14">
        <v>56.512395833324121</v>
      </c>
      <c r="V173" s="13">
        <v>4748.9182867335876</v>
      </c>
      <c r="W173" s="13">
        <v>4748.9182867335876</v>
      </c>
      <c r="X173" s="13">
        <v>4748.9182867335876</v>
      </c>
      <c r="Y173" s="13">
        <v>4748.9182867335876</v>
      </c>
      <c r="Z173" s="13">
        <v>4813.2475360317731</v>
      </c>
      <c r="AA173" s="14">
        <v>442</v>
      </c>
      <c r="AB173" s="14">
        <v>7.8212928948123324</v>
      </c>
      <c r="AC173" s="13">
        <v>300</v>
      </c>
      <c r="AD173" s="14">
        <v>1.9427792915531334</v>
      </c>
      <c r="AE173" s="13">
        <v>239</v>
      </c>
      <c r="AF173" s="13">
        <v>108300.94999999998</v>
      </c>
      <c r="AG173" s="13">
        <v>564</v>
      </c>
      <c r="AH173" s="13">
        <v>21.302881944436521</v>
      </c>
      <c r="AI173" s="13">
        <v>5083.8637834297324</v>
      </c>
      <c r="AJ173" s="14">
        <v>5083.8637834297324</v>
      </c>
      <c r="AK173" s="14">
        <v>5083.8637834297324</v>
      </c>
      <c r="AL173" s="13">
        <v>5083.8637834297324</v>
      </c>
      <c r="AM173" s="14">
        <v>5128.9750506520049</v>
      </c>
      <c r="AN173" s="13">
        <v>176</v>
      </c>
      <c r="AO173" s="14">
        <v>8.2617929564203543</v>
      </c>
      <c r="AP173" s="14">
        <v>322</v>
      </c>
      <c r="AQ173" s="14">
        <v>1.6778523489932886</v>
      </c>
      <c r="AR173" s="14">
        <v>249</v>
      </c>
      <c r="AS173" s="14">
        <v>11727.999999999996</v>
      </c>
      <c r="AT173" s="14">
        <v>56</v>
      </c>
      <c r="AU173" s="14">
        <v>4.8974305555602768</v>
      </c>
      <c r="AV173" s="14">
        <v>2394.7251251341709</v>
      </c>
      <c r="AW173" s="14">
        <v>2394.7251251341709</v>
      </c>
      <c r="AX173" s="14">
        <v>2394.7251251341709</v>
      </c>
      <c r="AY173" s="14">
        <v>2394.7251251341709</v>
      </c>
      <c r="AZ173" s="14">
        <v>2394.7251251341709</v>
      </c>
      <c r="BA173" s="14">
        <v>18</v>
      </c>
      <c r="BB173" s="14">
        <v>3.6753966790940562</v>
      </c>
      <c r="BC173" s="14">
        <v>322</v>
      </c>
      <c r="BD173" s="14">
        <v>1.6875</v>
      </c>
      <c r="BE173" s="14">
        <v>289</v>
      </c>
    </row>
    <row r="174" spans="1:57" x14ac:dyDescent="0.2">
      <c r="A174" s="10" t="s">
        <v>37</v>
      </c>
      <c r="B174" s="10">
        <v>862</v>
      </c>
      <c r="C174" s="10" t="b">
        <v>0</v>
      </c>
      <c r="D174" s="13" t="b">
        <v>0</v>
      </c>
      <c r="E174" s="13" t="s">
        <v>105</v>
      </c>
      <c r="F174" s="13">
        <v>5376.0000000000009</v>
      </c>
      <c r="G174" s="13">
        <v>36</v>
      </c>
      <c r="H174" s="13">
        <v>0.67670138891116949</v>
      </c>
      <c r="I174" s="14">
        <v>7944.4199289292546</v>
      </c>
      <c r="J174" s="14">
        <v>7944.4199289292546</v>
      </c>
      <c r="K174" s="13">
        <v>7944.4199289292546</v>
      </c>
      <c r="L174" s="14">
        <v>7944.4199289292546</v>
      </c>
      <c r="M174" s="13">
        <v>7944.4199289292546</v>
      </c>
      <c r="N174" s="13">
        <v>11</v>
      </c>
      <c r="O174" s="13">
        <v>16.255323515294229</v>
      </c>
      <c r="P174" s="13">
        <v>229</v>
      </c>
      <c r="Q174" s="13">
        <v>1.8</v>
      </c>
      <c r="R174" s="14">
        <v>199</v>
      </c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x14ac:dyDescent="0.2">
      <c r="A175" s="10" t="s">
        <v>37</v>
      </c>
      <c r="B175" s="10">
        <v>580</v>
      </c>
      <c r="C175" s="10" t="b">
        <v>0</v>
      </c>
      <c r="D175" s="13" t="b">
        <v>0</v>
      </c>
      <c r="E175" s="13" t="s">
        <v>96</v>
      </c>
      <c r="F175" s="13">
        <v>155654.05000000013</v>
      </c>
      <c r="G175" s="13">
        <v>923</v>
      </c>
      <c r="H175" s="13">
        <v>22.917500000057917</v>
      </c>
      <c r="I175" s="14">
        <v>6791.9297479920051</v>
      </c>
      <c r="J175" s="14">
        <v>6791.9297479920051</v>
      </c>
      <c r="K175" s="13">
        <v>6791.9297479920051</v>
      </c>
      <c r="L175" s="14">
        <v>6791.9297479920051</v>
      </c>
      <c r="M175" s="13">
        <v>6726.5670339090493</v>
      </c>
      <c r="N175" s="13">
        <v>291</v>
      </c>
      <c r="O175" s="13">
        <v>12.697720082873987</v>
      </c>
      <c r="P175" s="13">
        <v>279</v>
      </c>
      <c r="Q175" s="13">
        <v>1.8716814159292035</v>
      </c>
      <c r="R175" s="14">
        <v>239</v>
      </c>
      <c r="S175" s="14">
        <v>115108.99000000019</v>
      </c>
      <c r="T175" s="13">
        <v>696</v>
      </c>
      <c r="U175" s="14">
        <v>16.052604166693346</v>
      </c>
      <c r="V175" s="13">
        <v>7170.7362123108614</v>
      </c>
      <c r="W175" s="13">
        <v>7170.7362123108614</v>
      </c>
      <c r="X175" s="13">
        <v>7170.7362123108614</v>
      </c>
      <c r="Y175" s="13">
        <v>7170.7362123108614</v>
      </c>
      <c r="Z175" s="13">
        <v>7282.3100093970779</v>
      </c>
      <c r="AA175" s="14">
        <v>211</v>
      </c>
      <c r="AB175" s="14">
        <v>13.144284740901551</v>
      </c>
      <c r="AC175" s="13">
        <v>295</v>
      </c>
      <c r="AD175" s="14">
        <v>1.9268292682926829</v>
      </c>
      <c r="AE175" s="13">
        <v>259</v>
      </c>
      <c r="AF175" s="13">
        <v>61036.950000000004</v>
      </c>
      <c r="AG175" s="13">
        <v>409</v>
      </c>
      <c r="AH175" s="13">
        <v>8.4885069445060797</v>
      </c>
      <c r="AI175" s="13">
        <v>7190.5401502326931</v>
      </c>
      <c r="AJ175" s="14">
        <v>7190.5401502326931</v>
      </c>
      <c r="AK175" s="14">
        <v>7190.5401502326931</v>
      </c>
      <c r="AL175" s="13">
        <v>7190.5401502326931</v>
      </c>
      <c r="AM175" s="14">
        <v>7586.9702906566172</v>
      </c>
      <c r="AN175" s="13">
        <v>121</v>
      </c>
      <c r="AO175" s="14">
        <v>14.254568063740994</v>
      </c>
      <c r="AP175" s="14">
        <v>291.5</v>
      </c>
      <c r="AQ175" s="14">
        <v>1.9555555555555555</v>
      </c>
      <c r="AR175" s="14">
        <v>244</v>
      </c>
      <c r="AS175" s="14">
        <v>4457.0000000000009</v>
      </c>
      <c r="AT175" s="14">
        <v>48</v>
      </c>
      <c r="AU175" s="14">
        <v>1.725555555553292</v>
      </c>
      <c r="AV175" s="14">
        <v>2582.9362524180701</v>
      </c>
      <c r="AW175" s="14">
        <v>2582.9362524180701</v>
      </c>
      <c r="AX175" s="14">
        <v>2582.9362524180701</v>
      </c>
      <c r="AY175" s="14">
        <v>2582.9362524180701</v>
      </c>
      <c r="AZ175" s="14">
        <v>2702.8976175180342</v>
      </c>
      <c r="BA175" s="14">
        <v>11</v>
      </c>
      <c r="BB175" s="14">
        <v>6.3747585318821551</v>
      </c>
      <c r="BC175" s="14">
        <v>352</v>
      </c>
      <c r="BD175" s="14">
        <v>1.7777777777777777</v>
      </c>
      <c r="BE175" s="14">
        <v>224</v>
      </c>
    </row>
    <row r="176" spans="1:57" x14ac:dyDescent="0.2">
      <c r="A176" s="10" t="s">
        <v>37</v>
      </c>
      <c r="B176" s="10">
        <v>889</v>
      </c>
      <c r="C176" s="10" t="b">
        <v>0</v>
      </c>
      <c r="D176" s="13" t="b">
        <v>0</v>
      </c>
      <c r="E176" s="13" t="s">
        <v>106</v>
      </c>
      <c r="F176" s="13">
        <v>270</v>
      </c>
      <c r="G176" s="13">
        <v>2</v>
      </c>
      <c r="I176" s="14">
        <v>0</v>
      </c>
      <c r="J176" s="14">
        <v>0</v>
      </c>
      <c r="K176" s="13">
        <v>0</v>
      </c>
      <c r="L176" s="14">
        <v>0</v>
      </c>
      <c r="M176" s="13">
        <v>0</v>
      </c>
      <c r="N176" s="13">
        <v>1</v>
      </c>
      <c r="O176" s="13">
        <v>0</v>
      </c>
      <c r="P176" s="13">
        <v>270</v>
      </c>
      <c r="Q176" s="13">
        <v>1</v>
      </c>
      <c r="R176" s="14">
        <v>269</v>
      </c>
      <c r="S176" s="14">
        <v>270</v>
      </c>
      <c r="T176" s="13">
        <v>2</v>
      </c>
      <c r="V176" s="13">
        <v>0</v>
      </c>
      <c r="W176" s="13">
        <v>0</v>
      </c>
      <c r="X176" s="13">
        <v>0</v>
      </c>
      <c r="Y176" s="13">
        <v>0</v>
      </c>
      <c r="Z176" s="13">
        <v>0</v>
      </c>
      <c r="AA176" s="14">
        <v>1</v>
      </c>
      <c r="AB176" s="14">
        <v>0</v>
      </c>
      <c r="AC176" s="13">
        <v>270</v>
      </c>
      <c r="AD176" s="14">
        <v>1</v>
      </c>
      <c r="AE176" s="13">
        <v>269</v>
      </c>
      <c r="AF176" s="13">
        <v>270</v>
      </c>
      <c r="AG176" s="13">
        <v>2</v>
      </c>
      <c r="AI176" s="13">
        <v>0</v>
      </c>
      <c r="AJ176" s="14">
        <v>0</v>
      </c>
      <c r="AK176" s="14">
        <v>0</v>
      </c>
      <c r="AL176" s="13">
        <v>0</v>
      </c>
      <c r="AM176" s="14">
        <v>0</v>
      </c>
      <c r="AN176" s="13">
        <v>1</v>
      </c>
      <c r="AO176" s="14">
        <v>0</v>
      </c>
      <c r="AP176" s="14">
        <v>270</v>
      </c>
      <c r="AQ176" s="14">
        <v>1</v>
      </c>
      <c r="AR176" s="14">
        <v>269</v>
      </c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x14ac:dyDescent="0.2">
      <c r="A177" s="10" t="s">
        <v>40</v>
      </c>
      <c r="B177" s="10">
        <v>870</v>
      </c>
      <c r="C177" s="10" t="b">
        <v>0</v>
      </c>
      <c r="D177" s="13" t="b">
        <v>0</v>
      </c>
      <c r="E177" s="13" t="s">
        <v>112</v>
      </c>
      <c r="F177" s="13">
        <v>2546937.8100000075</v>
      </c>
      <c r="G177" s="13">
        <v>3180</v>
      </c>
      <c r="H177" s="13">
        <v>147.47350694457069</v>
      </c>
      <c r="I177" s="14">
        <v>17270.477001386414</v>
      </c>
      <c r="J177" s="14">
        <v>17262.887841657401</v>
      </c>
      <c r="K177" s="13">
        <v>6758.0738442369557</v>
      </c>
      <c r="L177" s="14">
        <v>6750.4846845079428</v>
      </c>
      <c r="M177" s="13">
        <v>6121.5805381187238</v>
      </c>
      <c r="N177" s="13">
        <v>895</v>
      </c>
      <c r="O177" s="13">
        <v>6.0688866667854739</v>
      </c>
      <c r="P177" s="13">
        <v>908</v>
      </c>
      <c r="Q177" s="13">
        <v>2.5944380069524913</v>
      </c>
      <c r="R177" s="14">
        <v>499</v>
      </c>
      <c r="S177" s="14">
        <v>1154126.6400000001</v>
      </c>
      <c r="T177" s="13">
        <v>1542</v>
      </c>
      <c r="U177" s="14">
        <v>74.945520833325276</v>
      </c>
      <c r="V177" s="13">
        <v>15399.541255663757</v>
      </c>
      <c r="W177" s="13">
        <v>15397.272941318754</v>
      </c>
      <c r="X177" s="13">
        <v>5785.8422381819564</v>
      </c>
      <c r="Y177" s="13">
        <v>5783.5739238369524</v>
      </c>
      <c r="Z177" s="13">
        <v>5574.143796119155</v>
      </c>
      <c r="AA177" s="14">
        <v>422</v>
      </c>
      <c r="AB177" s="14">
        <v>5.6307567858325358</v>
      </c>
      <c r="AC177" s="13">
        <v>733.5</v>
      </c>
      <c r="AD177" s="14">
        <v>2.6732186732186731</v>
      </c>
      <c r="AE177" s="13">
        <v>429</v>
      </c>
      <c r="AF177" s="13">
        <v>317044.03999999986</v>
      </c>
      <c r="AG177" s="13">
        <v>419</v>
      </c>
      <c r="AH177" s="13">
        <v>25.042430555549799</v>
      </c>
      <c r="AI177" s="13">
        <v>12660.27430111962</v>
      </c>
      <c r="AJ177" s="14">
        <v>12653.485822676088</v>
      </c>
      <c r="AK177" s="14">
        <v>4907.2185596124536</v>
      </c>
      <c r="AL177" s="13">
        <v>4900.4300811689209</v>
      </c>
      <c r="AM177" s="14">
        <v>4947.4219255663575</v>
      </c>
      <c r="AN177" s="13">
        <v>130</v>
      </c>
      <c r="AO177" s="14">
        <v>5.1911893979951538</v>
      </c>
      <c r="AP177" s="14">
        <v>669.5</v>
      </c>
      <c r="AQ177" s="14">
        <v>2.456</v>
      </c>
      <c r="AR177" s="14">
        <v>428</v>
      </c>
      <c r="AS177" s="14">
        <v>56494.059999999983</v>
      </c>
      <c r="AT177" s="14">
        <v>95</v>
      </c>
      <c r="AU177" s="14">
        <v>5.4268055555439787</v>
      </c>
      <c r="AV177" s="14">
        <v>10410.1868809886</v>
      </c>
      <c r="AW177" s="14">
        <v>10410.1868809886</v>
      </c>
      <c r="AX177" s="14">
        <v>6800.5679625461789</v>
      </c>
      <c r="AY177" s="14">
        <v>6800.5679625461789</v>
      </c>
      <c r="AZ177" s="14">
        <v>7485.6855629366564</v>
      </c>
      <c r="BA177" s="14">
        <v>20</v>
      </c>
      <c r="BB177" s="14">
        <v>3.6854093619713661</v>
      </c>
      <c r="BC177" s="14">
        <v>630</v>
      </c>
      <c r="BD177" s="14">
        <v>4.3</v>
      </c>
      <c r="BE177" s="14">
        <v>469</v>
      </c>
    </row>
    <row r="178" spans="1:57" x14ac:dyDescent="0.2">
      <c r="A178" s="10" t="s">
        <v>40</v>
      </c>
      <c r="B178" s="10">
        <v>891</v>
      </c>
      <c r="C178" s="10" t="b">
        <v>0</v>
      </c>
      <c r="D178" s="13" t="b">
        <v>0</v>
      </c>
      <c r="E178" s="13" t="s">
        <v>113</v>
      </c>
      <c r="F178" s="13">
        <v>29120</v>
      </c>
      <c r="G178" s="13">
        <v>38</v>
      </c>
      <c r="H178" s="13">
        <v>2.2123263888352085</v>
      </c>
      <c r="I178" s="14">
        <v>13162.614769212107</v>
      </c>
      <c r="J178" s="14">
        <v>13162.614769212107</v>
      </c>
      <c r="K178" s="13">
        <v>6251.3379896361066</v>
      </c>
      <c r="L178" s="14">
        <v>6251.3379896361066</v>
      </c>
      <c r="M178" s="13">
        <v>6251.3379896361066</v>
      </c>
      <c r="N178" s="13">
        <v>16</v>
      </c>
      <c r="O178" s="13">
        <v>7.2322059171495088</v>
      </c>
      <c r="P178" s="13">
        <v>550.5</v>
      </c>
      <c r="Q178" s="13">
        <v>1.75</v>
      </c>
      <c r="R178" s="14">
        <v>539</v>
      </c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x14ac:dyDescent="0.2">
      <c r="A179" s="10" t="s">
        <v>40</v>
      </c>
      <c r="B179" s="10">
        <v>559</v>
      </c>
      <c r="C179" s="10" t="b">
        <v>0</v>
      </c>
      <c r="D179" s="13" t="b">
        <v>0</v>
      </c>
      <c r="E179" s="13" t="s">
        <v>109</v>
      </c>
      <c r="F179" s="13">
        <v>34752.999999999993</v>
      </c>
      <c r="G179" s="13">
        <v>37</v>
      </c>
      <c r="H179" s="13">
        <v>3.9685069444676628</v>
      </c>
      <c r="I179" s="14">
        <v>8757.1977285935609</v>
      </c>
      <c r="J179" s="14">
        <v>8757.1977285935609</v>
      </c>
      <c r="K179" s="13">
        <v>2697.7148206643983</v>
      </c>
      <c r="L179" s="14">
        <v>2697.7148206643983</v>
      </c>
      <c r="M179" s="13">
        <v>2371.6526471298689</v>
      </c>
      <c r="N179" s="13">
        <v>11</v>
      </c>
      <c r="O179" s="13">
        <v>2.771823296248646</v>
      </c>
      <c r="P179" s="13">
        <v>827.5</v>
      </c>
      <c r="Q179" s="13">
        <v>2.4545454545454546</v>
      </c>
      <c r="R179" s="14">
        <v>429</v>
      </c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x14ac:dyDescent="0.2">
      <c r="A180" s="10" t="s">
        <v>40</v>
      </c>
      <c r="B180" s="10">
        <v>567</v>
      </c>
      <c r="C180" s="10" t="b">
        <v>0</v>
      </c>
      <c r="D180" s="13" t="b">
        <v>0</v>
      </c>
      <c r="E180" s="13" t="s">
        <v>188</v>
      </c>
      <c r="F180" s="13">
        <v>50575.080000000024</v>
      </c>
      <c r="G180" s="13">
        <v>77</v>
      </c>
      <c r="I180" s="14">
        <v>0</v>
      </c>
      <c r="J180" s="14">
        <v>0</v>
      </c>
      <c r="K180" s="13">
        <v>0</v>
      </c>
      <c r="L180" s="14">
        <v>0</v>
      </c>
      <c r="M180" s="13">
        <v>0</v>
      </c>
      <c r="N180" s="13">
        <v>30</v>
      </c>
      <c r="O180" s="13">
        <v>0</v>
      </c>
      <c r="P180" s="13">
        <v>590</v>
      </c>
      <c r="Q180" s="13">
        <v>1.75</v>
      </c>
      <c r="R180" s="14">
        <v>539</v>
      </c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x14ac:dyDescent="0.2">
      <c r="A181" s="10" t="s">
        <v>40</v>
      </c>
      <c r="B181" s="10">
        <v>569</v>
      </c>
      <c r="C181" s="10" t="b">
        <v>0</v>
      </c>
      <c r="D181" s="13" t="b">
        <v>0</v>
      </c>
      <c r="E181" s="13" t="s">
        <v>95</v>
      </c>
      <c r="F181" s="13">
        <v>10630</v>
      </c>
      <c r="G181" s="13">
        <v>27</v>
      </c>
      <c r="H181" s="13">
        <v>3.9404166666782112</v>
      </c>
      <c r="I181" s="14">
        <v>2697.6842550412662</v>
      </c>
      <c r="J181" s="14">
        <v>2697.6842550412662</v>
      </c>
      <c r="K181" s="13">
        <v>2544.9085333540752</v>
      </c>
      <c r="L181" s="14">
        <v>2544.9085333540752</v>
      </c>
      <c r="M181" s="13">
        <v>2788.5375911941142</v>
      </c>
      <c r="N181" s="13">
        <v>10</v>
      </c>
      <c r="O181" s="13">
        <v>2.5378026858337406</v>
      </c>
      <c r="P181" s="13">
        <v>323</v>
      </c>
      <c r="Q181" s="13">
        <v>2.375</v>
      </c>
      <c r="R181" s="14">
        <v>539</v>
      </c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x14ac:dyDescent="0.2">
      <c r="A182" s="10" t="s">
        <v>40</v>
      </c>
      <c r="B182" s="10">
        <v>803</v>
      </c>
      <c r="C182" s="10" t="b">
        <v>0</v>
      </c>
      <c r="D182" s="13" t="b">
        <v>0</v>
      </c>
      <c r="E182" s="13" t="s">
        <v>154</v>
      </c>
      <c r="F182" s="13">
        <v>351567.99999999988</v>
      </c>
      <c r="G182" s="13">
        <v>384</v>
      </c>
      <c r="H182" s="13">
        <v>44.392951388841901</v>
      </c>
      <c r="I182" s="14">
        <v>7919.4554315747964</v>
      </c>
      <c r="J182" s="14">
        <v>7919.4554315747964</v>
      </c>
      <c r="K182" s="13">
        <v>3033.4108408445923</v>
      </c>
      <c r="L182" s="14">
        <v>3033.4108408445923</v>
      </c>
      <c r="M182" s="13">
        <v>2813.2810748733164</v>
      </c>
      <c r="N182" s="13">
        <v>126</v>
      </c>
      <c r="O182" s="13">
        <v>2.8382884232308534</v>
      </c>
      <c r="P182" s="13">
        <v>908.5</v>
      </c>
      <c r="Q182" s="13">
        <v>2.2240000000000002</v>
      </c>
      <c r="R182" s="14">
        <v>539</v>
      </c>
      <c r="S182" s="14">
        <v>19202</v>
      </c>
      <c r="T182" s="13">
        <v>50</v>
      </c>
      <c r="U182" s="14">
        <v>6.9679166666726813</v>
      </c>
      <c r="V182" s="13">
        <v>2755.7734856162306</v>
      </c>
      <c r="W182" s="13">
        <v>2755.7734856162306</v>
      </c>
      <c r="X182" s="13">
        <v>2755.7734856162306</v>
      </c>
      <c r="Y182" s="13">
        <v>2755.7734856162306</v>
      </c>
      <c r="Z182" s="13">
        <v>2399.1245589885411</v>
      </c>
      <c r="AA182" s="14">
        <v>15</v>
      </c>
      <c r="AB182" s="14">
        <v>2.152723793575849</v>
      </c>
      <c r="AC182" s="13">
        <v>1157</v>
      </c>
      <c r="AD182" s="14">
        <v>2.4</v>
      </c>
      <c r="AE182" s="13">
        <v>439</v>
      </c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x14ac:dyDescent="0.2">
      <c r="A183" s="10" t="s">
        <v>40</v>
      </c>
      <c r="B183" s="10">
        <v>530</v>
      </c>
      <c r="C183" s="10" t="b">
        <v>0</v>
      </c>
      <c r="D183" s="13" t="b">
        <v>0</v>
      </c>
      <c r="E183" s="13" t="s">
        <v>92</v>
      </c>
      <c r="F183" s="13">
        <v>135077.02000000002</v>
      </c>
      <c r="G183" s="13">
        <v>226</v>
      </c>
      <c r="H183" s="13">
        <v>1</v>
      </c>
      <c r="I183" s="14">
        <v>135077.02000000002</v>
      </c>
      <c r="J183" s="14">
        <v>135077.02000000002</v>
      </c>
      <c r="K183" s="13">
        <v>87731.270000000048</v>
      </c>
      <c r="L183" s="14">
        <v>87731.270000000048</v>
      </c>
      <c r="M183" s="13">
        <v>69447.700000000055</v>
      </c>
      <c r="N183" s="13">
        <v>45</v>
      </c>
      <c r="O183" s="13">
        <v>45</v>
      </c>
      <c r="P183" s="13">
        <v>1088</v>
      </c>
      <c r="Q183" s="13">
        <v>4.0232558139534884</v>
      </c>
      <c r="R183" s="14">
        <v>479</v>
      </c>
      <c r="S183" s="14">
        <v>101809.02000000005</v>
      </c>
      <c r="T183" s="13">
        <v>191</v>
      </c>
      <c r="U183" s="14">
        <v>1</v>
      </c>
      <c r="V183" s="13">
        <v>101809.02000000005</v>
      </c>
      <c r="W183" s="13">
        <v>101809.02000000005</v>
      </c>
      <c r="X183" s="13">
        <v>72457.870000000054</v>
      </c>
      <c r="Y183" s="13">
        <v>72457.870000000054</v>
      </c>
      <c r="Z183" s="13">
        <v>60240.26000000006</v>
      </c>
      <c r="AA183" s="14">
        <v>33</v>
      </c>
      <c r="AB183" s="14">
        <v>33</v>
      </c>
      <c r="AC183" s="13">
        <v>1034</v>
      </c>
      <c r="AD183" s="14">
        <v>4.67741935483871</v>
      </c>
      <c r="AE183" s="13">
        <v>484</v>
      </c>
      <c r="AF183" s="13">
        <v>8126.0200000000023</v>
      </c>
      <c r="AG183" s="13">
        <v>18</v>
      </c>
      <c r="AI183" s="13">
        <v>0</v>
      </c>
      <c r="AJ183" s="14">
        <v>0</v>
      </c>
      <c r="AK183" s="14">
        <v>0</v>
      </c>
      <c r="AL183" s="13">
        <v>0</v>
      </c>
      <c r="AM183" s="14">
        <v>0</v>
      </c>
      <c r="AN183" s="13">
        <v>8</v>
      </c>
      <c r="AO183" s="14">
        <v>0</v>
      </c>
      <c r="AP183" s="14">
        <v>690</v>
      </c>
      <c r="AQ183" s="14">
        <v>1.8571428571428572</v>
      </c>
      <c r="AR183" s="14">
        <v>659</v>
      </c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x14ac:dyDescent="0.2">
      <c r="A184" s="10" t="s">
        <v>40</v>
      </c>
      <c r="B184" s="10">
        <v>548</v>
      </c>
      <c r="C184" s="10" t="b">
        <v>0</v>
      </c>
      <c r="D184" s="13" t="b">
        <v>0</v>
      </c>
      <c r="E184" s="13" t="s">
        <v>91</v>
      </c>
      <c r="F184" s="13">
        <v>34271</v>
      </c>
      <c r="G184" s="13">
        <v>30</v>
      </c>
      <c r="H184" s="13">
        <v>1.0198958333203336</v>
      </c>
      <c r="I184" s="14">
        <v>33602.451231150393</v>
      </c>
      <c r="J184" s="14">
        <v>33602.451231150393</v>
      </c>
      <c r="K184" s="13">
        <v>12830.722091880427</v>
      </c>
      <c r="L184" s="14">
        <v>12830.722091880427</v>
      </c>
      <c r="M184" s="13">
        <v>12780.716985149118</v>
      </c>
      <c r="N184" s="13">
        <v>8</v>
      </c>
      <c r="O184" s="13">
        <v>7.8439383107934741</v>
      </c>
      <c r="P184" s="13">
        <v>1218.5</v>
      </c>
      <c r="Q184" s="13">
        <v>3</v>
      </c>
      <c r="R184" s="14">
        <v>579</v>
      </c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x14ac:dyDescent="0.2">
      <c r="A185" s="10" t="s">
        <v>40</v>
      </c>
      <c r="B185" s="10">
        <v>575</v>
      </c>
      <c r="C185" s="10" t="b">
        <v>0</v>
      </c>
      <c r="D185" s="13" t="b">
        <v>0</v>
      </c>
      <c r="E185" s="13" t="s">
        <v>192</v>
      </c>
      <c r="F185" s="13">
        <v>2697</v>
      </c>
      <c r="G185" s="13">
        <v>10</v>
      </c>
      <c r="H185" s="13">
        <v>0.39517361111211358</v>
      </c>
      <c r="I185" s="14">
        <v>6824.8484315792075</v>
      </c>
      <c r="J185" s="14">
        <v>6824.8484315792075</v>
      </c>
      <c r="K185" s="13">
        <v>6824.8484315792075</v>
      </c>
      <c r="L185" s="14">
        <v>6824.8484315792075</v>
      </c>
      <c r="M185" s="13">
        <v>6824.8484315792075</v>
      </c>
      <c r="N185" s="13">
        <v>4</v>
      </c>
      <c r="O185" s="13">
        <v>10.122133380169384</v>
      </c>
      <c r="P185" s="13">
        <v>558.5</v>
      </c>
      <c r="Q185" s="13">
        <v>2</v>
      </c>
      <c r="R185" s="14">
        <v>384</v>
      </c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x14ac:dyDescent="0.2">
      <c r="A186" s="10" t="s">
        <v>40</v>
      </c>
      <c r="B186" s="10">
        <v>547</v>
      </c>
      <c r="C186" s="10" t="b">
        <v>0</v>
      </c>
      <c r="D186" s="13" t="b">
        <v>0</v>
      </c>
      <c r="E186" s="13" t="s">
        <v>94</v>
      </c>
      <c r="F186" s="13">
        <v>127398.00000000001</v>
      </c>
      <c r="G186" s="13">
        <v>146</v>
      </c>
      <c r="I186" s="14">
        <v>0</v>
      </c>
      <c r="J186" s="14">
        <v>0</v>
      </c>
      <c r="K186" s="13">
        <v>0</v>
      </c>
      <c r="L186" s="14">
        <v>0</v>
      </c>
      <c r="M186" s="13">
        <v>0</v>
      </c>
      <c r="N186" s="13">
        <v>34</v>
      </c>
      <c r="O186" s="13">
        <v>0</v>
      </c>
      <c r="P186" s="13">
        <v>1795</v>
      </c>
      <c r="Q186" s="13">
        <v>3.3529411764705883</v>
      </c>
      <c r="R186" s="14">
        <v>349</v>
      </c>
      <c r="S186" s="14">
        <v>56613.000000000007</v>
      </c>
      <c r="T186" s="13">
        <v>53</v>
      </c>
      <c r="V186" s="13">
        <v>0</v>
      </c>
      <c r="W186" s="13">
        <v>0</v>
      </c>
      <c r="X186" s="13">
        <v>0</v>
      </c>
      <c r="Y186" s="13">
        <v>0</v>
      </c>
      <c r="Z186" s="13">
        <v>0</v>
      </c>
      <c r="AA186" s="14">
        <v>15</v>
      </c>
      <c r="AB186" s="14">
        <v>0</v>
      </c>
      <c r="AC186" s="13">
        <v>2000</v>
      </c>
      <c r="AD186" s="14">
        <v>2.6666666666666665</v>
      </c>
      <c r="AE186" s="13">
        <v>299</v>
      </c>
      <c r="AF186" s="13">
        <v>6452.9999999999991</v>
      </c>
      <c r="AG186" s="13">
        <v>12</v>
      </c>
      <c r="AI186" s="13">
        <v>0</v>
      </c>
      <c r="AJ186" s="14">
        <v>0</v>
      </c>
      <c r="AK186" s="14">
        <v>0</v>
      </c>
      <c r="AL186" s="13">
        <v>0</v>
      </c>
      <c r="AM186" s="14">
        <v>0</v>
      </c>
      <c r="AN186" s="13">
        <v>4</v>
      </c>
      <c r="AO186" s="14">
        <v>0</v>
      </c>
      <c r="AP186" s="14">
        <v>2000</v>
      </c>
      <c r="AQ186" s="14">
        <v>2.25</v>
      </c>
      <c r="AR186" s="14">
        <v>329</v>
      </c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x14ac:dyDescent="0.2">
      <c r="A187" s="10" t="s">
        <v>40</v>
      </c>
      <c r="B187" s="10">
        <v>862</v>
      </c>
      <c r="C187" s="10" t="b">
        <v>0</v>
      </c>
      <c r="D187" s="13" t="b">
        <v>0</v>
      </c>
      <c r="E187" s="13" t="s">
        <v>105</v>
      </c>
      <c r="F187" s="13">
        <v>625190.9600000002</v>
      </c>
      <c r="G187" s="13">
        <v>443</v>
      </c>
      <c r="H187" s="13">
        <v>32.801597222103446</v>
      </c>
      <c r="I187" s="14">
        <v>19059.771869240365</v>
      </c>
      <c r="J187" s="14">
        <v>19059.771869240365</v>
      </c>
      <c r="K187" s="13">
        <v>6139.3967688956955</v>
      </c>
      <c r="L187" s="14">
        <v>6139.3967688956955</v>
      </c>
      <c r="M187" s="13">
        <v>5661.2377361571607</v>
      </c>
      <c r="N187" s="13">
        <v>159</v>
      </c>
      <c r="O187" s="13">
        <v>4.8473249312645486</v>
      </c>
      <c r="P187" s="13">
        <v>880</v>
      </c>
      <c r="Q187" s="13">
        <v>2.1474358974358974</v>
      </c>
      <c r="R187" s="14">
        <v>659</v>
      </c>
      <c r="S187" s="14">
        <v>401856.94000000006</v>
      </c>
      <c r="T187" s="13">
        <v>273</v>
      </c>
      <c r="U187" s="14">
        <v>19.305659722131967</v>
      </c>
      <c r="V187" s="13">
        <v>20815.498966829509</v>
      </c>
      <c r="W187" s="13">
        <v>20815.498966829509</v>
      </c>
      <c r="X187" s="13">
        <v>6729.1562096202524</v>
      </c>
      <c r="Y187" s="13">
        <v>6729.1562096202524</v>
      </c>
      <c r="Z187" s="13">
        <v>6796.3308111964598</v>
      </c>
      <c r="AA187" s="14">
        <v>88</v>
      </c>
      <c r="AB187" s="14">
        <v>4.5582487864487211</v>
      </c>
      <c r="AC187" s="13">
        <v>935</v>
      </c>
      <c r="AD187" s="14">
        <v>2.3908045977011496</v>
      </c>
      <c r="AE187" s="13">
        <v>639</v>
      </c>
      <c r="AF187" s="13">
        <v>197398.05999999997</v>
      </c>
      <c r="AG187" s="13">
        <v>99</v>
      </c>
      <c r="AH187" s="13">
        <v>8.3839930554982853</v>
      </c>
      <c r="AI187" s="13">
        <v>23544.635437232959</v>
      </c>
      <c r="AJ187" s="14">
        <v>23544.635437232959</v>
      </c>
      <c r="AK187" s="14">
        <v>9233.7767323447442</v>
      </c>
      <c r="AL187" s="13">
        <v>9233.7767323447442</v>
      </c>
      <c r="AM187" s="14">
        <v>8972.9046174083342</v>
      </c>
      <c r="AN187" s="13">
        <v>35</v>
      </c>
      <c r="AO187" s="14">
        <v>4.1746217784670918</v>
      </c>
      <c r="AP187" s="14">
        <v>1214</v>
      </c>
      <c r="AQ187" s="14">
        <v>2.3529411764705883</v>
      </c>
      <c r="AR187" s="14">
        <v>699</v>
      </c>
      <c r="AS187" s="14">
        <v>130516.04000000001</v>
      </c>
      <c r="AT187" s="14">
        <v>45</v>
      </c>
      <c r="AU187" s="14">
        <v>2.3237847221826087</v>
      </c>
      <c r="AV187" s="14">
        <v>56165.288786911879</v>
      </c>
      <c r="AW187" s="14">
        <v>56165.288786911879</v>
      </c>
      <c r="AX187" s="14">
        <v>26480.180979158915</v>
      </c>
      <c r="AY187" s="14">
        <v>26480.180979158915</v>
      </c>
      <c r="AZ187" s="14">
        <v>25479.640792365615</v>
      </c>
      <c r="BA187" s="14">
        <v>15</v>
      </c>
      <c r="BB187" s="14">
        <v>6.4549869257730936</v>
      </c>
      <c r="BC187" s="14">
        <v>3000</v>
      </c>
      <c r="BD187" s="14">
        <v>2.6</v>
      </c>
      <c r="BE187" s="14">
        <v>800</v>
      </c>
    </row>
    <row r="188" spans="1:57" x14ac:dyDescent="0.2">
      <c r="A188" s="10" t="s">
        <v>40</v>
      </c>
      <c r="B188" s="10">
        <v>579</v>
      </c>
      <c r="C188" s="10" t="b">
        <v>0</v>
      </c>
      <c r="D188" s="13" t="b">
        <v>0</v>
      </c>
      <c r="E188" s="13" t="s">
        <v>104</v>
      </c>
      <c r="F188" s="13">
        <v>56332.95</v>
      </c>
      <c r="G188" s="13">
        <v>174</v>
      </c>
      <c r="H188" s="13">
        <v>3.0801041666691891</v>
      </c>
      <c r="I188" s="14">
        <v>18289.300280684402</v>
      </c>
      <c r="J188" s="14">
        <v>18289.300280684402</v>
      </c>
      <c r="K188" s="13">
        <v>16395.85782405908</v>
      </c>
      <c r="L188" s="14">
        <v>16395.85782405908</v>
      </c>
      <c r="M188" s="13">
        <v>17708.917312035279</v>
      </c>
      <c r="N188" s="13">
        <v>54</v>
      </c>
      <c r="O188" s="13">
        <v>17.531874598382611</v>
      </c>
      <c r="P188" s="13">
        <v>668.5</v>
      </c>
      <c r="Q188" s="13">
        <v>2.4150943396226414</v>
      </c>
      <c r="R188" s="14">
        <v>389</v>
      </c>
      <c r="S188" s="14">
        <v>50468.94999999999</v>
      </c>
      <c r="T188" s="13">
        <v>150</v>
      </c>
      <c r="U188" s="14">
        <v>3.08</v>
      </c>
      <c r="V188" s="13">
        <v>16386.022727272724</v>
      </c>
      <c r="W188" s="13">
        <v>16386.022727272724</v>
      </c>
      <c r="X188" s="13">
        <v>14492.516233766233</v>
      </c>
      <c r="Y188" s="13">
        <v>14492.516233766233</v>
      </c>
      <c r="Z188" s="13">
        <v>15415.977272727272</v>
      </c>
      <c r="AA188" s="14">
        <v>47</v>
      </c>
      <c r="AB188" s="14">
        <v>15.25974025974026</v>
      </c>
      <c r="AC188" s="13">
        <v>699</v>
      </c>
      <c r="AD188" s="14">
        <v>2.3913043478260869</v>
      </c>
      <c r="AE188" s="13">
        <v>389</v>
      </c>
      <c r="AF188" s="13">
        <v>21781</v>
      </c>
      <c r="AG188" s="13">
        <v>57</v>
      </c>
      <c r="AH188" s="13">
        <v>1.37625</v>
      </c>
      <c r="AI188" s="13">
        <v>15826.339691189827</v>
      </c>
      <c r="AJ188" s="14">
        <v>15826.339691189827</v>
      </c>
      <c r="AK188" s="14">
        <v>11588.737511353316</v>
      </c>
      <c r="AL188" s="13">
        <v>11588.737511353316</v>
      </c>
      <c r="AM188" s="14">
        <v>13383.694822888281</v>
      </c>
      <c r="AN188" s="13">
        <v>19</v>
      </c>
      <c r="AO188" s="14">
        <v>13.805631244323342</v>
      </c>
      <c r="AP188" s="14">
        <v>799</v>
      </c>
      <c r="AQ188" s="14">
        <v>2.1111111111111112</v>
      </c>
      <c r="AR188" s="14">
        <v>544</v>
      </c>
      <c r="AS188" s="14">
        <v>1598</v>
      </c>
      <c r="AT188" s="14">
        <v>2</v>
      </c>
      <c r="AU188" s="14"/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2</v>
      </c>
      <c r="BB188" s="14">
        <v>0</v>
      </c>
      <c r="BC188" s="14">
        <v>799</v>
      </c>
      <c r="BD188" s="14">
        <v>1</v>
      </c>
      <c r="BE188" s="14">
        <v>949</v>
      </c>
    </row>
    <row r="189" spans="1:57" x14ac:dyDescent="0.2">
      <c r="A189" s="10" t="s">
        <v>40</v>
      </c>
      <c r="B189" s="10">
        <v>577</v>
      </c>
      <c r="C189" s="10" t="b">
        <v>0</v>
      </c>
      <c r="D189" s="13" t="b">
        <v>0</v>
      </c>
      <c r="E189" s="13" t="s">
        <v>108</v>
      </c>
      <c r="F189" s="13">
        <v>94457.88</v>
      </c>
      <c r="G189" s="13">
        <v>151</v>
      </c>
      <c r="H189" s="13">
        <v>7.1704513888977814</v>
      </c>
      <c r="I189" s="14">
        <v>13173.212518566388</v>
      </c>
      <c r="J189" s="14">
        <v>13173.212518566388</v>
      </c>
      <c r="K189" s="13">
        <v>11077.068331148583</v>
      </c>
      <c r="L189" s="14">
        <v>11077.068331148583</v>
      </c>
      <c r="M189" s="13">
        <v>10346.995743514086</v>
      </c>
      <c r="N189" s="13">
        <v>56</v>
      </c>
      <c r="O189" s="13">
        <v>7.8098291115544596</v>
      </c>
      <c r="P189" s="13">
        <v>442</v>
      </c>
      <c r="Q189" s="13">
        <v>1.9464285714285714</v>
      </c>
      <c r="R189" s="14">
        <v>434</v>
      </c>
      <c r="S189" s="14">
        <v>92567.88</v>
      </c>
      <c r="T189" s="13">
        <v>145</v>
      </c>
      <c r="U189" s="14">
        <v>6.1704513888977814</v>
      </c>
      <c r="V189" s="13">
        <v>15001.800381500983</v>
      </c>
      <c r="W189" s="13">
        <v>15001.800381500983</v>
      </c>
      <c r="X189" s="13">
        <v>12565.949411660531</v>
      </c>
      <c r="Y189" s="13">
        <v>12565.949411660531</v>
      </c>
      <c r="Z189" s="13">
        <v>11717.559290733723</v>
      </c>
      <c r="AA189" s="14">
        <v>53</v>
      </c>
      <c r="AB189" s="14">
        <v>8.5893229943210549</v>
      </c>
      <c r="AC189" s="13">
        <v>439</v>
      </c>
      <c r="AD189" s="14">
        <v>1.9622641509433962</v>
      </c>
      <c r="AE189" s="13">
        <v>429</v>
      </c>
      <c r="AF189" s="13">
        <v>66377</v>
      </c>
      <c r="AG189" s="13">
        <v>60</v>
      </c>
      <c r="AH189" s="13">
        <v>2.2075</v>
      </c>
      <c r="AI189" s="13">
        <v>30068.856172140429</v>
      </c>
      <c r="AJ189" s="14">
        <v>30068.856172140429</v>
      </c>
      <c r="AK189" s="14">
        <v>23260.113250283128</v>
      </c>
      <c r="AL189" s="13">
        <v>23260.113250283128</v>
      </c>
      <c r="AM189" s="14">
        <v>24297.494903737261</v>
      </c>
      <c r="AN189" s="13">
        <v>21</v>
      </c>
      <c r="AO189" s="14">
        <v>9.5130237825594559</v>
      </c>
      <c r="AP189" s="14">
        <v>926</v>
      </c>
      <c r="AQ189" s="14">
        <v>2.0952380952380953</v>
      </c>
      <c r="AR189" s="14">
        <v>639</v>
      </c>
      <c r="AS189" s="14">
        <v>40968</v>
      </c>
      <c r="AT189" s="14">
        <v>24</v>
      </c>
      <c r="AU189" s="14">
        <v>1.405</v>
      </c>
      <c r="AV189" s="14">
        <v>29158.718861209964</v>
      </c>
      <c r="AW189" s="14">
        <v>29158.718861209964</v>
      </c>
      <c r="AX189" s="14">
        <v>29158.718861209964</v>
      </c>
      <c r="AY189" s="14">
        <v>29158.718861209964</v>
      </c>
      <c r="AZ189" s="14">
        <v>27799.302491103201</v>
      </c>
      <c r="BA189" s="14">
        <v>6</v>
      </c>
      <c r="BB189" s="14">
        <v>4.2704626334519569</v>
      </c>
      <c r="BC189" s="14">
        <v>2197</v>
      </c>
      <c r="BD189" s="14">
        <v>3</v>
      </c>
      <c r="BE189" s="14">
        <v>639</v>
      </c>
    </row>
    <row r="190" spans="1:57" x14ac:dyDescent="0.2">
      <c r="A190" s="10" t="s">
        <v>40</v>
      </c>
      <c r="B190" s="10">
        <v>550</v>
      </c>
      <c r="C190" s="10" t="b">
        <v>0</v>
      </c>
      <c r="D190" s="13" t="b">
        <v>0</v>
      </c>
      <c r="E190" s="13" t="s">
        <v>178</v>
      </c>
      <c r="F190" s="13">
        <v>5781</v>
      </c>
      <c r="G190" s="13">
        <v>17</v>
      </c>
      <c r="H190" s="13">
        <v>15.312361111110077</v>
      </c>
      <c r="I190" s="14">
        <v>377.53811825960156</v>
      </c>
      <c r="J190" s="14">
        <v>351.81053796408696</v>
      </c>
      <c r="K190" s="13">
        <v>377.53811825960156</v>
      </c>
      <c r="L190" s="14">
        <v>351.81053796408696</v>
      </c>
      <c r="M190" s="13">
        <v>377.60342497440172</v>
      </c>
      <c r="N190" s="13">
        <v>9</v>
      </c>
      <c r="O190" s="13">
        <v>0.58776043320124782</v>
      </c>
      <c r="P190" s="13">
        <v>403</v>
      </c>
      <c r="Q190" s="13">
        <v>1.4444444444444444</v>
      </c>
      <c r="R190" s="14">
        <v>319</v>
      </c>
      <c r="S190" s="14">
        <v>3262</v>
      </c>
      <c r="T190" s="13">
        <v>9</v>
      </c>
      <c r="U190" s="14">
        <v>9.6746527778226294</v>
      </c>
      <c r="V190" s="13">
        <v>337.16972328738638</v>
      </c>
      <c r="W190" s="13">
        <v>337.16972328738638</v>
      </c>
      <c r="X190" s="13">
        <v>337.16972328738638</v>
      </c>
      <c r="Y190" s="13">
        <v>337.16972328738638</v>
      </c>
      <c r="Z190" s="13">
        <v>337.16972328738638</v>
      </c>
      <c r="AA190" s="14">
        <v>5</v>
      </c>
      <c r="AB190" s="14">
        <v>0.51681441337735501</v>
      </c>
      <c r="AC190" s="13">
        <v>340</v>
      </c>
      <c r="AD190" s="14">
        <v>1.4</v>
      </c>
      <c r="AE190" s="13">
        <v>249</v>
      </c>
      <c r="AF190" s="13">
        <v>858.00000000000011</v>
      </c>
      <c r="AG190" s="13">
        <v>5</v>
      </c>
      <c r="AH190" s="13">
        <v>3.7934374999982539</v>
      </c>
      <c r="AI190" s="13">
        <v>226.18008073163062</v>
      </c>
      <c r="AJ190" s="14">
        <v>226.18008073163062</v>
      </c>
      <c r="AK190" s="14">
        <v>226.18008073163062</v>
      </c>
      <c r="AL190" s="13">
        <v>226.18008073163062</v>
      </c>
      <c r="AM190" s="14">
        <v>226.18008073163062</v>
      </c>
      <c r="AN190" s="13">
        <v>3</v>
      </c>
      <c r="AO190" s="14">
        <v>0.79083944311758947</v>
      </c>
      <c r="AP190" s="14">
        <v>340</v>
      </c>
      <c r="AQ190" s="14">
        <v>1.6666666666666667</v>
      </c>
      <c r="AR190" s="14">
        <v>169</v>
      </c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x14ac:dyDescent="0.2">
      <c r="A191" s="10" t="s">
        <v>31</v>
      </c>
      <c r="B191" s="10">
        <v>810</v>
      </c>
      <c r="C191" s="10" t="b">
        <v>0</v>
      </c>
      <c r="D191" s="13" t="b">
        <v>0</v>
      </c>
      <c r="E191" s="13" t="s">
        <v>103</v>
      </c>
      <c r="F191" s="13">
        <v>1481902.430000019</v>
      </c>
      <c r="G191" s="13">
        <v>6125</v>
      </c>
      <c r="H191" s="13">
        <v>80.114895833236517</v>
      </c>
      <c r="I191" s="14">
        <v>18497.214713786547</v>
      </c>
      <c r="J191" s="14">
        <v>18360.391219403919</v>
      </c>
      <c r="K191" s="13">
        <v>17283.08469478886</v>
      </c>
      <c r="L191" s="14">
        <v>17146.261200406283</v>
      </c>
      <c r="M191" s="13">
        <v>14637.73369238413</v>
      </c>
      <c r="N191" s="13">
        <v>1555</v>
      </c>
      <c r="O191" s="13">
        <v>19.409623938559648</v>
      </c>
      <c r="P191" s="13">
        <v>517</v>
      </c>
      <c r="Q191" s="13">
        <v>2.5018050541516246</v>
      </c>
      <c r="R191" s="14">
        <v>299</v>
      </c>
      <c r="S191" s="14">
        <v>1481902.430000019</v>
      </c>
      <c r="T191" s="13">
        <v>6125</v>
      </c>
      <c r="U191" s="14">
        <v>80.114895833236517</v>
      </c>
      <c r="V191" s="13">
        <v>18497.214713786547</v>
      </c>
      <c r="W191" s="13">
        <v>18360.391219403919</v>
      </c>
      <c r="X191" s="13">
        <v>17283.08469478886</v>
      </c>
      <c r="Y191" s="13">
        <v>17146.261200406283</v>
      </c>
      <c r="Z191" s="13">
        <v>14637.73369238413</v>
      </c>
      <c r="AA191" s="14">
        <v>1555</v>
      </c>
      <c r="AB191" s="14">
        <v>19.409623938559648</v>
      </c>
      <c r="AC191" s="13">
        <v>517</v>
      </c>
      <c r="AD191" s="14">
        <v>2.5018050541516246</v>
      </c>
      <c r="AE191" s="13">
        <v>299</v>
      </c>
      <c r="AF191" s="13">
        <v>496932.61999999767</v>
      </c>
      <c r="AG191" s="13">
        <v>2069</v>
      </c>
      <c r="AH191" s="13">
        <v>25.738680555489264</v>
      </c>
      <c r="AI191" s="13">
        <v>19306.841270618952</v>
      </c>
      <c r="AJ191" s="14">
        <v>19235.625498852864</v>
      </c>
      <c r="AK191" s="14">
        <v>18067.139028260033</v>
      </c>
      <c r="AL191" s="13">
        <v>17995.923256493945</v>
      </c>
      <c r="AM191" s="14">
        <v>15867.870504064951</v>
      </c>
      <c r="AN191" s="13">
        <v>544</v>
      </c>
      <c r="AO191" s="14">
        <v>21.135504550328694</v>
      </c>
      <c r="AP191" s="14">
        <v>508</v>
      </c>
      <c r="AQ191" s="14">
        <v>2.3658536585365852</v>
      </c>
      <c r="AR191" s="14">
        <v>309</v>
      </c>
      <c r="AS191" s="14">
        <v>78303.02</v>
      </c>
      <c r="AT191" s="14">
        <v>322</v>
      </c>
      <c r="AU191" s="14">
        <v>5.6502083333206246</v>
      </c>
      <c r="AV191" s="14">
        <v>13858.430588873765</v>
      </c>
      <c r="AW191" s="14">
        <v>13858.430588873765</v>
      </c>
      <c r="AX191" s="14">
        <v>12640.776372581078</v>
      </c>
      <c r="AY191" s="14">
        <v>12640.776372581078</v>
      </c>
      <c r="AZ191" s="14">
        <v>11463.131300494049</v>
      </c>
      <c r="BA191" s="14">
        <v>82</v>
      </c>
      <c r="BB191" s="14">
        <v>14.512739205814141</v>
      </c>
      <c r="BC191" s="14">
        <v>584.5</v>
      </c>
      <c r="BD191" s="14">
        <v>2.3733333333333335</v>
      </c>
      <c r="BE191" s="14">
        <v>319</v>
      </c>
    </row>
    <row r="192" spans="1:57" x14ac:dyDescent="0.2">
      <c r="A192" s="10" t="s">
        <v>31</v>
      </c>
      <c r="B192" s="10">
        <v>581</v>
      </c>
      <c r="C192" s="10" t="b">
        <v>0</v>
      </c>
      <c r="D192" s="13" t="b">
        <v>0</v>
      </c>
      <c r="E192" s="13" t="s">
        <v>129</v>
      </c>
      <c r="F192" s="13">
        <v>81945.030000000072</v>
      </c>
      <c r="G192" s="13">
        <v>366</v>
      </c>
      <c r="H192" s="13">
        <v>10.717395833374177</v>
      </c>
      <c r="I192" s="14">
        <v>7645.9833409177327</v>
      </c>
      <c r="J192" s="14">
        <v>7420.1822192997242</v>
      </c>
      <c r="K192" s="13">
        <v>6261.6918366513228</v>
      </c>
      <c r="L192" s="14">
        <v>6035.8907150333207</v>
      </c>
      <c r="M192" s="13">
        <v>5755.66872391792</v>
      </c>
      <c r="N192" s="13">
        <v>109</v>
      </c>
      <c r="O192" s="13">
        <v>10.170381097670379</v>
      </c>
      <c r="P192" s="13">
        <v>398</v>
      </c>
      <c r="Q192" s="13">
        <v>1.9684210526315788</v>
      </c>
      <c r="R192" s="14">
        <v>279</v>
      </c>
      <c r="S192" s="14">
        <v>81945.030000000072</v>
      </c>
      <c r="T192" s="13">
        <v>366</v>
      </c>
      <c r="U192" s="14">
        <v>10.717395833374177</v>
      </c>
      <c r="V192" s="13">
        <v>7645.9833409177327</v>
      </c>
      <c r="W192" s="13">
        <v>7420.1822192997242</v>
      </c>
      <c r="X192" s="13">
        <v>6261.6918366513228</v>
      </c>
      <c r="Y192" s="13">
        <v>6035.8907150333207</v>
      </c>
      <c r="Z192" s="13">
        <v>5755.66872391792</v>
      </c>
      <c r="AA192" s="14">
        <v>109</v>
      </c>
      <c r="AB192" s="14">
        <v>10.170381097670379</v>
      </c>
      <c r="AC192" s="13">
        <v>398</v>
      </c>
      <c r="AD192" s="14">
        <v>1.9684210526315788</v>
      </c>
      <c r="AE192" s="13">
        <v>279</v>
      </c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x14ac:dyDescent="0.2">
      <c r="A193" s="10" t="s">
        <v>31</v>
      </c>
      <c r="B193" s="10">
        <v>582</v>
      </c>
      <c r="C193" s="10" t="b">
        <v>0</v>
      </c>
      <c r="D193" s="13" t="b">
        <v>0</v>
      </c>
      <c r="E193" s="13" t="s">
        <v>127</v>
      </c>
      <c r="F193" s="13">
        <v>631599.44999999856</v>
      </c>
      <c r="G193" s="13">
        <v>3239</v>
      </c>
      <c r="H193" s="13">
        <v>71.733611111237849</v>
      </c>
      <c r="I193" s="14">
        <v>8804.7909510727477</v>
      </c>
      <c r="J193" s="14">
        <v>8615.9533923585477</v>
      </c>
      <c r="K193" s="13">
        <v>8804.7909510727477</v>
      </c>
      <c r="L193" s="14">
        <v>8615.9533923585477</v>
      </c>
      <c r="M193" s="13">
        <v>8531.5554385093947</v>
      </c>
      <c r="N193" s="13">
        <v>1000</v>
      </c>
      <c r="O193" s="13">
        <v>13.940466463472646</v>
      </c>
      <c r="P193" s="13">
        <v>457</v>
      </c>
      <c r="Q193" s="13">
        <v>2.0640176600441502</v>
      </c>
      <c r="R193" s="14">
        <v>289</v>
      </c>
      <c r="S193" s="14">
        <v>631599.44999999856</v>
      </c>
      <c r="T193" s="13">
        <v>3239</v>
      </c>
      <c r="U193" s="14">
        <v>71.733611111237849</v>
      </c>
      <c r="V193" s="13">
        <v>8804.7909510727477</v>
      </c>
      <c r="W193" s="13">
        <v>8615.9533923585477</v>
      </c>
      <c r="X193" s="13">
        <v>8804.7909510727477</v>
      </c>
      <c r="Y193" s="13">
        <v>8615.9533923585477</v>
      </c>
      <c r="Z193" s="13">
        <v>8531.5554385093947</v>
      </c>
      <c r="AA193" s="14">
        <v>1000</v>
      </c>
      <c r="AB193" s="14">
        <v>13.940466463472646</v>
      </c>
      <c r="AC193" s="13">
        <v>457</v>
      </c>
      <c r="AD193" s="14">
        <v>2.0640176600441502</v>
      </c>
      <c r="AE193" s="13">
        <v>289</v>
      </c>
      <c r="AF193" s="13">
        <v>221330.80000000034</v>
      </c>
      <c r="AG193" s="13">
        <v>1071</v>
      </c>
      <c r="AH193" s="13">
        <v>25.68156250012602</v>
      </c>
      <c r="AI193" s="13">
        <v>8618.2762438583813</v>
      </c>
      <c r="AJ193" s="14">
        <v>8375.9934777700837</v>
      </c>
      <c r="AK193" s="14">
        <v>8618.2762438583813</v>
      </c>
      <c r="AL193" s="13">
        <v>8375.9934777700837</v>
      </c>
      <c r="AM193" s="14">
        <v>8265.6349277408153</v>
      </c>
      <c r="AN193" s="13">
        <v>321</v>
      </c>
      <c r="AO193" s="14">
        <v>12.499239483517595</v>
      </c>
      <c r="AP193" s="14">
        <v>472</v>
      </c>
      <c r="AQ193" s="14">
        <v>2.0721649484536084</v>
      </c>
      <c r="AR193" s="14">
        <v>319</v>
      </c>
      <c r="AS193" s="14">
        <v>47683.899999999972</v>
      </c>
      <c r="AT193" s="14">
        <v>201</v>
      </c>
      <c r="AU193" s="14">
        <v>5.0673611111202632</v>
      </c>
      <c r="AV193" s="14">
        <v>9410.0063039435317</v>
      </c>
      <c r="AW193" s="14">
        <v>9410.0063039435317</v>
      </c>
      <c r="AX193" s="14">
        <v>9410.0063039435317</v>
      </c>
      <c r="AY193" s="14">
        <v>9410.0063039435317</v>
      </c>
      <c r="AZ193" s="14">
        <v>8721.1171714245611</v>
      </c>
      <c r="BA193" s="14">
        <v>54</v>
      </c>
      <c r="BB193" s="14">
        <v>10.65643415100172</v>
      </c>
      <c r="BC193" s="14">
        <v>563.5</v>
      </c>
      <c r="BD193" s="14">
        <v>2.1800000000000002</v>
      </c>
      <c r="BE193" s="14">
        <v>359</v>
      </c>
    </row>
    <row r="194" spans="1:57" x14ac:dyDescent="0.2">
      <c r="A194" s="10" t="s">
        <v>31</v>
      </c>
      <c r="B194" s="10">
        <v>557</v>
      </c>
      <c r="C194" s="10" t="b">
        <v>0</v>
      </c>
      <c r="D194" s="13" t="b">
        <v>0</v>
      </c>
      <c r="E194" s="13" t="s">
        <v>182</v>
      </c>
      <c r="F194" s="13">
        <v>149507.99000000014</v>
      </c>
      <c r="G194" s="13">
        <v>617</v>
      </c>
      <c r="H194" s="13">
        <v>34.760868055562035</v>
      </c>
      <c r="I194" s="14">
        <v>4301.0430510833457</v>
      </c>
      <c r="J194" s="14">
        <v>4249.171504115131</v>
      </c>
      <c r="K194" s="13">
        <v>4301.0430510833457</v>
      </c>
      <c r="L194" s="14">
        <v>4249.171504115131</v>
      </c>
      <c r="M194" s="13">
        <v>3741.1677922465337</v>
      </c>
      <c r="N194" s="13">
        <v>149</v>
      </c>
      <c r="O194" s="13">
        <v>4.2864292042948202</v>
      </c>
      <c r="P194" s="13">
        <v>634</v>
      </c>
      <c r="Q194" s="13">
        <v>2.6853146853146854</v>
      </c>
      <c r="R194" s="14">
        <v>329</v>
      </c>
      <c r="S194" s="14">
        <v>149507.99000000014</v>
      </c>
      <c r="T194" s="13">
        <v>617</v>
      </c>
      <c r="U194" s="14">
        <v>34.760868055562035</v>
      </c>
      <c r="V194" s="13">
        <v>4301.0430510833457</v>
      </c>
      <c r="W194" s="13">
        <v>4249.171504115131</v>
      </c>
      <c r="X194" s="13">
        <v>4301.0430510833457</v>
      </c>
      <c r="Y194" s="13">
        <v>4249.171504115131</v>
      </c>
      <c r="Z194" s="13">
        <v>3741.1677922465337</v>
      </c>
      <c r="AA194" s="14">
        <v>149</v>
      </c>
      <c r="AB194" s="14">
        <v>4.2864292042948202</v>
      </c>
      <c r="AC194" s="13">
        <v>634</v>
      </c>
      <c r="AD194" s="14">
        <v>2.6853146853146854</v>
      </c>
      <c r="AE194" s="13">
        <v>329</v>
      </c>
      <c r="AF194" s="13">
        <v>44998.999999999971</v>
      </c>
      <c r="AG194" s="13">
        <v>163</v>
      </c>
      <c r="AH194" s="13">
        <v>7.9200000000000008</v>
      </c>
      <c r="AI194" s="13">
        <v>5681.6919191919151</v>
      </c>
      <c r="AJ194" s="14">
        <v>5594.8106060606024</v>
      </c>
      <c r="AK194" s="14">
        <v>5681.6919191919151</v>
      </c>
      <c r="AL194" s="13">
        <v>5594.8106060606024</v>
      </c>
      <c r="AM194" s="14">
        <v>4292.1906565656536</v>
      </c>
      <c r="AN194" s="13">
        <v>38</v>
      </c>
      <c r="AO194" s="14">
        <v>4.7979797979797976</v>
      </c>
      <c r="AP194" s="14">
        <v>683</v>
      </c>
      <c r="AQ194" s="14">
        <v>2.5555555555555554</v>
      </c>
      <c r="AR194" s="14">
        <v>359</v>
      </c>
      <c r="AS194" s="14">
        <v>3000</v>
      </c>
      <c r="AT194" s="14">
        <v>9</v>
      </c>
      <c r="AU194" s="14">
        <v>1.7362500000000001</v>
      </c>
      <c r="AV194" s="14">
        <v>1727.8617710583153</v>
      </c>
      <c r="AW194" s="14">
        <v>1727.8617710583153</v>
      </c>
      <c r="AX194" s="14">
        <v>1727.8617710583153</v>
      </c>
      <c r="AY194" s="14">
        <v>1727.8617710583153</v>
      </c>
      <c r="AZ194" s="14">
        <v>680.77753779697616</v>
      </c>
      <c r="BA194" s="14">
        <v>2</v>
      </c>
      <c r="BB194" s="14">
        <v>1.1519078473722102</v>
      </c>
      <c r="BC194" s="14">
        <v>3000</v>
      </c>
      <c r="BD194" s="14">
        <v>3</v>
      </c>
      <c r="BE194" s="14">
        <v>264</v>
      </c>
    </row>
    <row r="195" spans="1:57" x14ac:dyDescent="0.2">
      <c r="A195" s="10" t="s">
        <v>31</v>
      </c>
      <c r="B195" s="10">
        <v>863</v>
      </c>
      <c r="C195" s="10" t="b">
        <v>0</v>
      </c>
      <c r="D195" s="13" t="b">
        <v>0</v>
      </c>
      <c r="E195" s="13" t="s">
        <v>195</v>
      </c>
      <c r="F195" s="13">
        <v>23905.02</v>
      </c>
      <c r="G195" s="13">
        <v>128</v>
      </c>
      <c r="H195" s="13">
        <v>17.438437500081491</v>
      </c>
      <c r="I195" s="14">
        <v>1370.8235041062762</v>
      </c>
      <c r="J195" s="14">
        <v>1370.8235041062762</v>
      </c>
      <c r="K195" s="13">
        <v>1370.8235041062762</v>
      </c>
      <c r="L195" s="14">
        <v>1370.8235041062762</v>
      </c>
      <c r="M195" s="13">
        <v>1154.4050319821326</v>
      </c>
      <c r="N195" s="13">
        <v>60</v>
      </c>
      <c r="O195" s="13">
        <v>3.4406752324983025</v>
      </c>
      <c r="P195" s="13">
        <v>339</v>
      </c>
      <c r="Q195" s="13">
        <v>1.46</v>
      </c>
      <c r="R195" s="14">
        <v>259</v>
      </c>
      <c r="S195" s="14">
        <v>23905.02</v>
      </c>
      <c r="T195" s="13">
        <v>128</v>
      </c>
      <c r="U195" s="14">
        <v>17.438437500081491</v>
      </c>
      <c r="V195" s="13">
        <v>1370.8235041062762</v>
      </c>
      <c r="W195" s="13">
        <v>1370.8235041062762</v>
      </c>
      <c r="X195" s="13">
        <v>1370.8235041062762</v>
      </c>
      <c r="Y195" s="13">
        <v>1370.8235041062762</v>
      </c>
      <c r="Z195" s="13">
        <v>1154.4050319821326</v>
      </c>
      <c r="AA195" s="14">
        <v>60</v>
      </c>
      <c r="AB195" s="14">
        <v>3.4406752324983025</v>
      </c>
      <c r="AC195" s="13">
        <v>339</v>
      </c>
      <c r="AD195" s="14">
        <v>1.46</v>
      </c>
      <c r="AE195" s="13">
        <v>259</v>
      </c>
      <c r="AF195" s="13">
        <v>7042</v>
      </c>
      <c r="AG195" s="13">
        <v>46</v>
      </c>
      <c r="AH195" s="13">
        <v>6.1613194445121913</v>
      </c>
      <c r="AI195" s="13">
        <v>1142.9370061752309</v>
      </c>
      <c r="AJ195" s="14">
        <v>1142.9370061752309</v>
      </c>
      <c r="AK195" s="14">
        <v>1142.9370061752309</v>
      </c>
      <c r="AL195" s="13">
        <v>1142.9370061752309</v>
      </c>
      <c r="AM195" s="14">
        <v>1133.5234381039211</v>
      </c>
      <c r="AN195" s="13">
        <v>22</v>
      </c>
      <c r="AO195" s="14">
        <v>3.5706637511864638</v>
      </c>
      <c r="AP195" s="14">
        <v>259</v>
      </c>
      <c r="AQ195" s="14">
        <v>1.4736842105263157</v>
      </c>
      <c r="AR195" s="14">
        <v>229</v>
      </c>
      <c r="AS195" s="14">
        <v>3393</v>
      </c>
      <c r="AT195" s="14">
        <v>22</v>
      </c>
      <c r="AU195" s="14">
        <v>1.4212152778054588</v>
      </c>
      <c r="AV195" s="14">
        <v>2387.3934181450913</v>
      </c>
      <c r="AW195" s="14">
        <v>2387.3934181450913</v>
      </c>
      <c r="AX195" s="14">
        <v>2387.3934181450913</v>
      </c>
      <c r="AY195" s="14">
        <v>2387.3934181450913</v>
      </c>
      <c r="AZ195" s="14">
        <v>2387.3934181450913</v>
      </c>
      <c r="BA195" s="14">
        <v>7</v>
      </c>
      <c r="BB195" s="14">
        <v>4.9253621948174597</v>
      </c>
      <c r="BC195" s="14">
        <v>299</v>
      </c>
      <c r="BD195" s="14">
        <v>2.3333333333333335</v>
      </c>
      <c r="BE195" s="14">
        <v>158.5</v>
      </c>
    </row>
    <row r="196" spans="1:57" x14ac:dyDescent="0.2">
      <c r="A196" s="10" t="s">
        <v>31</v>
      </c>
      <c r="B196" s="10">
        <v>558</v>
      </c>
      <c r="C196" s="10" t="b">
        <v>0</v>
      </c>
      <c r="D196" s="13" t="b">
        <v>0</v>
      </c>
      <c r="E196" s="13" t="s">
        <v>90</v>
      </c>
      <c r="F196" s="13">
        <v>24122.039999999986</v>
      </c>
      <c r="G196" s="13">
        <v>132</v>
      </c>
      <c r="H196" s="13">
        <v>4.1544444444516557</v>
      </c>
      <c r="I196" s="14">
        <v>5806.3214763204878</v>
      </c>
      <c r="J196" s="14">
        <v>5806.3214763204878</v>
      </c>
      <c r="K196" s="13">
        <v>5806.3214763204878</v>
      </c>
      <c r="L196" s="14">
        <v>5806.3214763204878</v>
      </c>
      <c r="M196" s="13">
        <v>5574.016047061732</v>
      </c>
      <c r="N196" s="13">
        <v>41</v>
      </c>
      <c r="O196" s="13">
        <v>9.8689489168055502</v>
      </c>
      <c r="P196" s="13">
        <v>399</v>
      </c>
      <c r="Q196" s="13">
        <v>1.8974358974358974</v>
      </c>
      <c r="R196" s="14">
        <v>288</v>
      </c>
      <c r="S196" s="14">
        <v>24122.039999999986</v>
      </c>
      <c r="T196" s="13">
        <v>132</v>
      </c>
      <c r="U196" s="14">
        <v>4.1544444444516557</v>
      </c>
      <c r="V196" s="13">
        <v>5806.3214763204878</v>
      </c>
      <c r="W196" s="13">
        <v>5806.3214763204878</v>
      </c>
      <c r="X196" s="13">
        <v>5806.3214763204878</v>
      </c>
      <c r="Y196" s="13">
        <v>5806.3214763204878</v>
      </c>
      <c r="Z196" s="13">
        <v>5574.016047061732</v>
      </c>
      <c r="AA196" s="14">
        <v>41</v>
      </c>
      <c r="AB196" s="14">
        <v>9.8689489168055502</v>
      </c>
      <c r="AC196" s="13">
        <v>399</v>
      </c>
      <c r="AD196" s="14">
        <v>1.8974358974358974</v>
      </c>
      <c r="AE196" s="13">
        <v>288</v>
      </c>
      <c r="AF196" s="13">
        <v>16630</v>
      </c>
      <c r="AG196" s="13">
        <v>75</v>
      </c>
      <c r="AH196" s="13">
        <v>2.0727430555489263</v>
      </c>
      <c r="AI196" s="13">
        <v>8023.1845213423539</v>
      </c>
      <c r="AJ196" s="14">
        <v>8023.1845213423539</v>
      </c>
      <c r="AK196" s="14">
        <v>8023.1845213423539</v>
      </c>
      <c r="AL196" s="13">
        <v>8023.1845213423539</v>
      </c>
      <c r="AM196" s="14">
        <v>6639.945054045862</v>
      </c>
      <c r="AN196" s="13">
        <v>25</v>
      </c>
      <c r="AO196" s="14">
        <v>12.061311667682432</v>
      </c>
      <c r="AP196" s="14">
        <v>518</v>
      </c>
      <c r="AQ196" s="14">
        <v>1.7083333333333333</v>
      </c>
      <c r="AR196" s="14">
        <v>288</v>
      </c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x14ac:dyDescent="0.2">
      <c r="A197" s="10" t="s">
        <v>31</v>
      </c>
      <c r="B197" s="10">
        <v>898</v>
      </c>
      <c r="C197" s="10" t="b">
        <v>0</v>
      </c>
      <c r="D197" s="13" t="b">
        <v>0</v>
      </c>
      <c r="E197" s="13" t="s">
        <v>107</v>
      </c>
      <c r="F197" s="13">
        <v>2777.0199999999995</v>
      </c>
      <c r="G197" s="13">
        <v>21</v>
      </c>
      <c r="H197" s="13">
        <v>1.01</v>
      </c>
      <c r="I197" s="14">
        <v>2749.5247524752472</v>
      </c>
      <c r="J197" s="14">
        <v>2749.5247524752472</v>
      </c>
      <c r="K197" s="13">
        <v>2749.5247524752472</v>
      </c>
      <c r="L197" s="14">
        <v>2749.5247524752472</v>
      </c>
      <c r="M197" s="13">
        <v>3837.6633663366333</v>
      </c>
      <c r="N197" s="13">
        <v>6</v>
      </c>
      <c r="O197" s="13">
        <v>5.9405940594059405</v>
      </c>
      <c r="P197" s="13">
        <v>414</v>
      </c>
      <c r="Q197" s="13">
        <v>1.8333333333333333</v>
      </c>
      <c r="R197" s="14">
        <v>299</v>
      </c>
      <c r="S197" s="14">
        <v>2777.0199999999995</v>
      </c>
      <c r="T197" s="13">
        <v>21</v>
      </c>
      <c r="U197" s="14">
        <v>1.01</v>
      </c>
      <c r="V197" s="13">
        <v>2749.5247524752472</v>
      </c>
      <c r="W197" s="13">
        <v>2749.5247524752472</v>
      </c>
      <c r="X197" s="13">
        <v>2749.5247524752472</v>
      </c>
      <c r="Y197" s="13">
        <v>2749.5247524752472</v>
      </c>
      <c r="Z197" s="13">
        <v>3837.6633663366333</v>
      </c>
      <c r="AA197" s="14">
        <v>6</v>
      </c>
      <c r="AB197" s="14">
        <v>5.9405940594059405</v>
      </c>
      <c r="AC197" s="13">
        <v>414</v>
      </c>
      <c r="AD197" s="14">
        <v>1.8333333333333333</v>
      </c>
      <c r="AE197" s="13">
        <v>299</v>
      </c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x14ac:dyDescent="0.2">
      <c r="A198" s="10" t="s">
        <v>31</v>
      </c>
      <c r="B198" s="10">
        <v>584</v>
      </c>
      <c r="C198" s="10" t="b">
        <v>0</v>
      </c>
      <c r="D198" s="13" t="b">
        <v>0</v>
      </c>
      <c r="E198" s="13" t="s">
        <v>133</v>
      </c>
      <c r="F198" s="13">
        <v>23182.000000000004</v>
      </c>
      <c r="G198" s="13">
        <v>115</v>
      </c>
      <c r="H198" s="13">
        <v>3.1924652778034215</v>
      </c>
      <c r="I198" s="14">
        <v>7261.472869001851</v>
      </c>
      <c r="J198" s="14">
        <v>6957.9456836829504</v>
      </c>
      <c r="K198" s="13">
        <v>7261.472869001851</v>
      </c>
      <c r="L198" s="14">
        <v>6957.9456836829504</v>
      </c>
      <c r="M198" s="13">
        <v>6587.4169865583581</v>
      </c>
      <c r="N198" s="13">
        <v>35</v>
      </c>
      <c r="O198" s="13">
        <v>10.963314227204933</v>
      </c>
      <c r="P198" s="13">
        <v>386.5</v>
      </c>
      <c r="Q198" s="13">
        <v>1.9696969696969697</v>
      </c>
      <c r="R198" s="14">
        <v>295</v>
      </c>
      <c r="S198" s="14">
        <v>23182.000000000004</v>
      </c>
      <c r="T198" s="13">
        <v>115</v>
      </c>
      <c r="U198" s="14">
        <v>3.1924652778034215</v>
      </c>
      <c r="V198" s="13">
        <v>7261.472869001851</v>
      </c>
      <c r="W198" s="13">
        <v>6957.9456836829504</v>
      </c>
      <c r="X198" s="13">
        <v>7261.472869001851</v>
      </c>
      <c r="Y198" s="13">
        <v>6957.9456836829504</v>
      </c>
      <c r="Z198" s="13">
        <v>6587.4169865583581</v>
      </c>
      <c r="AA198" s="14">
        <v>35</v>
      </c>
      <c r="AB198" s="14">
        <v>10.963314227204933</v>
      </c>
      <c r="AC198" s="13">
        <v>386.5</v>
      </c>
      <c r="AD198" s="14">
        <v>1.9696969696969697</v>
      </c>
      <c r="AE198" s="13">
        <v>295</v>
      </c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x14ac:dyDescent="0.2">
      <c r="A199" s="10" t="s">
        <v>31</v>
      </c>
      <c r="B199" s="10">
        <v>574</v>
      </c>
      <c r="C199" s="10" t="b">
        <v>0</v>
      </c>
      <c r="D199" s="13" t="b">
        <v>0</v>
      </c>
      <c r="E199" s="13" t="s">
        <v>100</v>
      </c>
      <c r="F199" s="13">
        <v>21710.01999999999</v>
      </c>
      <c r="G199" s="13">
        <v>94</v>
      </c>
      <c r="H199" s="13">
        <v>1.6234374999947612</v>
      </c>
      <c r="I199" s="14">
        <v>13372.870837386747</v>
      </c>
      <c r="J199" s="14">
        <v>13372.870837386747</v>
      </c>
      <c r="K199" s="13">
        <v>13372.870837386747</v>
      </c>
      <c r="L199" s="14">
        <v>13372.870837386747</v>
      </c>
      <c r="M199" s="13">
        <v>10269.640808502823</v>
      </c>
      <c r="N199" s="13">
        <v>26</v>
      </c>
      <c r="O199" s="13">
        <v>16.015399422573338</v>
      </c>
      <c r="P199" s="13">
        <v>464.5</v>
      </c>
      <c r="Q199" s="13">
        <v>2.4</v>
      </c>
      <c r="R199" s="14">
        <v>284</v>
      </c>
      <c r="S199" s="14">
        <v>21710.01999999999</v>
      </c>
      <c r="T199" s="13">
        <v>94</v>
      </c>
      <c r="U199" s="14">
        <v>1.6234374999947612</v>
      </c>
      <c r="V199" s="13">
        <v>13372.870837386747</v>
      </c>
      <c r="W199" s="13">
        <v>13372.870837386747</v>
      </c>
      <c r="X199" s="13">
        <v>13372.870837386747</v>
      </c>
      <c r="Y199" s="13">
        <v>13372.870837386747</v>
      </c>
      <c r="Z199" s="13">
        <v>10269.640808502823</v>
      </c>
      <c r="AA199" s="14">
        <v>26</v>
      </c>
      <c r="AB199" s="14">
        <v>16.015399422573338</v>
      </c>
      <c r="AC199" s="13">
        <v>464.5</v>
      </c>
      <c r="AD199" s="14">
        <v>2.4</v>
      </c>
      <c r="AE199" s="13">
        <v>284</v>
      </c>
      <c r="AF199" s="13">
        <v>399</v>
      </c>
      <c r="AG199" s="13">
        <v>1</v>
      </c>
      <c r="AI199" s="13">
        <v>0</v>
      </c>
      <c r="AJ199" s="14">
        <v>0</v>
      </c>
      <c r="AK199" s="14">
        <v>0</v>
      </c>
      <c r="AL199" s="13">
        <v>0</v>
      </c>
      <c r="AM199" s="14">
        <v>0</v>
      </c>
      <c r="AN199" s="13">
        <v>1</v>
      </c>
      <c r="AO199" s="14">
        <v>0</v>
      </c>
      <c r="AP199" s="14">
        <v>399</v>
      </c>
      <c r="AQ199" s="14">
        <v>1</v>
      </c>
      <c r="AR199" s="14">
        <v>499</v>
      </c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x14ac:dyDescent="0.2">
      <c r="A200" s="10" t="s">
        <v>31</v>
      </c>
      <c r="B200" s="10">
        <v>807</v>
      </c>
      <c r="C200" s="10" t="b">
        <v>0</v>
      </c>
      <c r="D200" s="13" t="b">
        <v>0</v>
      </c>
      <c r="E200" s="13" t="s">
        <v>155</v>
      </c>
      <c r="F200" s="13">
        <v>20309.999999999993</v>
      </c>
      <c r="G200" s="13">
        <v>101</v>
      </c>
      <c r="H200" s="13">
        <v>2.4318402777731536</v>
      </c>
      <c r="I200" s="14">
        <v>8351.6998158275201</v>
      </c>
      <c r="J200" s="14">
        <v>8351.6998158275201</v>
      </c>
      <c r="K200" s="13">
        <v>8351.6998158275201</v>
      </c>
      <c r="L200" s="14">
        <v>8351.6998158275201</v>
      </c>
      <c r="M200" s="13">
        <v>8285.88546055804</v>
      </c>
      <c r="N200" s="13">
        <v>28</v>
      </c>
      <c r="O200" s="13">
        <v>11.513914074011357</v>
      </c>
      <c r="P200" s="13">
        <v>379.5</v>
      </c>
      <c r="Q200" s="13">
        <v>2.4615384615384617</v>
      </c>
      <c r="R200" s="14">
        <v>259</v>
      </c>
      <c r="S200" s="14">
        <v>20309.999999999993</v>
      </c>
      <c r="T200" s="13">
        <v>101</v>
      </c>
      <c r="U200" s="14">
        <v>2.4318402777731536</v>
      </c>
      <c r="V200" s="13">
        <v>8351.6998158275201</v>
      </c>
      <c r="W200" s="13">
        <v>8351.6998158275201</v>
      </c>
      <c r="X200" s="13">
        <v>8351.6998158275201</v>
      </c>
      <c r="Y200" s="13">
        <v>8351.6998158275201</v>
      </c>
      <c r="Z200" s="13">
        <v>8285.88546055804</v>
      </c>
      <c r="AA200" s="14">
        <v>28</v>
      </c>
      <c r="AB200" s="14">
        <v>11.513914074011357</v>
      </c>
      <c r="AC200" s="13">
        <v>379.5</v>
      </c>
      <c r="AD200" s="14">
        <v>2.4615384615384617</v>
      </c>
      <c r="AE200" s="13">
        <v>259</v>
      </c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x14ac:dyDescent="0.2">
      <c r="A201" s="10" t="s">
        <v>31</v>
      </c>
      <c r="B201" s="10">
        <v>569</v>
      </c>
      <c r="C201" s="10" t="b">
        <v>0</v>
      </c>
      <c r="D201" s="13" t="b">
        <v>0</v>
      </c>
      <c r="E201" s="13" t="s">
        <v>95</v>
      </c>
      <c r="F201" s="13">
        <v>148118.91000000015</v>
      </c>
      <c r="G201" s="13">
        <v>758</v>
      </c>
      <c r="H201" s="13">
        <v>19.076944444403928</v>
      </c>
      <c r="I201" s="14">
        <v>7764.2890050691358</v>
      </c>
      <c r="J201" s="14">
        <v>7764.2890050691358</v>
      </c>
      <c r="K201" s="13">
        <v>7764.2890050691358</v>
      </c>
      <c r="L201" s="14">
        <v>7764.2890050691358</v>
      </c>
      <c r="M201" s="13">
        <v>7221.4442098672598</v>
      </c>
      <c r="N201" s="13">
        <v>210</v>
      </c>
      <c r="O201" s="13">
        <v>11.008052186344855</v>
      </c>
      <c r="P201" s="13">
        <v>400</v>
      </c>
      <c r="Q201" s="13">
        <v>2.3418367346938775</v>
      </c>
      <c r="R201" s="14">
        <v>269</v>
      </c>
      <c r="S201" s="14">
        <v>148118.91000000015</v>
      </c>
      <c r="T201" s="13">
        <v>758</v>
      </c>
      <c r="U201" s="14">
        <v>19.076944444403928</v>
      </c>
      <c r="V201" s="13">
        <v>7764.2890050691358</v>
      </c>
      <c r="W201" s="13">
        <v>7764.2890050691358</v>
      </c>
      <c r="X201" s="13">
        <v>7764.2890050691358</v>
      </c>
      <c r="Y201" s="13">
        <v>7764.2890050691358</v>
      </c>
      <c r="Z201" s="13">
        <v>7221.4442098672598</v>
      </c>
      <c r="AA201" s="14">
        <v>210</v>
      </c>
      <c r="AB201" s="14">
        <v>11.008052186344855</v>
      </c>
      <c r="AC201" s="13">
        <v>400</v>
      </c>
      <c r="AD201" s="14">
        <v>2.3418367346938775</v>
      </c>
      <c r="AE201" s="13">
        <v>269</v>
      </c>
      <c r="AF201" s="13">
        <v>32566.949999999986</v>
      </c>
      <c r="AG201" s="13">
        <v>172</v>
      </c>
      <c r="AH201" s="13">
        <v>4.9408680555396129</v>
      </c>
      <c r="AI201" s="13">
        <v>6591.3417711056873</v>
      </c>
      <c r="AJ201" s="14">
        <v>6591.3417711056873</v>
      </c>
      <c r="AK201" s="14">
        <v>6591.3417711056873</v>
      </c>
      <c r="AL201" s="13">
        <v>6591.3417711056873</v>
      </c>
      <c r="AM201" s="14">
        <v>6186.564720288131</v>
      </c>
      <c r="AN201" s="13">
        <v>53</v>
      </c>
      <c r="AO201" s="14">
        <v>10.726860018165704</v>
      </c>
      <c r="AP201" s="14">
        <v>349</v>
      </c>
      <c r="AQ201" s="14">
        <v>2.1020408163265305</v>
      </c>
      <c r="AR201" s="14">
        <v>249</v>
      </c>
      <c r="AS201" s="14">
        <v>2117</v>
      </c>
      <c r="AT201" s="14">
        <v>10</v>
      </c>
      <c r="AU201" s="14">
        <v>1.007395833323244</v>
      </c>
      <c r="AV201" s="14">
        <v>2101.4579671392348</v>
      </c>
      <c r="AW201" s="14">
        <v>2101.4579671392348</v>
      </c>
      <c r="AX201" s="14">
        <v>2101.4579671392348</v>
      </c>
      <c r="AY201" s="14">
        <v>2101.4579671392348</v>
      </c>
      <c r="AZ201" s="14">
        <v>2101.4579671392348</v>
      </c>
      <c r="BA201" s="14">
        <v>3</v>
      </c>
      <c r="BB201" s="14">
        <v>2.9779753903720856</v>
      </c>
      <c r="BC201" s="14">
        <v>539</v>
      </c>
      <c r="BD201" s="14">
        <v>2</v>
      </c>
      <c r="BE201" s="14">
        <v>314</v>
      </c>
    </row>
    <row r="202" spans="1:57" x14ac:dyDescent="0.2">
      <c r="A202" s="10" t="s">
        <v>31</v>
      </c>
      <c r="B202" s="10">
        <v>803</v>
      </c>
      <c r="C202" s="10" t="b">
        <v>0</v>
      </c>
      <c r="D202" s="13" t="b">
        <v>0</v>
      </c>
      <c r="E202" s="13" t="s">
        <v>154</v>
      </c>
      <c r="F202" s="13">
        <v>6302.95</v>
      </c>
      <c r="G202" s="13">
        <v>34</v>
      </c>
      <c r="H202" s="13">
        <v>8.1041666666502721</v>
      </c>
      <c r="I202" s="14">
        <v>777.74190231519799</v>
      </c>
      <c r="J202" s="14">
        <v>708.02467866467146</v>
      </c>
      <c r="K202" s="13">
        <v>777.74190231519799</v>
      </c>
      <c r="L202" s="14">
        <v>708.02467866467146</v>
      </c>
      <c r="M202" s="13">
        <v>708.02467866467146</v>
      </c>
      <c r="N202" s="13">
        <v>10</v>
      </c>
      <c r="O202" s="13">
        <v>1.2339331619562237</v>
      </c>
      <c r="P202" s="13">
        <v>599.5</v>
      </c>
      <c r="Q202" s="13">
        <v>2</v>
      </c>
      <c r="R202" s="14">
        <v>289</v>
      </c>
      <c r="S202" s="14">
        <v>6302.95</v>
      </c>
      <c r="T202" s="13">
        <v>34</v>
      </c>
      <c r="U202" s="14">
        <v>8.1041666666502721</v>
      </c>
      <c r="V202" s="13">
        <v>777.74190231519799</v>
      </c>
      <c r="W202" s="13">
        <v>708.02467866467146</v>
      </c>
      <c r="X202" s="13">
        <v>777.74190231519799</v>
      </c>
      <c r="Y202" s="13">
        <v>708.02467866467146</v>
      </c>
      <c r="Z202" s="13">
        <v>708.02467866467146</v>
      </c>
      <c r="AA202" s="14">
        <v>10</v>
      </c>
      <c r="AB202" s="14">
        <v>1.2339331619562237</v>
      </c>
      <c r="AC202" s="13">
        <v>599.5</v>
      </c>
      <c r="AD202" s="14">
        <v>2</v>
      </c>
      <c r="AE202" s="13">
        <v>289</v>
      </c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x14ac:dyDescent="0.2">
      <c r="A203" s="10" t="s">
        <v>31</v>
      </c>
      <c r="B203" s="10">
        <v>812</v>
      </c>
      <c r="C203" s="10" t="b">
        <v>0</v>
      </c>
      <c r="D203" s="13" t="b">
        <v>0</v>
      </c>
      <c r="E203" s="13" t="s">
        <v>157</v>
      </c>
      <c r="F203" s="13">
        <v>556629.67999999854</v>
      </c>
      <c r="G203" s="13">
        <v>2784</v>
      </c>
      <c r="H203" s="13">
        <v>54.01395833334827</v>
      </c>
      <c r="I203" s="14">
        <v>10305.293245955922</v>
      </c>
      <c r="J203" s="14">
        <v>10252.944740361323</v>
      </c>
      <c r="K203" s="13">
        <v>9921.3924795646308</v>
      </c>
      <c r="L203" s="14">
        <v>9869.0439739700287</v>
      </c>
      <c r="M203" s="13">
        <v>9262.7553217313889</v>
      </c>
      <c r="N203" s="13">
        <v>880</v>
      </c>
      <c r="O203" s="13">
        <v>16.292084993457834</v>
      </c>
      <c r="P203" s="13">
        <v>398</v>
      </c>
      <c r="Q203" s="13">
        <v>1.9974259974259974</v>
      </c>
      <c r="R203" s="14">
        <v>289</v>
      </c>
      <c r="S203" s="14">
        <v>556629.67999999854</v>
      </c>
      <c r="T203" s="13">
        <v>2784</v>
      </c>
      <c r="U203" s="14">
        <v>54.01395833334827</v>
      </c>
      <c r="V203" s="13">
        <v>10305.293245955922</v>
      </c>
      <c r="W203" s="13">
        <v>10252.944740361323</v>
      </c>
      <c r="X203" s="13">
        <v>9921.3924795646308</v>
      </c>
      <c r="Y203" s="13">
        <v>9869.0439739700287</v>
      </c>
      <c r="Z203" s="13">
        <v>9262.7553217313889</v>
      </c>
      <c r="AA203" s="14">
        <v>880</v>
      </c>
      <c r="AB203" s="14">
        <v>16.292084993457834</v>
      </c>
      <c r="AC203" s="13">
        <v>398</v>
      </c>
      <c r="AD203" s="14">
        <v>1.9974259974259974</v>
      </c>
      <c r="AE203" s="13">
        <v>289</v>
      </c>
      <c r="AF203" s="13">
        <v>261270.79999999996</v>
      </c>
      <c r="AG203" s="13">
        <v>1236</v>
      </c>
      <c r="AH203" s="13">
        <v>25.757534722331911</v>
      </c>
      <c r="AI203" s="13">
        <v>10143.470748133239</v>
      </c>
      <c r="AJ203" s="14">
        <v>10117.886001490982</v>
      </c>
      <c r="AK203" s="14">
        <v>9338.4247597055582</v>
      </c>
      <c r="AL203" s="13">
        <v>9312.8400130633017</v>
      </c>
      <c r="AM203" s="14">
        <v>8529.1458351224865</v>
      </c>
      <c r="AN203" s="13">
        <v>411</v>
      </c>
      <c r="AO203" s="14">
        <v>15.956496009055593</v>
      </c>
      <c r="AP203" s="14">
        <v>386.5</v>
      </c>
      <c r="AQ203" s="14">
        <v>1.8977900552486189</v>
      </c>
      <c r="AR203" s="14">
        <v>289</v>
      </c>
      <c r="AS203" s="14">
        <v>41522.899999999994</v>
      </c>
      <c r="AT203" s="14">
        <v>232</v>
      </c>
      <c r="AU203" s="14">
        <v>5.2793055555957835</v>
      </c>
      <c r="AV203" s="14">
        <v>7865.2200678151548</v>
      </c>
      <c r="AW203" s="14">
        <v>7865.2200678151548</v>
      </c>
      <c r="AX203" s="14">
        <v>7865.2200678151548</v>
      </c>
      <c r="AY203" s="14">
        <v>7865.2200678151548</v>
      </c>
      <c r="AZ203" s="14">
        <v>7415.141932541952</v>
      </c>
      <c r="BA203" s="14">
        <v>84</v>
      </c>
      <c r="BB203" s="14">
        <v>15.911183604624753</v>
      </c>
      <c r="BC203" s="14">
        <v>340</v>
      </c>
      <c r="BD203" s="14">
        <v>1.704225352112676</v>
      </c>
      <c r="BE203" s="14">
        <v>269</v>
      </c>
    </row>
    <row r="204" spans="1:57" x14ac:dyDescent="0.2">
      <c r="A204" s="10" t="s">
        <v>31</v>
      </c>
      <c r="B204" s="10">
        <v>572</v>
      </c>
      <c r="C204" s="10" t="b">
        <v>0</v>
      </c>
      <c r="D204" s="13" t="b">
        <v>0</v>
      </c>
      <c r="E204" s="13" t="s">
        <v>123</v>
      </c>
      <c r="F204" s="13">
        <v>23713.879999999997</v>
      </c>
      <c r="G204" s="13">
        <v>114</v>
      </c>
      <c r="H204" s="13">
        <v>2.7312500000000002</v>
      </c>
      <c r="I204" s="14">
        <v>8682.4274599542314</v>
      </c>
      <c r="J204" s="14">
        <v>8682.4274599542314</v>
      </c>
      <c r="K204" s="13">
        <v>8682.4274599542314</v>
      </c>
      <c r="L204" s="14">
        <v>8682.4274599542314</v>
      </c>
      <c r="M204" s="13">
        <v>8625.6585812356989</v>
      </c>
      <c r="N204" s="13">
        <v>37</v>
      </c>
      <c r="O204" s="13">
        <v>13.54691075514874</v>
      </c>
      <c r="P204" s="13">
        <v>509</v>
      </c>
      <c r="Q204" s="13">
        <v>1.9393939393939394</v>
      </c>
      <c r="R204" s="14">
        <v>274</v>
      </c>
      <c r="S204" s="14">
        <v>23713.879999999997</v>
      </c>
      <c r="T204" s="13">
        <v>114</v>
      </c>
      <c r="U204" s="14">
        <v>2.7312500000000002</v>
      </c>
      <c r="V204" s="13">
        <v>8682.4274599542314</v>
      </c>
      <c r="W204" s="13">
        <v>8682.4274599542314</v>
      </c>
      <c r="X204" s="13">
        <v>8682.4274599542314</v>
      </c>
      <c r="Y204" s="13">
        <v>8682.4274599542314</v>
      </c>
      <c r="Z204" s="13">
        <v>8625.6585812356989</v>
      </c>
      <c r="AA204" s="14">
        <v>37</v>
      </c>
      <c r="AB204" s="14">
        <v>13.54691075514874</v>
      </c>
      <c r="AC204" s="13">
        <v>509</v>
      </c>
      <c r="AD204" s="14">
        <v>1.9393939393939394</v>
      </c>
      <c r="AE204" s="13">
        <v>274</v>
      </c>
      <c r="AF204" s="13">
        <v>270</v>
      </c>
      <c r="AG204" s="13">
        <v>2</v>
      </c>
      <c r="AI204" s="13">
        <v>0</v>
      </c>
      <c r="AJ204" s="14">
        <v>0</v>
      </c>
      <c r="AK204" s="14">
        <v>0</v>
      </c>
      <c r="AL204" s="13">
        <v>0</v>
      </c>
      <c r="AM204" s="14">
        <v>0</v>
      </c>
      <c r="AN204" s="13">
        <v>1</v>
      </c>
      <c r="AO204" s="14">
        <v>0</v>
      </c>
      <c r="AP204" s="14">
        <v>270</v>
      </c>
      <c r="AQ204" s="14">
        <v>1</v>
      </c>
      <c r="AR204" s="14">
        <v>269</v>
      </c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x14ac:dyDescent="0.2">
      <c r="A205" s="10" t="s">
        <v>31</v>
      </c>
      <c r="B205" s="10">
        <v>589</v>
      </c>
      <c r="C205" s="10" t="b">
        <v>0</v>
      </c>
      <c r="D205" s="13" t="b">
        <v>0</v>
      </c>
      <c r="E205" s="13" t="s">
        <v>131</v>
      </c>
      <c r="F205" s="13">
        <v>164683.92000000022</v>
      </c>
      <c r="G205" s="13">
        <v>964</v>
      </c>
      <c r="H205" s="13">
        <v>36.936388888834628</v>
      </c>
      <c r="I205" s="14">
        <v>4458.5820366912467</v>
      </c>
      <c r="J205" s="14">
        <v>4458.5820366912467</v>
      </c>
      <c r="K205" s="13">
        <v>4458.5820366912467</v>
      </c>
      <c r="L205" s="14">
        <v>4458.5820366912467</v>
      </c>
      <c r="M205" s="13">
        <v>4227.6200976214868</v>
      </c>
      <c r="N205" s="13">
        <v>280</v>
      </c>
      <c r="O205" s="13">
        <v>7.5806002812754718</v>
      </c>
      <c r="P205" s="13">
        <v>479</v>
      </c>
      <c r="Q205" s="13">
        <v>2.1578947368421053</v>
      </c>
      <c r="R205" s="14">
        <v>269</v>
      </c>
      <c r="S205" s="14">
        <v>164683.92000000022</v>
      </c>
      <c r="T205" s="13">
        <v>964</v>
      </c>
      <c r="U205" s="14">
        <v>36.936388888834628</v>
      </c>
      <c r="V205" s="13">
        <v>4458.5820366912467</v>
      </c>
      <c r="W205" s="13">
        <v>4458.5820366912467</v>
      </c>
      <c r="X205" s="13">
        <v>4458.5820366912467</v>
      </c>
      <c r="Y205" s="13">
        <v>4458.5820366912467</v>
      </c>
      <c r="Z205" s="13">
        <v>4227.6200976214868</v>
      </c>
      <c r="AA205" s="14">
        <v>280</v>
      </c>
      <c r="AB205" s="14">
        <v>7.5806002812754718</v>
      </c>
      <c r="AC205" s="13">
        <v>479</v>
      </c>
      <c r="AD205" s="14">
        <v>2.1578947368421053</v>
      </c>
      <c r="AE205" s="13">
        <v>269</v>
      </c>
      <c r="AF205" s="13">
        <v>87056.920000000071</v>
      </c>
      <c r="AG205" s="13">
        <v>523</v>
      </c>
      <c r="AH205" s="13">
        <v>21.470034722173295</v>
      </c>
      <c r="AI205" s="13">
        <v>4054.8103962818263</v>
      </c>
      <c r="AJ205" s="14">
        <v>4054.8103962818263</v>
      </c>
      <c r="AK205" s="14">
        <v>4054.8103962818263</v>
      </c>
      <c r="AL205" s="13">
        <v>4054.8103962818263</v>
      </c>
      <c r="AM205" s="14">
        <v>3818.7255428761023</v>
      </c>
      <c r="AN205" s="13">
        <v>153</v>
      </c>
      <c r="AO205" s="14">
        <v>7.1262111114328297</v>
      </c>
      <c r="AP205" s="14">
        <v>379</v>
      </c>
      <c r="AQ205" s="14">
        <v>2.0975609756097562</v>
      </c>
      <c r="AR205" s="14">
        <v>274</v>
      </c>
      <c r="AS205" s="14">
        <v>21067.02</v>
      </c>
      <c r="AT205" s="14">
        <v>116</v>
      </c>
      <c r="AU205" s="14">
        <v>4.4004861110952334</v>
      </c>
      <c r="AV205" s="14">
        <v>4787.4301766076132</v>
      </c>
      <c r="AW205" s="14">
        <v>4787.4301766076132</v>
      </c>
      <c r="AX205" s="14">
        <v>4787.4301766076132</v>
      </c>
      <c r="AY205" s="14">
        <v>4787.4301766076132</v>
      </c>
      <c r="AZ205" s="14">
        <v>4507.2565846738926</v>
      </c>
      <c r="BA205" s="14">
        <v>33</v>
      </c>
      <c r="BB205" s="14">
        <v>7.4991714930754902</v>
      </c>
      <c r="BC205" s="14">
        <v>307</v>
      </c>
      <c r="BD205" s="14">
        <v>2.1071428571428572</v>
      </c>
      <c r="BE205" s="14">
        <v>294</v>
      </c>
    </row>
    <row r="206" spans="1:57" x14ac:dyDescent="0.2">
      <c r="A206" s="10" t="s">
        <v>31</v>
      </c>
      <c r="B206" s="10">
        <v>805</v>
      </c>
      <c r="C206" s="10" t="b">
        <v>0</v>
      </c>
      <c r="D206" s="13" t="b">
        <v>0</v>
      </c>
      <c r="E206" s="13" t="s">
        <v>137</v>
      </c>
      <c r="F206" s="13">
        <v>14662</v>
      </c>
      <c r="G206" s="13">
        <v>67</v>
      </c>
      <c r="H206" s="13">
        <v>6.2673958333363409</v>
      </c>
      <c r="I206" s="14">
        <v>2339.4086459343571</v>
      </c>
      <c r="J206" s="14">
        <v>2339.4086459343571</v>
      </c>
      <c r="K206" s="13">
        <v>2339.4086459343571</v>
      </c>
      <c r="L206" s="14">
        <v>2339.4086459343571</v>
      </c>
      <c r="M206" s="13">
        <v>2436.8973025068499</v>
      </c>
      <c r="N206" s="13">
        <v>15</v>
      </c>
      <c r="O206" s="13">
        <v>2.393338541059566</v>
      </c>
      <c r="P206" s="13">
        <v>588</v>
      </c>
      <c r="Q206" s="13">
        <v>2.7333333333333334</v>
      </c>
      <c r="R206" s="14">
        <v>259</v>
      </c>
      <c r="S206" s="14">
        <v>14662</v>
      </c>
      <c r="T206" s="13">
        <v>67</v>
      </c>
      <c r="U206" s="14">
        <v>6.2673958333363409</v>
      </c>
      <c r="V206" s="13">
        <v>2339.4086459343571</v>
      </c>
      <c r="W206" s="13">
        <v>2339.4086459343571</v>
      </c>
      <c r="X206" s="13">
        <v>2339.4086459343571</v>
      </c>
      <c r="Y206" s="13">
        <v>2339.4086459343571</v>
      </c>
      <c r="Z206" s="13">
        <v>2436.8973025068499</v>
      </c>
      <c r="AA206" s="14">
        <v>15</v>
      </c>
      <c r="AB206" s="14">
        <v>2.393338541059566</v>
      </c>
      <c r="AC206" s="13">
        <v>588</v>
      </c>
      <c r="AD206" s="14">
        <v>2.7333333333333334</v>
      </c>
      <c r="AE206" s="13">
        <v>259</v>
      </c>
      <c r="AF206" s="13">
        <v>915</v>
      </c>
      <c r="AG206" s="13">
        <v>4</v>
      </c>
      <c r="AH206" s="13">
        <v>1</v>
      </c>
      <c r="AI206" s="13">
        <v>915</v>
      </c>
      <c r="AJ206" s="14">
        <v>915</v>
      </c>
      <c r="AK206" s="14">
        <v>915</v>
      </c>
      <c r="AL206" s="13">
        <v>915</v>
      </c>
      <c r="AM206" s="14">
        <v>915</v>
      </c>
      <c r="AN206" s="13">
        <v>1</v>
      </c>
      <c r="AO206" s="14">
        <v>1</v>
      </c>
      <c r="AP206" s="14">
        <v>915</v>
      </c>
      <c r="AQ206" s="14">
        <v>2</v>
      </c>
      <c r="AR206" s="14">
        <v>538</v>
      </c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x14ac:dyDescent="0.2">
      <c r="A207" s="10" t="s">
        <v>31</v>
      </c>
      <c r="B207" s="10">
        <v>591</v>
      </c>
      <c r="C207" s="10" t="b">
        <v>0</v>
      </c>
      <c r="D207" s="13" t="b">
        <v>0</v>
      </c>
      <c r="E207" s="13" t="s">
        <v>1999</v>
      </c>
      <c r="F207" s="13">
        <v>4017</v>
      </c>
      <c r="G207" s="13">
        <v>27</v>
      </c>
      <c r="H207" s="13">
        <v>2.7730902777609296</v>
      </c>
      <c r="I207" s="14">
        <v>1448.5644525224177</v>
      </c>
      <c r="J207" s="14">
        <v>1448.5644525224177</v>
      </c>
      <c r="K207" s="13">
        <v>1448.5644525224177</v>
      </c>
      <c r="L207" s="14">
        <v>1448.5644525224177</v>
      </c>
      <c r="M207" s="13">
        <v>1933.9615601444739</v>
      </c>
      <c r="N207" s="13">
        <v>8</v>
      </c>
      <c r="O207" s="13">
        <v>2.8848682151305303</v>
      </c>
      <c r="P207" s="13">
        <v>620</v>
      </c>
      <c r="Q207" s="13">
        <v>1.8333333333333333</v>
      </c>
      <c r="R207" s="14">
        <v>389</v>
      </c>
      <c r="S207" s="14">
        <v>4017</v>
      </c>
      <c r="T207" s="13">
        <v>27</v>
      </c>
      <c r="U207" s="14">
        <v>2.7730902777609296</v>
      </c>
      <c r="V207" s="13">
        <v>1448.5644525224177</v>
      </c>
      <c r="W207" s="13">
        <v>1448.5644525224177</v>
      </c>
      <c r="X207" s="13">
        <v>1448.5644525224177</v>
      </c>
      <c r="Y207" s="13">
        <v>1448.5644525224177</v>
      </c>
      <c r="Z207" s="13">
        <v>1933.9615601444739</v>
      </c>
      <c r="AA207" s="14">
        <v>8</v>
      </c>
      <c r="AB207" s="14">
        <v>2.8848682151305303</v>
      </c>
      <c r="AC207" s="13">
        <v>620</v>
      </c>
      <c r="AD207" s="14">
        <v>1.8333333333333333</v>
      </c>
      <c r="AE207" s="13">
        <v>389</v>
      </c>
      <c r="AF207" s="13">
        <v>4017</v>
      </c>
      <c r="AG207" s="13">
        <v>27</v>
      </c>
      <c r="AH207" s="13">
        <v>2.7730902777609296</v>
      </c>
      <c r="AI207" s="13">
        <v>1448.5644525224177</v>
      </c>
      <c r="AJ207" s="14">
        <v>1448.5644525224177</v>
      </c>
      <c r="AK207" s="14">
        <v>1448.5644525224177</v>
      </c>
      <c r="AL207" s="13">
        <v>1448.5644525224177</v>
      </c>
      <c r="AM207" s="14">
        <v>1933.9615601444739</v>
      </c>
      <c r="AN207" s="13">
        <v>8</v>
      </c>
      <c r="AO207" s="14">
        <v>2.8848682151305303</v>
      </c>
      <c r="AP207" s="14">
        <v>620</v>
      </c>
      <c r="AQ207" s="14">
        <v>1.8333333333333333</v>
      </c>
      <c r="AR207" s="14">
        <v>389</v>
      </c>
      <c r="AS207" s="14">
        <v>4017</v>
      </c>
      <c r="AT207" s="14">
        <v>27</v>
      </c>
      <c r="AU207" s="14">
        <v>2.7730902777609296</v>
      </c>
      <c r="AV207" s="14">
        <v>1448.5644525224177</v>
      </c>
      <c r="AW207" s="14">
        <v>1448.5644525224177</v>
      </c>
      <c r="AX207" s="14">
        <v>1448.5644525224177</v>
      </c>
      <c r="AY207" s="14">
        <v>1448.5644525224177</v>
      </c>
      <c r="AZ207" s="14">
        <v>1933.9615601444739</v>
      </c>
      <c r="BA207" s="14">
        <v>8</v>
      </c>
      <c r="BB207" s="14">
        <v>2.8848682151305303</v>
      </c>
      <c r="BC207" s="14">
        <v>620</v>
      </c>
      <c r="BD207" s="14">
        <v>1.8333333333333333</v>
      </c>
      <c r="BE207" s="14">
        <v>389</v>
      </c>
    </row>
    <row r="208" spans="1:57" x14ac:dyDescent="0.2">
      <c r="A208" s="10" t="s">
        <v>29</v>
      </c>
      <c r="B208" s="10">
        <v>550</v>
      </c>
      <c r="C208" s="10" t="b">
        <v>0</v>
      </c>
      <c r="D208" s="13" t="b">
        <v>0</v>
      </c>
      <c r="E208" s="13" t="s">
        <v>178</v>
      </c>
      <c r="F208" s="13">
        <v>2377</v>
      </c>
      <c r="G208" s="13">
        <v>11</v>
      </c>
      <c r="H208" s="13">
        <v>7.5425000000000004</v>
      </c>
      <c r="I208" s="14">
        <v>315.14749751408681</v>
      </c>
      <c r="J208" s="14">
        <v>315.14749751408681</v>
      </c>
      <c r="K208" s="13">
        <v>315.14749751408681</v>
      </c>
      <c r="L208" s="14">
        <v>315.14749751408681</v>
      </c>
      <c r="M208" s="13">
        <v>315.14749751408681</v>
      </c>
      <c r="N208" s="13">
        <v>4</v>
      </c>
      <c r="O208" s="13">
        <v>0.5303281405369572</v>
      </c>
      <c r="P208" s="13">
        <v>584</v>
      </c>
      <c r="Q208" s="13">
        <v>2</v>
      </c>
      <c r="R208" s="14">
        <v>359</v>
      </c>
      <c r="U208" s="14">
        <v>1</v>
      </c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x14ac:dyDescent="0.2">
      <c r="A209" s="10" t="s">
        <v>29</v>
      </c>
      <c r="B209" s="10">
        <v>812</v>
      </c>
      <c r="C209" s="10" t="b">
        <v>0</v>
      </c>
      <c r="D209" s="13" t="b">
        <v>0</v>
      </c>
      <c r="E209" s="13" t="s">
        <v>157</v>
      </c>
      <c r="F209" s="13">
        <v>708</v>
      </c>
      <c r="G209" s="13">
        <v>7</v>
      </c>
      <c r="I209" s="14">
        <v>0</v>
      </c>
      <c r="J209" s="14">
        <v>0</v>
      </c>
      <c r="K209" s="13">
        <v>0</v>
      </c>
      <c r="L209" s="14">
        <v>0</v>
      </c>
      <c r="M209" s="13">
        <v>0</v>
      </c>
      <c r="N209" s="13">
        <v>3</v>
      </c>
      <c r="O209" s="13">
        <v>0</v>
      </c>
      <c r="P209" s="13">
        <v>354</v>
      </c>
      <c r="Q209" s="13">
        <v>1.6666666666666667</v>
      </c>
      <c r="R209" s="14">
        <v>194</v>
      </c>
      <c r="S209" s="14">
        <v>349</v>
      </c>
      <c r="T209" s="13">
        <v>4</v>
      </c>
      <c r="V209" s="13">
        <v>0</v>
      </c>
      <c r="W209" s="13">
        <v>0</v>
      </c>
      <c r="X209" s="13">
        <v>0</v>
      </c>
      <c r="Y209" s="13">
        <v>0</v>
      </c>
      <c r="Z209" s="13">
        <v>0</v>
      </c>
      <c r="AA209" s="14">
        <v>2</v>
      </c>
      <c r="AB209" s="14">
        <v>0</v>
      </c>
      <c r="AC209" s="13">
        <v>349</v>
      </c>
      <c r="AD209" s="14">
        <v>1.5</v>
      </c>
      <c r="AE209" s="13">
        <v>189</v>
      </c>
      <c r="AF209" s="13">
        <v>349</v>
      </c>
      <c r="AG209" s="13">
        <v>4</v>
      </c>
      <c r="AI209" s="13">
        <v>0</v>
      </c>
      <c r="AJ209" s="14">
        <v>0</v>
      </c>
      <c r="AK209" s="14">
        <v>0</v>
      </c>
      <c r="AL209" s="13">
        <v>0</v>
      </c>
      <c r="AM209" s="14">
        <v>0</v>
      </c>
      <c r="AN209" s="13">
        <v>2</v>
      </c>
      <c r="AO209" s="14">
        <v>0</v>
      </c>
      <c r="AP209" s="14">
        <v>349</v>
      </c>
      <c r="AQ209" s="14">
        <v>1.5</v>
      </c>
      <c r="AR209" s="14">
        <v>189</v>
      </c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x14ac:dyDescent="0.2">
      <c r="A210" s="10" t="s">
        <v>29</v>
      </c>
      <c r="B210" s="10">
        <v>543</v>
      </c>
      <c r="C210" s="10" t="b">
        <v>0</v>
      </c>
      <c r="D210" s="13" t="b">
        <v>0</v>
      </c>
      <c r="E210" s="13" t="s">
        <v>110</v>
      </c>
      <c r="F210" s="13">
        <v>2851</v>
      </c>
      <c r="G210" s="13">
        <v>24</v>
      </c>
      <c r="H210" s="13">
        <v>1.4344097222221899</v>
      </c>
      <c r="I210" s="14">
        <v>1987.5771586260767</v>
      </c>
      <c r="J210" s="14">
        <v>1987.5771586260767</v>
      </c>
      <c r="K210" s="13">
        <v>1987.5771586260767</v>
      </c>
      <c r="L210" s="14">
        <v>1987.5771586260767</v>
      </c>
      <c r="M210" s="13">
        <v>2898.7533586696691</v>
      </c>
      <c r="N210" s="13">
        <v>7</v>
      </c>
      <c r="O210" s="13">
        <v>4.8800561593765472</v>
      </c>
      <c r="P210" s="13">
        <v>563</v>
      </c>
      <c r="Q210" s="13">
        <v>1.8571428571428572</v>
      </c>
      <c r="R210" s="14">
        <v>269</v>
      </c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x14ac:dyDescent="0.2">
      <c r="A211" s="10" t="s">
        <v>29</v>
      </c>
      <c r="B211" s="10">
        <v>666</v>
      </c>
      <c r="C211" s="10" t="b">
        <v>0</v>
      </c>
      <c r="D211" s="13" t="b">
        <v>0</v>
      </c>
      <c r="E211" s="13" t="s">
        <v>135</v>
      </c>
      <c r="F211" s="13">
        <v>470</v>
      </c>
      <c r="G211" s="13">
        <v>2</v>
      </c>
      <c r="I211" s="14">
        <v>0</v>
      </c>
      <c r="J211" s="14">
        <v>0</v>
      </c>
      <c r="K211" s="13">
        <v>0</v>
      </c>
      <c r="L211" s="14">
        <v>0</v>
      </c>
      <c r="M211" s="13">
        <v>0</v>
      </c>
      <c r="N211" s="13">
        <v>1</v>
      </c>
      <c r="O211" s="13">
        <v>0</v>
      </c>
      <c r="P211" s="13">
        <v>470</v>
      </c>
      <c r="Q211" s="13">
        <v>1</v>
      </c>
      <c r="R211" s="14">
        <v>469</v>
      </c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x14ac:dyDescent="0.2">
      <c r="A212" s="10" t="s">
        <v>29</v>
      </c>
      <c r="B212" s="10">
        <v>571</v>
      </c>
      <c r="C212" s="10" t="b">
        <v>0</v>
      </c>
      <c r="D212" s="13" t="b">
        <v>0</v>
      </c>
      <c r="E212" s="13" t="s">
        <v>191</v>
      </c>
      <c r="F212" s="13">
        <v>2112</v>
      </c>
      <c r="G212" s="13">
        <v>10</v>
      </c>
      <c r="H212" s="13">
        <v>3.7060763888905059</v>
      </c>
      <c r="I212" s="14">
        <v>569.8749238766427</v>
      </c>
      <c r="J212" s="14">
        <v>430.91394575331367</v>
      </c>
      <c r="K212" s="13">
        <v>569.8749238766427</v>
      </c>
      <c r="L212" s="14">
        <v>430.91394575331367</v>
      </c>
      <c r="M212" s="13">
        <v>430.91394575331367</v>
      </c>
      <c r="N212" s="13">
        <v>8</v>
      </c>
      <c r="O212" s="13">
        <v>2.1586171358963737</v>
      </c>
      <c r="P212" s="13">
        <v>269.5</v>
      </c>
      <c r="Q212" s="13">
        <v>1.1428571428571428</v>
      </c>
      <c r="R212" s="14">
        <v>229</v>
      </c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x14ac:dyDescent="0.2">
      <c r="A213" s="10" t="s">
        <v>39</v>
      </c>
      <c r="B213" s="10">
        <v>517</v>
      </c>
      <c r="C213" s="10" t="b">
        <v>0</v>
      </c>
      <c r="D213" s="13" t="b">
        <v>0</v>
      </c>
      <c r="E213" s="13" t="s">
        <v>165</v>
      </c>
      <c r="F213" s="13">
        <v>555</v>
      </c>
      <c r="G213" s="13">
        <v>5</v>
      </c>
      <c r="H213" s="13">
        <v>0.32874999999999999</v>
      </c>
      <c r="I213" s="14">
        <v>1688.2129277566542</v>
      </c>
      <c r="J213" s="14">
        <v>1688.2129277566542</v>
      </c>
      <c r="K213" s="13">
        <v>1688.2129277566542</v>
      </c>
      <c r="L213" s="14">
        <v>1688.2129277566542</v>
      </c>
      <c r="M213" s="13">
        <v>1688.2129277566542</v>
      </c>
      <c r="N213" s="13">
        <v>2</v>
      </c>
      <c r="O213" s="13">
        <v>6.0836501901140689</v>
      </c>
      <c r="P213" s="13">
        <v>277.5</v>
      </c>
      <c r="Q213" s="13">
        <v>1</v>
      </c>
      <c r="R213" s="14">
        <v>264</v>
      </c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x14ac:dyDescent="0.2">
      <c r="A214" s="10" t="s">
        <v>39</v>
      </c>
      <c r="B214" s="10">
        <v>814</v>
      </c>
      <c r="C214" s="10" t="b">
        <v>0</v>
      </c>
      <c r="D214" s="13" t="b">
        <v>0</v>
      </c>
      <c r="E214" s="13" t="s">
        <v>111</v>
      </c>
      <c r="F214" s="13">
        <v>2527.0000000000009</v>
      </c>
      <c r="G214" s="13">
        <v>9</v>
      </c>
      <c r="I214" s="14">
        <v>0</v>
      </c>
      <c r="J214" s="14">
        <v>0</v>
      </c>
      <c r="K214" s="13">
        <v>0</v>
      </c>
      <c r="L214" s="14">
        <v>0</v>
      </c>
      <c r="M214" s="13">
        <v>0</v>
      </c>
      <c r="N214" s="13">
        <v>4</v>
      </c>
      <c r="O214" s="13">
        <v>0</v>
      </c>
      <c r="P214" s="13">
        <v>980</v>
      </c>
      <c r="Q214" s="13">
        <v>1.25</v>
      </c>
      <c r="R214" s="14">
        <v>399</v>
      </c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x14ac:dyDescent="0.2">
      <c r="A215" s="10" t="s">
        <v>39</v>
      </c>
      <c r="B215" s="10">
        <v>565</v>
      </c>
      <c r="C215" s="10" t="b">
        <v>0</v>
      </c>
      <c r="D215" s="13" t="b">
        <v>0</v>
      </c>
      <c r="E215" s="13" t="s">
        <v>187</v>
      </c>
      <c r="F215" s="13">
        <v>5895</v>
      </c>
      <c r="G215" s="13">
        <v>37</v>
      </c>
      <c r="H215" s="13">
        <v>1.0148958333084011</v>
      </c>
      <c r="I215" s="14">
        <v>5808.4778816986818</v>
      </c>
      <c r="J215" s="14">
        <v>5498.1012009972255</v>
      </c>
      <c r="K215" s="13">
        <v>5808.4778816986818</v>
      </c>
      <c r="L215" s="14">
        <v>5498.1012009972255</v>
      </c>
      <c r="M215" s="13">
        <v>7419.4313868188274</v>
      </c>
      <c r="N215" s="13">
        <v>13</v>
      </c>
      <c r="O215" s="13">
        <v>12.809196346409307</v>
      </c>
      <c r="P215" s="13">
        <v>421.5</v>
      </c>
      <c r="Q215" s="13">
        <v>1.9230769230769231</v>
      </c>
      <c r="R215" s="14">
        <v>288</v>
      </c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x14ac:dyDescent="0.2">
      <c r="A216" s="10" t="s">
        <v>41</v>
      </c>
      <c r="B216" s="10">
        <v>853</v>
      </c>
      <c r="C216" s="10" t="b">
        <v>0</v>
      </c>
      <c r="D216" s="13" t="b">
        <v>0</v>
      </c>
      <c r="E216" s="13" t="s">
        <v>117</v>
      </c>
      <c r="F216" s="13">
        <v>607</v>
      </c>
      <c r="G216" s="13">
        <v>5</v>
      </c>
      <c r="H216" s="13">
        <v>2.0551736111010541</v>
      </c>
      <c r="I216" s="14">
        <v>295.35217692621171</v>
      </c>
      <c r="J216" s="14">
        <v>295.35217692621171</v>
      </c>
      <c r="K216" s="13">
        <v>295.35217692621171</v>
      </c>
      <c r="L216" s="14">
        <v>295.35217692621171</v>
      </c>
      <c r="M216" s="13">
        <v>295.35217692621171</v>
      </c>
      <c r="N216" s="13">
        <v>3</v>
      </c>
      <c r="O216" s="13">
        <v>1.459730693210272</v>
      </c>
      <c r="P216" s="13">
        <v>249</v>
      </c>
      <c r="Q216" s="13">
        <v>1.5</v>
      </c>
      <c r="R216" s="14">
        <v>129</v>
      </c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x14ac:dyDescent="0.2">
      <c r="A217" s="10" t="s">
        <v>27</v>
      </c>
      <c r="B217" s="10">
        <v>812</v>
      </c>
      <c r="C217" s="10" t="b">
        <v>0</v>
      </c>
      <c r="D217" s="13" t="b">
        <v>0</v>
      </c>
      <c r="E217" s="13" t="s">
        <v>157</v>
      </c>
      <c r="F217" s="13">
        <v>970</v>
      </c>
      <c r="G217" s="13">
        <v>3</v>
      </c>
      <c r="I217" s="14">
        <v>0</v>
      </c>
      <c r="J217" s="14">
        <v>0</v>
      </c>
      <c r="K217" s="13">
        <v>0</v>
      </c>
      <c r="L217" s="14">
        <v>0</v>
      </c>
      <c r="M217" s="13">
        <v>0</v>
      </c>
      <c r="N217" s="13">
        <v>1</v>
      </c>
      <c r="O217" s="13">
        <v>0</v>
      </c>
      <c r="P217" s="13">
        <v>970</v>
      </c>
      <c r="Q217" s="13">
        <v>1</v>
      </c>
      <c r="R217" s="14">
        <v>969</v>
      </c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x14ac:dyDescent="0.2">
      <c r="A218" s="10" t="s">
        <v>27</v>
      </c>
      <c r="B218" s="10">
        <v>863</v>
      </c>
      <c r="C218" s="10" t="b">
        <v>0</v>
      </c>
      <c r="D218" s="13" t="b">
        <v>0</v>
      </c>
      <c r="E218" s="13" t="s">
        <v>195</v>
      </c>
      <c r="F218" s="13">
        <v>1363</v>
      </c>
      <c r="G218" s="13">
        <v>4</v>
      </c>
      <c r="H218" s="13">
        <v>0.26624999999999999</v>
      </c>
      <c r="I218" s="14">
        <v>5119.2488262910801</v>
      </c>
      <c r="J218" s="14">
        <v>5119.2488262910801</v>
      </c>
      <c r="K218" s="13">
        <v>5119.2488262910801</v>
      </c>
      <c r="L218" s="14">
        <v>5119.2488262910801</v>
      </c>
      <c r="M218" s="13">
        <v>5119.2488262910801</v>
      </c>
      <c r="N218" s="13">
        <v>2</v>
      </c>
      <c r="O218" s="13">
        <v>7.511737089201878</v>
      </c>
      <c r="P218" s="13">
        <v>681.5</v>
      </c>
      <c r="Q218" s="13">
        <v>1</v>
      </c>
      <c r="R218" s="14">
        <v>729</v>
      </c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x14ac:dyDescent="0.2">
      <c r="A219" s="10" t="s">
        <v>33</v>
      </c>
      <c r="B219" s="10">
        <v>568</v>
      </c>
      <c r="C219" s="10" t="b">
        <v>0</v>
      </c>
      <c r="D219" s="13" t="b">
        <v>0</v>
      </c>
      <c r="E219" s="13" t="s">
        <v>189</v>
      </c>
      <c r="F219" s="13">
        <v>6490.9999999999991</v>
      </c>
      <c r="G219" s="13">
        <v>27</v>
      </c>
      <c r="H219" s="13">
        <v>1.0800694444405963</v>
      </c>
      <c r="I219" s="14">
        <v>6009.7987526736333</v>
      </c>
      <c r="J219" s="14">
        <v>6009.7987526736333</v>
      </c>
      <c r="K219" s="13">
        <v>6009.7987526736333</v>
      </c>
      <c r="L219" s="14">
        <v>6009.7987526736333</v>
      </c>
      <c r="M219" s="13">
        <v>3896.9716453556193</v>
      </c>
      <c r="N219" s="13">
        <v>6</v>
      </c>
      <c r="O219" s="13">
        <v>5.5551983540350953</v>
      </c>
      <c r="P219" s="13">
        <v>700.5</v>
      </c>
      <c r="Q219" s="13">
        <v>2.8333333333333335</v>
      </c>
      <c r="R219" s="14">
        <v>239</v>
      </c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x14ac:dyDescent="0.2">
      <c r="A220" s="10" t="s">
        <v>33</v>
      </c>
      <c r="B220" s="10">
        <v>803</v>
      </c>
      <c r="C220" s="10" t="b">
        <v>0</v>
      </c>
      <c r="D220" s="13" t="b">
        <v>0</v>
      </c>
      <c r="E220" s="13" t="s">
        <v>154</v>
      </c>
      <c r="F220" s="13">
        <v>4950</v>
      </c>
      <c r="G220" s="13">
        <v>16</v>
      </c>
      <c r="H220" s="13">
        <v>3.6170138888910879</v>
      </c>
      <c r="I220" s="14">
        <v>1368.5322069685449</v>
      </c>
      <c r="J220" s="14">
        <v>1368.5322069685449</v>
      </c>
      <c r="K220" s="13">
        <v>1368.5322069685449</v>
      </c>
      <c r="L220" s="14">
        <v>1368.5322069685449</v>
      </c>
      <c r="M220" s="13">
        <v>1302.1736008439811</v>
      </c>
      <c r="N220" s="13">
        <v>4</v>
      </c>
      <c r="O220" s="13">
        <v>1.1058846116917536</v>
      </c>
      <c r="P220" s="13">
        <v>1539.5</v>
      </c>
      <c r="Q220" s="13">
        <v>3</v>
      </c>
      <c r="R220" s="14">
        <v>399</v>
      </c>
      <c r="S220" s="14">
        <v>4732</v>
      </c>
      <c r="T220" s="13">
        <v>14</v>
      </c>
      <c r="U220" s="14">
        <v>1.2895138888910878</v>
      </c>
      <c r="V220" s="13">
        <v>3669.5998707460717</v>
      </c>
      <c r="W220" s="13">
        <v>3669.5998707460717</v>
      </c>
      <c r="X220" s="13">
        <v>3669.5998707460717</v>
      </c>
      <c r="Y220" s="13">
        <v>3669.5998707460717</v>
      </c>
      <c r="Z220" s="13">
        <v>3483.4677150029456</v>
      </c>
      <c r="AA220" s="14">
        <v>3</v>
      </c>
      <c r="AB220" s="14">
        <v>2.326458075282801</v>
      </c>
      <c r="AC220" s="13">
        <v>1579</v>
      </c>
      <c r="AD220" s="14">
        <v>3.3333333333333335</v>
      </c>
      <c r="AE220" s="13">
        <v>409</v>
      </c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x14ac:dyDescent="0.2">
      <c r="A221" s="10" t="s">
        <v>37</v>
      </c>
      <c r="B221" s="10">
        <v>817</v>
      </c>
      <c r="C221" s="10" t="b">
        <v>0</v>
      </c>
      <c r="D221" s="13" t="b">
        <v>0</v>
      </c>
      <c r="E221" s="13" t="s">
        <v>93</v>
      </c>
      <c r="F221" s="13">
        <v>28656.990000000005</v>
      </c>
      <c r="G221" s="13">
        <v>182</v>
      </c>
      <c r="H221" s="13">
        <v>5.0996874999880673</v>
      </c>
      <c r="I221" s="14">
        <v>5619.3619707221396</v>
      </c>
      <c r="J221" s="14">
        <v>5619.3619707221396</v>
      </c>
      <c r="K221" s="13">
        <v>5619.3619707221396</v>
      </c>
      <c r="L221" s="14">
        <v>5619.3619707221396</v>
      </c>
      <c r="M221" s="13">
        <v>5475.2158833389967</v>
      </c>
      <c r="N221" s="13">
        <v>58</v>
      </c>
      <c r="O221" s="13">
        <v>11.373245909702451</v>
      </c>
      <c r="P221" s="13">
        <v>307</v>
      </c>
      <c r="Q221" s="13">
        <v>1.5853658536585367</v>
      </c>
      <c r="R221" s="14">
        <v>199</v>
      </c>
      <c r="S221" s="14">
        <v>3054.97</v>
      </c>
      <c r="T221" s="13">
        <v>11</v>
      </c>
      <c r="V221" s="13">
        <v>0</v>
      </c>
      <c r="W221" s="13">
        <v>0</v>
      </c>
      <c r="X221" s="13">
        <v>0</v>
      </c>
      <c r="Y221" s="13">
        <v>0</v>
      </c>
      <c r="Z221" s="13">
        <v>0</v>
      </c>
      <c r="AA221" s="14">
        <v>5</v>
      </c>
      <c r="AB221" s="14">
        <v>0</v>
      </c>
      <c r="AC221" s="13">
        <v>370</v>
      </c>
      <c r="AD221" s="14">
        <v>1.25</v>
      </c>
      <c r="AE221" s="13">
        <v>389</v>
      </c>
      <c r="AF221" s="13">
        <v>370</v>
      </c>
      <c r="AG221" s="13">
        <v>2</v>
      </c>
      <c r="AI221" s="13">
        <v>0</v>
      </c>
      <c r="AJ221" s="14">
        <v>0</v>
      </c>
      <c r="AK221" s="14">
        <v>0</v>
      </c>
      <c r="AL221" s="13">
        <v>0</v>
      </c>
      <c r="AM221" s="14">
        <v>0</v>
      </c>
      <c r="AN221" s="13">
        <v>1</v>
      </c>
      <c r="AO221" s="14">
        <v>0</v>
      </c>
      <c r="AP221" s="14">
        <v>370</v>
      </c>
      <c r="AQ221" s="14">
        <v>1</v>
      </c>
      <c r="AR221" s="14">
        <v>389</v>
      </c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x14ac:dyDescent="0.2">
      <c r="A222" s="10" t="s">
        <v>31</v>
      </c>
      <c r="B222" s="10">
        <v>853</v>
      </c>
      <c r="C222" s="10" t="b">
        <v>0</v>
      </c>
      <c r="D222" s="13" t="b">
        <v>0</v>
      </c>
      <c r="E222" s="13" t="s">
        <v>117</v>
      </c>
      <c r="F222" s="13">
        <v>5975.98</v>
      </c>
      <c r="G222" s="13">
        <v>48</v>
      </c>
      <c r="H222" s="13">
        <v>11.154999999977882</v>
      </c>
      <c r="I222" s="14">
        <v>535.72209771509176</v>
      </c>
      <c r="J222" s="14">
        <v>535.72209771509176</v>
      </c>
      <c r="K222" s="13">
        <v>535.72209771509176</v>
      </c>
      <c r="L222" s="14">
        <v>535.72209771509176</v>
      </c>
      <c r="M222" s="13">
        <v>596.05378754040191</v>
      </c>
      <c r="N222" s="13">
        <v>9</v>
      </c>
      <c r="O222" s="13">
        <v>0.80681308830280996</v>
      </c>
      <c r="P222" s="13">
        <v>518</v>
      </c>
      <c r="Q222" s="13">
        <v>2.8571428571428572</v>
      </c>
      <c r="R222" s="14">
        <v>199</v>
      </c>
      <c r="S222" s="14">
        <v>5975.98</v>
      </c>
      <c r="T222" s="13">
        <v>48</v>
      </c>
      <c r="U222" s="14">
        <v>11.154999999977882</v>
      </c>
      <c r="V222" s="13">
        <v>535.72209771509176</v>
      </c>
      <c r="W222" s="13">
        <v>535.72209771509176</v>
      </c>
      <c r="X222" s="13">
        <v>535.72209771509176</v>
      </c>
      <c r="Y222" s="13">
        <v>535.72209771509176</v>
      </c>
      <c r="Z222" s="13">
        <v>596.05378754040191</v>
      </c>
      <c r="AA222" s="14">
        <v>9</v>
      </c>
      <c r="AB222" s="14">
        <v>0.80681308830280996</v>
      </c>
      <c r="AC222" s="13">
        <v>518</v>
      </c>
      <c r="AD222" s="14">
        <v>2.8571428571428572</v>
      </c>
      <c r="AE222" s="13">
        <v>199</v>
      </c>
      <c r="AF222" s="13">
        <v>0</v>
      </c>
      <c r="AG222" s="13">
        <v>2</v>
      </c>
      <c r="AH222" s="13">
        <v>2.3052083333322662</v>
      </c>
      <c r="AI222" s="13">
        <v>0</v>
      </c>
      <c r="AJ222" s="14">
        <v>0</v>
      </c>
      <c r="AK222" s="14">
        <v>0</v>
      </c>
      <c r="AL222" s="13">
        <v>0</v>
      </c>
      <c r="AM222" s="14">
        <v>0</v>
      </c>
      <c r="AN222" s="13">
        <v>1</v>
      </c>
      <c r="AO222" s="14">
        <v>0.43380027112537028</v>
      </c>
      <c r="AP222" s="14"/>
      <c r="AQ222" s="14"/>
      <c r="AR222" s="14"/>
      <c r="AS222" s="14"/>
      <c r="AT222" s="14"/>
      <c r="AU222" s="14">
        <v>0.46</v>
      </c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x14ac:dyDescent="0.2">
      <c r="A223" s="10" t="s">
        <v>39</v>
      </c>
      <c r="B223" s="10">
        <v>543</v>
      </c>
      <c r="C223" s="10" t="b">
        <v>0</v>
      </c>
      <c r="D223" s="13" t="b">
        <v>0</v>
      </c>
      <c r="E223" s="13" t="s">
        <v>110</v>
      </c>
      <c r="F223" s="13">
        <v>5241.0000000000009</v>
      </c>
      <c r="G223" s="13">
        <v>31</v>
      </c>
      <c r="H223" s="13">
        <v>1.0550347222160781</v>
      </c>
      <c r="I223" s="14">
        <v>4967.6090176363023</v>
      </c>
      <c r="J223" s="14">
        <v>4443.2660852653044</v>
      </c>
      <c r="K223" s="13">
        <v>4967.6090176363023</v>
      </c>
      <c r="L223" s="14">
        <v>4443.2660852653044</v>
      </c>
      <c r="M223" s="13">
        <v>4785.3401349628693</v>
      </c>
      <c r="N223" s="13">
        <v>11</v>
      </c>
      <c r="O223" s="13">
        <v>10.426197136805824</v>
      </c>
      <c r="P223" s="13">
        <v>384</v>
      </c>
      <c r="Q223" s="13">
        <v>1.8888888888888888</v>
      </c>
      <c r="R223" s="14">
        <v>324</v>
      </c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x14ac:dyDescent="0.2">
      <c r="A224" s="10" t="s">
        <v>35</v>
      </c>
      <c r="B224" s="10">
        <v>889</v>
      </c>
      <c r="C224" s="10" t="b">
        <v>0</v>
      </c>
      <c r="D224" s="13" t="b">
        <v>0</v>
      </c>
      <c r="E224" s="13" t="s">
        <v>106</v>
      </c>
      <c r="F224" s="13">
        <v>328.00000000000006</v>
      </c>
      <c r="G224" s="13">
        <v>7</v>
      </c>
      <c r="I224" s="14">
        <v>0</v>
      </c>
      <c r="J224" s="14">
        <v>0</v>
      </c>
      <c r="K224" s="13">
        <v>0</v>
      </c>
      <c r="L224" s="14">
        <v>0</v>
      </c>
      <c r="M224" s="13">
        <v>0</v>
      </c>
      <c r="N224" s="13">
        <v>3</v>
      </c>
      <c r="O224" s="13">
        <v>0</v>
      </c>
      <c r="P224" s="13">
        <v>164</v>
      </c>
      <c r="Q224" s="13">
        <v>1.6666666666666667</v>
      </c>
      <c r="R224" s="14">
        <v>178</v>
      </c>
      <c r="S224" s="14">
        <v>129</v>
      </c>
      <c r="T224" s="13">
        <v>1</v>
      </c>
      <c r="V224" s="13">
        <v>0</v>
      </c>
      <c r="W224" s="13">
        <v>0</v>
      </c>
      <c r="X224" s="13">
        <v>0</v>
      </c>
      <c r="Y224" s="13">
        <v>0</v>
      </c>
      <c r="Z224" s="13">
        <v>0</v>
      </c>
      <c r="AA224" s="14">
        <v>1</v>
      </c>
      <c r="AB224" s="14">
        <v>0</v>
      </c>
      <c r="AC224" s="13">
        <v>129</v>
      </c>
      <c r="AD224" s="14">
        <v>1</v>
      </c>
      <c r="AE224" s="13">
        <v>129</v>
      </c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x14ac:dyDescent="0.2">
      <c r="A225" s="10" t="s">
        <v>27</v>
      </c>
      <c r="B225" s="10">
        <v>543</v>
      </c>
      <c r="C225" s="10" t="b">
        <v>0</v>
      </c>
      <c r="D225" s="13" t="b">
        <v>0</v>
      </c>
      <c r="E225" s="13" t="s">
        <v>110</v>
      </c>
      <c r="F225" s="13">
        <v>0</v>
      </c>
      <c r="G225" s="13">
        <v>4</v>
      </c>
      <c r="I225" s="14">
        <v>0</v>
      </c>
      <c r="J225" s="14">
        <v>0</v>
      </c>
      <c r="K225" s="13">
        <v>0</v>
      </c>
      <c r="L225" s="14">
        <v>0</v>
      </c>
      <c r="M225" s="13">
        <v>0</v>
      </c>
      <c r="N225" s="13">
        <v>1</v>
      </c>
      <c r="O225" s="13">
        <v>0</v>
      </c>
      <c r="Q225" s="13">
        <v>2</v>
      </c>
      <c r="R225" s="14">
        <v>329</v>
      </c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x14ac:dyDescent="0.2">
      <c r="A226" s="10" t="s">
        <v>37</v>
      </c>
      <c r="B226" s="10">
        <v>863</v>
      </c>
      <c r="C226" s="10" t="b">
        <v>0</v>
      </c>
      <c r="D226" s="13" t="b">
        <v>0</v>
      </c>
      <c r="E226" s="13" t="s">
        <v>195</v>
      </c>
      <c r="F226" s="13">
        <v>2008</v>
      </c>
      <c r="G226" s="13">
        <v>19</v>
      </c>
      <c r="H226" s="13">
        <v>3</v>
      </c>
      <c r="I226" s="14">
        <v>669.33333333333337</v>
      </c>
      <c r="J226" s="14">
        <v>669.33333333333337</v>
      </c>
      <c r="K226" s="13">
        <v>669.33333333333337</v>
      </c>
      <c r="L226" s="14">
        <v>669.33333333333337</v>
      </c>
      <c r="M226" s="13">
        <v>718.66666666666663</v>
      </c>
      <c r="N226" s="13">
        <v>5</v>
      </c>
      <c r="O226" s="13">
        <v>1.6666666666666667</v>
      </c>
      <c r="P226" s="13">
        <v>442</v>
      </c>
      <c r="Q226" s="13">
        <v>2.75</v>
      </c>
      <c r="R226" s="14">
        <v>164</v>
      </c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x14ac:dyDescent="0.2">
      <c r="A227" s="10" t="s">
        <v>40</v>
      </c>
      <c r="B227" s="10">
        <v>558</v>
      </c>
      <c r="C227" s="10" t="b">
        <v>0</v>
      </c>
      <c r="D227" s="13" t="b">
        <v>0</v>
      </c>
      <c r="E227" s="13" t="s">
        <v>90</v>
      </c>
      <c r="F227" s="13">
        <v>40736</v>
      </c>
      <c r="G227" s="13">
        <v>17</v>
      </c>
      <c r="H227" s="13">
        <v>1.0215972222140408</v>
      </c>
      <c r="I227" s="14">
        <v>39874.814764781302</v>
      </c>
      <c r="J227" s="14">
        <v>39874.814764781302</v>
      </c>
      <c r="K227" s="13">
        <v>11445.802460835324</v>
      </c>
      <c r="L227" s="14">
        <v>11445.802460835324</v>
      </c>
      <c r="M227" s="13">
        <v>4221.8204065323489</v>
      </c>
      <c r="N227" s="13">
        <v>7</v>
      </c>
      <c r="O227" s="13">
        <v>6.8520154986613591</v>
      </c>
      <c r="P227" s="13">
        <v>1469</v>
      </c>
      <c r="Q227" s="13">
        <v>1.8571428571428572</v>
      </c>
      <c r="R227" s="14">
        <v>1200</v>
      </c>
      <c r="S227" s="14">
        <v>1195</v>
      </c>
      <c r="T227" s="13">
        <v>4</v>
      </c>
      <c r="U227" s="14">
        <v>1.0215972222140408</v>
      </c>
      <c r="V227" s="13">
        <v>1169.7369315571891</v>
      </c>
      <c r="W227" s="13">
        <v>1169.7369315571891</v>
      </c>
      <c r="X227" s="13">
        <v>1169.7369315571891</v>
      </c>
      <c r="Y227" s="13">
        <v>1169.7369315571891</v>
      </c>
      <c r="Z227" s="13">
        <v>1169.7369315571891</v>
      </c>
      <c r="AA227" s="14">
        <v>1</v>
      </c>
      <c r="AB227" s="14">
        <v>0.97885935695162274</v>
      </c>
      <c r="AC227" s="13">
        <v>1195</v>
      </c>
      <c r="AD227" s="14">
        <v>3</v>
      </c>
      <c r="AE227" s="13">
        <v>389</v>
      </c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x14ac:dyDescent="0.2">
      <c r="A228" s="10" t="s">
        <v>40</v>
      </c>
      <c r="B228" s="10">
        <v>565</v>
      </c>
      <c r="C228" s="10" t="b">
        <v>0</v>
      </c>
      <c r="D228" s="13" t="b">
        <v>0</v>
      </c>
      <c r="E228" s="13" t="s">
        <v>187</v>
      </c>
      <c r="F228" s="13">
        <v>1676</v>
      </c>
      <c r="G228" s="13">
        <v>8</v>
      </c>
      <c r="I228" s="14">
        <v>0</v>
      </c>
      <c r="J228" s="14">
        <v>0</v>
      </c>
      <c r="K228" s="13">
        <v>0</v>
      </c>
      <c r="L228" s="14">
        <v>0</v>
      </c>
      <c r="M228" s="13">
        <v>0</v>
      </c>
      <c r="N228" s="13">
        <v>3</v>
      </c>
      <c r="O228" s="13">
        <v>0</v>
      </c>
      <c r="P228" s="13">
        <v>485</v>
      </c>
      <c r="Q228" s="13">
        <v>1.6666666666666667</v>
      </c>
      <c r="R228" s="14">
        <v>359</v>
      </c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x14ac:dyDescent="0.2">
      <c r="A229" s="10" t="s">
        <v>41</v>
      </c>
      <c r="B229" s="10">
        <v>870</v>
      </c>
      <c r="C229" s="10" t="b">
        <v>0</v>
      </c>
      <c r="D229" s="13" t="b">
        <v>0</v>
      </c>
      <c r="E229" s="13" t="s">
        <v>112</v>
      </c>
      <c r="F229" s="13">
        <v>3000.0000000000005</v>
      </c>
      <c r="G229" s="13">
        <v>6</v>
      </c>
      <c r="I229" s="14">
        <v>0</v>
      </c>
      <c r="J229" s="14">
        <v>0</v>
      </c>
      <c r="K229" s="13">
        <v>0</v>
      </c>
      <c r="L229" s="14">
        <v>0</v>
      </c>
      <c r="M229" s="13">
        <v>0</v>
      </c>
      <c r="N229" s="13">
        <v>1</v>
      </c>
      <c r="O229" s="13">
        <v>0</v>
      </c>
      <c r="P229" s="13">
        <v>3000</v>
      </c>
      <c r="Q229" s="13">
        <v>4</v>
      </c>
      <c r="R229" s="14">
        <v>489</v>
      </c>
      <c r="S229" s="14">
        <v>3000.0000000000005</v>
      </c>
      <c r="T229" s="13">
        <v>6</v>
      </c>
      <c r="V229" s="13">
        <v>0</v>
      </c>
      <c r="W229" s="13">
        <v>0</v>
      </c>
      <c r="X229" s="13">
        <v>0</v>
      </c>
      <c r="Y229" s="13">
        <v>0</v>
      </c>
      <c r="Z229" s="13">
        <v>0</v>
      </c>
      <c r="AA229" s="14">
        <v>1</v>
      </c>
      <c r="AB229" s="14">
        <v>0</v>
      </c>
      <c r="AC229" s="13">
        <v>3000</v>
      </c>
      <c r="AD229" s="14">
        <v>4</v>
      </c>
      <c r="AE229" s="13">
        <v>489</v>
      </c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x14ac:dyDescent="0.2">
      <c r="A230" s="10" t="s">
        <v>33</v>
      </c>
      <c r="B230" s="10">
        <v>516</v>
      </c>
      <c r="C230" s="10" t="b">
        <v>0</v>
      </c>
      <c r="D230" s="13" t="b">
        <v>0</v>
      </c>
      <c r="E230" s="13" t="s">
        <v>119</v>
      </c>
      <c r="F230" s="13">
        <v>1500</v>
      </c>
      <c r="G230" s="13">
        <v>3</v>
      </c>
      <c r="I230" s="14">
        <v>0</v>
      </c>
      <c r="J230" s="14">
        <v>0</v>
      </c>
      <c r="K230" s="13">
        <v>0</v>
      </c>
      <c r="L230" s="14">
        <v>0</v>
      </c>
      <c r="M230" s="13">
        <v>0</v>
      </c>
      <c r="N230" s="13">
        <v>1</v>
      </c>
      <c r="O230" s="13">
        <v>0</v>
      </c>
      <c r="P230" s="13">
        <v>1500</v>
      </c>
      <c r="Q230" s="13">
        <v>1</v>
      </c>
      <c r="R230" s="14">
        <v>1799</v>
      </c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x14ac:dyDescent="0.2">
      <c r="A231" s="10" t="s">
        <v>33</v>
      </c>
      <c r="B231" s="10">
        <v>896</v>
      </c>
      <c r="C231" s="10" t="b">
        <v>0</v>
      </c>
      <c r="D231" s="13" t="b">
        <v>0</v>
      </c>
      <c r="E231" s="13" t="s">
        <v>196</v>
      </c>
      <c r="F231" s="13">
        <v>1504</v>
      </c>
      <c r="G231" s="13">
        <v>7</v>
      </c>
      <c r="I231" s="14">
        <v>0</v>
      </c>
      <c r="J231" s="14">
        <v>0</v>
      </c>
      <c r="K231" s="13">
        <v>0</v>
      </c>
      <c r="L231" s="14">
        <v>0</v>
      </c>
      <c r="M231" s="13">
        <v>0</v>
      </c>
      <c r="N231" s="13">
        <v>2</v>
      </c>
      <c r="O231" s="13">
        <v>0</v>
      </c>
      <c r="P231" s="13">
        <v>752</v>
      </c>
      <c r="Q231" s="13">
        <v>4</v>
      </c>
      <c r="R231" s="14">
        <v>383.5</v>
      </c>
      <c r="S231" s="14">
        <v>1425</v>
      </c>
      <c r="T231" s="13">
        <v>6</v>
      </c>
      <c r="V231" s="13">
        <v>0</v>
      </c>
      <c r="W231" s="13">
        <v>0</v>
      </c>
      <c r="X231" s="13">
        <v>0</v>
      </c>
      <c r="Y231" s="13">
        <v>0</v>
      </c>
      <c r="Z231" s="13">
        <v>0</v>
      </c>
      <c r="AA231" s="14">
        <v>1</v>
      </c>
      <c r="AB231" s="14">
        <v>0</v>
      </c>
      <c r="AC231" s="13">
        <v>1425</v>
      </c>
      <c r="AD231" s="14">
        <v>4</v>
      </c>
      <c r="AE231" s="13">
        <v>383.5</v>
      </c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x14ac:dyDescent="0.2">
      <c r="A232" s="10" t="s">
        <v>39</v>
      </c>
      <c r="B232" s="10">
        <v>516</v>
      </c>
      <c r="C232" s="10" t="b">
        <v>0</v>
      </c>
      <c r="D232" s="13" t="b">
        <v>0</v>
      </c>
      <c r="E232" s="13" t="s">
        <v>119</v>
      </c>
      <c r="F232" s="13">
        <v>12367.040000000003</v>
      </c>
      <c r="G232" s="13">
        <v>63</v>
      </c>
      <c r="H232" s="13">
        <v>2.1912500000000001</v>
      </c>
      <c r="I232" s="14">
        <v>5643.8288648031958</v>
      </c>
      <c r="J232" s="14">
        <v>3988.6320593268679</v>
      </c>
      <c r="K232" s="13">
        <v>5643.8288648031958</v>
      </c>
      <c r="L232" s="14">
        <v>3988.6320593268679</v>
      </c>
      <c r="M232" s="13">
        <v>4106.3776383342829</v>
      </c>
      <c r="N232" s="13">
        <v>19</v>
      </c>
      <c r="O232" s="13">
        <v>8.6708499714774661</v>
      </c>
      <c r="P232" s="13">
        <v>485</v>
      </c>
      <c r="Q232" s="13">
        <v>2.5333333333333332</v>
      </c>
      <c r="R232" s="14">
        <v>264</v>
      </c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x14ac:dyDescent="0.2">
      <c r="A233" s="10" t="s">
        <v>33</v>
      </c>
      <c r="B233" s="10">
        <v>520</v>
      </c>
      <c r="C233" s="10" t="b">
        <v>0</v>
      </c>
      <c r="D233" s="13" t="b">
        <v>0</v>
      </c>
      <c r="E233" s="13" t="s">
        <v>101</v>
      </c>
      <c r="F233" s="13">
        <v>4021</v>
      </c>
      <c r="G233" s="13">
        <v>12</v>
      </c>
      <c r="I233" s="14">
        <v>0</v>
      </c>
      <c r="J233" s="14">
        <v>0</v>
      </c>
      <c r="K233" s="13">
        <v>0</v>
      </c>
      <c r="L233" s="14">
        <v>0</v>
      </c>
      <c r="M233" s="13">
        <v>0</v>
      </c>
      <c r="N233" s="13">
        <v>3</v>
      </c>
      <c r="O233" s="13">
        <v>0</v>
      </c>
      <c r="P233" s="13">
        <v>1396</v>
      </c>
      <c r="Q233" s="13">
        <v>3</v>
      </c>
      <c r="R233" s="14">
        <v>239</v>
      </c>
      <c r="S233" s="14">
        <v>1396</v>
      </c>
      <c r="T233" s="13">
        <v>3</v>
      </c>
      <c r="V233" s="13">
        <v>0</v>
      </c>
      <c r="W233" s="13">
        <v>0</v>
      </c>
      <c r="X233" s="13">
        <v>0</v>
      </c>
      <c r="Y233" s="13">
        <v>0</v>
      </c>
      <c r="Z233" s="13">
        <v>0</v>
      </c>
      <c r="AA233" s="14">
        <v>1</v>
      </c>
      <c r="AB233" s="14">
        <v>0</v>
      </c>
      <c r="AC233" s="13">
        <v>1396</v>
      </c>
      <c r="AD233" s="14">
        <v>3</v>
      </c>
      <c r="AE233" s="13">
        <v>369</v>
      </c>
      <c r="AF233" s="13">
        <v>1396</v>
      </c>
      <c r="AG233" s="13">
        <v>3</v>
      </c>
      <c r="AI233" s="13">
        <v>0</v>
      </c>
      <c r="AJ233" s="14">
        <v>0</v>
      </c>
      <c r="AK233" s="14">
        <v>0</v>
      </c>
      <c r="AL233" s="13">
        <v>0</v>
      </c>
      <c r="AM233" s="14">
        <v>0</v>
      </c>
      <c r="AN233" s="13">
        <v>1</v>
      </c>
      <c r="AO233" s="14">
        <v>0</v>
      </c>
      <c r="AP233" s="14">
        <v>1396</v>
      </c>
      <c r="AQ233" s="14">
        <v>3</v>
      </c>
      <c r="AR233" s="14">
        <v>369</v>
      </c>
      <c r="AS233" s="14">
        <v>1396</v>
      </c>
      <c r="AT233" s="14">
        <v>3</v>
      </c>
      <c r="AU233" s="14"/>
      <c r="AV233" s="14">
        <v>0</v>
      </c>
      <c r="AW233" s="14">
        <v>0</v>
      </c>
      <c r="AX233" s="14">
        <v>0</v>
      </c>
      <c r="AY233" s="14">
        <v>0</v>
      </c>
      <c r="AZ233" s="14">
        <v>0</v>
      </c>
      <c r="BA233" s="14">
        <v>1</v>
      </c>
      <c r="BB233" s="14">
        <v>0</v>
      </c>
      <c r="BC233" s="14">
        <v>1396</v>
      </c>
      <c r="BD233" s="14">
        <v>3</v>
      </c>
      <c r="BE233" s="14">
        <v>369</v>
      </c>
    </row>
    <row r="234" spans="1:57" x14ac:dyDescent="0.2">
      <c r="A234" s="10" t="s">
        <v>27</v>
      </c>
      <c r="B234" s="10">
        <v>584</v>
      </c>
      <c r="C234" s="10" t="b">
        <v>0</v>
      </c>
      <c r="D234" s="13" t="b">
        <v>0</v>
      </c>
      <c r="E234" s="13" t="s">
        <v>133</v>
      </c>
      <c r="F234" s="13">
        <v>9853</v>
      </c>
      <c r="G234" s="13">
        <v>26</v>
      </c>
      <c r="H234" s="13">
        <v>2.0877777777859592</v>
      </c>
      <c r="I234" s="14">
        <v>4719.372006367882</v>
      </c>
      <c r="J234" s="14">
        <v>4719.372006367882</v>
      </c>
      <c r="K234" s="13">
        <v>4719.372006367882</v>
      </c>
      <c r="L234" s="14">
        <v>4719.372006367882</v>
      </c>
      <c r="M234" s="13">
        <v>2632.4640766261928</v>
      </c>
      <c r="N234" s="13">
        <v>4</v>
      </c>
      <c r="O234" s="13">
        <v>1.9159127195241579</v>
      </c>
      <c r="P234" s="13">
        <v>1952.5</v>
      </c>
      <c r="Q234" s="13">
        <v>5</v>
      </c>
      <c r="R234" s="14">
        <v>289</v>
      </c>
      <c r="U234" s="14">
        <v>1</v>
      </c>
      <c r="AH234" s="13">
        <v>1</v>
      </c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x14ac:dyDescent="0.2">
      <c r="A235" s="10" t="s">
        <v>33</v>
      </c>
      <c r="B235" s="10">
        <v>817</v>
      </c>
      <c r="C235" s="10" t="b">
        <v>0</v>
      </c>
      <c r="D235" s="13" t="b">
        <v>0</v>
      </c>
      <c r="E235" s="13" t="s">
        <v>93</v>
      </c>
      <c r="F235" s="13">
        <v>5679.95</v>
      </c>
      <c r="G235" s="13">
        <v>33</v>
      </c>
      <c r="H235" s="13">
        <v>0.45624999999999999</v>
      </c>
      <c r="I235" s="14">
        <v>12449.205479452055</v>
      </c>
      <c r="J235" s="14">
        <v>12449.205479452055</v>
      </c>
      <c r="K235" s="13">
        <v>12449.205479452055</v>
      </c>
      <c r="L235" s="14">
        <v>12449.205479452055</v>
      </c>
      <c r="M235" s="13">
        <v>12449.205479452055</v>
      </c>
      <c r="N235" s="13">
        <v>6</v>
      </c>
      <c r="O235" s="13">
        <v>13.15068493150685</v>
      </c>
      <c r="P235" s="13">
        <v>889.5</v>
      </c>
      <c r="Q235" s="13">
        <v>2.1666666666666665</v>
      </c>
      <c r="R235" s="14">
        <v>259</v>
      </c>
      <c r="S235" s="14">
        <v>4960.95</v>
      </c>
      <c r="T235" s="13">
        <v>31</v>
      </c>
      <c r="U235" s="14">
        <v>0.45624999999999999</v>
      </c>
      <c r="V235" s="13">
        <v>10873.31506849315</v>
      </c>
      <c r="W235" s="13">
        <v>10873.31506849315</v>
      </c>
      <c r="X235" s="13">
        <v>10873.31506849315</v>
      </c>
      <c r="Y235" s="13">
        <v>10873.31506849315</v>
      </c>
      <c r="Z235" s="13">
        <v>10873.31506849315</v>
      </c>
      <c r="AA235" s="14">
        <v>5</v>
      </c>
      <c r="AB235" s="14">
        <v>10.95890410958904</v>
      </c>
      <c r="AC235" s="13">
        <v>1060</v>
      </c>
      <c r="AD235" s="14">
        <v>2.4</v>
      </c>
      <c r="AE235" s="13">
        <v>229</v>
      </c>
      <c r="AF235" s="13">
        <v>4960.95</v>
      </c>
      <c r="AG235" s="13">
        <v>31</v>
      </c>
      <c r="AH235" s="13">
        <v>0.45624999999999999</v>
      </c>
      <c r="AI235" s="13">
        <v>10873.31506849315</v>
      </c>
      <c r="AJ235" s="14">
        <v>10873.31506849315</v>
      </c>
      <c r="AK235" s="14">
        <v>10873.31506849315</v>
      </c>
      <c r="AL235" s="13">
        <v>10873.31506849315</v>
      </c>
      <c r="AM235" s="14">
        <v>10873.31506849315</v>
      </c>
      <c r="AN235" s="13">
        <v>5</v>
      </c>
      <c r="AO235" s="14">
        <v>10.95890410958904</v>
      </c>
      <c r="AP235" s="14">
        <v>1060</v>
      </c>
      <c r="AQ235" s="14">
        <v>2.4</v>
      </c>
      <c r="AR235" s="14">
        <v>229</v>
      </c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x14ac:dyDescent="0.2">
      <c r="A236" s="10" t="s">
        <v>40</v>
      </c>
      <c r="B236" s="10">
        <v>572</v>
      </c>
      <c r="C236" s="10" t="b">
        <v>0</v>
      </c>
      <c r="D236" s="13" t="b">
        <v>0</v>
      </c>
      <c r="E236" s="13" t="s">
        <v>123</v>
      </c>
      <c r="F236" s="13">
        <v>4612</v>
      </c>
      <c r="G236" s="13">
        <v>28</v>
      </c>
      <c r="H236" s="13">
        <v>1</v>
      </c>
      <c r="I236" s="14">
        <v>4612</v>
      </c>
      <c r="J236" s="14">
        <v>4612</v>
      </c>
      <c r="K236" s="13">
        <v>4612</v>
      </c>
      <c r="L236" s="14">
        <v>4612</v>
      </c>
      <c r="M236" s="13">
        <v>6378.95</v>
      </c>
      <c r="N236" s="13">
        <v>9</v>
      </c>
      <c r="O236" s="13">
        <v>9</v>
      </c>
      <c r="P236" s="13">
        <v>602.5</v>
      </c>
      <c r="Q236" s="13">
        <v>2.1111111111111112</v>
      </c>
      <c r="R236" s="14">
        <v>279</v>
      </c>
      <c r="S236" s="14">
        <v>3779</v>
      </c>
      <c r="T236" s="13">
        <v>23</v>
      </c>
      <c r="U236" s="14">
        <v>1</v>
      </c>
      <c r="V236" s="13">
        <v>3779</v>
      </c>
      <c r="W236" s="13">
        <v>3779</v>
      </c>
      <c r="X236" s="13">
        <v>3779</v>
      </c>
      <c r="Y236" s="13">
        <v>3779</v>
      </c>
      <c r="Z236" s="13">
        <v>5023.95</v>
      </c>
      <c r="AA236" s="14">
        <v>7</v>
      </c>
      <c r="AB236" s="14">
        <v>7</v>
      </c>
      <c r="AC236" s="13">
        <v>566</v>
      </c>
      <c r="AD236" s="14">
        <v>2.1428571428571428</v>
      </c>
      <c r="AE236" s="13">
        <v>279</v>
      </c>
      <c r="AF236" s="13">
        <v>2771</v>
      </c>
      <c r="AG236" s="13">
        <v>11</v>
      </c>
      <c r="AI236" s="13">
        <v>0</v>
      </c>
      <c r="AJ236" s="14">
        <v>0</v>
      </c>
      <c r="AK236" s="14">
        <v>0</v>
      </c>
      <c r="AL236" s="13">
        <v>0</v>
      </c>
      <c r="AM236" s="14">
        <v>0</v>
      </c>
      <c r="AN236" s="13">
        <v>3</v>
      </c>
      <c r="AO236" s="14">
        <v>0</v>
      </c>
      <c r="AP236" s="14">
        <v>566</v>
      </c>
      <c r="AQ236" s="14">
        <v>2.3333333333333335</v>
      </c>
      <c r="AR236" s="14">
        <v>354</v>
      </c>
      <c r="AS236" s="14">
        <v>1667</v>
      </c>
      <c r="AT236" s="14">
        <v>4</v>
      </c>
      <c r="AU236" s="14"/>
      <c r="AV236" s="14">
        <v>0</v>
      </c>
      <c r="AW236" s="14">
        <v>0</v>
      </c>
      <c r="AX236" s="14">
        <v>0</v>
      </c>
      <c r="AY236" s="14">
        <v>0</v>
      </c>
      <c r="AZ236" s="14">
        <v>0</v>
      </c>
      <c r="BA236" s="14">
        <v>1</v>
      </c>
      <c r="BB236" s="14">
        <v>0</v>
      </c>
      <c r="BC236" s="14">
        <v>1667</v>
      </c>
      <c r="BD236" s="14">
        <v>3</v>
      </c>
      <c r="BE236" s="14">
        <v>639</v>
      </c>
    </row>
    <row r="237" spans="1:57" x14ac:dyDescent="0.2">
      <c r="A237" s="10" t="s">
        <v>40</v>
      </c>
      <c r="B237" s="10">
        <v>807</v>
      </c>
      <c r="C237" s="10" t="b">
        <v>0</v>
      </c>
      <c r="D237" s="13" t="b">
        <v>0</v>
      </c>
      <c r="E237" s="13" t="s">
        <v>155</v>
      </c>
      <c r="F237" s="13">
        <v>43046.999999999993</v>
      </c>
      <c r="G237" s="13">
        <v>39</v>
      </c>
      <c r="I237" s="14">
        <v>0</v>
      </c>
      <c r="J237" s="14">
        <v>0</v>
      </c>
      <c r="K237" s="13">
        <v>0</v>
      </c>
      <c r="L237" s="14">
        <v>0</v>
      </c>
      <c r="M237" s="13">
        <v>0</v>
      </c>
      <c r="N237" s="13">
        <v>13</v>
      </c>
      <c r="O237" s="13">
        <v>0</v>
      </c>
      <c r="P237" s="13">
        <v>854</v>
      </c>
      <c r="Q237" s="13">
        <v>2.3076923076923075</v>
      </c>
      <c r="R237" s="14">
        <v>544</v>
      </c>
      <c r="S237" s="14">
        <v>7038</v>
      </c>
      <c r="T237" s="13">
        <v>24</v>
      </c>
      <c r="V237" s="13">
        <v>0</v>
      </c>
      <c r="W237" s="13">
        <v>0</v>
      </c>
      <c r="X237" s="13">
        <v>0</v>
      </c>
      <c r="Y237" s="13">
        <v>0</v>
      </c>
      <c r="Z237" s="13">
        <v>0</v>
      </c>
      <c r="AA237" s="14">
        <v>8</v>
      </c>
      <c r="AB237" s="14">
        <v>0</v>
      </c>
      <c r="AC237" s="13">
        <v>793.5</v>
      </c>
      <c r="AD237" s="14">
        <v>2.125</v>
      </c>
      <c r="AE237" s="13">
        <v>434</v>
      </c>
      <c r="AF237" s="13">
        <v>475</v>
      </c>
      <c r="AG237" s="13">
        <v>2</v>
      </c>
      <c r="AI237" s="13">
        <v>0</v>
      </c>
      <c r="AJ237" s="14">
        <v>0</v>
      </c>
      <c r="AK237" s="14">
        <v>0</v>
      </c>
      <c r="AL237" s="13">
        <v>0</v>
      </c>
      <c r="AM237" s="14">
        <v>0</v>
      </c>
      <c r="AN237" s="13">
        <v>1</v>
      </c>
      <c r="AO237" s="14">
        <v>0</v>
      </c>
      <c r="AP237" s="14">
        <v>475</v>
      </c>
      <c r="AQ237" s="14">
        <v>1</v>
      </c>
      <c r="AR237" s="14">
        <v>539</v>
      </c>
      <c r="AS237" s="14">
        <v>475</v>
      </c>
      <c r="AT237" s="14">
        <v>2</v>
      </c>
      <c r="AU237" s="14"/>
      <c r="AV237" s="14">
        <v>0</v>
      </c>
      <c r="AW237" s="14">
        <v>0</v>
      </c>
      <c r="AX237" s="14">
        <v>0</v>
      </c>
      <c r="AY237" s="14">
        <v>0</v>
      </c>
      <c r="AZ237" s="14">
        <v>0</v>
      </c>
      <c r="BA237" s="14">
        <v>1</v>
      </c>
      <c r="BB237" s="14">
        <v>0</v>
      </c>
      <c r="BC237" s="14">
        <v>475</v>
      </c>
      <c r="BD237" s="14">
        <v>1</v>
      </c>
      <c r="BE237" s="14">
        <v>539</v>
      </c>
    </row>
    <row r="238" spans="1:57" x14ac:dyDescent="0.2">
      <c r="A238" s="10" t="s">
        <v>35</v>
      </c>
      <c r="B238" s="10">
        <v>516</v>
      </c>
      <c r="C238" s="10" t="b">
        <v>0</v>
      </c>
      <c r="D238" s="13" t="b">
        <v>0</v>
      </c>
      <c r="E238" s="13" t="s">
        <v>119</v>
      </c>
      <c r="F238" s="13">
        <v>9800</v>
      </c>
      <c r="G238" s="13">
        <v>2</v>
      </c>
      <c r="I238" s="14">
        <v>0</v>
      </c>
      <c r="J238" s="14">
        <v>0</v>
      </c>
      <c r="K238" s="13">
        <v>0</v>
      </c>
      <c r="L238" s="14">
        <v>0</v>
      </c>
      <c r="M238" s="13">
        <v>0</v>
      </c>
      <c r="N238" s="13">
        <v>1</v>
      </c>
      <c r="O238" s="13">
        <v>0</v>
      </c>
      <c r="P238" s="13">
        <v>9800</v>
      </c>
      <c r="Q238" s="13">
        <v>1</v>
      </c>
      <c r="R238" s="14">
        <v>11300</v>
      </c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x14ac:dyDescent="0.2">
      <c r="A239" s="10" t="s">
        <v>35</v>
      </c>
      <c r="B239" s="10">
        <v>870</v>
      </c>
      <c r="C239" s="10" t="b">
        <v>0</v>
      </c>
      <c r="D239" s="13" t="b">
        <v>0</v>
      </c>
      <c r="E239" s="13" t="s">
        <v>112</v>
      </c>
      <c r="F239" s="13">
        <v>34404</v>
      </c>
      <c r="G239" s="13">
        <v>11</v>
      </c>
      <c r="I239" s="14">
        <v>0</v>
      </c>
      <c r="J239" s="14">
        <v>0</v>
      </c>
      <c r="K239" s="13">
        <v>0</v>
      </c>
      <c r="L239" s="14">
        <v>0</v>
      </c>
      <c r="M239" s="13">
        <v>0</v>
      </c>
      <c r="N239" s="13">
        <v>5</v>
      </c>
      <c r="O239" s="13">
        <v>0</v>
      </c>
      <c r="P239" s="13">
        <v>2502</v>
      </c>
      <c r="Q239" s="13">
        <v>1.6</v>
      </c>
      <c r="R239" s="14">
        <v>2180</v>
      </c>
      <c r="S239" s="14">
        <v>20310</v>
      </c>
      <c r="T239" s="13">
        <v>6</v>
      </c>
      <c r="V239" s="13">
        <v>0</v>
      </c>
      <c r="W239" s="13">
        <v>0</v>
      </c>
      <c r="X239" s="13">
        <v>0</v>
      </c>
      <c r="Y239" s="13">
        <v>0</v>
      </c>
      <c r="Z239" s="13">
        <v>0</v>
      </c>
      <c r="AA239" s="14">
        <v>4</v>
      </c>
      <c r="AB239" s="14">
        <v>0</v>
      </c>
      <c r="AC239" s="13">
        <v>1601</v>
      </c>
      <c r="AD239" s="14">
        <v>1</v>
      </c>
      <c r="AE239" s="13">
        <v>1839.5</v>
      </c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x14ac:dyDescent="0.2">
      <c r="A240" s="10" t="s">
        <v>41</v>
      </c>
      <c r="B240" s="10">
        <v>898</v>
      </c>
      <c r="C240" s="10" t="b">
        <v>0</v>
      </c>
      <c r="D240" s="13" t="b">
        <v>0</v>
      </c>
      <c r="E240" s="13" t="s">
        <v>107</v>
      </c>
      <c r="F240" s="13">
        <v>3746</v>
      </c>
      <c r="G240" s="13">
        <v>3</v>
      </c>
      <c r="I240" s="14">
        <v>0</v>
      </c>
      <c r="J240" s="14">
        <v>0</v>
      </c>
      <c r="K240" s="13">
        <v>0</v>
      </c>
      <c r="L240" s="14">
        <v>0</v>
      </c>
      <c r="M240" s="13">
        <v>0</v>
      </c>
      <c r="N240" s="13">
        <v>1</v>
      </c>
      <c r="O240" s="13">
        <v>0</v>
      </c>
      <c r="P240" s="13">
        <v>3746</v>
      </c>
      <c r="Q240" s="13">
        <v>2</v>
      </c>
      <c r="R240" s="14">
        <v>1873</v>
      </c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x14ac:dyDescent="0.2">
      <c r="A241" s="10" t="s">
        <v>39</v>
      </c>
      <c r="B241" s="10">
        <v>584</v>
      </c>
      <c r="C241" s="10" t="b">
        <v>0</v>
      </c>
      <c r="D241" s="13" t="b">
        <v>0</v>
      </c>
      <c r="E241" s="13" t="s">
        <v>133</v>
      </c>
      <c r="F241" s="13">
        <v>1506</v>
      </c>
      <c r="G241" s="13">
        <v>6</v>
      </c>
      <c r="I241" s="14">
        <v>0</v>
      </c>
      <c r="J241" s="14">
        <v>0</v>
      </c>
      <c r="K241" s="13">
        <v>0</v>
      </c>
      <c r="L241" s="14">
        <v>0</v>
      </c>
      <c r="M241" s="13">
        <v>0</v>
      </c>
      <c r="N241" s="13">
        <v>2</v>
      </c>
      <c r="O241" s="13">
        <v>0</v>
      </c>
      <c r="P241" s="13">
        <v>753</v>
      </c>
      <c r="Q241" s="13">
        <v>2.5</v>
      </c>
      <c r="R241" s="14">
        <v>128</v>
      </c>
      <c r="S241" s="14">
        <v>1506</v>
      </c>
      <c r="T241" s="13">
        <v>6</v>
      </c>
      <c r="V241" s="13">
        <v>0</v>
      </c>
      <c r="W241" s="13">
        <v>0</v>
      </c>
      <c r="X241" s="13">
        <v>0</v>
      </c>
      <c r="Y241" s="13">
        <v>0</v>
      </c>
      <c r="Z241" s="13">
        <v>0</v>
      </c>
      <c r="AA241" s="14">
        <v>2</v>
      </c>
      <c r="AB241" s="14">
        <v>0</v>
      </c>
      <c r="AC241" s="13">
        <v>753</v>
      </c>
      <c r="AD241" s="14">
        <v>2.5</v>
      </c>
      <c r="AE241" s="13">
        <v>128</v>
      </c>
      <c r="AF241" s="13">
        <v>115</v>
      </c>
      <c r="AG241" s="13">
        <v>1</v>
      </c>
      <c r="AI241" s="13">
        <v>0</v>
      </c>
      <c r="AJ241" s="14">
        <v>0</v>
      </c>
      <c r="AK241" s="14">
        <v>0</v>
      </c>
      <c r="AL241" s="13">
        <v>0</v>
      </c>
      <c r="AM241" s="14">
        <v>0</v>
      </c>
      <c r="AN241" s="13">
        <v>1</v>
      </c>
      <c r="AO241" s="14">
        <v>0</v>
      </c>
      <c r="AP241" s="14">
        <v>115</v>
      </c>
      <c r="AQ241" s="14">
        <v>1</v>
      </c>
      <c r="AR241" s="14">
        <v>128</v>
      </c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x14ac:dyDescent="0.2">
      <c r="A242" s="10" t="s">
        <v>27</v>
      </c>
      <c r="B242" s="10">
        <v>838</v>
      </c>
      <c r="C242" s="10" t="b">
        <v>0</v>
      </c>
      <c r="D242" s="13" t="b">
        <v>0</v>
      </c>
      <c r="E242" s="13" t="s">
        <v>98</v>
      </c>
      <c r="F242" s="13">
        <v>30506</v>
      </c>
      <c r="G242" s="13">
        <v>15</v>
      </c>
      <c r="I242" s="14">
        <v>0</v>
      </c>
      <c r="J242" s="14">
        <v>0</v>
      </c>
      <c r="K242" s="13">
        <v>0</v>
      </c>
      <c r="L242" s="14">
        <v>0</v>
      </c>
      <c r="M242" s="13">
        <v>0</v>
      </c>
      <c r="N242" s="13">
        <v>4</v>
      </c>
      <c r="O242" s="13">
        <v>0</v>
      </c>
      <c r="P242" s="13">
        <v>3190.5</v>
      </c>
      <c r="Q242" s="13">
        <v>3.25</v>
      </c>
      <c r="R242" s="14">
        <v>729</v>
      </c>
      <c r="S242" s="14">
        <v>4025</v>
      </c>
      <c r="T242" s="13">
        <v>5</v>
      </c>
      <c r="V242" s="13">
        <v>0</v>
      </c>
      <c r="W242" s="13">
        <v>0</v>
      </c>
      <c r="X242" s="13">
        <v>0</v>
      </c>
      <c r="Y242" s="13">
        <v>0</v>
      </c>
      <c r="Z242" s="13">
        <v>0</v>
      </c>
      <c r="AA242" s="14">
        <v>1</v>
      </c>
      <c r="AB242" s="14">
        <v>0</v>
      </c>
      <c r="AC242" s="13">
        <v>4025</v>
      </c>
      <c r="AD242" s="14">
        <v>4</v>
      </c>
      <c r="AE242" s="13">
        <v>694</v>
      </c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x14ac:dyDescent="0.2">
      <c r="A243" s="10" t="s">
        <v>29</v>
      </c>
      <c r="B243" s="10">
        <v>870</v>
      </c>
      <c r="C243" s="10" t="b">
        <v>0</v>
      </c>
      <c r="D243" s="13" t="b">
        <v>0</v>
      </c>
      <c r="E243" s="13" t="s">
        <v>112</v>
      </c>
      <c r="F243" s="13">
        <v>13642</v>
      </c>
      <c r="G243" s="13">
        <v>8</v>
      </c>
      <c r="H243" s="13">
        <v>1.54</v>
      </c>
      <c r="I243" s="14">
        <v>8858.4415584415583</v>
      </c>
      <c r="J243" s="14">
        <v>8858.4415584415583</v>
      </c>
      <c r="K243" s="13">
        <v>454.54545454545456</v>
      </c>
      <c r="L243" s="14">
        <v>454.54545454545456</v>
      </c>
      <c r="M243" s="13">
        <v>624.67532467532465</v>
      </c>
      <c r="N243" s="13">
        <v>2</v>
      </c>
      <c r="O243" s="13">
        <v>1.2987012987012987</v>
      </c>
      <c r="P243" s="13">
        <v>13642</v>
      </c>
      <c r="Q243" s="13">
        <v>2.5</v>
      </c>
      <c r="R243" s="14">
        <v>700</v>
      </c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x14ac:dyDescent="0.2">
      <c r="A244" s="10" t="s">
        <v>39</v>
      </c>
      <c r="B244" s="10">
        <v>832</v>
      </c>
      <c r="C244" s="10" t="b">
        <v>0</v>
      </c>
      <c r="D244" s="13" t="b">
        <v>0</v>
      </c>
      <c r="E244" s="13" t="s">
        <v>115</v>
      </c>
      <c r="F244" s="13">
        <v>2158</v>
      </c>
      <c r="G244" s="13">
        <v>4</v>
      </c>
      <c r="I244" s="14">
        <v>0</v>
      </c>
      <c r="J244" s="14">
        <v>0</v>
      </c>
      <c r="K244" s="13">
        <v>0</v>
      </c>
      <c r="L244" s="14">
        <v>0</v>
      </c>
      <c r="M244" s="13">
        <v>0</v>
      </c>
      <c r="N244" s="13">
        <v>2</v>
      </c>
      <c r="O244" s="13">
        <v>0</v>
      </c>
      <c r="P244" s="13">
        <v>1079</v>
      </c>
      <c r="Q244" s="13">
        <v>1</v>
      </c>
      <c r="R244" s="14">
        <v>1034.5</v>
      </c>
      <c r="S244" s="14">
        <v>1569</v>
      </c>
      <c r="T244" s="13">
        <v>3</v>
      </c>
      <c r="V244" s="13">
        <v>0</v>
      </c>
      <c r="W244" s="13">
        <v>0</v>
      </c>
      <c r="X244" s="13">
        <v>0</v>
      </c>
      <c r="Y244" s="13">
        <v>0</v>
      </c>
      <c r="Z244" s="13">
        <v>0</v>
      </c>
      <c r="AA244" s="14">
        <v>1</v>
      </c>
      <c r="AB244" s="14">
        <v>0</v>
      </c>
      <c r="AC244" s="13">
        <v>1569</v>
      </c>
      <c r="AD244" s="14">
        <v>1</v>
      </c>
      <c r="AE244" s="13">
        <v>1480</v>
      </c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x14ac:dyDescent="0.2">
      <c r="A245" s="10" t="s">
        <v>35</v>
      </c>
      <c r="B245" s="10">
        <v>812</v>
      </c>
      <c r="C245" s="10" t="b">
        <v>0</v>
      </c>
      <c r="D245" s="13" t="b">
        <v>0</v>
      </c>
      <c r="E245" s="13" t="s">
        <v>157</v>
      </c>
      <c r="F245" s="13">
        <v>15459</v>
      </c>
      <c r="G245" s="13">
        <v>8</v>
      </c>
      <c r="H245" s="13">
        <v>1</v>
      </c>
      <c r="I245" s="14">
        <v>15459</v>
      </c>
      <c r="J245" s="14">
        <v>15459</v>
      </c>
      <c r="K245" s="13">
        <v>888</v>
      </c>
      <c r="L245" s="14">
        <v>888</v>
      </c>
      <c r="M245" s="13">
        <v>1157</v>
      </c>
      <c r="N245" s="13">
        <v>3</v>
      </c>
      <c r="O245" s="13">
        <v>3</v>
      </c>
      <c r="P245" s="13">
        <v>7729.5</v>
      </c>
      <c r="Q245" s="13">
        <v>1.6666666666666667</v>
      </c>
      <c r="R245" s="14">
        <v>700</v>
      </c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x14ac:dyDescent="0.2">
      <c r="A246" s="10" t="s">
        <v>40</v>
      </c>
      <c r="B246" s="10">
        <v>557</v>
      </c>
      <c r="C246" s="10" t="b">
        <v>0</v>
      </c>
      <c r="D246" s="13" t="b">
        <v>0</v>
      </c>
      <c r="E246" s="13" t="s">
        <v>182</v>
      </c>
      <c r="F246" s="13">
        <v>5552</v>
      </c>
      <c r="G246" s="13">
        <v>9</v>
      </c>
      <c r="H246" s="13">
        <v>4</v>
      </c>
      <c r="I246" s="14">
        <v>1388</v>
      </c>
      <c r="J246" s="14">
        <v>1388</v>
      </c>
      <c r="K246" s="13">
        <v>1388</v>
      </c>
      <c r="L246" s="14">
        <v>1388</v>
      </c>
      <c r="M246" s="13">
        <v>1281.5</v>
      </c>
      <c r="N246" s="13">
        <v>4</v>
      </c>
      <c r="O246" s="13">
        <v>1</v>
      </c>
      <c r="P246" s="13">
        <v>1006.5</v>
      </c>
      <c r="Q246" s="13">
        <v>2</v>
      </c>
      <c r="R246" s="14">
        <v>779</v>
      </c>
      <c r="S246" s="14">
        <v>3000</v>
      </c>
      <c r="T246" s="13">
        <v>6</v>
      </c>
      <c r="U246" s="14">
        <v>3</v>
      </c>
      <c r="V246" s="13">
        <v>1000</v>
      </c>
      <c r="W246" s="13">
        <v>1000</v>
      </c>
      <c r="X246" s="13">
        <v>1000</v>
      </c>
      <c r="Y246" s="13">
        <v>1000</v>
      </c>
      <c r="Z246" s="13">
        <v>858</v>
      </c>
      <c r="AA246" s="14">
        <v>1</v>
      </c>
      <c r="AB246" s="14">
        <v>0.33333333333333331</v>
      </c>
      <c r="AC246" s="13">
        <v>3000</v>
      </c>
      <c r="AD246" s="14">
        <v>5</v>
      </c>
      <c r="AE246" s="13">
        <v>659</v>
      </c>
      <c r="AF246" s="13">
        <v>3000</v>
      </c>
      <c r="AG246" s="13">
        <v>6</v>
      </c>
      <c r="AH246" s="13">
        <v>2</v>
      </c>
      <c r="AI246" s="13">
        <v>1500</v>
      </c>
      <c r="AJ246" s="14">
        <v>1500</v>
      </c>
      <c r="AK246" s="14">
        <v>1500</v>
      </c>
      <c r="AL246" s="13">
        <v>1500</v>
      </c>
      <c r="AM246" s="14">
        <v>1287</v>
      </c>
      <c r="AN246" s="13">
        <v>1</v>
      </c>
      <c r="AO246" s="14">
        <v>0.5</v>
      </c>
      <c r="AP246" s="14">
        <v>3000</v>
      </c>
      <c r="AQ246" s="14">
        <v>5</v>
      </c>
      <c r="AR246" s="14">
        <v>659</v>
      </c>
      <c r="AS246" s="14">
        <v>3000</v>
      </c>
      <c r="AT246" s="14">
        <v>6</v>
      </c>
      <c r="AU246" s="14">
        <v>1</v>
      </c>
      <c r="AV246" s="14">
        <v>3000</v>
      </c>
      <c r="AW246" s="14">
        <v>3000</v>
      </c>
      <c r="AX246" s="14">
        <v>3000</v>
      </c>
      <c r="AY246" s="14">
        <v>3000</v>
      </c>
      <c r="AZ246" s="14">
        <v>2574</v>
      </c>
      <c r="BA246" s="14">
        <v>1</v>
      </c>
      <c r="BB246" s="14">
        <v>1</v>
      </c>
      <c r="BC246" s="14">
        <v>3000</v>
      </c>
      <c r="BD246" s="14">
        <v>5</v>
      </c>
      <c r="BE246" s="14">
        <v>659</v>
      </c>
    </row>
    <row r="247" spans="1:57" x14ac:dyDescent="0.2">
      <c r="A247" s="10" t="s">
        <v>40</v>
      </c>
      <c r="B247" s="10">
        <v>543</v>
      </c>
      <c r="C247" s="10" t="b">
        <v>0</v>
      </c>
      <c r="D247" s="13" t="b">
        <v>0</v>
      </c>
      <c r="E247" s="13" t="s">
        <v>110</v>
      </c>
      <c r="F247" s="13">
        <v>4636</v>
      </c>
      <c r="G247" s="13">
        <v>8</v>
      </c>
      <c r="I247" s="14">
        <v>0</v>
      </c>
      <c r="J247" s="14">
        <v>0</v>
      </c>
      <c r="K247" s="13">
        <v>0</v>
      </c>
      <c r="L247" s="14">
        <v>0</v>
      </c>
      <c r="M247" s="13">
        <v>0</v>
      </c>
      <c r="N247" s="13">
        <v>2</v>
      </c>
      <c r="O247" s="13">
        <v>0</v>
      </c>
      <c r="P247" s="13">
        <v>2318</v>
      </c>
      <c r="Q247" s="13">
        <v>4</v>
      </c>
      <c r="R247" s="14">
        <v>564</v>
      </c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x14ac:dyDescent="0.2">
      <c r="A248" s="10" t="s">
        <v>40</v>
      </c>
      <c r="B248" s="10">
        <v>571</v>
      </c>
      <c r="C248" s="10" t="b">
        <v>0</v>
      </c>
      <c r="D248" s="13" t="b">
        <v>0</v>
      </c>
      <c r="E248" s="13" t="s">
        <v>191</v>
      </c>
      <c r="F248" s="13">
        <v>11404</v>
      </c>
      <c r="G248" s="13">
        <v>10</v>
      </c>
      <c r="H248" s="13">
        <v>1.5909374999839929</v>
      </c>
      <c r="I248" s="14">
        <v>7168.1005697048067</v>
      </c>
      <c r="J248" s="14">
        <v>7168.1005697048067</v>
      </c>
      <c r="K248" s="13">
        <v>-740.44392065172417</v>
      </c>
      <c r="L248" s="14">
        <v>-740.44392065172417</v>
      </c>
      <c r="M248" s="13">
        <v>1172.2647809978484</v>
      </c>
      <c r="N248" s="13">
        <v>2</v>
      </c>
      <c r="O248" s="13">
        <v>1.2571204085767811</v>
      </c>
      <c r="P248" s="13">
        <v>11404</v>
      </c>
      <c r="Q248" s="13">
        <v>2.5</v>
      </c>
      <c r="R248" s="14">
        <v>1730</v>
      </c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x14ac:dyDescent="0.2">
      <c r="A249" s="10" t="s">
        <v>40</v>
      </c>
      <c r="B249" s="10">
        <v>817</v>
      </c>
      <c r="C249" s="10" t="b">
        <v>0</v>
      </c>
      <c r="D249" s="13" t="b">
        <v>0</v>
      </c>
      <c r="E249" s="13" t="s">
        <v>93</v>
      </c>
      <c r="F249" s="13">
        <v>10020</v>
      </c>
      <c r="G249" s="13">
        <v>5</v>
      </c>
      <c r="I249" s="14">
        <v>0</v>
      </c>
      <c r="J249" s="14">
        <v>0</v>
      </c>
      <c r="K249" s="13">
        <v>0</v>
      </c>
      <c r="L249" s="14">
        <v>0</v>
      </c>
      <c r="M249" s="13">
        <v>0</v>
      </c>
      <c r="N249" s="13">
        <v>1</v>
      </c>
      <c r="O249" s="13">
        <v>0</v>
      </c>
      <c r="P249" s="13">
        <v>10020</v>
      </c>
      <c r="Q249" s="13">
        <v>4</v>
      </c>
      <c r="R249" s="14">
        <v>649.5</v>
      </c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x14ac:dyDescent="0.2">
      <c r="A250" s="10" t="s">
        <v>35</v>
      </c>
      <c r="B250" s="10">
        <v>523</v>
      </c>
      <c r="C250" s="10" t="b">
        <v>0</v>
      </c>
      <c r="D250" s="13" t="b">
        <v>0</v>
      </c>
      <c r="E250" s="13" t="s">
        <v>114</v>
      </c>
      <c r="F250" s="13">
        <v>26554</v>
      </c>
      <c r="G250" s="13">
        <v>6</v>
      </c>
      <c r="H250" s="13">
        <v>0.14874999999999999</v>
      </c>
      <c r="I250" s="14">
        <v>178514.28571428571</v>
      </c>
      <c r="J250" s="14">
        <v>178514.28571428571</v>
      </c>
      <c r="K250" s="13">
        <v>7784.8739495798327</v>
      </c>
      <c r="L250" s="14">
        <v>7784.8739495798327</v>
      </c>
      <c r="M250" s="13">
        <v>7784.8739495798327</v>
      </c>
      <c r="N250" s="13">
        <v>2</v>
      </c>
      <c r="O250" s="13">
        <v>13.445378151260504</v>
      </c>
      <c r="P250" s="13">
        <v>13277</v>
      </c>
      <c r="Q250" s="13">
        <v>3</v>
      </c>
      <c r="R250" s="14">
        <v>800</v>
      </c>
      <c r="S250" s="14">
        <v>26554</v>
      </c>
      <c r="T250" s="13">
        <v>6</v>
      </c>
      <c r="V250" s="13">
        <v>0</v>
      </c>
      <c r="W250" s="13">
        <v>0</v>
      </c>
      <c r="X250" s="13">
        <v>0</v>
      </c>
      <c r="Y250" s="13">
        <v>0</v>
      </c>
      <c r="Z250" s="13">
        <v>0</v>
      </c>
      <c r="AA250" s="14">
        <v>2</v>
      </c>
      <c r="AB250" s="14">
        <v>0</v>
      </c>
      <c r="AC250" s="13">
        <v>13277</v>
      </c>
      <c r="AD250" s="14">
        <v>3</v>
      </c>
      <c r="AE250" s="13">
        <v>800</v>
      </c>
      <c r="AF250" s="13">
        <v>26554</v>
      </c>
      <c r="AG250" s="13">
        <v>6</v>
      </c>
      <c r="AI250" s="13">
        <v>0</v>
      </c>
      <c r="AJ250" s="14">
        <v>0</v>
      </c>
      <c r="AK250" s="14">
        <v>0</v>
      </c>
      <c r="AL250" s="13">
        <v>0</v>
      </c>
      <c r="AM250" s="14">
        <v>0</v>
      </c>
      <c r="AN250" s="13">
        <v>2</v>
      </c>
      <c r="AO250" s="14">
        <v>0</v>
      </c>
      <c r="AP250" s="14">
        <v>13277</v>
      </c>
      <c r="AQ250" s="14">
        <v>3</v>
      </c>
      <c r="AR250" s="14">
        <v>800</v>
      </c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x14ac:dyDescent="0.2">
      <c r="A251" s="10" t="s">
        <v>41</v>
      </c>
      <c r="B251" s="10">
        <v>568</v>
      </c>
      <c r="C251" s="10" t="b">
        <v>0</v>
      </c>
      <c r="D251" s="13" t="b">
        <v>0</v>
      </c>
      <c r="E251" s="13" t="s">
        <v>189</v>
      </c>
      <c r="F251" s="13">
        <v>12194</v>
      </c>
      <c r="G251" s="13">
        <v>3</v>
      </c>
      <c r="I251" s="14">
        <v>0</v>
      </c>
      <c r="J251" s="14">
        <v>0</v>
      </c>
      <c r="K251" s="13">
        <v>0</v>
      </c>
      <c r="L251" s="14">
        <v>0</v>
      </c>
      <c r="M251" s="13">
        <v>0</v>
      </c>
      <c r="N251" s="13">
        <v>1</v>
      </c>
      <c r="O251" s="13">
        <v>0</v>
      </c>
      <c r="P251" s="13">
        <v>12194</v>
      </c>
      <c r="Q251" s="13">
        <v>3</v>
      </c>
      <c r="R251" s="14">
        <v>2780</v>
      </c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x14ac:dyDescent="0.2">
      <c r="A252" s="10" t="s">
        <v>35</v>
      </c>
      <c r="B252" s="10">
        <v>803</v>
      </c>
      <c r="C252" s="10" t="b">
        <v>0</v>
      </c>
      <c r="D252" s="13" t="b">
        <v>0</v>
      </c>
      <c r="E252" s="13" t="s">
        <v>154</v>
      </c>
      <c r="F252" s="13">
        <v>2424</v>
      </c>
      <c r="G252" s="13">
        <v>4</v>
      </c>
      <c r="H252" s="13">
        <v>1.6637500000000001</v>
      </c>
      <c r="I252" s="14">
        <v>1456.9496619083395</v>
      </c>
      <c r="J252" s="14">
        <v>1456.9496619083395</v>
      </c>
      <c r="K252" s="13">
        <v>818.63260706235906</v>
      </c>
      <c r="L252" s="14">
        <v>818.63260706235906</v>
      </c>
      <c r="M252" s="13">
        <v>818.63260706235906</v>
      </c>
      <c r="N252" s="13">
        <v>1</v>
      </c>
      <c r="O252" s="13">
        <v>0.60105184072126216</v>
      </c>
      <c r="P252" s="13">
        <v>2424</v>
      </c>
      <c r="Q252" s="13">
        <v>4</v>
      </c>
      <c r="R252" s="14">
        <v>489.5</v>
      </c>
      <c r="U252" s="14">
        <v>0.62749999999999995</v>
      </c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x14ac:dyDescent="0.2">
      <c r="A253" s="10" t="s">
        <v>33</v>
      </c>
      <c r="B253" s="10">
        <v>870</v>
      </c>
      <c r="C253" s="10" t="b">
        <v>0</v>
      </c>
      <c r="D253" s="13" t="b">
        <v>0</v>
      </c>
      <c r="E253" s="13" t="s">
        <v>112</v>
      </c>
      <c r="F253" s="13">
        <v>1881</v>
      </c>
      <c r="G253" s="13">
        <v>4</v>
      </c>
      <c r="I253" s="14">
        <v>0</v>
      </c>
      <c r="J253" s="14">
        <v>0</v>
      </c>
      <c r="K253" s="13">
        <v>0</v>
      </c>
      <c r="L253" s="14">
        <v>0</v>
      </c>
      <c r="M253" s="13">
        <v>0</v>
      </c>
      <c r="N253" s="13">
        <v>2</v>
      </c>
      <c r="O253" s="13">
        <v>0</v>
      </c>
      <c r="P253" s="13">
        <v>940.5</v>
      </c>
      <c r="Q253" s="13">
        <v>2</v>
      </c>
      <c r="R253" s="14">
        <v>394</v>
      </c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x14ac:dyDescent="0.2">
      <c r="A254" s="10" t="s">
        <v>40</v>
      </c>
      <c r="B254" s="10">
        <v>805</v>
      </c>
      <c r="C254" s="10" t="b">
        <v>0</v>
      </c>
      <c r="D254" s="13" t="b">
        <v>0</v>
      </c>
      <c r="E254" s="13" t="s">
        <v>137</v>
      </c>
      <c r="F254" s="13">
        <v>9754</v>
      </c>
      <c r="G254" s="13">
        <v>4</v>
      </c>
      <c r="H254" s="13">
        <v>6.7487500000000002</v>
      </c>
      <c r="I254" s="14">
        <v>1445.3046860529728</v>
      </c>
      <c r="J254" s="14">
        <v>1445.3046860529728</v>
      </c>
      <c r="K254" s="13">
        <v>235.30283385812186</v>
      </c>
      <c r="L254" s="14">
        <v>235.30283385812186</v>
      </c>
      <c r="M254" s="13">
        <v>235.30283385812186</v>
      </c>
      <c r="N254" s="13">
        <v>2</v>
      </c>
      <c r="O254" s="13">
        <v>0.2963511761437303</v>
      </c>
      <c r="P254" s="13">
        <v>4877</v>
      </c>
      <c r="Q254" s="13">
        <v>2</v>
      </c>
      <c r="R254" s="14">
        <v>790</v>
      </c>
      <c r="U254" s="14">
        <v>3.23875</v>
      </c>
      <c r="AH254" s="13">
        <v>2</v>
      </c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x14ac:dyDescent="0.2">
      <c r="A255" s="10" t="s">
        <v>40</v>
      </c>
      <c r="B255" s="10">
        <v>568</v>
      </c>
      <c r="C255" s="10" t="b">
        <v>0</v>
      </c>
      <c r="D255" s="13" t="b">
        <v>0</v>
      </c>
      <c r="E255" s="13" t="s">
        <v>189</v>
      </c>
      <c r="F255" s="13">
        <v>14080</v>
      </c>
      <c r="G255" s="13">
        <v>5</v>
      </c>
      <c r="I255" s="14">
        <v>0</v>
      </c>
      <c r="J255" s="14">
        <v>0</v>
      </c>
      <c r="K255" s="13">
        <v>0</v>
      </c>
      <c r="L255" s="14">
        <v>0</v>
      </c>
      <c r="M255" s="13">
        <v>0</v>
      </c>
      <c r="N255" s="13">
        <v>3</v>
      </c>
      <c r="O255" s="13">
        <v>0</v>
      </c>
      <c r="P255" s="13">
        <v>539</v>
      </c>
      <c r="Q255" s="13">
        <v>1.6666666666666667</v>
      </c>
      <c r="R255" s="14">
        <v>700</v>
      </c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x14ac:dyDescent="0.2">
      <c r="A256" s="10" t="s">
        <v>40</v>
      </c>
      <c r="B256" s="10">
        <v>828</v>
      </c>
      <c r="C256" s="10" t="b">
        <v>0</v>
      </c>
      <c r="D256" s="13" t="b">
        <v>0</v>
      </c>
      <c r="E256" s="13" t="s">
        <v>158</v>
      </c>
      <c r="F256" s="13">
        <v>16809</v>
      </c>
      <c r="G256" s="13">
        <v>7</v>
      </c>
      <c r="I256" s="14">
        <v>0</v>
      </c>
      <c r="J256" s="14">
        <v>0</v>
      </c>
      <c r="K256" s="13">
        <v>0</v>
      </c>
      <c r="L256" s="14">
        <v>0</v>
      </c>
      <c r="M256" s="13">
        <v>0</v>
      </c>
      <c r="N256" s="13">
        <v>1</v>
      </c>
      <c r="O256" s="13">
        <v>0</v>
      </c>
      <c r="P256" s="13">
        <v>16809</v>
      </c>
      <c r="Q256" s="13">
        <v>7</v>
      </c>
      <c r="R256" s="14">
        <v>664.5</v>
      </c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x14ac:dyDescent="0.2">
      <c r="A257" s="10" t="s">
        <v>40</v>
      </c>
      <c r="B257" s="10">
        <v>889</v>
      </c>
      <c r="C257" s="10" t="b">
        <v>0</v>
      </c>
      <c r="D257" s="13" t="b">
        <v>0</v>
      </c>
      <c r="E257" s="13" t="s">
        <v>106</v>
      </c>
      <c r="F257" s="13">
        <v>16759</v>
      </c>
      <c r="G257" s="13">
        <v>8</v>
      </c>
      <c r="I257" s="14">
        <v>0</v>
      </c>
      <c r="J257" s="14">
        <v>0</v>
      </c>
      <c r="K257" s="13">
        <v>0</v>
      </c>
      <c r="L257" s="14">
        <v>0</v>
      </c>
      <c r="M257" s="13">
        <v>0</v>
      </c>
      <c r="N257" s="13">
        <v>1</v>
      </c>
      <c r="O257" s="13">
        <v>0</v>
      </c>
      <c r="P257" s="13">
        <v>16759</v>
      </c>
      <c r="Q257" s="13">
        <v>7</v>
      </c>
      <c r="R257" s="14">
        <v>700</v>
      </c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x14ac:dyDescent="0.2">
      <c r="A258" s="10" t="s">
        <v>29</v>
      </c>
      <c r="B258" s="10">
        <v>552</v>
      </c>
      <c r="C258" s="10" t="b">
        <v>0</v>
      </c>
      <c r="D258" s="13" t="b">
        <v>0</v>
      </c>
      <c r="E258" s="13" t="s">
        <v>180</v>
      </c>
      <c r="F258" s="13">
        <v>750</v>
      </c>
      <c r="G258" s="13">
        <v>1</v>
      </c>
      <c r="I258" s="14">
        <v>0</v>
      </c>
      <c r="J258" s="14">
        <v>0</v>
      </c>
      <c r="K258" s="13">
        <v>0</v>
      </c>
      <c r="L258" s="14">
        <v>0</v>
      </c>
      <c r="M258" s="13">
        <v>0</v>
      </c>
      <c r="N258" s="13">
        <v>1</v>
      </c>
      <c r="O258" s="13">
        <v>0</v>
      </c>
      <c r="P258" s="13">
        <v>750</v>
      </c>
      <c r="Q258" s="13">
        <v>1</v>
      </c>
      <c r="R258" s="14">
        <v>750</v>
      </c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x14ac:dyDescent="0.2">
      <c r="A259" s="10" t="s">
        <v>40</v>
      </c>
      <c r="B259" s="10">
        <v>337</v>
      </c>
      <c r="C259" s="10" t="b">
        <v>0</v>
      </c>
      <c r="D259" s="13" t="b">
        <v>0</v>
      </c>
      <c r="E259" s="13" t="s">
        <v>161</v>
      </c>
      <c r="F259" s="13">
        <v>5</v>
      </c>
      <c r="G259" s="13">
        <v>1</v>
      </c>
      <c r="I259" s="14">
        <v>0</v>
      </c>
      <c r="J259" s="14">
        <v>0</v>
      </c>
      <c r="K259" s="13">
        <v>0</v>
      </c>
      <c r="L259" s="14">
        <v>0</v>
      </c>
      <c r="N259" s="13">
        <v>1</v>
      </c>
      <c r="O259" s="13">
        <v>0</v>
      </c>
      <c r="P259" s="13">
        <v>5</v>
      </c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x14ac:dyDescent="0.2">
      <c r="A260" s="10" t="s">
        <v>39</v>
      </c>
      <c r="B260" s="10">
        <v>817</v>
      </c>
      <c r="C260" s="10" t="b">
        <v>0</v>
      </c>
      <c r="D260" s="13" t="b">
        <v>0</v>
      </c>
      <c r="E260" s="13" t="s">
        <v>93</v>
      </c>
      <c r="F260" s="13">
        <v>69</v>
      </c>
      <c r="G260" s="13">
        <v>1</v>
      </c>
      <c r="H260" s="13">
        <v>0.23874999999999999</v>
      </c>
      <c r="I260" s="14">
        <v>289.00523560209427</v>
      </c>
      <c r="J260" s="14">
        <v>289.00523560209427</v>
      </c>
      <c r="K260" s="13">
        <v>289.00523560209427</v>
      </c>
      <c r="L260" s="14">
        <v>289.00523560209427</v>
      </c>
      <c r="M260" s="13">
        <v>-2638.7434554973825</v>
      </c>
      <c r="N260" s="13">
        <v>2</v>
      </c>
      <c r="O260" s="13">
        <v>8.3769633507853403</v>
      </c>
      <c r="P260" s="13">
        <v>69</v>
      </c>
      <c r="Q260" s="13">
        <v>0</v>
      </c>
      <c r="R260" s="14">
        <v>699</v>
      </c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x14ac:dyDescent="0.2">
      <c r="A261" s="10" t="s">
        <v>39</v>
      </c>
      <c r="B261" s="10">
        <v>810</v>
      </c>
      <c r="C261" s="10" t="b">
        <v>0</v>
      </c>
      <c r="D261" s="13" t="b">
        <v>0</v>
      </c>
      <c r="E261" s="13" t="s">
        <v>103</v>
      </c>
      <c r="F261" s="13">
        <v>0</v>
      </c>
      <c r="G261" s="13">
        <v>-2</v>
      </c>
      <c r="I261" s="14">
        <v>0</v>
      </c>
      <c r="J261" s="14">
        <v>0</v>
      </c>
      <c r="K261" s="13">
        <v>0</v>
      </c>
      <c r="L261" s="14">
        <v>0</v>
      </c>
      <c r="M261" s="13">
        <v>0</v>
      </c>
      <c r="N261" s="13">
        <v>1</v>
      </c>
      <c r="O261" s="13">
        <v>0</v>
      </c>
      <c r="Q261" s="13">
        <v>-2</v>
      </c>
      <c r="R261" s="14">
        <v>484</v>
      </c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x14ac:dyDescent="0.2">
      <c r="A262" s="10" t="s">
        <v>35</v>
      </c>
      <c r="B262" s="10">
        <v>832</v>
      </c>
      <c r="C262" s="10" t="b">
        <v>0</v>
      </c>
      <c r="D262" s="13" t="b">
        <v>0</v>
      </c>
      <c r="E262" s="13" t="s">
        <v>115</v>
      </c>
      <c r="F262" s="13">
        <v>3116</v>
      </c>
      <c r="G262" s="13">
        <v>4</v>
      </c>
      <c r="I262" s="14">
        <v>0</v>
      </c>
      <c r="J262" s="14">
        <v>0</v>
      </c>
      <c r="K262" s="13">
        <v>0</v>
      </c>
      <c r="L262" s="14">
        <v>0</v>
      </c>
      <c r="M262" s="13">
        <v>0</v>
      </c>
      <c r="N262" s="13">
        <v>2</v>
      </c>
      <c r="O262" s="13">
        <v>0</v>
      </c>
      <c r="P262" s="13">
        <v>1558</v>
      </c>
      <c r="Q262" s="13">
        <v>1.5</v>
      </c>
      <c r="R262" s="14">
        <v>962</v>
      </c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x14ac:dyDescent="0.2">
      <c r="A263" s="10" t="s">
        <v>33</v>
      </c>
      <c r="B263" s="10">
        <v>562</v>
      </c>
      <c r="C263" s="10" t="b">
        <v>0</v>
      </c>
      <c r="D263" s="13" t="b">
        <v>0</v>
      </c>
      <c r="E263" s="13" t="s">
        <v>185</v>
      </c>
      <c r="F263" s="13">
        <v>518</v>
      </c>
      <c r="G263" s="13">
        <v>4</v>
      </c>
      <c r="I263" s="14">
        <v>0</v>
      </c>
      <c r="J263" s="14">
        <v>0</v>
      </c>
      <c r="K263" s="13">
        <v>0</v>
      </c>
      <c r="L263" s="14">
        <v>0</v>
      </c>
      <c r="M263" s="13">
        <v>0</v>
      </c>
      <c r="N263" s="13">
        <v>1</v>
      </c>
      <c r="O263" s="13">
        <v>0</v>
      </c>
      <c r="P263" s="13">
        <v>518</v>
      </c>
      <c r="Q263" s="13">
        <v>2</v>
      </c>
      <c r="R263" s="14">
        <v>284</v>
      </c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x14ac:dyDescent="0.2">
      <c r="A264" s="10" t="s">
        <v>33</v>
      </c>
      <c r="B264" s="10">
        <v>814</v>
      </c>
      <c r="C264" s="10" t="b">
        <v>0</v>
      </c>
      <c r="D264" s="13" t="b">
        <v>0</v>
      </c>
      <c r="E264" s="13" t="s">
        <v>111</v>
      </c>
      <c r="F264" s="13">
        <v>13531.000000000007</v>
      </c>
      <c r="G264" s="13">
        <v>38</v>
      </c>
      <c r="H264" s="13">
        <v>1</v>
      </c>
      <c r="I264" s="14">
        <v>13531.000000000007</v>
      </c>
      <c r="J264" s="14">
        <v>13531.000000000007</v>
      </c>
      <c r="K264" s="13">
        <v>13531.000000000007</v>
      </c>
      <c r="L264" s="14">
        <v>13531.000000000007</v>
      </c>
      <c r="M264" s="13">
        <v>13531.000000000007</v>
      </c>
      <c r="N264" s="13">
        <v>3</v>
      </c>
      <c r="O264" s="13">
        <v>3</v>
      </c>
      <c r="P264" s="13">
        <v>340</v>
      </c>
      <c r="Q264" s="13">
        <v>9.3333333333333339</v>
      </c>
      <c r="R264" s="14">
        <v>564</v>
      </c>
      <c r="S264" s="14">
        <v>13282.000000000004</v>
      </c>
      <c r="T264" s="13">
        <v>37</v>
      </c>
      <c r="V264" s="13">
        <v>0</v>
      </c>
      <c r="W264" s="13">
        <v>0</v>
      </c>
      <c r="X264" s="13">
        <v>0</v>
      </c>
      <c r="Y264" s="13">
        <v>0</v>
      </c>
      <c r="Z264" s="13">
        <v>0</v>
      </c>
      <c r="AA264" s="14">
        <v>2</v>
      </c>
      <c r="AB264" s="14">
        <v>0</v>
      </c>
      <c r="AC264" s="13">
        <v>6641</v>
      </c>
      <c r="AD264" s="14">
        <v>13.5</v>
      </c>
      <c r="AE264" s="13">
        <v>589</v>
      </c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x14ac:dyDescent="0.2">
      <c r="A265" s="10" t="s">
        <v>33</v>
      </c>
      <c r="B265" s="10">
        <v>898</v>
      </c>
      <c r="C265" s="10" t="b">
        <v>0</v>
      </c>
      <c r="D265" s="13" t="b">
        <v>0</v>
      </c>
      <c r="E265" s="13" t="s">
        <v>107</v>
      </c>
      <c r="F265" s="13">
        <v>1499</v>
      </c>
      <c r="G265" s="13">
        <v>2</v>
      </c>
      <c r="I265" s="14">
        <v>0</v>
      </c>
      <c r="J265" s="14">
        <v>0</v>
      </c>
      <c r="K265" s="13">
        <v>0</v>
      </c>
      <c r="L265" s="14">
        <v>0</v>
      </c>
      <c r="M265" s="13">
        <v>0</v>
      </c>
      <c r="N265" s="13">
        <v>1</v>
      </c>
      <c r="O265" s="13">
        <v>0</v>
      </c>
      <c r="P265" s="13">
        <v>1499</v>
      </c>
      <c r="Q265" s="13">
        <v>1</v>
      </c>
      <c r="R265" s="14">
        <v>1799</v>
      </c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x14ac:dyDescent="0.2">
      <c r="A266" s="10" t="s">
        <v>40</v>
      </c>
      <c r="B266" s="10">
        <v>562</v>
      </c>
      <c r="C266" s="10" t="b">
        <v>0</v>
      </c>
      <c r="D266" s="13" t="b">
        <v>0</v>
      </c>
      <c r="E266" s="13" t="s">
        <v>185</v>
      </c>
      <c r="F266" s="13">
        <v>878</v>
      </c>
      <c r="G266" s="13">
        <v>2</v>
      </c>
      <c r="I266" s="14">
        <v>0</v>
      </c>
      <c r="J266" s="14">
        <v>0</v>
      </c>
      <c r="K266" s="13">
        <v>0</v>
      </c>
      <c r="L266" s="14">
        <v>0</v>
      </c>
      <c r="M266" s="13">
        <v>0</v>
      </c>
      <c r="N266" s="13">
        <v>1</v>
      </c>
      <c r="O266" s="13">
        <v>0</v>
      </c>
      <c r="P266" s="13">
        <v>878</v>
      </c>
      <c r="Q266" s="13">
        <v>1</v>
      </c>
      <c r="R266" s="14">
        <v>949</v>
      </c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x14ac:dyDescent="0.2">
      <c r="A267" s="10" t="s">
        <v>31</v>
      </c>
      <c r="B267" s="10">
        <v>814</v>
      </c>
      <c r="C267" s="10" t="b">
        <v>0</v>
      </c>
      <c r="D267" s="13" t="b">
        <v>0</v>
      </c>
      <c r="E267" s="13" t="s">
        <v>111</v>
      </c>
      <c r="F267" s="13">
        <v>2167</v>
      </c>
      <c r="G267" s="13">
        <v>3</v>
      </c>
      <c r="I267" s="14">
        <v>0</v>
      </c>
      <c r="J267" s="14">
        <v>0</v>
      </c>
      <c r="K267" s="13">
        <v>0</v>
      </c>
      <c r="L267" s="14">
        <v>0</v>
      </c>
      <c r="M267" s="13">
        <v>0</v>
      </c>
      <c r="N267" s="13">
        <v>1</v>
      </c>
      <c r="O267" s="13">
        <v>0</v>
      </c>
      <c r="P267" s="13">
        <v>2167</v>
      </c>
      <c r="Q267" s="13">
        <v>3</v>
      </c>
      <c r="R267" s="14">
        <v>309</v>
      </c>
      <c r="S267" s="14">
        <v>2167</v>
      </c>
      <c r="T267" s="13">
        <v>3</v>
      </c>
      <c r="V267" s="13">
        <v>0</v>
      </c>
      <c r="W267" s="13">
        <v>0</v>
      </c>
      <c r="X267" s="13">
        <v>0</v>
      </c>
      <c r="Y267" s="13">
        <v>0</v>
      </c>
      <c r="Z267" s="13">
        <v>0</v>
      </c>
      <c r="AA267" s="14">
        <v>1</v>
      </c>
      <c r="AB267" s="14">
        <v>0</v>
      </c>
      <c r="AC267" s="13">
        <v>2167</v>
      </c>
      <c r="AD267" s="14">
        <v>3</v>
      </c>
      <c r="AE267" s="13">
        <v>309</v>
      </c>
      <c r="AF267" s="13">
        <v>2167</v>
      </c>
      <c r="AG267" s="13">
        <v>3</v>
      </c>
      <c r="AI267" s="13">
        <v>0</v>
      </c>
      <c r="AJ267" s="14">
        <v>0</v>
      </c>
      <c r="AK267" s="14">
        <v>0</v>
      </c>
      <c r="AL267" s="13">
        <v>0</v>
      </c>
      <c r="AM267" s="14">
        <v>0</v>
      </c>
      <c r="AN267" s="13">
        <v>1</v>
      </c>
      <c r="AO267" s="14">
        <v>0</v>
      </c>
      <c r="AP267" s="14">
        <v>2167</v>
      </c>
      <c r="AQ267" s="14">
        <v>3</v>
      </c>
      <c r="AR267" s="14">
        <v>309</v>
      </c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x14ac:dyDescent="0.2">
      <c r="A268" s="10" t="s">
        <v>29</v>
      </c>
      <c r="B268" s="10">
        <v>805</v>
      </c>
      <c r="C268" s="10" t="b">
        <v>0</v>
      </c>
      <c r="D268" s="13" t="b">
        <v>0</v>
      </c>
      <c r="E268" s="13" t="s">
        <v>137</v>
      </c>
      <c r="F268" s="13">
        <v>2457</v>
      </c>
      <c r="G268" s="13">
        <v>8</v>
      </c>
      <c r="H268" s="13">
        <v>38.826388888787477</v>
      </c>
      <c r="I268" s="14">
        <v>63.281702736706158</v>
      </c>
      <c r="J268" s="14">
        <v>50.197817921790922</v>
      </c>
      <c r="K268" s="13">
        <v>63.281702736706158</v>
      </c>
      <c r="L268" s="14">
        <v>50.197817921790922</v>
      </c>
      <c r="M268" s="13">
        <v>50.197817921790922</v>
      </c>
      <c r="N268" s="13">
        <v>3</v>
      </c>
      <c r="O268" s="13">
        <v>7.7267036308554526E-2</v>
      </c>
      <c r="P268" s="13">
        <v>508</v>
      </c>
      <c r="Q268" s="13">
        <v>2</v>
      </c>
      <c r="R268" s="14">
        <v>664</v>
      </c>
      <c r="U268" s="14">
        <v>2.7626041666456151</v>
      </c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x14ac:dyDescent="0.2">
      <c r="A269" s="10" t="s">
        <v>29</v>
      </c>
      <c r="B269" s="10">
        <v>577</v>
      </c>
      <c r="C269" s="10" t="b">
        <v>0</v>
      </c>
      <c r="D269" s="13" t="b">
        <v>0</v>
      </c>
      <c r="E269" s="13" t="s">
        <v>108</v>
      </c>
      <c r="F269" s="13">
        <v>199</v>
      </c>
      <c r="G269" s="13">
        <v>1</v>
      </c>
      <c r="H269" s="13">
        <v>0.64</v>
      </c>
      <c r="I269" s="14">
        <v>310.9375</v>
      </c>
      <c r="J269" s="14">
        <v>310.9375</v>
      </c>
      <c r="K269" s="13">
        <v>310.9375</v>
      </c>
      <c r="L269" s="14">
        <v>310.9375</v>
      </c>
      <c r="M269" s="13">
        <v>310.9375</v>
      </c>
      <c r="N269" s="13">
        <v>1</v>
      </c>
      <c r="O269" s="13">
        <v>1.5625</v>
      </c>
      <c r="P269" s="13">
        <v>199</v>
      </c>
      <c r="Q269" s="13">
        <v>1</v>
      </c>
      <c r="R269" s="14">
        <v>199</v>
      </c>
      <c r="S269" s="14">
        <v>199</v>
      </c>
      <c r="T269" s="13">
        <v>1</v>
      </c>
      <c r="V269" s="13">
        <v>0</v>
      </c>
      <c r="W269" s="13">
        <v>0</v>
      </c>
      <c r="X269" s="13">
        <v>0</v>
      </c>
      <c r="Y269" s="13">
        <v>0</v>
      </c>
      <c r="Z269" s="13">
        <v>0</v>
      </c>
      <c r="AA269" s="14">
        <v>1</v>
      </c>
      <c r="AB269" s="14">
        <v>0</v>
      </c>
      <c r="AC269" s="13">
        <v>199</v>
      </c>
      <c r="AD269" s="14">
        <v>1</v>
      </c>
      <c r="AE269" s="13">
        <v>199</v>
      </c>
      <c r="AF269" s="13">
        <v>199</v>
      </c>
      <c r="AG269" s="13">
        <v>1</v>
      </c>
      <c r="AI269" s="13">
        <v>0</v>
      </c>
      <c r="AJ269" s="14">
        <v>0</v>
      </c>
      <c r="AK269" s="14">
        <v>0</v>
      </c>
      <c r="AL269" s="13">
        <v>0</v>
      </c>
      <c r="AM269" s="14">
        <v>0</v>
      </c>
      <c r="AN269" s="13">
        <v>1</v>
      </c>
      <c r="AO269" s="14">
        <v>0</v>
      </c>
      <c r="AP269" s="14">
        <v>199</v>
      </c>
      <c r="AQ269" s="14">
        <v>1</v>
      </c>
      <c r="AR269" s="14">
        <v>199</v>
      </c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x14ac:dyDescent="0.2">
      <c r="A270" s="10" t="s">
        <v>29</v>
      </c>
      <c r="B270" s="10">
        <v>587</v>
      </c>
      <c r="C270" s="10" t="b">
        <v>0</v>
      </c>
      <c r="D270" s="13" t="b">
        <v>0</v>
      </c>
      <c r="E270" s="13" t="s">
        <v>128</v>
      </c>
      <c r="F270" s="13">
        <v>487</v>
      </c>
      <c r="G270" s="13">
        <v>3</v>
      </c>
      <c r="H270" s="13">
        <v>0.32500000000000001</v>
      </c>
      <c r="I270" s="14">
        <v>1498.4615384615383</v>
      </c>
      <c r="J270" s="14">
        <v>1498.4615384615383</v>
      </c>
      <c r="K270" s="13">
        <v>1498.4615384615383</v>
      </c>
      <c r="L270" s="14">
        <v>1498.4615384615383</v>
      </c>
      <c r="M270" s="13">
        <v>1498.4615384615383</v>
      </c>
      <c r="N270" s="13">
        <v>1</v>
      </c>
      <c r="O270" s="13">
        <v>3.0769230769230766</v>
      </c>
      <c r="P270" s="13">
        <v>487</v>
      </c>
      <c r="Q270" s="13">
        <v>3</v>
      </c>
      <c r="R270" s="14">
        <v>189</v>
      </c>
      <c r="S270" s="14">
        <v>487</v>
      </c>
      <c r="T270" s="13">
        <v>3</v>
      </c>
      <c r="U270" s="14">
        <v>0.32500000000000001</v>
      </c>
      <c r="V270" s="13">
        <v>1498.4615384615383</v>
      </c>
      <c r="W270" s="13">
        <v>1498.4615384615383</v>
      </c>
      <c r="X270" s="13">
        <v>1498.4615384615383</v>
      </c>
      <c r="Y270" s="13">
        <v>1498.4615384615383</v>
      </c>
      <c r="Z270" s="13">
        <v>1498.4615384615383</v>
      </c>
      <c r="AA270" s="14">
        <v>1</v>
      </c>
      <c r="AB270" s="14">
        <v>3.0769230769230766</v>
      </c>
      <c r="AC270" s="13">
        <v>487</v>
      </c>
      <c r="AD270" s="14">
        <v>3</v>
      </c>
      <c r="AE270" s="13">
        <v>189</v>
      </c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x14ac:dyDescent="0.2">
      <c r="A271" s="10" t="s">
        <v>37</v>
      </c>
      <c r="B271" s="10">
        <v>886</v>
      </c>
      <c r="C271" s="10" t="b">
        <v>0</v>
      </c>
      <c r="D271" s="13" t="b">
        <v>0</v>
      </c>
      <c r="E271" s="13" t="s">
        <v>116</v>
      </c>
      <c r="F271" s="13">
        <v>366</v>
      </c>
      <c r="G271" s="13">
        <v>6</v>
      </c>
      <c r="H271" s="13">
        <v>0.2175</v>
      </c>
      <c r="I271" s="14">
        <v>1682.7586206896551</v>
      </c>
      <c r="J271" s="14">
        <v>1682.7586206896551</v>
      </c>
      <c r="K271" s="13">
        <v>1682.7586206896551</v>
      </c>
      <c r="L271" s="14">
        <v>1682.7586206896551</v>
      </c>
      <c r="M271" s="13">
        <v>1682.7586206896551</v>
      </c>
      <c r="N271" s="13">
        <v>2</v>
      </c>
      <c r="O271" s="13">
        <v>9.1954022988505741</v>
      </c>
      <c r="P271" s="13">
        <v>183</v>
      </c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x14ac:dyDescent="0.2">
      <c r="A272" s="10" t="s">
        <v>29</v>
      </c>
      <c r="B272" s="10">
        <v>566</v>
      </c>
      <c r="C272" s="10" t="b">
        <v>0</v>
      </c>
      <c r="D272" s="13" t="b">
        <v>0</v>
      </c>
      <c r="E272" s="13" t="s">
        <v>250</v>
      </c>
      <c r="F272" s="13">
        <v>160</v>
      </c>
      <c r="G272" s="13">
        <v>4</v>
      </c>
      <c r="I272" s="14">
        <v>0</v>
      </c>
      <c r="J272" s="14">
        <v>0</v>
      </c>
      <c r="K272" s="13">
        <v>0</v>
      </c>
      <c r="L272" s="14">
        <v>0</v>
      </c>
      <c r="M272" s="13">
        <v>0</v>
      </c>
      <c r="N272" s="13">
        <v>1</v>
      </c>
      <c r="O272" s="13">
        <v>0</v>
      </c>
      <c r="P272" s="13">
        <v>160</v>
      </c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x14ac:dyDescent="0.2">
      <c r="A273" s="10" t="s">
        <v>33</v>
      </c>
      <c r="B273" s="10">
        <v>543</v>
      </c>
      <c r="C273" s="10" t="b">
        <v>0</v>
      </c>
      <c r="D273" s="13" t="b">
        <v>0</v>
      </c>
      <c r="E273" s="13" t="s">
        <v>110</v>
      </c>
      <c r="F273" s="13">
        <v>138</v>
      </c>
      <c r="G273" s="13">
        <v>2</v>
      </c>
      <c r="H273" s="13">
        <v>0.28249999999999997</v>
      </c>
      <c r="I273" s="14">
        <v>488.49557522123899</v>
      </c>
      <c r="J273" s="14">
        <v>488.49557522123899</v>
      </c>
      <c r="K273" s="13">
        <v>488.49557522123899</v>
      </c>
      <c r="L273" s="14">
        <v>488.49557522123899</v>
      </c>
      <c r="M273" s="13">
        <v>488.49557522123899</v>
      </c>
      <c r="N273" s="13">
        <v>1</v>
      </c>
      <c r="O273" s="13">
        <v>3.5398230088495577</v>
      </c>
      <c r="P273" s="13">
        <v>138</v>
      </c>
      <c r="S273" s="14">
        <v>138</v>
      </c>
      <c r="T273" s="13">
        <v>2</v>
      </c>
      <c r="U273" s="14">
        <v>0.28249999999999997</v>
      </c>
      <c r="V273" s="13">
        <v>488.49557522123899</v>
      </c>
      <c r="W273" s="13">
        <v>488.49557522123899</v>
      </c>
      <c r="X273" s="13">
        <v>488.49557522123899</v>
      </c>
      <c r="Y273" s="13">
        <v>488.49557522123899</v>
      </c>
      <c r="Z273" s="13">
        <v>488.49557522123899</v>
      </c>
      <c r="AA273" s="14">
        <v>1</v>
      </c>
      <c r="AB273" s="14">
        <v>3.5398230088495577</v>
      </c>
      <c r="AC273" s="13">
        <v>138</v>
      </c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x14ac:dyDescent="0.2">
      <c r="A274" s="10" t="s">
        <v>39</v>
      </c>
      <c r="B274" s="10">
        <v>546</v>
      </c>
      <c r="C274" s="10" t="b">
        <v>0</v>
      </c>
      <c r="D274" s="13" t="b">
        <v>0</v>
      </c>
      <c r="E274" s="13" t="s">
        <v>176</v>
      </c>
      <c r="F274" s="13">
        <v>248</v>
      </c>
      <c r="G274" s="13">
        <v>2</v>
      </c>
      <c r="H274" s="13">
        <v>0.29499999999999998</v>
      </c>
      <c r="I274" s="14">
        <v>840.67796610169501</v>
      </c>
      <c r="J274" s="14">
        <v>840.67796610169501</v>
      </c>
      <c r="K274" s="13">
        <v>840.67796610169501</v>
      </c>
      <c r="L274" s="14">
        <v>840.67796610169501</v>
      </c>
      <c r="M274" s="13">
        <v>840.67796610169501</v>
      </c>
      <c r="N274" s="13">
        <v>1</v>
      </c>
      <c r="O274" s="13">
        <v>3.3898305084745766</v>
      </c>
      <c r="P274" s="13">
        <v>248</v>
      </c>
      <c r="Q274" s="13">
        <v>1</v>
      </c>
      <c r="R274" s="14">
        <v>189</v>
      </c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x14ac:dyDescent="0.2">
      <c r="A275" s="10" t="s">
        <v>27</v>
      </c>
      <c r="B275" s="10">
        <v>896</v>
      </c>
      <c r="C275" s="10" t="b">
        <v>0</v>
      </c>
      <c r="D275" s="13" t="b">
        <v>0</v>
      </c>
      <c r="E275" s="13" t="s">
        <v>196</v>
      </c>
      <c r="F275" s="13">
        <v>0</v>
      </c>
      <c r="G275" s="13">
        <v>2</v>
      </c>
      <c r="I275" s="14">
        <v>0</v>
      </c>
      <c r="J275" s="14">
        <v>0</v>
      </c>
      <c r="K275" s="13">
        <v>0</v>
      </c>
      <c r="L275" s="14">
        <v>0</v>
      </c>
      <c r="M275" s="13">
        <v>0</v>
      </c>
      <c r="N275" s="13">
        <v>1</v>
      </c>
      <c r="O275" s="13">
        <v>0</v>
      </c>
      <c r="Q275" s="13">
        <v>1</v>
      </c>
      <c r="R275" s="14">
        <v>629</v>
      </c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x14ac:dyDescent="0.2">
      <c r="A276" s="10" t="s">
        <v>33</v>
      </c>
      <c r="B276" s="10">
        <v>853</v>
      </c>
      <c r="C276" s="10" t="b">
        <v>0</v>
      </c>
      <c r="D276" s="13" t="b">
        <v>0</v>
      </c>
      <c r="E276" s="13" t="s">
        <v>117</v>
      </c>
      <c r="F276" s="13">
        <v>158</v>
      </c>
      <c r="G276" s="13">
        <v>2</v>
      </c>
      <c r="H276" s="13">
        <v>1</v>
      </c>
      <c r="I276" s="14">
        <v>158</v>
      </c>
      <c r="J276" s="14">
        <v>158</v>
      </c>
      <c r="K276" s="13">
        <v>158</v>
      </c>
      <c r="L276" s="14">
        <v>158</v>
      </c>
      <c r="M276" s="13">
        <v>158</v>
      </c>
      <c r="N276" s="13">
        <v>1</v>
      </c>
      <c r="O276" s="13">
        <v>1</v>
      </c>
      <c r="P276" s="13">
        <v>158</v>
      </c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x14ac:dyDescent="0.2">
      <c r="A277" s="10" t="s">
        <v>27</v>
      </c>
      <c r="B277" s="10">
        <v>530</v>
      </c>
      <c r="C277" s="10" t="b">
        <v>0</v>
      </c>
      <c r="D277" s="13" t="b">
        <v>0</v>
      </c>
      <c r="E277" s="13" t="s">
        <v>92</v>
      </c>
      <c r="F277" s="13">
        <v>0</v>
      </c>
      <c r="G277" s="13">
        <v>0</v>
      </c>
      <c r="I277" s="14">
        <v>0</v>
      </c>
      <c r="J277" s="14">
        <v>0</v>
      </c>
      <c r="K277" s="13">
        <v>0</v>
      </c>
      <c r="L277" s="14">
        <v>0</v>
      </c>
      <c r="M277" s="13">
        <v>0</v>
      </c>
      <c r="N277" s="13">
        <v>1</v>
      </c>
      <c r="O277" s="13">
        <v>0</v>
      </c>
      <c r="Q277" s="13">
        <v>0</v>
      </c>
      <c r="R277" s="14">
        <v>109</v>
      </c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x14ac:dyDescent="0.2">
      <c r="A278" s="10" t="s">
        <v>37</v>
      </c>
      <c r="B278" s="10">
        <v>896</v>
      </c>
      <c r="C278" s="10" t="b">
        <v>0</v>
      </c>
      <c r="D278" s="13" t="b">
        <v>0</v>
      </c>
      <c r="E278" s="13" t="s">
        <v>196</v>
      </c>
      <c r="F278" s="13">
        <v>170</v>
      </c>
      <c r="G278" s="13">
        <v>1</v>
      </c>
      <c r="H278" s="13">
        <v>2.0592361111266655</v>
      </c>
      <c r="I278" s="14">
        <v>82.554884833963143</v>
      </c>
      <c r="J278" s="14">
        <v>82.554884833963143</v>
      </c>
      <c r="K278" s="13">
        <v>82.554884833963143</v>
      </c>
      <c r="L278" s="14">
        <v>82.554884833963143</v>
      </c>
      <c r="M278" s="13">
        <v>82.554884833963143</v>
      </c>
      <c r="N278" s="13">
        <v>2</v>
      </c>
      <c r="O278" s="13">
        <v>0.97123393922309575</v>
      </c>
      <c r="P278" s="13">
        <v>170</v>
      </c>
      <c r="Q278" s="13">
        <v>0.5</v>
      </c>
      <c r="R278" s="14">
        <v>619.5</v>
      </c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x14ac:dyDescent="0.2">
      <c r="A279" s="10" t="s">
        <v>33</v>
      </c>
      <c r="B279" s="10">
        <v>552</v>
      </c>
      <c r="C279" s="10" t="b">
        <v>0</v>
      </c>
      <c r="D279" s="13" t="b">
        <v>0</v>
      </c>
      <c r="E279" s="13" t="s">
        <v>180</v>
      </c>
      <c r="F279" s="13">
        <v>1062</v>
      </c>
      <c r="G279" s="13">
        <v>2</v>
      </c>
      <c r="I279" s="14">
        <v>0</v>
      </c>
      <c r="J279" s="14">
        <v>0</v>
      </c>
      <c r="K279" s="13">
        <v>0</v>
      </c>
      <c r="L279" s="14">
        <v>0</v>
      </c>
      <c r="M279" s="13">
        <v>0</v>
      </c>
      <c r="N279" s="13">
        <v>1</v>
      </c>
      <c r="O279" s="13">
        <v>0</v>
      </c>
      <c r="P279" s="13">
        <v>1062</v>
      </c>
      <c r="Q279" s="13">
        <v>1</v>
      </c>
      <c r="R279" s="14">
        <v>1180</v>
      </c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x14ac:dyDescent="0.2">
      <c r="A280" s="10" t="s">
        <v>33</v>
      </c>
      <c r="B280" s="10">
        <v>862</v>
      </c>
      <c r="C280" s="10" t="b">
        <v>0</v>
      </c>
      <c r="D280" s="13" t="b">
        <v>0</v>
      </c>
      <c r="E280" s="13" t="s">
        <v>105</v>
      </c>
      <c r="F280" s="13">
        <v>2161</v>
      </c>
      <c r="G280" s="13">
        <v>6</v>
      </c>
      <c r="I280" s="14">
        <v>0</v>
      </c>
      <c r="J280" s="14">
        <v>0</v>
      </c>
      <c r="K280" s="13">
        <v>0</v>
      </c>
      <c r="L280" s="14">
        <v>0</v>
      </c>
      <c r="M280" s="13">
        <v>0</v>
      </c>
      <c r="N280" s="13">
        <v>2</v>
      </c>
      <c r="O280" s="13">
        <v>0</v>
      </c>
      <c r="P280" s="13">
        <v>1080.5</v>
      </c>
      <c r="Q280" s="13">
        <v>2</v>
      </c>
      <c r="R280" s="14">
        <v>639</v>
      </c>
      <c r="S280" s="14">
        <v>2161</v>
      </c>
      <c r="T280" s="13">
        <v>6</v>
      </c>
      <c r="V280" s="13">
        <v>0</v>
      </c>
      <c r="W280" s="13">
        <v>0</v>
      </c>
      <c r="X280" s="13">
        <v>0</v>
      </c>
      <c r="Y280" s="13">
        <v>0</v>
      </c>
      <c r="Z280" s="13">
        <v>0</v>
      </c>
      <c r="AA280" s="14">
        <v>2</v>
      </c>
      <c r="AB280" s="14">
        <v>0</v>
      </c>
      <c r="AC280" s="13">
        <v>1080.5</v>
      </c>
      <c r="AD280" s="14">
        <v>2</v>
      </c>
      <c r="AE280" s="13">
        <v>639</v>
      </c>
      <c r="AF280" s="13">
        <v>2161</v>
      </c>
      <c r="AG280" s="13">
        <v>6</v>
      </c>
      <c r="AI280" s="13">
        <v>0</v>
      </c>
      <c r="AJ280" s="14">
        <v>0</v>
      </c>
      <c r="AK280" s="14">
        <v>0</v>
      </c>
      <c r="AL280" s="13">
        <v>0</v>
      </c>
      <c r="AM280" s="14">
        <v>0</v>
      </c>
      <c r="AN280" s="13">
        <v>2</v>
      </c>
      <c r="AO280" s="14">
        <v>0</v>
      </c>
      <c r="AP280" s="14">
        <v>1080.5</v>
      </c>
      <c r="AQ280" s="14">
        <v>2</v>
      </c>
      <c r="AR280" s="14">
        <v>639</v>
      </c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x14ac:dyDescent="0.2">
      <c r="A281" s="10" t="s">
        <v>37</v>
      </c>
      <c r="B281" s="10">
        <v>577</v>
      </c>
      <c r="C281" s="10" t="b">
        <v>0</v>
      </c>
      <c r="D281" s="13" t="b">
        <v>0</v>
      </c>
      <c r="E281" s="13" t="s">
        <v>108</v>
      </c>
      <c r="F281" s="13">
        <v>279</v>
      </c>
      <c r="G281" s="13">
        <v>4</v>
      </c>
      <c r="I281" s="14">
        <v>0</v>
      </c>
      <c r="J281" s="14">
        <v>0</v>
      </c>
      <c r="K281" s="13">
        <v>0</v>
      </c>
      <c r="L281" s="14">
        <v>0</v>
      </c>
      <c r="M281" s="13">
        <v>0</v>
      </c>
      <c r="N281" s="13">
        <v>1</v>
      </c>
      <c r="O281" s="13">
        <v>0</v>
      </c>
      <c r="P281" s="13">
        <v>279</v>
      </c>
      <c r="Q281" s="13">
        <v>2</v>
      </c>
      <c r="R281" s="14">
        <v>109</v>
      </c>
      <c r="S281" s="14">
        <v>279</v>
      </c>
      <c r="T281" s="13">
        <v>4</v>
      </c>
      <c r="V281" s="13">
        <v>0</v>
      </c>
      <c r="W281" s="13">
        <v>0</v>
      </c>
      <c r="X281" s="13">
        <v>0</v>
      </c>
      <c r="Y281" s="13">
        <v>0</v>
      </c>
      <c r="Z281" s="13">
        <v>0</v>
      </c>
      <c r="AA281" s="14">
        <v>1</v>
      </c>
      <c r="AB281" s="14">
        <v>0</v>
      </c>
      <c r="AC281" s="13">
        <v>279</v>
      </c>
      <c r="AD281" s="14">
        <v>2</v>
      </c>
      <c r="AE281" s="13">
        <v>109</v>
      </c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x14ac:dyDescent="0.2">
      <c r="A282" s="10" t="s">
        <v>29</v>
      </c>
      <c r="B282" s="10">
        <v>530</v>
      </c>
      <c r="C282" s="10" t="b">
        <v>0</v>
      </c>
      <c r="D282" s="13" t="b">
        <v>0</v>
      </c>
      <c r="E282" s="13" t="s">
        <v>92</v>
      </c>
      <c r="F282" s="13">
        <v>399</v>
      </c>
      <c r="G282" s="13">
        <v>7</v>
      </c>
      <c r="I282" s="14">
        <v>0</v>
      </c>
      <c r="J282" s="14">
        <v>0</v>
      </c>
      <c r="K282" s="13">
        <v>0</v>
      </c>
      <c r="L282" s="14">
        <v>0</v>
      </c>
      <c r="M282" s="13">
        <v>0</v>
      </c>
      <c r="N282" s="13">
        <v>3</v>
      </c>
      <c r="O282" s="13">
        <v>0</v>
      </c>
      <c r="P282" s="13">
        <v>399</v>
      </c>
      <c r="Q282" s="13">
        <v>1.6666666666666667</v>
      </c>
      <c r="R282" s="14">
        <v>245</v>
      </c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x14ac:dyDescent="0.2">
      <c r="A283" s="10" t="s">
        <v>27</v>
      </c>
      <c r="B283" s="10">
        <v>832</v>
      </c>
      <c r="C283" s="10" t="b">
        <v>0</v>
      </c>
      <c r="D283" s="13" t="b">
        <v>0</v>
      </c>
      <c r="E283" s="13" t="s">
        <v>115</v>
      </c>
      <c r="F283" s="13">
        <v>708</v>
      </c>
      <c r="G283" s="13">
        <v>2</v>
      </c>
      <c r="I283" s="14">
        <v>0</v>
      </c>
      <c r="J283" s="14">
        <v>0</v>
      </c>
      <c r="K283" s="13">
        <v>0</v>
      </c>
      <c r="L283" s="14">
        <v>0</v>
      </c>
      <c r="M283" s="13">
        <v>0</v>
      </c>
      <c r="N283" s="13">
        <v>1</v>
      </c>
      <c r="O283" s="13">
        <v>0</v>
      </c>
      <c r="P283" s="13">
        <v>708</v>
      </c>
      <c r="Q283" s="13">
        <v>1</v>
      </c>
      <c r="R283" s="14">
        <v>969</v>
      </c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x14ac:dyDescent="0.2">
      <c r="A284" s="10" t="s">
        <v>39</v>
      </c>
      <c r="B284" s="10">
        <v>840</v>
      </c>
      <c r="C284" s="10" t="b">
        <v>0</v>
      </c>
      <c r="D284" s="13" t="b">
        <v>0</v>
      </c>
      <c r="E284" s="13" t="s">
        <v>159</v>
      </c>
      <c r="F284" s="13">
        <v>17320</v>
      </c>
      <c r="G284" s="13">
        <v>6</v>
      </c>
      <c r="I284" s="14">
        <v>0</v>
      </c>
      <c r="J284" s="14">
        <v>0</v>
      </c>
      <c r="K284" s="13">
        <v>0</v>
      </c>
      <c r="L284" s="14">
        <v>0</v>
      </c>
      <c r="M284" s="13">
        <v>0</v>
      </c>
      <c r="N284" s="13">
        <v>1</v>
      </c>
      <c r="O284" s="13">
        <v>0</v>
      </c>
      <c r="P284" s="13">
        <v>17320</v>
      </c>
      <c r="Q284" s="13">
        <v>6</v>
      </c>
      <c r="R284" s="14">
        <v>949</v>
      </c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x14ac:dyDescent="0.2">
      <c r="A285" s="10" t="s">
        <v>33</v>
      </c>
      <c r="B285" s="10">
        <v>577</v>
      </c>
      <c r="C285" s="10" t="b">
        <v>0</v>
      </c>
      <c r="D285" s="13" t="b">
        <v>0</v>
      </c>
      <c r="E285" s="13" t="s">
        <v>108</v>
      </c>
      <c r="F285" s="13">
        <v>270</v>
      </c>
      <c r="G285" s="13">
        <v>2</v>
      </c>
      <c r="I285" s="14">
        <v>0</v>
      </c>
      <c r="J285" s="14">
        <v>0</v>
      </c>
      <c r="K285" s="13">
        <v>0</v>
      </c>
      <c r="L285" s="14">
        <v>0</v>
      </c>
      <c r="M285" s="13">
        <v>0</v>
      </c>
      <c r="N285" s="13">
        <v>1</v>
      </c>
      <c r="O285" s="13">
        <v>0</v>
      </c>
      <c r="P285" s="13">
        <v>270</v>
      </c>
      <c r="Q285" s="13">
        <v>2</v>
      </c>
      <c r="R285" s="14">
        <v>183.5</v>
      </c>
      <c r="S285" s="14">
        <v>270</v>
      </c>
      <c r="T285" s="13">
        <v>2</v>
      </c>
      <c r="V285" s="13">
        <v>0</v>
      </c>
      <c r="W285" s="13">
        <v>0</v>
      </c>
      <c r="X285" s="13">
        <v>0</v>
      </c>
      <c r="Y285" s="13">
        <v>0</v>
      </c>
      <c r="Z285" s="13">
        <v>0</v>
      </c>
      <c r="AA285" s="14">
        <v>1</v>
      </c>
      <c r="AB285" s="14">
        <v>0</v>
      </c>
      <c r="AC285" s="13">
        <v>270</v>
      </c>
      <c r="AD285" s="14">
        <v>2</v>
      </c>
      <c r="AE285" s="13">
        <v>183.5</v>
      </c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x14ac:dyDescent="0.2">
      <c r="A286" s="10" t="s">
        <v>40</v>
      </c>
      <c r="B286" s="10">
        <v>838</v>
      </c>
      <c r="C286" s="10" t="b">
        <v>0</v>
      </c>
      <c r="D286" s="13" t="b">
        <v>0</v>
      </c>
      <c r="E286" s="13" t="s">
        <v>98</v>
      </c>
      <c r="F286" s="13">
        <v>26391</v>
      </c>
      <c r="G286" s="13">
        <v>3</v>
      </c>
      <c r="I286" s="14">
        <v>0</v>
      </c>
      <c r="J286" s="14">
        <v>0</v>
      </c>
      <c r="N286" s="13">
        <v>1</v>
      </c>
      <c r="O286" s="13">
        <v>0</v>
      </c>
      <c r="P286" s="13">
        <v>26391</v>
      </c>
      <c r="Q286" s="13">
        <v>3</v>
      </c>
      <c r="R286" s="14">
        <v>13800</v>
      </c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x14ac:dyDescent="0.2">
      <c r="A287" s="10" t="s">
        <v>39</v>
      </c>
      <c r="B287" s="10">
        <v>848</v>
      </c>
      <c r="C287" s="10" t="b">
        <v>0</v>
      </c>
      <c r="D287" s="13" t="b">
        <v>0</v>
      </c>
      <c r="E287" s="13" t="s">
        <v>160</v>
      </c>
      <c r="F287" s="13">
        <v>377.02</v>
      </c>
      <c r="G287" s="13">
        <v>1</v>
      </c>
      <c r="I287" s="14">
        <v>0</v>
      </c>
      <c r="J287" s="14">
        <v>0</v>
      </c>
      <c r="K287" s="13">
        <v>0</v>
      </c>
      <c r="L287" s="14">
        <v>0</v>
      </c>
      <c r="M287" s="13">
        <v>0</v>
      </c>
      <c r="N287" s="13">
        <v>1</v>
      </c>
      <c r="O287" s="13">
        <v>0</v>
      </c>
      <c r="P287" s="13">
        <v>377</v>
      </c>
      <c r="Q287" s="13">
        <v>1</v>
      </c>
      <c r="R287" s="14">
        <v>429</v>
      </c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x14ac:dyDescent="0.2">
      <c r="A288" s="10" t="s">
        <v>40</v>
      </c>
      <c r="B288" s="10">
        <v>520</v>
      </c>
      <c r="C288" s="10" t="b">
        <v>0</v>
      </c>
      <c r="D288" s="13" t="b">
        <v>0</v>
      </c>
      <c r="E288" s="13" t="s">
        <v>101</v>
      </c>
      <c r="F288" s="13">
        <v>554</v>
      </c>
      <c r="G288" s="13">
        <v>2</v>
      </c>
      <c r="I288" s="14">
        <v>0</v>
      </c>
      <c r="J288" s="14">
        <v>0</v>
      </c>
      <c r="K288" s="13">
        <v>0</v>
      </c>
      <c r="L288" s="14">
        <v>0</v>
      </c>
      <c r="M288" s="13">
        <v>0</v>
      </c>
      <c r="N288" s="13">
        <v>1</v>
      </c>
      <c r="O288" s="13">
        <v>0</v>
      </c>
      <c r="P288" s="13">
        <v>554</v>
      </c>
      <c r="Q288" s="13">
        <v>1</v>
      </c>
      <c r="R288" s="14">
        <v>629</v>
      </c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x14ac:dyDescent="0.2">
      <c r="A289" s="10" t="s">
        <v>33</v>
      </c>
      <c r="B289" s="10">
        <v>840</v>
      </c>
      <c r="C289" s="10" t="b">
        <v>0</v>
      </c>
      <c r="D289" s="13" t="b">
        <v>0</v>
      </c>
      <c r="E289" s="13" t="s">
        <v>159</v>
      </c>
      <c r="F289" s="13">
        <v>5702</v>
      </c>
      <c r="G289" s="13">
        <v>1</v>
      </c>
      <c r="I289" s="14">
        <v>0</v>
      </c>
      <c r="J289" s="14">
        <v>0</v>
      </c>
      <c r="N289" s="13">
        <v>1</v>
      </c>
      <c r="O289" s="13">
        <v>0</v>
      </c>
      <c r="P289" s="13">
        <v>5702</v>
      </c>
      <c r="Q289" s="13">
        <v>1</v>
      </c>
      <c r="R289" s="14">
        <v>6480</v>
      </c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x14ac:dyDescent="0.2">
      <c r="A290" s="10" t="s">
        <v>31</v>
      </c>
      <c r="B290" s="10">
        <v>547</v>
      </c>
      <c r="C290" s="10" t="b">
        <v>0</v>
      </c>
      <c r="D290" s="13" t="b">
        <v>0</v>
      </c>
      <c r="E290" s="13" t="s">
        <v>94</v>
      </c>
      <c r="F290" s="13">
        <v>0</v>
      </c>
      <c r="G290" s="13">
        <v>2</v>
      </c>
      <c r="I290" s="14">
        <v>0</v>
      </c>
      <c r="J290" s="14">
        <v>0</v>
      </c>
      <c r="K290" s="13">
        <v>0</v>
      </c>
      <c r="L290" s="14">
        <v>0</v>
      </c>
      <c r="M290" s="13">
        <v>0</v>
      </c>
      <c r="N290" s="13">
        <v>1</v>
      </c>
      <c r="O290" s="13">
        <v>0</v>
      </c>
      <c r="Q290" s="13">
        <v>1</v>
      </c>
      <c r="R290" s="14">
        <v>589</v>
      </c>
      <c r="S290" s="14">
        <v>0</v>
      </c>
      <c r="T290" s="13">
        <v>2</v>
      </c>
      <c r="V290" s="13">
        <v>0</v>
      </c>
      <c r="W290" s="13">
        <v>0</v>
      </c>
      <c r="X290" s="13">
        <v>0</v>
      </c>
      <c r="Y290" s="13">
        <v>0</v>
      </c>
      <c r="Z290" s="13">
        <v>0</v>
      </c>
      <c r="AA290" s="14">
        <v>1</v>
      </c>
      <c r="AB290" s="14">
        <v>0</v>
      </c>
      <c r="AD290" s="14">
        <v>1</v>
      </c>
      <c r="AE290" s="13">
        <v>589</v>
      </c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x14ac:dyDescent="0.2">
      <c r="A291" s="10" t="s">
        <v>41</v>
      </c>
      <c r="B291" s="10">
        <v>516</v>
      </c>
      <c r="C291" s="10" t="b">
        <v>0</v>
      </c>
      <c r="D291" s="13" t="b">
        <v>0</v>
      </c>
      <c r="E291" s="13" t="s">
        <v>119</v>
      </c>
      <c r="F291" s="13">
        <v>687</v>
      </c>
      <c r="G291" s="13">
        <v>3</v>
      </c>
      <c r="I291" s="14">
        <v>0</v>
      </c>
      <c r="J291" s="14">
        <v>0</v>
      </c>
      <c r="K291" s="13">
        <v>0</v>
      </c>
      <c r="L291" s="14">
        <v>0</v>
      </c>
      <c r="M291" s="13">
        <v>0</v>
      </c>
      <c r="N291" s="13">
        <v>1</v>
      </c>
      <c r="O291" s="13">
        <v>0</v>
      </c>
      <c r="P291" s="13">
        <v>687</v>
      </c>
      <c r="Q291" s="13">
        <v>2</v>
      </c>
      <c r="R291" s="14">
        <v>1435</v>
      </c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x14ac:dyDescent="0.2">
      <c r="A292" s="10" t="s">
        <v>31</v>
      </c>
      <c r="B292" s="10">
        <v>890</v>
      </c>
      <c r="C292" s="10" t="b">
        <v>0</v>
      </c>
      <c r="D292" s="13" t="b">
        <v>0</v>
      </c>
      <c r="E292" s="13" t="s">
        <v>97</v>
      </c>
      <c r="F292" s="13">
        <v>2006</v>
      </c>
      <c r="G292" s="13">
        <v>3</v>
      </c>
      <c r="I292" s="14">
        <v>0</v>
      </c>
      <c r="J292" s="14">
        <v>0</v>
      </c>
      <c r="K292" s="13">
        <v>0</v>
      </c>
      <c r="L292" s="14">
        <v>0</v>
      </c>
      <c r="M292" s="13">
        <v>0</v>
      </c>
      <c r="N292" s="13">
        <v>1</v>
      </c>
      <c r="O292" s="13">
        <v>0</v>
      </c>
      <c r="P292" s="13">
        <v>2006</v>
      </c>
      <c r="Q292" s="13">
        <v>2</v>
      </c>
      <c r="R292" s="14">
        <v>1180</v>
      </c>
      <c r="S292" s="14">
        <v>2006</v>
      </c>
      <c r="T292" s="13">
        <v>3</v>
      </c>
      <c r="V292" s="13">
        <v>0</v>
      </c>
      <c r="W292" s="13">
        <v>0</v>
      </c>
      <c r="X292" s="13">
        <v>0</v>
      </c>
      <c r="Y292" s="13">
        <v>0</v>
      </c>
      <c r="Z292" s="13">
        <v>0</v>
      </c>
      <c r="AA292" s="14">
        <v>1</v>
      </c>
      <c r="AB292" s="14">
        <v>0</v>
      </c>
      <c r="AC292" s="13">
        <v>2006</v>
      </c>
      <c r="AD292" s="14">
        <v>2</v>
      </c>
      <c r="AE292" s="13">
        <v>1180</v>
      </c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x14ac:dyDescent="0.2">
      <c r="A293" s="10" t="s">
        <v>33</v>
      </c>
      <c r="B293" s="10">
        <v>805</v>
      </c>
      <c r="C293" s="10" t="b">
        <v>0</v>
      </c>
      <c r="D293" s="13" t="b">
        <v>0</v>
      </c>
      <c r="E293" s="13" t="s">
        <v>137</v>
      </c>
      <c r="F293" s="13">
        <v>0</v>
      </c>
      <c r="G293" s="13">
        <v>4</v>
      </c>
      <c r="H293" s="13">
        <v>25.033090277773731</v>
      </c>
      <c r="I293" s="14">
        <v>0</v>
      </c>
      <c r="J293" s="14">
        <v>0</v>
      </c>
      <c r="K293" s="13">
        <v>0</v>
      </c>
      <c r="L293" s="14">
        <v>0</v>
      </c>
      <c r="M293" s="13">
        <v>52.612761164744626</v>
      </c>
      <c r="N293" s="13">
        <v>1</v>
      </c>
      <c r="O293" s="13">
        <v>3.9947125540783737E-2</v>
      </c>
      <c r="Q293" s="13">
        <v>3</v>
      </c>
      <c r="R293" s="14">
        <v>499</v>
      </c>
      <c r="U293" s="14">
        <v>2.7393055555567845</v>
      </c>
      <c r="AH293" s="13">
        <v>0.35875000000000001</v>
      </c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x14ac:dyDescent="0.2">
      <c r="A294" s="10" t="s">
        <v>39</v>
      </c>
      <c r="B294" s="10">
        <v>820</v>
      </c>
      <c r="C294" s="10" t="b">
        <v>0</v>
      </c>
      <c r="D294" s="13" t="b">
        <v>0</v>
      </c>
      <c r="E294" s="13" t="s">
        <v>134</v>
      </c>
      <c r="F294" s="13">
        <v>359</v>
      </c>
      <c r="G294" s="13">
        <v>1</v>
      </c>
      <c r="H294" s="13">
        <v>1</v>
      </c>
      <c r="I294" s="14">
        <v>359</v>
      </c>
      <c r="J294" s="14">
        <v>359</v>
      </c>
      <c r="K294" s="13">
        <v>359</v>
      </c>
      <c r="L294" s="14">
        <v>359</v>
      </c>
      <c r="M294" s="13">
        <v>359</v>
      </c>
      <c r="N294" s="13">
        <v>1</v>
      </c>
      <c r="O294" s="13">
        <v>1</v>
      </c>
      <c r="P294" s="13">
        <v>359</v>
      </c>
      <c r="Q294" s="13">
        <v>1</v>
      </c>
      <c r="R294" s="14">
        <v>399</v>
      </c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x14ac:dyDescent="0.2">
      <c r="A295" s="10" t="s">
        <v>40</v>
      </c>
      <c r="B295" s="10">
        <v>552</v>
      </c>
      <c r="C295" s="10" t="b">
        <v>0</v>
      </c>
      <c r="D295" s="13" t="b">
        <v>0</v>
      </c>
      <c r="E295" s="13" t="s">
        <v>180</v>
      </c>
      <c r="F295" s="13">
        <v>1411</v>
      </c>
      <c r="G295" s="13">
        <v>2</v>
      </c>
      <c r="I295" s="14">
        <v>0</v>
      </c>
      <c r="J295" s="14">
        <v>0</v>
      </c>
      <c r="K295" s="13">
        <v>0</v>
      </c>
      <c r="L295" s="14">
        <v>0</v>
      </c>
      <c r="M295" s="13">
        <v>0</v>
      </c>
      <c r="N295" s="13">
        <v>1</v>
      </c>
      <c r="O295" s="13">
        <v>0</v>
      </c>
      <c r="P295" s="13">
        <v>1411</v>
      </c>
      <c r="Q295" s="13">
        <v>2</v>
      </c>
      <c r="R295" s="14">
        <v>784</v>
      </c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x14ac:dyDescent="0.2">
      <c r="A296" s="10" t="s">
        <v>35</v>
      </c>
      <c r="B296" s="10">
        <v>814</v>
      </c>
      <c r="C296" s="10" t="b">
        <v>0</v>
      </c>
      <c r="D296" s="13" t="b">
        <v>0</v>
      </c>
      <c r="E296" s="13" t="s">
        <v>111</v>
      </c>
      <c r="F296" s="13">
        <v>359</v>
      </c>
      <c r="G296" s="13">
        <v>1</v>
      </c>
      <c r="H296" s="13">
        <v>0.08</v>
      </c>
      <c r="I296" s="14">
        <v>4487.5</v>
      </c>
      <c r="J296" s="14">
        <v>4487.5</v>
      </c>
      <c r="K296" s="13">
        <v>4487.5</v>
      </c>
      <c r="L296" s="14">
        <v>4487.5</v>
      </c>
      <c r="M296" s="13">
        <v>4487.5</v>
      </c>
      <c r="N296" s="13">
        <v>1</v>
      </c>
      <c r="O296" s="13">
        <v>12.5</v>
      </c>
      <c r="P296" s="13">
        <v>359</v>
      </c>
      <c r="Q296" s="13">
        <v>1</v>
      </c>
      <c r="R296" s="14">
        <v>399</v>
      </c>
      <c r="U296" s="14">
        <v>8.7500000000000008E-3</v>
      </c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x14ac:dyDescent="0.2">
      <c r="A297" s="10" t="s">
        <v>27</v>
      </c>
      <c r="B297" s="10">
        <v>889</v>
      </c>
      <c r="C297" s="10" t="b">
        <v>0</v>
      </c>
      <c r="D297" s="13" t="b">
        <v>0</v>
      </c>
      <c r="E297" s="13" t="s">
        <v>106</v>
      </c>
      <c r="F297" s="13">
        <v>188.95</v>
      </c>
      <c r="G297" s="13">
        <v>1</v>
      </c>
      <c r="I297" s="14">
        <v>0</v>
      </c>
      <c r="J297" s="14">
        <v>0</v>
      </c>
      <c r="K297" s="13">
        <v>0</v>
      </c>
      <c r="L297" s="14">
        <v>0</v>
      </c>
      <c r="M297" s="13">
        <v>0</v>
      </c>
      <c r="N297" s="13">
        <v>1</v>
      </c>
      <c r="O297" s="13">
        <v>0</v>
      </c>
      <c r="P297" s="13">
        <v>189</v>
      </c>
      <c r="Q297" s="13">
        <v>1</v>
      </c>
      <c r="R297" s="14">
        <v>199</v>
      </c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x14ac:dyDescent="0.2">
      <c r="A298" s="10" t="s">
        <v>27</v>
      </c>
      <c r="B298" s="10">
        <v>579</v>
      </c>
      <c r="C298" s="10" t="b">
        <v>0</v>
      </c>
      <c r="D298" s="13" t="b">
        <v>0</v>
      </c>
      <c r="E298" s="13" t="s">
        <v>104</v>
      </c>
      <c r="F298" s="13">
        <v>845</v>
      </c>
      <c r="G298" s="13">
        <v>1</v>
      </c>
      <c r="I298" s="14">
        <v>0</v>
      </c>
      <c r="J298" s="14">
        <v>0</v>
      </c>
      <c r="K298" s="13">
        <v>0</v>
      </c>
      <c r="L298" s="14">
        <v>0</v>
      </c>
      <c r="M298" s="13">
        <v>0</v>
      </c>
      <c r="N298" s="13">
        <v>1</v>
      </c>
      <c r="O298" s="13">
        <v>0</v>
      </c>
      <c r="P298" s="13">
        <v>845</v>
      </c>
      <c r="Q298" s="13">
        <v>1</v>
      </c>
      <c r="R298" s="14">
        <v>939</v>
      </c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x14ac:dyDescent="0.2">
      <c r="A299" s="10" t="s">
        <v>29</v>
      </c>
      <c r="B299" s="10">
        <v>516</v>
      </c>
      <c r="C299" s="10" t="b">
        <v>0</v>
      </c>
      <c r="D299" s="13" t="b">
        <v>0</v>
      </c>
      <c r="E299" s="13" t="s">
        <v>119</v>
      </c>
      <c r="F299" s="13">
        <v>629</v>
      </c>
      <c r="G299" s="13">
        <v>1</v>
      </c>
      <c r="I299" s="14">
        <v>0</v>
      </c>
      <c r="J299" s="14">
        <v>0</v>
      </c>
      <c r="K299" s="13">
        <v>0</v>
      </c>
      <c r="L299" s="14">
        <v>0</v>
      </c>
      <c r="M299" s="13">
        <v>0</v>
      </c>
      <c r="N299" s="13">
        <v>1</v>
      </c>
      <c r="O299" s="13">
        <v>0</v>
      </c>
      <c r="P299" s="13">
        <v>629</v>
      </c>
      <c r="Q299" s="13">
        <v>1</v>
      </c>
      <c r="R299" s="14">
        <v>699</v>
      </c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x14ac:dyDescent="0.2">
      <c r="A300" s="10" t="s">
        <v>33</v>
      </c>
      <c r="B300" s="10">
        <v>539</v>
      </c>
      <c r="C300" s="10" t="b">
        <v>0</v>
      </c>
      <c r="D300" s="13" t="b">
        <v>0</v>
      </c>
      <c r="E300" s="13" t="s">
        <v>171</v>
      </c>
      <c r="F300" s="13">
        <v>566</v>
      </c>
      <c r="G300" s="13">
        <v>1</v>
      </c>
      <c r="I300" s="14">
        <v>0</v>
      </c>
      <c r="J300" s="14">
        <v>0</v>
      </c>
      <c r="K300" s="13">
        <v>0</v>
      </c>
      <c r="L300" s="14">
        <v>0</v>
      </c>
      <c r="M300" s="13">
        <v>0</v>
      </c>
      <c r="N300" s="13">
        <v>1</v>
      </c>
      <c r="O300" s="13">
        <v>0</v>
      </c>
      <c r="P300" s="13">
        <v>566</v>
      </c>
      <c r="Q300" s="13">
        <v>1</v>
      </c>
      <c r="R300" s="14">
        <v>629</v>
      </c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x14ac:dyDescent="0.2">
      <c r="A301" s="10" t="s">
        <v>29</v>
      </c>
      <c r="B301" s="10">
        <v>574</v>
      </c>
      <c r="C301" s="10" t="b">
        <v>0</v>
      </c>
      <c r="D301" s="13" t="b">
        <v>0</v>
      </c>
      <c r="E301" s="13" t="s">
        <v>100</v>
      </c>
      <c r="F301" s="13">
        <v>220</v>
      </c>
      <c r="G301" s="13">
        <v>2</v>
      </c>
      <c r="H301" s="13">
        <v>0.6</v>
      </c>
      <c r="I301" s="14">
        <v>366.66666666666669</v>
      </c>
      <c r="J301" s="14">
        <v>366.66666666666669</v>
      </c>
      <c r="K301" s="13">
        <v>366.66666666666669</v>
      </c>
      <c r="L301" s="14">
        <v>366.66666666666669</v>
      </c>
      <c r="M301" s="13">
        <v>673.33333333333337</v>
      </c>
      <c r="N301" s="13">
        <v>1</v>
      </c>
      <c r="O301" s="13">
        <v>1.6666666666666667</v>
      </c>
      <c r="P301" s="13">
        <v>220</v>
      </c>
      <c r="Q301" s="13">
        <v>1</v>
      </c>
      <c r="R301" s="14">
        <v>449</v>
      </c>
      <c r="U301" s="14">
        <v>0.01</v>
      </c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x14ac:dyDescent="0.2">
      <c r="A302" s="10" t="s">
        <v>39</v>
      </c>
      <c r="B302" s="10">
        <v>828</v>
      </c>
      <c r="C302" s="10" t="b">
        <v>0</v>
      </c>
      <c r="D302" s="13" t="b">
        <v>0</v>
      </c>
      <c r="E302" s="13" t="s">
        <v>158</v>
      </c>
      <c r="F302" s="13">
        <v>647</v>
      </c>
      <c r="G302" s="13">
        <v>1</v>
      </c>
      <c r="I302" s="14">
        <v>0</v>
      </c>
      <c r="J302" s="14">
        <v>0</v>
      </c>
      <c r="K302" s="13">
        <v>0</v>
      </c>
      <c r="L302" s="14">
        <v>0</v>
      </c>
      <c r="M302" s="13">
        <v>0</v>
      </c>
      <c r="N302" s="13">
        <v>1</v>
      </c>
      <c r="O302" s="13">
        <v>0</v>
      </c>
      <c r="P302" s="13">
        <v>647</v>
      </c>
      <c r="Q302" s="13">
        <v>1</v>
      </c>
      <c r="R302" s="14">
        <v>719</v>
      </c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x14ac:dyDescent="0.2">
      <c r="A303" s="10" t="s">
        <v>33</v>
      </c>
      <c r="B303" s="10">
        <v>820</v>
      </c>
      <c r="C303" s="10" t="b">
        <v>0</v>
      </c>
      <c r="D303" s="13" t="b">
        <v>0</v>
      </c>
      <c r="E303" s="13" t="s">
        <v>134</v>
      </c>
      <c r="F303" s="13">
        <v>350</v>
      </c>
      <c r="G303" s="13">
        <v>1</v>
      </c>
      <c r="I303" s="14">
        <v>0</v>
      </c>
      <c r="J303" s="14">
        <v>0</v>
      </c>
      <c r="K303" s="13">
        <v>0</v>
      </c>
      <c r="L303" s="14">
        <v>0</v>
      </c>
      <c r="M303" s="13">
        <v>0</v>
      </c>
      <c r="N303" s="13">
        <v>1</v>
      </c>
      <c r="O303" s="13">
        <v>0</v>
      </c>
      <c r="P303" s="13">
        <v>350</v>
      </c>
      <c r="Q303" s="13">
        <v>1</v>
      </c>
      <c r="R303" s="14">
        <v>389</v>
      </c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x14ac:dyDescent="0.2">
      <c r="A304" s="10" t="s">
        <v>40</v>
      </c>
      <c r="B304" s="10">
        <v>574</v>
      </c>
      <c r="C304" s="10" t="b">
        <v>0</v>
      </c>
      <c r="D304" s="13" t="b">
        <v>0</v>
      </c>
      <c r="E304" s="13" t="s">
        <v>100</v>
      </c>
      <c r="F304" s="13">
        <v>0</v>
      </c>
      <c r="G304" s="13">
        <v>3</v>
      </c>
      <c r="I304" s="14">
        <v>0</v>
      </c>
      <c r="J304" s="14">
        <v>0</v>
      </c>
      <c r="K304" s="13">
        <v>0</v>
      </c>
      <c r="L304" s="14">
        <v>0</v>
      </c>
      <c r="M304" s="13">
        <v>0</v>
      </c>
      <c r="N304" s="13">
        <v>1</v>
      </c>
      <c r="O304" s="13">
        <v>0</v>
      </c>
      <c r="Q304" s="13">
        <v>2</v>
      </c>
      <c r="R304" s="14">
        <v>359</v>
      </c>
      <c r="S304" s="14">
        <v>0</v>
      </c>
      <c r="T304" s="13">
        <v>3</v>
      </c>
      <c r="V304" s="13">
        <v>0</v>
      </c>
      <c r="W304" s="13">
        <v>0</v>
      </c>
      <c r="X304" s="13">
        <v>0</v>
      </c>
      <c r="Y304" s="13">
        <v>0</v>
      </c>
      <c r="Z304" s="13">
        <v>0</v>
      </c>
      <c r="AA304" s="14">
        <v>1</v>
      </c>
      <c r="AB304" s="14">
        <v>0</v>
      </c>
      <c r="AD304" s="14">
        <v>2</v>
      </c>
      <c r="AE304" s="13">
        <v>359</v>
      </c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x14ac:dyDescent="0.2">
      <c r="A305" s="10" t="s">
        <v>40</v>
      </c>
      <c r="B305" s="10">
        <v>564</v>
      </c>
      <c r="C305" s="10" t="b">
        <v>0</v>
      </c>
      <c r="D305" s="13" t="b">
        <v>0</v>
      </c>
      <c r="E305" s="13" t="s">
        <v>122</v>
      </c>
      <c r="F305" s="13">
        <v>314</v>
      </c>
      <c r="G305" s="13">
        <v>1</v>
      </c>
      <c r="I305" s="14">
        <v>0</v>
      </c>
      <c r="J305" s="14">
        <v>0</v>
      </c>
      <c r="K305" s="13">
        <v>0</v>
      </c>
      <c r="L305" s="14">
        <v>0</v>
      </c>
      <c r="M305" s="13">
        <v>0</v>
      </c>
      <c r="N305" s="13">
        <v>1</v>
      </c>
      <c r="O305" s="13">
        <v>0</v>
      </c>
      <c r="P305" s="13">
        <v>314</v>
      </c>
      <c r="Q305" s="13">
        <v>1</v>
      </c>
      <c r="R305" s="14">
        <v>349</v>
      </c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x14ac:dyDescent="0.2">
      <c r="A306" s="10" t="s">
        <v>39</v>
      </c>
      <c r="B306" s="10">
        <v>812</v>
      </c>
      <c r="C306" s="10" t="b">
        <v>0</v>
      </c>
      <c r="D306" s="13" t="b">
        <v>0</v>
      </c>
      <c r="E306" s="13" t="s">
        <v>157</v>
      </c>
      <c r="F306" s="13">
        <v>196</v>
      </c>
      <c r="G306" s="13">
        <v>2</v>
      </c>
      <c r="I306" s="14">
        <v>0</v>
      </c>
      <c r="J306" s="14">
        <v>0</v>
      </c>
      <c r="K306" s="13">
        <v>0</v>
      </c>
      <c r="L306" s="14">
        <v>0</v>
      </c>
      <c r="M306" s="13">
        <v>0</v>
      </c>
      <c r="N306" s="13">
        <v>1</v>
      </c>
      <c r="O306" s="13">
        <v>0</v>
      </c>
      <c r="P306" s="13">
        <v>196</v>
      </c>
      <c r="Q306" s="13">
        <v>2</v>
      </c>
      <c r="R306" s="14">
        <v>109</v>
      </c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x14ac:dyDescent="0.2">
      <c r="A307" s="10" t="s">
        <v>40</v>
      </c>
      <c r="B307" s="10">
        <v>563</v>
      </c>
      <c r="C307" s="10" t="b">
        <v>0</v>
      </c>
      <c r="D307" s="13" t="b">
        <v>0</v>
      </c>
      <c r="E307" s="13" t="s">
        <v>186</v>
      </c>
      <c r="F307" s="13">
        <v>439.02</v>
      </c>
      <c r="G307" s="13">
        <v>1</v>
      </c>
      <c r="I307" s="14">
        <v>0</v>
      </c>
      <c r="J307" s="14">
        <v>0</v>
      </c>
      <c r="K307" s="13">
        <v>0</v>
      </c>
      <c r="L307" s="14">
        <v>0</v>
      </c>
      <c r="M307" s="13">
        <v>0</v>
      </c>
      <c r="N307" s="13">
        <v>1</v>
      </c>
      <c r="O307" s="13">
        <v>0</v>
      </c>
      <c r="P307" s="13">
        <v>439</v>
      </c>
      <c r="Q307" s="13">
        <v>1</v>
      </c>
      <c r="R307" s="14">
        <v>499</v>
      </c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x14ac:dyDescent="0.2">
      <c r="A308" s="10" t="s">
        <v>27</v>
      </c>
      <c r="B308" s="10">
        <v>520</v>
      </c>
      <c r="C308" s="10" t="b">
        <v>0</v>
      </c>
      <c r="D308" s="13" t="b">
        <v>0</v>
      </c>
      <c r="E308" s="13" t="s">
        <v>101</v>
      </c>
      <c r="F308" s="13">
        <v>476</v>
      </c>
      <c r="G308" s="13">
        <v>1</v>
      </c>
      <c r="H308" s="13">
        <v>0.16</v>
      </c>
      <c r="I308" s="14">
        <v>2975</v>
      </c>
      <c r="J308" s="14">
        <v>2975</v>
      </c>
      <c r="K308" s="13">
        <v>2975</v>
      </c>
      <c r="L308" s="14">
        <v>2975</v>
      </c>
      <c r="M308" s="13">
        <v>2975</v>
      </c>
      <c r="N308" s="13">
        <v>1</v>
      </c>
      <c r="O308" s="13">
        <v>6.25</v>
      </c>
      <c r="P308" s="13">
        <v>476</v>
      </c>
      <c r="Q308" s="13">
        <v>1</v>
      </c>
      <c r="R308" s="14">
        <v>529</v>
      </c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x14ac:dyDescent="0.2">
      <c r="A309" s="10" t="s">
        <v>251</v>
      </c>
      <c r="B309" s="10">
        <v>383</v>
      </c>
      <c r="C309" s="10" t="b">
        <v>0</v>
      </c>
      <c r="D309" s="13" t="b">
        <v>0</v>
      </c>
      <c r="E309" s="13" t="s">
        <v>252</v>
      </c>
      <c r="F309" s="13">
        <v>129213.00000000239</v>
      </c>
      <c r="G309" s="13">
        <v>1084</v>
      </c>
      <c r="I309" s="14">
        <v>0</v>
      </c>
      <c r="J309" s="14">
        <v>0</v>
      </c>
      <c r="K309" s="13">
        <v>0</v>
      </c>
      <c r="L309" s="14">
        <v>0</v>
      </c>
      <c r="M309" s="13">
        <v>0</v>
      </c>
      <c r="N309" s="13">
        <v>25</v>
      </c>
      <c r="O309" s="13">
        <v>0</v>
      </c>
      <c r="P309" s="13">
        <v>5246.5</v>
      </c>
      <c r="Q309" s="13">
        <v>25.12</v>
      </c>
      <c r="R309" s="14">
        <v>248</v>
      </c>
      <c r="S309" s="14">
        <v>34129.199999999815</v>
      </c>
      <c r="T309" s="13">
        <v>275</v>
      </c>
      <c r="V309" s="13">
        <v>0</v>
      </c>
      <c r="W309" s="13">
        <v>0</v>
      </c>
      <c r="X309" s="13">
        <v>0</v>
      </c>
      <c r="Y309" s="13">
        <v>0</v>
      </c>
      <c r="Z309" s="13">
        <v>0</v>
      </c>
      <c r="AA309" s="14">
        <v>6</v>
      </c>
      <c r="AB309" s="14">
        <v>0</v>
      </c>
      <c r="AC309" s="13">
        <v>5642</v>
      </c>
      <c r="AD309" s="14">
        <v>27.833333333333332</v>
      </c>
      <c r="AE309" s="13">
        <v>218</v>
      </c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x14ac:dyDescent="0.2">
      <c r="A310" s="10" t="s">
        <v>251</v>
      </c>
      <c r="B310" s="10">
        <v>377</v>
      </c>
      <c r="C310" s="10" t="b">
        <v>0</v>
      </c>
      <c r="D310" s="13" t="b">
        <v>0</v>
      </c>
      <c r="E310" s="13" t="s">
        <v>253</v>
      </c>
      <c r="F310" s="13">
        <v>91997.30000000057</v>
      </c>
      <c r="G310" s="13">
        <v>696</v>
      </c>
      <c r="I310" s="14">
        <v>0</v>
      </c>
      <c r="J310" s="14">
        <v>0</v>
      </c>
      <c r="K310" s="13">
        <v>0</v>
      </c>
      <c r="L310" s="14">
        <v>0</v>
      </c>
      <c r="M310" s="13">
        <v>0</v>
      </c>
      <c r="N310" s="13">
        <v>13</v>
      </c>
      <c r="O310" s="13">
        <v>0</v>
      </c>
      <c r="P310" s="13">
        <v>5703.6</v>
      </c>
      <c r="Q310" s="13">
        <v>30.846153846153847</v>
      </c>
      <c r="R310" s="14">
        <v>238</v>
      </c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x14ac:dyDescent="0.2">
      <c r="A311" s="10" t="s">
        <v>251</v>
      </c>
      <c r="B311" s="10">
        <v>363</v>
      </c>
      <c r="C311" s="10" t="b">
        <v>0</v>
      </c>
      <c r="D311" s="13" t="b">
        <v>0</v>
      </c>
      <c r="E311" s="13" t="s">
        <v>254</v>
      </c>
      <c r="F311" s="13">
        <v>22469.39999999998</v>
      </c>
      <c r="G311" s="13">
        <v>167</v>
      </c>
      <c r="I311" s="14">
        <v>0</v>
      </c>
      <c r="J311" s="14">
        <v>0</v>
      </c>
      <c r="K311" s="13">
        <v>0</v>
      </c>
      <c r="L311" s="14">
        <v>0</v>
      </c>
      <c r="M311" s="13">
        <v>0</v>
      </c>
      <c r="N311" s="13">
        <v>6</v>
      </c>
      <c r="O311" s="13">
        <v>0</v>
      </c>
      <c r="P311" s="13">
        <v>3725.8</v>
      </c>
      <c r="Q311" s="13">
        <v>15.833333333333334</v>
      </c>
      <c r="R311" s="14">
        <v>248</v>
      </c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x14ac:dyDescent="0.2">
      <c r="A312" s="10" t="s">
        <v>251</v>
      </c>
      <c r="B312" s="10">
        <v>308</v>
      </c>
      <c r="C312" s="10" t="b">
        <v>0</v>
      </c>
      <c r="D312" s="13" t="b">
        <v>0</v>
      </c>
      <c r="E312" s="13" t="s">
        <v>138</v>
      </c>
      <c r="F312" s="13">
        <v>2186.1000000000004</v>
      </c>
      <c r="G312" s="13">
        <v>11</v>
      </c>
      <c r="I312" s="14">
        <v>0</v>
      </c>
      <c r="K312" s="13">
        <v>0</v>
      </c>
      <c r="N312" s="13">
        <v>5</v>
      </c>
      <c r="O312" s="13">
        <v>0</v>
      </c>
      <c r="P312" s="13">
        <v>330.8</v>
      </c>
      <c r="Q312" s="13">
        <v>2.2000000000000002</v>
      </c>
      <c r="R312" s="14">
        <v>245</v>
      </c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x14ac:dyDescent="0.2">
      <c r="A313" s="10" t="s">
        <v>33</v>
      </c>
      <c r="B313" s="10">
        <v>848</v>
      </c>
      <c r="C313" s="10" t="b">
        <v>0</v>
      </c>
      <c r="D313" s="13" t="b">
        <v>0</v>
      </c>
      <c r="E313" s="13" t="s">
        <v>160</v>
      </c>
      <c r="F313" s="13">
        <v>791</v>
      </c>
      <c r="G313" s="13">
        <v>1</v>
      </c>
      <c r="I313" s="14">
        <v>0</v>
      </c>
      <c r="J313" s="14">
        <v>0</v>
      </c>
      <c r="K313" s="13">
        <v>0</v>
      </c>
      <c r="L313" s="14">
        <v>0</v>
      </c>
      <c r="M313" s="13">
        <v>0</v>
      </c>
      <c r="N313" s="13">
        <v>1</v>
      </c>
      <c r="O313" s="13">
        <v>0</v>
      </c>
      <c r="P313" s="13">
        <v>791</v>
      </c>
      <c r="Q313" s="13">
        <v>1</v>
      </c>
      <c r="R313" s="14">
        <v>899</v>
      </c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x14ac:dyDescent="0.2">
      <c r="A314" s="10" t="s">
        <v>39</v>
      </c>
      <c r="B314" s="10">
        <v>889</v>
      </c>
      <c r="C314" s="10" t="b">
        <v>0</v>
      </c>
      <c r="D314" s="13" t="b">
        <v>0</v>
      </c>
      <c r="E314" s="13" t="s">
        <v>106</v>
      </c>
      <c r="F314" s="13">
        <v>69</v>
      </c>
      <c r="G314" s="13">
        <v>1</v>
      </c>
      <c r="I314" s="14">
        <v>0</v>
      </c>
      <c r="J314" s="14">
        <v>0</v>
      </c>
      <c r="K314" s="13">
        <v>0</v>
      </c>
      <c r="L314" s="14">
        <v>0</v>
      </c>
      <c r="M314" s="13">
        <v>0</v>
      </c>
      <c r="N314" s="13">
        <v>1</v>
      </c>
      <c r="O314" s="13">
        <v>0</v>
      </c>
      <c r="P314" s="13">
        <v>69</v>
      </c>
      <c r="Q314" s="13">
        <v>1</v>
      </c>
      <c r="R314" s="14">
        <v>139</v>
      </c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x14ac:dyDescent="0.2">
      <c r="A315" s="10" t="s">
        <v>29</v>
      </c>
      <c r="C315" s="10" t="b">
        <v>0</v>
      </c>
      <c r="D315" s="13" t="b">
        <v>0</v>
      </c>
      <c r="H315" s="13">
        <v>16.338055555596078</v>
      </c>
      <c r="U315" s="14">
        <v>7.2474999999999996</v>
      </c>
      <c r="AH315" s="13">
        <v>3.2225000000000006</v>
      </c>
      <c r="AO315" s="14"/>
      <c r="AP315" s="14"/>
      <c r="AQ315" s="14"/>
      <c r="AR315" s="14"/>
      <c r="AS315" s="14"/>
      <c r="AT315" s="14"/>
      <c r="AU315" s="14">
        <v>0.48750000000000004</v>
      </c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x14ac:dyDescent="0.2">
      <c r="A316" s="10" t="s">
        <v>29</v>
      </c>
      <c r="B316" s="10">
        <v>337</v>
      </c>
      <c r="C316" s="10" t="b">
        <v>0</v>
      </c>
      <c r="D316" s="13" t="b">
        <v>0</v>
      </c>
      <c r="E316" s="13" t="s">
        <v>161</v>
      </c>
      <c r="H316" s="13">
        <v>2</v>
      </c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x14ac:dyDescent="0.2">
      <c r="A317" s="10" t="s">
        <v>29</v>
      </c>
      <c r="B317" s="10">
        <v>556</v>
      </c>
      <c r="C317" s="10" t="b">
        <v>0</v>
      </c>
      <c r="D317" s="13" t="b">
        <v>0</v>
      </c>
      <c r="E317" s="13" t="s">
        <v>181</v>
      </c>
      <c r="H317" s="13">
        <v>2</v>
      </c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x14ac:dyDescent="0.2">
      <c r="A318" s="10" t="s">
        <v>29</v>
      </c>
      <c r="B318" s="10">
        <v>820</v>
      </c>
      <c r="C318" s="10" t="b">
        <v>0</v>
      </c>
      <c r="D318" s="13" t="b">
        <v>0</v>
      </c>
      <c r="E318" s="13" t="s">
        <v>134</v>
      </c>
      <c r="H318" s="13">
        <v>1.18</v>
      </c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x14ac:dyDescent="0.2">
      <c r="A319" s="10" t="s">
        <v>29</v>
      </c>
      <c r="B319" s="10">
        <v>520</v>
      </c>
      <c r="C319" s="10" t="b">
        <v>0</v>
      </c>
      <c r="D319" s="13" t="b">
        <v>0</v>
      </c>
      <c r="E319" s="13" t="s">
        <v>101</v>
      </c>
      <c r="H319" s="13">
        <v>1</v>
      </c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x14ac:dyDescent="0.2">
      <c r="A320" s="10" t="s">
        <v>29</v>
      </c>
      <c r="B320" s="10">
        <v>573</v>
      </c>
      <c r="C320" s="10" t="b">
        <v>0</v>
      </c>
      <c r="D320" s="13" t="b">
        <v>0</v>
      </c>
      <c r="E320" s="13" t="s">
        <v>120</v>
      </c>
      <c r="H320" s="13">
        <v>5.8351388889169904</v>
      </c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x14ac:dyDescent="0.2">
      <c r="A321" s="10" t="s">
        <v>29</v>
      </c>
      <c r="B321" s="10">
        <v>580</v>
      </c>
      <c r="C321" s="10" t="b">
        <v>0</v>
      </c>
      <c r="D321" s="13" t="b">
        <v>0</v>
      </c>
      <c r="E321" s="13" t="s">
        <v>96</v>
      </c>
      <c r="H321" s="13">
        <v>0.32</v>
      </c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x14ac:dyDescent="0.2">
      <c r="A322" s="10" t="s">
        <v>29</v>
      </c>
      <c r="B322" s="10">
        <v>565</v>
      </c>
      <c r="C322" s="10" t="b">
        <v>0</v>
      </c>
      <c r="D322" s="13" t="b">
        <v>0</v>
      </c>
      <c r="E322" s="13" t="s">
        <v>187</v>
      </c>
      <c r="H322" s="13">
        <v>0.29125000000000001</v>
      </c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x14ac:dyDescent="0.2">
      <c r="A323" s="10" t="s">
        <v>29</v>
      </c>
      <c r="B323" s="10">
        <v>576</v>
      </c>
      <c r="C323" s="10" t="b">
        <v>0</v>
      </c>
      <c r="D323" s="13" t="b">
        <v>0</v>
      </c>
      <c r="E323" s="13" t="s">
        <v>193</v>
      </c>
      <c r="H323" s="13">
        <v>0.34499999999999997</v>
      </c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x14ac:dyDescent="0.2">
      <c r="A324" s="10" t="s">
        <v>29</v>
      </c>
      <c r="B324" s="10">
        <v>308</v>
      </c>
      <c r="C324" s="10" t="b">
        <v>0</v>
      </c>
      <c r="D324" s="13" t="b">
        <v>0</v>
      </c>
      <c r="E324" s="13" t="s">
        <v>138</v>
      </c>
      <c r="H324" s="13">
        <v>3.7499999999999999E-3</v>
      </c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x14ac:dyDescent="0.2">
      <c r="A325" s="10" t="s">
        <v>29</v>
      </c>
      <c r="B325" s="10">
        <v>891</v>
      </c>
      <c r="C325" s="10" t="b">
        <v>0</v>
      </c>
      <c r="D325" s="13" t="b">
        <v>0</v>
      </c>
      <c r="E325" s="13" t="s">
        <v>113</v>
      </c>
      <c r="H325" s="13">
        <v>0.98624999999999996</v>
      </c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x14ac:dyDescent="0.2">
      <c r="A326" s="10" t="s">
        <v>29</v>
      </c>
      <c r="B326" s="10">
        <v>838</v>
      </c>
      <c r="C326" s="10" t="b">
        <v>0</v>
      </c>
      <c r="D326" s="13" t="b">
        <v>0</v>
      </c>
      <c r="E326" s="13" t="s">
        <v>98</v>
      </c>
      <c r="H326" s="13">
        <v>1.0562499999999999</v>
      </c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x14ac:dyDescent="0.2">
      <c r="A327" s="10" t="s">
        <v>29</v>
      </c>
      <c r="B327" s="10">
        <v>517</v>
      </c>
      <c r="C327" s="10" t="b">
        <v>0</v>
      </c>
      <c r="D327" s="13" t="b">
        <v>0</v>
      </c>
      <c r="E327" s="13" t="s">
        <v>165</v>
      </c>
      <c r="H327" s="13">
        <v>0.32</v>
      </c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x14ac:dyDescent="0.2">
      <c r="A328" s="10" t="s">
        <v>29</v>
      </c>
      <c r="B328" s="10">
        <v>832</v>
      </c>
      <c r="C328" s="10" t="b">
        <v>0</v>
      </c>
      <c r="D328" s="13" t="b">
        <v>0</v>
      </c>
      <c r="E328" s="13" t="s">
        <v>115</v>
      </c>
      <c r="H328" s="13">
        <v>0.3175</v>
      </c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x14ac:dyDescent="0.2">
      <c r="A329" s="10" t="s">
        <v>29</v>
      </c>
      <c r="B329" s="10">
        <v>889</v>
      </c>
      <c r="C329" s="10" t="b">
        <v>0</v>
      </c>
      <c r="D329" s="13" t="b">
        <v>0</v>
      </c>
      <c r="E329" s="13" t="s">
        <v>106</v>
      </c>
      <c r="H329" s="13">
        <v>0.23624999999999999</v>
      </c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x14ac:dyDescent="0.2">
      <c r="A330" s="10" t="s">
        <v>29</v>
      </c>
      <c r="B330" s="10">
        <v>527</v>
      </c>
      <c r="C330" s="10" t="b">
        <v>0</v>
      </c>
      <c r="D330" s="13" t="b">
        <v>0</v>
      </c>
      <c r="E330" s="13" t="s">
        <v>118</v>
      </c>
      <c r="H330" s="13">
        <v>0.23749999999999999</v>
      </c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x14ac:dyDescent="0.2">
      <c r="A331" s="10" t="s">
        <v>29</v>
      </c>
      <c r="B331" s="10">
        <v>551</v>
      </c>
      <c r="C331" s="10" t="b">
        <v>0</v>
      </c>
      <c r="D331" s="13" t="b">
        <v>0</v>
      </c>
      <c r="E331" s="13" t="s">
        <v>179</v>
      </c>
      <c r="H331" s="13">
        <v>17.319791666610399</v>
      </c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x14ac:dyDescent="0.2">
      <c r="A332" s="10" t="s">
        <v>29</v>
      </c>
      <c r="B332" s="10">
        <v>567</v>
      </c>
      <c r="C332" s="10" t="b">
        <v>0</v>
      </c>
      <c r="D332" s="13" t="b">
        <v>0</v>
      </c>
      <c r="E332" s="13" t="s">
        <v>188</v>
      </c>
      <c r="H332" s="13">
        <v>0.99489583332615439</v>
      </c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x14ac:dyDescent="0.2">
      <c r="A333" s="10" t="s">
        <v>29</v>
      </c>
      <c r="B333" s="10">
        <v>583</v>
      </c>
      <c r="C333" s="10" t="b">
        <v>0</v>
      </c>
      <c r="D333" s="13" t="b">
        <v>0</v>
      </c>
      <c r="E333" s="13" t="s">
        <v>124</v>
      </c>
      <c r="H333" s="13">
        <v>1.9864930555340834</v>
      </c>
      <c r="U333" s="14">
        <v>1.9864930555340834</v>
      </c>
      <c r="AH333" s="13">
        <v>1.9864930555340834</v>
      </c>
      <c r="AO333" s="14"/>
      <c r="AP333" s="14"/>
      <c r="AQ333" s="14"/>
      <c r="AR333" s="14"/>
      <c r="AS333" s="14"/>
      <c r="AT333" s="14"/>
      <c r="AU333" s="14">
        <v>0.95937499998399289</v>
      </c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x14ac:dyDescent="0.2">
      <c r="A334" s="10" t="s">
        <v>27</v>
      </c>
      <c r="C334" s="10" t="b">
        <v>0</v>
      </c>
      <c r="D334" s="13" t="b">
        <v>0</v>
      </c>
      <c r="H334" s="13">
        <v>18.341701388913791</v>
      </c>
      <c r="U334" s="14">
        <v>8.2125000000000004</v>
      </c>
      <c r="AH334" s="13">
        <v>3.2124999999999999</v>
      </c>
      <c r="AO334" s="14"/>
      <c r="AP334" s="14"/>
      <c r="AQ334" s="14"/>
      <c r="AR334" s="14"/>
      <c r="AS334" s="14"/>
      <c r="AT334" s="14"/>
      <c r="AU334" s="14">
        <v>1</v>
      </c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x14ac:dyDescent="0.2">
      <c r="A335" s="10" t="s">
        <v>27</v>
      </c>
      <c r="B335" s="10">
        <v>563</v>
      </c>
      <c r="C335" s="10" t="b">
        <v>0</v>
      </c>
      <c r="D335" s="13" t="b">
        <v>0</v>
      </c>
      <c r="E335" s="13" t="s">
        <v>186</v>
      </c>
      <c r="H335" s="13">
        <v>0.1525</v>
      </c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x14ac:dyDescent="0.2">
      <c r="A336" s="10" t="s">
        <v>27</v>
      </c>
      <c r="B336" s="10">
        <v>562</v>
      </c>
      <c r="C336" s="10" t="b">
        <v>0</v>
      </c>
      <c r="D336" s="13" t="b">
        <v>0</v>
      </c>
      <c r="E336" s="13" t="s">
        <v>185</v>
      </c>
      <c r="H336" s="13">
        <v>0.1225</v>
      </c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x14ac:dyDescent="0.2">
      <c r="A337" s="10" t="s">
        <v>27</v>
      </c>
      <c r="B337" s="10">
        <v>567</v>
      </c>
      <c r="C337" s="10" t="b">
        <v>0</v>
      </c>
      <c r="D337" s="13" t="b">
        <v>0</v>
      </c>
      <c r="E337" s="13" t="s">
        <v>188</v>
      </c>
      <c r="H337" s="13">
        <v>0.13625000000000001</v>
      </c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x14ac:dyDescent="0.2">
      <c r="A338" s="10" t="s">
        <v>27</v>
      </c>
      <c r="B338" s="10">
        <v>564</v>
      </c>
      <c r="C338" s="10" t="b">
        <v>0</v>
      </c>
      <c r="D338" s="13" t="b">
        <v>0</v>
      </c>
      <c r="E338" s="13" t="s">
        <v>122</v>
      </c>
      <c r="H338" s="13">
        <v>0.52500000000000002</v>
      </c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x14ac:dyDescent="0.2">
      <c r="A339" s="10" t="s">
        <v>27</v>
      </c>
      <c r="B339" s="10">
        <v>537</v>
      </c>
      <c r="C339" s="10" t="b">
        <v>0</v>
      </c>
      <c r="D339" s="13" t="b">
        <v>0</v>
      </c>
      <c r="E339" s="13" t="s">
        <v>126</v>
      </c>
      <c r="H339" s="13">
        <v>1.0636111111016362</v>
      </c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x14ac:dyDescent="0.2">
      <c r="A340" s="10" t="s">
        <v>27</v>
      </c>
      <c r="B340" s="10">
        <v>848</v>
      </c>
      <c r="C340" s="10" t="b">
        <v>0</v>
      </c>
      <c r="D340" s="13" t="b">
        <v>0</v>
      </c>
      <c r="E340" s="13" t="s">
        <v>160</v>
      </c>
      <c r="H340" s="13">
        <v>1</v>
      </c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x14ac:dyDescent="0.2">
      <c r="A341" s="10" t="s">
        <v>35</v>
      </c>
      <c r="C341" s="10" t="b">
        <v>0</v>
      </c>
      <c r="D341" s="13" t="b">
        <v>0</v>
      </c>
      <c r="H341" s="13">
        <v>9.1412499999999994</v>
      </c>
      <c r="U341" s="14">
        <v>7.9162499999999998</v>
      </c>
      <c r="AH341" s="13">
        <v>2.9162499999999998</v>
      </c>
      <c r="AO341" s="14"/>
      <c r="AP341" s="14"/>
      <c r="AQ341" s="14"/>
      <c r="AR341" s="14"/>
      <c r="AS341" s="14"/>
      <c r="AT341" s="14"/>
      <c r="AU341" s="14">
        <v>0.24625</v>
      </c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x14ac:dyDescent="0.2">
      <c r="A342" s="10" t="s">
        <v>35</v>
      </c>
      <c r="B342" s="10">
        <v>578</v>
      </c>
      <c r="C342" s="10" t="b">
        <v>0</v>
      </c>
      <c r="D342" s="13" t="b">
        <v>0</v>
      </c>
      <c r="E342" s="13" t="s">
        <v>194</v>
      </c>
      <c r="H342" s="13">
        <v>0.52</v>
      </c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x14ac:dyDescent="0.2">
      <c r="A343" s="10" t="s">
        <v>35</v>
      </c>
      <c r="B343" s="10">
        <v>840</v>
      </c>
      <c r="C343" s="10" t="b">
        <v>0</v>
      </c>
      <c r="D343" s="13" t="b">
        <v>0</v>
      </c>
      <c r="E343" s="13" t="s">
        <v>159</v>
      </c>
      <c r="H343" s="13">
        <v>5.0000000000000001E-3</v>
      </c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x14ac:dyDescent="0.2">
      <c r="A344" s="10" t="s">
        <v>35</v>
      </c>
      <c r="B344" s="10">
        <v>537</v>
      </c>
      <c r="C344" s="10" t="b">
        <v>0</v>
      </c>
      <c r="D344" s="13" t="b">
        <v>0</v>
      </c>
      <c r="E344" s="13" t="s">
        <v>126</v>
      </c>
      <c r="H344" s="13">
        <v>12.939722222173877</v>
      </c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x14ac:dyDescent="0.2">
      <c r="A345" s="10" t="s">
        <v>35</v>
      </c>
      <c r="B345" s="10">
        <v>550</v>
      </c>
      <c r="C345" s="10" t="b">
        <v>0</v>
      </c>
      <c r="D345" s="13" t="b">
        <v>0</v>
      </c>
      <c r="E345" s="13" t="s">
        <v>178</v>
      </c>
      <c r="H345" s="13">
        <v>3</v>
      </c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x14ac:dyDescent="0.2">
      <c r="A346" s="10" t="s">
        <v>35</v>
      </c>
      <c r="B346" s="10">
        <v>337</v>
      </c>
      <c r="C346" s="10" t="b">
        <v>0</v>
      </c>
      <c r="D346" s="13" t="b">
        <v>0</v>
      </c>
      <c r="E346" s="13" t="s">
        <v>161</v>
      </c>
      <c r="H346" s="13">
        <v>1</v>
      </c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x14ac:dyDescent="0.2">
      <c r="A347" s="10" t="s">
        <v>35</v>
      </c>
      <c r="B347" s="10">
        <v>810</v>
      </c>
      <c r="C347" s="10" t="b">
        <v>0</v>
      </c>
      <c r="D347" s="13" t="b">
        <v>0</v>
      </c>
      <c r="E347" s="13" t="s">
        <v>103</v>
      </c>
      <c r="H347" s="13">
        <v>1</v>
      </c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x14ac:dyDescent="0.2">
      <c r="A348" s="10" t="s">
        <v>35</v>
      </c>
      <c r="B348" s="10">
        <v>853</v>
      </c>
      <c r="C348" s="10" t="b">
        <v>0</v>
      </c>
      <c r="D348" s="13" t="b">
        <v>0</v>
      </c>
      <c r="E348" s="13" t="s">
        <v>117</v>
      </c>
      <c r="H348" s="13">
        <v>1</v>
      </c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x14ac:dyDescent="0.2">
      <c r="A349" s="10" t="s">
        <v>39</v>
      </c>
      <c r="B349" s="10">
        <v>573</v>
      </c>
      <c r="C349" s="10" t="b">
        <v>0</v>
      </c>
      <c r="D349" s="13" t="b">
        <v>0</v>
      </c>
      <c r="E349" s="13" t="s">
        <v>120</v>
      </c>
      <c r="H349" s="13">
        <v>13.440277777742011</v>
      </c>
      <c r="U349" s="14">
        <v>5.0930208333110203</v>
      </c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x14ac:dyDescent="0.2">
      <c r="A350" s="10" t="s">
        <v>39</v>
      </c>
      <c r="C350" s="10" t="b">
        <v>0</v>
      </c>
      <c r="D350" s="13" t="b">
        <v>0</v>
      </c>
      <c r="H350" s="13">
        <v>5.3912500000000003</v>
      </c>
      <c r="U350" s="14">
        <v>4.2424999999999997</v>
      </c>
      <c r="AH350" s="13">
        <v>1.625</v>
      </c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x14ac:dyDescent="0.2">
      <c r="A351" s="10" t="s">
        <v>39</v>
      </c>
      <c r="B351" s="10">
        <v>520</v>
      </c>
      <c r="C351" s="10" t="b">
        <v>0</v>
      </c>
      <c r="D351" s="13" t="b">
        <v>0</v>
      </c>
      <c r="E351" s="13" t="s">
        <v>101</v>
      </c>
      <c r="H351" s="13">
        <v>0.22625000000000001</v>
      </c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x14ac:dyDescent="0.2">
      <c r="A352" s="10" t="s">
        <v>39</v>
      </c>
      <c r="B352" s="10">
        <v>863</v>
      </c>
      <c r="C352" s="10" t="b">
        <v>0</v>
      </c>
      <c r="D352" s="13" t="b">
        <v>0</v>
      </c>
      <c r="E352" s="13" t="s">
        <v>195</v>
      </c>
      <c r="H352" s="13">
        <v>1.2324999999999999</v>
      </c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x14ac:dyDescent="0.2">
      <c r="A353" s="10" t="s">
        <v>39</v>
      </c>
      <c r="B353" s="10">
        <v>551</v>
      </c>
      <c r="C353" s="10" t="b">
        <v>0</v>
      </c>
      <c r="D353" s="13" t="b">
        <v>0</v>
      </c>
      <c r="E353" s="13" t="s">
        <v>179</v>
      </c>
      <c r="H353" s="13">
        <v>0.72499999999999998</v>
      </c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x14ac:dyDescent="0.2">
      <c r="A354" s="10" t="s">
        <v>39</v>
      </c>
      <c r="B354" s="10">
        <v>567</v>
      </c>
      <c r="C354" s="10" t="b">
        <v>0</v>
      </c>
      <c r="D354" s="13" t="b">
        <v>0</v>
      </c>
      <c r="E354" s="13" t="s">
        <v>188</v>
      </c>
      <c r="H354" s="13">
        <v>0.41375000000000001</v>
      </c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x14ac:dyDescent="0.2">
      <c r="A355" s="10" t="s">
        <v>33</v>
      </c>
      <c r="C355" s="10" t="b">
        <v>0</v>
      </c>
      <c r="D355" s="13" t="b">
        <v>0</v>
      </c>
      <c r="H355" s="13">
        <v>5.9262500000000005</v>
      </c>
      <c r="U355" s="14">
        <v>5.7537500000000001</v>
      </c>
      <c r="AH355" s="13">
        <v>2.7537500000000001</v>
      </c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x14ac:dyDescent="0.2">
      <c r="A356" s="10" t="s">
        <v>33</v>
      </c>
      <c r="B356" s="10">
        <v>550</v>
      </c>
      <c r="C356" s="10" t="b">
        <v>0</v>
      </c>
      <c r="D356" s="13" t="b">
        <v>0</v>
      </c>
      <c r="E356" s="13" t="s">
        <v>178</v>
      </c>
      <c r="H356" s="13">
        <v>2.0949999999999998</v>
      </c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x14ac:dyDescent="0.2">
      <c r="A357" s="10" t="s">
        <v>33</v>
      </c>
      <c r="B357" s="10">
        <v>838</v>
      </c>
      <c r="C357" s="10" t="b">
        <v>0</v>
      </c>
      <c r="D357" s="13" t="b">
        <v>0</v>
      </c>
      <c r="E357" s="13" t="s">
        <v>98</v>
      </c>
      <c r="H357" s="13">
        <v>1</v>
      </c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x14ac:dyDescent="0.2">
      <c r="A358" s="10" t="s">
        <v>33</v>
      </c>
      <c r="B358" s="10">
        <v>537</v>
      </c>
      <c r="C358" s="10" t="b">
        <v>0</v>
      </c>
      <c r="D358" s="13" t="b">
        <v>0</v>
      </c>
      <c r="E358" s="13" t="s">
        <v>126</v>
      </c>
      <c r="H358" s="13">
        <v>132.89493055551401</v>
      </c>
      <c r="U358" s="14">
        <v>39.218090277792072</v>
      </c>
      <c r="AH358" s="13">
        <v>8.7063194444525287</v>
      </c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x14ac:dyDescent="0.2">
      <c r="A359" s="10" t="s">
        <v>41</v>
      </c>
      <c r="C359" s="10" t="b">
        <v>0</v>
      </c>
      <c r="D359" s="13" t="b">
        <v>0</v>
      </c>
      <c r="H359" s="13">
        <v>9.5487500000000018</v>
      </c>
      <c r="U359" s="14">
        <v>2.6949999999999998</v>
      </c>
      <c r="AH359" s="13">
        <v>1.3387499999999999</v>
      </c>
      <c r="AO359" s="14"/>
      <c r="AP359" s="14"/>
      <c r="AQ359" s="14"/>
      <c r="AR359" s="14"/>
      <c r="AS359" s="14"/>
      <c r="AT359" s="14"/>
      <c r="AU359" s="14">
        <v>0.40625</v>
      </c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x14ac:dyDescent="0.2">
      <c r="A360" s="10" t="s">
        <v>37</v>
      </c>
      <c r="B360" s="10">
        <v>853</v>
      </c>
      <c r="C360" s="10" t="b">
        <v>0</v>
      </c>
      <c r="D360" s="13" t="b">
        <v>0</v>
      </c>
      <c r="E360" s="13" t="s">
        <v>117</v>
      </c>
      <c r="H360" s="13">
        <v>0.11499999999999999</v>
      </c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x14ac:dyDescent="0.2">
      <c r="A361" s="10" t="s">
        <v>31</v>
      </c>
      <c r="C361" s="10" t="b">
        <v>0</v>
      </c>
      <c r="D361" s="13" t="b">
        <v>0</v>
      </c>
      <c r="H361" s="13">
        <v>14.986249999999998</v>
      </c>
      <c r="U361" s="14">
        <v>14.986249999999998</v>
      </c>
      <c r="AH361" s="13">
        <v>10.1</v>
      </c>
      <c r="AO361" s="14"/>
      <c r="AP361" s="14"/>
      <c r="AQ361" s="14"/>
      <c r="AR361" s="14"/>
      <c r="AS361" s="14"/>
      <c r="AT361" s="14"/>
      <c r="AU361" s="14">
        <v>2.5925000000000002</v>
      </c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x14ac:dyDescent="0.2">
      <c r="A362" s="10" t="s">
        <v>31</v>
      </c>
      <c r="B362" s="10">
        <v>583</v>
      </c>
      <c r="C362" s="10" t="b">
        <v>0</v>
      </c>
      <c r="D362" s="13" t="b">
        <v>0</v>
      </c>
      <c r="E362" s="13" t="s">
        <v>124</v>
      </c>
      <c r="H362" s="13">
        <v>5.1854513888800282</v>
      </c>
      <c r="U362" s="14">
        <v>5.1854513888800282</v>
      </c>
      <c r="AH362" s="13">
        <v>1.0513541666514357</v>
      </c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x14ac:dyDescent="0.2">
      <c r="A363" s="10" t="s">
        <v>40</v>
      </c>
      <c r="C363" s="10" t="b">
        <v>0</v>
      </c>
      <c r="D363" s="13" t="b">
        <v>0</v>
      </c>
      <c r="H363" s="13">
        <v>2</v>
      </c>
      <c r="U363" s="14">
        <v>2</v>
      </c>
      <c r="AH363" s="13">
        <v>2</v>
      </c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x14ac:dyDescent="0.2">
      <c r="A364" s="10" t="s">
        <v>40</v>
      </c>
      <c r="B364" s="10">
        <v>573</v>
      </c>
      <c r="C364" s="10" t="b">
        <v>0</v>
      </c>
      <c r="D364" s="13" t="b">
        <v>0</v>
      </c>
      <c r="E364" s="13" t="s">
        <v>120</v>
      </c>
      <c r="H364" s="13">
        <v>2</v>
      </c>
      <c r="U364" s="14">
        <v>2</v>
      </c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x14ac:dyDescent="0.2">
      <c r="A365" s="10" t="s">
        <v>40</v>
      </c>
      <c r="B365" s="10">
        <v>581</v>
      </c>
      <c r="C365" s="10" t="b">
        <v>0</v>
      </c>
      <c r="D365" s="13" t="b">
        <v>0</v>
      </c>
      <c r="E365" s="13" t="s">
        <v>129</v>
      </c>
      <c r="H365" s="13">
        <v>1.145</v>
      </c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x14ac:dyDescent="0.2">
      <c r="A366" s="10" t="s">
        <v>31</v>
      </c>
      <c r="B366" s="10">
        <v>308</v>
      </c>
      <c r="C366" s="10" t="b">
        <v>0</v>
      </c>
      <c r="D366" s="13" t="b">
        <v>0</v>
      </c>
      <c r="E366" s="13" t="s">
        <v>138</v>
      </c>
      <c r="H366" s="13">
        <v>1</v>
      </c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x14ac:dyDescent="0.2">
      <c r="A367" s="10" t="s">
        <v>31</v>
      </c>
      <c r="B367" s="10">
        <v>337</v>
      </c>
      <c r="C367" s="10" t="b">
        <v>0</v>
      </c>
      <c r="D367" s="13" t="b">
        <v>0</v>
      </c>
      <c r="E367" s="13" t="s">
        <v>161</v>
      </c>
      <c r="H367" s="13">
        <v>2</v>
      </c>
      <c r="U367" s="14">
        <v>2</v>
      </c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x14ac:dyDescent="0.2">
      <c r="A368" s="10" t="s">
        <v>31</v>
      </c>
      <c r="B368" s="10">
        <v>550</v>
      </c>
      <c r="C368" s="10" t="b">
        <v>0</v>
      </c>
      <c r="D368" s="13" t="b">
        <v>0</v>
      </c>
      <c r="E368" s="13" t="s">
        <v>178</v>
      </c>
      <c r="H368" s="13">
        <v>1</v>
      </c>
      <c r="U368" s="14">
        <v>1</v>
      </c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x14ac:dyDescent="0.2">
      <c r="A369" s="10" t="s">
        <v>31</v>
      </c>
      <c r="B369" s="10">
        <v>828</v>
      </c>
      <c r="C369" s="10" t="b">
        <v>0</v>
      </c>
      <c r="D369" s="13" t="b">
        <v>0</v>
      </c>
      <c r="E369" s="13" t="s">
        <v>158</v>
      </c>
      <c r="H369" s="13">
        <v>1</v>
      </c>
      <c r="U369" s="14">
        <v>1</v>
      </c>
      <c r="AH369" s="13">
        <v>1</v>
      </c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x14ac:dyDescent="0.2">
      <c r="A370" s="10" t="s">
        <v>40</v>
      </c>
      <c r="B370" s="10">
        <v>820</v>
      </c>
      <c r="C370" s="10" t="b">
        <v>0</v>
      </c>
      <c r="D370" s="13" t="b">
        <v>0</v>
      </c>
      <c r="E370" s="13" t="s">
        <v>134</v>
      </c>
      <c r="H370" s="13">
        <v>1</v>
      </c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x14ac:dyDescent="0.2">
      <c r="A371" s="10" t="s">
        <v>37</v>
      </c>
      <c r="B371" s="10">
        <v>349</v>
      </c>
      <c r="C371" s="10" t="b">
        <v>0</v>
      </c>
      <c r="D371" s="13" t="b">
        <v>0</v>
      </c>
      <c r="E371" s="13" t="s">
        <v>162</v>
      </c>
      <c r="H371" s="13">
        <v>1</v>
      </c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x14ac:dyDescent="0.2">
      <c r="A372" s="10" t="s">
        <v>29</v>
      </c>
      <c r="C372" s="10" t="b">
        <v>0</v>
      </c>
      <c r="D372" s="13" t="b">
        <v>1</v>
      </c>
      <c r="E372" s="13" t="s">
        <v>197</v>
      </c>
      <c r="F372" s="13">
        <v>9053880.2000000235</v>
      </c>
      <c r="G372" s="13">
        <v>45721</v>
      </c>
      <c r="H372" s="13">
        <v>1723.1089236110513</v>
      </c>
      <c r="I372" s="14">
        <v>5254.3864615512321</v>
      </c>
      <c r="J372" s="14">
        <v>4846.2851567734033</v>
      </c>
      <c r="K372" s="13">
        <v>4564.8510040306155</v>
      </c>
      <c r="L372" s="14">
        <v>4156.7496992527886</v>
      </c>
      <c r="M372" s="13">
        <v>3964.238015600848</v>
      </c>
      <c r="N372" s="13">
        <v>12878</v>
      </c>
      <c r="O372" s="13">
        <v>7.4737004861028078</v>
      </c>
      <c r="P372" s="13">
        <v>394</v>
      </c>
      <c r="Q372" s="13">
        <v>2.0102398039558902</v>
      </c>
      <c r="R372" s="14">
        <v>289</v>
      </c>
      <c r="S372" s="14">
        <v>2423779.9999999884</v>
      </c>
      <c r="T372" s="13">
        <v>12215</v>
      </c>
      <c r="U372" s="14">
        <v>449.28479166636828</v>
      </c>
      <c r="V372" s="13">
        <v>5394.7519367623036</v>
      </c>
      <c r="W372" s="13">
        <v>5322.0822167860169</v>
      </c>
      <c r="X372" s="13">
        <v>4920.0198649089025</v>
      </c>
      <c r="Y372" s="13">
        <v>4847.3501449326168</v>
      </c>
      <c r="Z372" s="13">
        <v>4504.8137340534349</v>
      </c>
      <c r="AA372" s="14">
        <v>3576</v>
      </c>
      <c r="AB372" s="14">
        <v>7.9593168216018331</v>
      </c>
      <c r="AC372" s="13">
        <v>391</v>
      </c>
      <c r="AD372" s="14">
        <v>2.0828085642317382</v>
      </c>
      <c r="AE372" s="13">
        <v>279</v>
      </c>
      <c r="AF372" s="13">
        <v>688028.00000000035</v>
      </c>
      <c r="AG372" s="13">
        <v>3820</v>
      </c>
      <c r="AH372" s="13">
        <v>151.79510416669393</v>
      </c>
      <c r="AI372" s="13">
        <v>4532.6099532461985</v>
      </c>
      <c r="AJ372" s="14">
        <v>4495.173963256957</v>
      </c>
      <c r="AK372" s="14">
        <v>4264.0927291647167</v>
      </c>
      <c r="AL372" s="13">
        <v>4226.656739175477</v>
      </c>
      <c r="AM372" s="14">
        <v>3946.9817112287269</v>
      </c>
      <c r="AN372" s="13">
        <v>1130</v>
      </c>
      <c r="AO372" s="14">
        <v>7.4442453608983952</v>
      </c>
      <c r="AP372" s="14">
        <v>360</v>
      </c>
      <c r="AQ372" s="14">
        <v>1.9868951612903225</v>
      </c>
      <c r="AR372" s="14">
        <v>269</v>
      </c>
      <c r="AS372" s="14">
        <v>154833</v>
      </c>
      <c r="AT372" s="14">
        <v>707</v>
      </c>
      <c r="AU372" s="14">
        <v>32.938090277831066</v>
      </c>
      <c r="AV372" s="14">
        <v>4700.7279017694027</v>
      </c>
      <c r="AW372" s="14">
        <v>4700.7279017694027</v>
      </c>
      <c r="AX372" s="14">
        <v>4405.792769888415</v>
      </c>
      <c r="AY372" s="14">
        <v>4405.792769888415</v>
      </c>
      <c r="AZ372" s="14">
        <v>3945.3471316600321</v>
      </c>
      <c r="BA372" s="14">
        <v>214</v>
      </c>
      <c r="BB372" s="14">
        <v>6.4970372658196398</v>
      </c>
      <c r="BC372" s="14">
        <v>418</v>
      </c>
      <c r="BD372" s="14">
        <v>2.0824742268041239</v>
      </c>
      <c r="BE372" s="14">
        <v>299</v>
      </c>
    </row>
    <row r="373" spans="1:57" x14ac:dyDescent="0.2">
      <c r="A373" s="10" t="s">
        <v>39</v>
      </c>
      <c r="C373" s="10" t="b">
        <v>0</v>
      </c>
      <c r="D373" s="13" t="b">
        <v>1</v>
      </c>
      <c r="E373" s="13" t="s">
        <v>197</v>
      </c>
      <c r="F373" s="13">
        <v>8432413.8500000164</v>
      </c>
      <c r="G373" s="13">
        <v>41265</v>
      </c>
      <c r="H373" s="13">
        <v>1420.8006944445729</v>
      </c>
      <c r="I373" s="14">
        <v>5934.9730634080679</v>
      </c>
      <c r="J373" s="14">
        <v>5418.2098024729921</v>
      </c>
      <c r="K373" s="13">
        <v>5632.5135265565686</v>
      </c>
      <c r="L373" s="14">
        <v>5115.7502656214856</v>
      </c>
      <c r="M373" s="13">
        <v>4751.2022807948861</v>
      </c>
      <c r="N373" s="13">
        <v>13451</v>
      </c>
      <c r="O373" s="13">
        <v>9.4671969492936778</v>
      </c>
      <c r="P373" s="13">
        <v>398</v>
      </c>
      <c r="Q373" s="13">
        <v>1.8804203905991395</v>
      </c>
      <c r="R373" s="14">
        <v>299</v>
      </c>
      <c r="S373" s="14">
        <v>2295263.4199999976</v>
      </c>
      <c r="T373" s="13">
        <v>12727</v>
      </c>
      <c r="U373" s="14">
        <v>438.12434027777897</v>
      </c>
      <c r="V373" s="13">
        <v>5238.8402309370849</v>
      </c>
      <c r="W373" s="13">
        <v>5174.6357405356484</v>
      </c>
      <c r="X373" s="13">
        <v>5234.5492116369296</v>
      </c>
      <c r="Y373" s="13">
        <v>5170.3447212354931</v>
      </c>
      <c r="Z373" s="13">
        <v>4946.2204236953376</v>
      </c>
      <c r="AA373" s="14">
        <v>3985</v>
      </c>
      <c r="AB373" s="14">
        <v>9.0955914420856789</v>
      </c>
      <c r="AC373" s="13">
        <v>396</v>
      </c>
      <c r="AD373" s="14">
        <v>1.9830747531734838</v>
      </c>
      <c r="AE373" s="13">
        <v>279</v>
      </c>
      <c r="AF373" s="13">
        <v>683015.15000000061</v>
      </c>
      <c r="AG373" s="13">
        <v>3838</v>
      </c>
      <c r="AH373" s="13">
        <v>144.17128472196319</v>
      </c>
      <c r="AI373" s="13">
        <v>4737.5255850511921</v>
      </c>
      <c r="AJ373" s="14">
        <v>4694.8336577934861</v>
      </c>
      <c r="AK373" s="14">
        <v>4724.4855403319843</v>
      </c>
      <c r="AL373" s="13">
        <v>4681.7936130742783</v>
      </c>
      <c r="AM373" s="14">
        <v>4636.4205693879749</v>
      </c>
      <c r="AN373" s="13">
        <v>1288</v>
      </c>
      <c r="AO373" s="14">
        <v>8.9338178714570677</v>
      </c>
      <c r="AP373" s="14">
        <v>368</v>
      </c>
      <c r="AQ373" s="14">
        <v>1.8202846975088969</v>
      </c>
      <c r="AR373" s="14">
        <v>289</v>
      </c>
      <c r="AS373" s="14">
        <v>119547.88999999998</v>
      </c>
      <c r="AT373" s="14">
        <v>772</v>
      </c>
      <c r="AU373" s="14">
        <v>31.04138888882764</v>
      </c>
      <c r="AV373" s="14">
        <v>3851.2416576510673</v>
      </c>
      <c r="AW373" s="14">
        <v>3800.4401292256575</v>
      </c>
      <c r="AX373" s="14">
        <v>3790.677357299267</v>
      </c>
      <c r="AY373" s="14">
        <v>3739.8758288738568</v>
      </c>
      <c r="AZ373" s="14">
        <v>4047.6896974549436</v>
      </c>
      <c r="BA373" s="14">
        <v>254</v>
      </c>
      <c r="BB373" s="14">
        <v>8.1826235581687907</v>
      </c>
      <c r="BC373" s="14">
        <v>378</v>
      </c>
      <c r="BD373" s="14">
        <v>1.8080357142857142</v>
      </c>
      <c r="BE373" s="14">
        <v>279</v>
      </c>
    </row>
    <row r="374" spans="1:57" x14ac:dyDescent="0.2">
      <c r="A374" s="10" t="s">
        <v>35</v>
      </c>
      <c r="C374" s="10" t="b">
        <v>0</v>
      </c>
      <c r="D374" s="13" t="b">
        <v>1</v>
      </c>
      <c r="E374" s="13" t="s">
        <v>197</v>
      </c>
      <c r="F374" s="13">
        <v>13882960.650000097</v>
      </c>
      <c r="G374" s="13">
        <v>64403</v>
      </c>
      <c r="H374" s="13">
        <v>1961.0215277777327</v>
      </c>
      <c r="I374" s="14">
        <v>7079.4534651195472</v>
      </c>
      <c r="J374" s="14">
        <v>6429.4060322162595</v>
      </c>
      <c r="K374" s="13">
        <v>6612.7547027468854</v>
      </c>
      <c r="L374" s="14">
        <v>5962.7072698436068</v>
      </c>
      <c r="M374" s="13">
        <v>5751.7911711974511</v>
      </c>
      <c r="N374" s="13">
        <v>19114</v>
      </c>
      <c r="O374" s="13">
        <v>9.7469608208025917</v>
      </c>
      <c r="P374" s="13">
        <v>416</v>
      </c>
      <c r="Q374" s="13">
        <v>2.1008984105044921</v>
      </c>
      <c r="R374" s="14">
        <v>299</v>
      </c>
      <c r="S374" s="14">
        <v>3385286.7699999944</v>
      </c>
      <c r="T374" s="13">
        <v>15770</v>
      </c>
      <c r="U374" s="14">
        <v>464.4395486113354</v>
      </c>
      <c r="V374" s="13">
        <v>7288.9717943313217</v>
      </c>
      <c r="W374" s="13">
        <v>7210.429925730622</v>
      </c>
      <c r="X374" s="13">
        <v>6694.2829466097573</v>
      </c>
      <c r="Y374" s="13">
        <v>6615.741078009054</v>
      </c>
      <c r="Z374" s="13">
        <v>6228.2572589887186</v>
      </c>
      <c r="AA374" s="14">
        <v>4446</v>
      </c>
      <c r="AB374" s="14">
        <v>9.5728281824694896</v>
      </c>
      <c r="AC374" s="13">
        <v>427</v>
      </c>
      <c r="AD374" s="14">
        <v>2.1567071658814778</v>
      </c>
      <c r="AE374" s="13">
        <v>279</v>
      </c>
      <c r="AF374" s="13">
        <v>1123698.8100000012</v>
      </c>
      <c r="AG374" s="13">
        <v>5462</v>
      </c>
      <c r="AH374" s="13">
        <v>153.84975694466496</v>
      </c>
      <c r="AI374" s="13">
        <v>7303.8712073114375</v>
      </c>
      <c r="AJ374" s="14">
        <v>7261.0056862279553</v>
      </c>
      <c r="AK374" s="14">
        <v>6695.6790212577771</v>
      </c>
      <c r="AL374" s="13">
        <v>6652.8135001742967</v>
      </c>
      <c r="AM374" s="14">
        <v>6784.9653501594257</v>
      </c>
      <c r="AN374" s="13">
        <v>1604</v>
      </c>
      <c r="AO374" s="14">
        <v>10.425755827335559</v>
      </c>
      <c r="AP374" s="14">
        <v>418</v>
      </c>
      <c r="AQ374" s="14">
        <v>2.0656530753282656</v>
      </c>
      <c r="AR374" s="14">
        <v>289</v>
      </c>
      <c r="AS374" s="14">
        <v>188067.08</v>
      </c>
      <c r="AT374" s="14">
        <v>913</v>
      </c>
      <c r="AU374" s="14">
        <v>31.826840277801963</v>
      </c>
      <c r="AV374" s="14">
        <v>5909.0716627364918</v>
      </c>
      <c r="AW374" s="14">
        <v>5909.0716627364918</v>
      </c>
      <c r="AX374" s="14">
        <v>5123.7250879012527</v>
      </c>
      <c r="AY374" s="14">
        <v>5123.7250879012527</v>
      </c>
      <c r="AZ374" s="14">
        <v>5521.6298088682515</v>
      </c>
      <c r="BA374" s="14">
        <v>273</v>
      </c>
      <c r="BB374" s="14">
        <v>8.5776658197014726</v>
      </c>
      <c r="BC374" s="14">
        <v>401</v>
      </c>
      <c r="BD374" s="14">
        <v>1.9878542510121457</v>
      </c>
      <c r="BE374" s="14">
        <v>299</v>
      </c>
    </row>
    <row r="375" spans="1:57" x14ac:dyDescent="0.2">
      <c r="A375" s="10" t="s">
        <v>41</v>
      </c>
      <c r="C375" s="10" t="b">
        <v>0</v>
      </c>
      <c r="D375" s="13" t="b">
        <v>1</v>
      </c>
      <c r="E375" s="13" t="s">
        <v>197</v>
      </c>
      <c r="F375" s="13">
        <v>2745615.3999999836</v>
      </c>
      <c r="G375" s="13">
        <v>15926</v>
      </c>
      <c r="H375" s="13">
        <v>614.38006944441679</v>
      </c>
      <c r="I375" s="14">
        <v>4468.9200326482605</v>
      </c>
      <c r="J375" s="14">
        <v>4204.8115303221166</v>
      </c>
      <c r="K375" s="13">
        <v>4043.7820553759884</v>
      </c>
      <c r="L375" s="14">
        <v>3779.6735530498422</v>
      </c>
      <c r="M375" s="13">
        <v>3677.0470143064599</v>
      </c>
      <c r="N375" s="13">
        <v>5057</v>
      </c>
      <c r="O375" s="13">
        <v>8.2310612786854218</v>
      </c>
      <c r="P375" s="13">
        <v>330</v>
      </c>
      <c r="Q375" s="13">
        <v>1.8915774778966961</v>
      </c>
      <c r="R375" s="14">
        <v>249</v>
      </c>
      <c r="S375" s="14">
        <v>836414.80000000133</v>
      </c>
      <c r="T375" s="13">
        <v>4874</v>
      </c>
      <c r="U375" s="14">
        <v>163.48340277768816</v>
      </c>
      <c r="V375" s="13">
        <v>5116.2062068000541</v>
      </c>
      <c r="W375" s="13">
        <v>5079.877136698201</v>
      </c>
      <c r="X375" s="13">
        <v>4579.7749941511765</v>
      </c>
      <c r="Y375" s="13">
        <v>4543.4459240493243</v>
      </c>
      <c r="Z375" s="13">
        <v>4410.3535144816851</v>
      </c>
      <c r="AA375" s="14">
        <v>1419</v>
      </c>
      <c r="AB375" s="14">
        <v>8.6797801849623717</v>
      </c>
      <c r="AC375" s="13">
        <v>349.5</v>
      </c>
      <c r="AD375" s="14">
        <v>2.0572580645161289</v>
      </c>
      <c r="AE375" s="13">
        <v>249</v>
      </c>
      <c r="AF375" s="13">
        <v>216717.00000000003</v>
      </c>
      <c r="AG375" s="13">
        <v>1403</v>
      </c>
      <c r="AH375" s="13">
        <v>60.008715277738808</v>
      </c>
      <c r="AI375" s="13">
        <v>3611.4254237399855</v>
      </c>
      <c r="AJ375" s="14">
        <v>3569.5815017633477</v>
      </c>
      <c r="AK375" s="14">
        <v>3611.4254237399855</v>
      </c>
      <c r="AL375" s="13">
        <v>3569.5815017633477</v>
      </c>
      <c r="AM375" s="14">
        <v>3529.0507223800028</v>
      </c>
      <c r="AN375" s="13">
        <v>429</v>
      </c>
      <c r="AO375" s="14">
        <v>7.148961580238069</v>
      </c>
      <c r="AP375" s="14">
        <v>321</v>
      </c>
      <c r="AQ375" s="14">
        <v>1.9566395663956639</v>
      </c>
      <c r="AR375" s="14">
        <v>239</v>
      </c>
      <c r="AS375" s="14">
        <v>48040</v>
      </c>
      <c r="AT375" s="14">
        <v>260</v>
      </c>
      <c r="AU375" s="14">
        <v>14.524965277734445</v>
      </c>
      <c r="AV375" s="14">
        <v>3307.4089391209282</v>
      </c>
      <c r="AW375" s="14">
        <v>3244.345105061087</v>
      </c>
      <c r="AX375" s="14">
        <v>3307.4089391209282</v>
      </c>
      <c r="AY375" s="14">
        <v>3244.345105061087</v>
      </c>
      <c r="AZ375" s="14">
        <v>2789.4731054613376</v>
      </c>
      <c r="BA375" s="14">
        <v>79</v>
      </c>
      <c r="BB375" s="14">
        <v>5.4389114527592284</v>
      </c>
      <c r="BC375" s="14">
        <v>329</v>
      </c>
      <c r="BD375" s="14">
        <v>2.09375</v>
      </c>
      <c r="BE375" s="14">
        <v>279</v>
      </c>
    </row>
    <row r="376" spans="1:57" x14ac:dyDescent="0.2">
      <c r="A376" s="10" t="s">
        <v>27</v>
      </c>
      <c r="C376" s="10" t="b">
        <v>0</v>
      </c>
      <c r="D376" s="13" t="b">
        <v>1</v>
      </c>
      <c r="E376" s="13" t="s">
        <v>197</v>
      </c>
      <c r="F376" s="13">
        <v>20084256.870000228</v>
      </c>
      <c r="G376" s="13">
        <v>103482</v>
      </c>
      <c r="H376" s="13">
        <v>2252.1087847215658</v>
      </c>
      <c r="I376" s="14">
        <v>8917.9781217732325</v>
      </c>
      <c r="J376" s="14">
        <v>8306.6713193044379</v>
      </c>
      <c r="K376" s="13">
        <v>8462.4054793855994</v>
      </c>
      <c r="L376" s="14">
        <v>7851.0986769168048</v>
      </c>
      <c r="M376" s="13">
        <v>7316.1747832875317</v>
      </c>
      <c r="N376" s="13">
        <v>31386</v>
      </c>
      <c r="O376" s="13">
        <v>13.936271734706782</v>
      </c>
      <c r="P376" s="13">
        <v>378</v>
      </c>
      <c r="Q376" s="13">
        <v>2.0118993614125693</v>
      </c>
      <c r="R376" s="14">
        <v>279</v>
      </c>
      <c r="S376" s="14">
        <v>6094323.4499999937</v>
      </c>
      <c r="T376" s="13">
        <v>31672</v>
      </c>
      <c r="U376" s="14">
        <v>651.83239583315299</v>
      </c>
      <c r="V376" s="13">
        <v>9349.5252598030347</v>
      </c>
      <c r="W376" s="13">
        <v>9279.0581423451931</v>
      </c>
      <c r="X376" s="13">
        <v>8826.8827489708419</v>
      </c>
      <c r="Y376" s="13">
        <v>8756.4156315130022</v>
      </c>
      <c r="Z376" s="13">
        <v>8233.1868810240467</v>
      </c>
      <c r="AA376" s="14">
        <v>9533</v>
      </c>
      <c r="AB376" s="14">
        <v>14.624925150912759</v>
      </c>
      <c r="AC376" s="13">
        <v>369</v>
      </c>
      <c r="AD376" s="14">
        <v>2.0736055204140311</v>
      </c>
      <c r="AE376" s="13">
        <v>269</v>
      </c>
      <c r="AF376" s="13">
        <v>1706253.75</v>
      </c>
      <c r="AG376" s="13">
        <v>8757</v>
      </c>
      <c r="AH376" s="13">
        <v>210.81895833312242</v>
      </c>
      <c r="AI376" s="13">
        <v>8093.4549885399238</v>
      </c>
      <c r="AJ376" s="14">
        <v>8066.3800990464433</v>
      </c>
      <c r="AK376" s="14">
        <v>7531.9694327060097</v>
      </c>
      <c r="AL376" s="13">
        <v>7504.8945432125292</v>
      </c>
      <c r="AM376" s="14">
        <v>7294.9125266519077</v>
      </c>
      <c r="AN376" s="13">
        <v>2795</v>
      </c>
      <c r="AO376" s="14">
        <v>13.257820938397403</v>
      </c>
      <c r="AP376" s="14">
        <v>360</v>
      </c>
      <c r="AQ376" s="14">
        <v>1.9639074146724205</v>
      </c>
      <c r="AR376" s="14">
        <v>279</v>
      </c>
      <c r="AS376" s="14">
        <v>307045.7099999999</v>
      </c>
      <c r="AT376" s="14">
        <v>1564</v>
      </c>
      <c r="AU376" s="14">
        <v>46.394895833197808</v>
      </c>
      <c r="AV376" s="14">
        <v>6618.092453616282</v>
      </c>
      <c r="AW376" s="14">
        <v>6597.292751781205</v>
      </c>
      <c r="AX376" s="14">
        <v>5842.065277492361</v>
      </c>
      <c r="AY376" s="14">
        <v>5821.265575657284</v>
      </c>
      <c r="AZ376" s="14">
        <v>5852.3338639703397</v>
      </c>
      <c r="BA376" s="14">
        <v>504</v>
      </c>
      <c r="BB376" s="14">
        <v>10.863263963605313</v>
      </c>
      <c r="BC376" s="14">
        <v>360</v>
      </c>
      <c r="BD376" s="14">
        <v>1.947136563876652</v>
      </c>
      <c r="BE376" s="14">
        <v>289</v>
      </c>
    </row>
    <row r="377" spans="1:57" x14ac:dyDescent="0.2">
      <c r="A377" s="10" t="s">
        <v>33</v>
      </c>
      <c r="C377" s="10" t="b">
        <v>0</v>
      </c>
      <c r="D377" s="13" t="b">
        <v>1</v>
      </c>
      <c r="E377" s="13" t="s">
        <v>197</v>
      </c>
      <c r="F377" s="13">
        <v>13176704.100000171</v>
      </c>
      <c r="G377" s="13">
        <v>61833</v>
      </c>
      <c r="H377" s="13">
        <v>1660.0886458339653</v>
      </c>
      <c r="I377" s="14">
        <v>7937.3496909743017</v>
      </c>
      <c r="J377" s="14">
        <v>7179.2339763958389</v>
      </c>
      <c r="K377" s="13">
        <v>7609.7964477396099</v>
      </c>
      <c r="L377" s="14">
        <v>6851.6807331611526</v>
      </c>
      <c r="M377" s="13">
        <v>6558.5485614417648</v>
      </c>
      <c r="N377" s="13">
        <v>18256</v>
      </c>
      <c r="O377" s="13">
        <v>10.997003109330274</v>
      </c>
      <c r="P377" s="13">
        <v>409</v>
      </c>
      <c r="Q377" s="13">
        <v>2.1110224622560452</v>
      </c>
      <c r="R377" s="14">
        <v>299</v>
      </c>
      <c r="S377" s="14">
        <v>3352391.529999997</v>
      </c>
      <c r="T377" s="13">
        <v>16567</v>
      </c>
      <c r="U377" s="14">
        <v>411.7061458333535</v>
      </c>
      <c r="V377" s="13">
        <v>8142.6803168416782</v>
      </c>
      <c r="W377" s="13">
        <v>8049.4151314938244</v>
      </c>
      <c r="X377" s="13">
        <v>7939.2130602855732</v>
      </c>
      <c r="Y377" s="13">
        <v>7845.9478749377195</v>
      </c>
      <c r="Z377" s="13">
        <v>7563.1706291320997</v>
      </c>
      <c r="AA377" s="14">
        <v>4814</v>
      </c>
      <c r="AB377" s="14">
        <v>11.692805775963727</v>
      </c>
      <c r="AC377" s="13">
        <v>399</v>
      </c>
      <c r="AD377" s="14">
        <v>2.1163499882711707</v>
      </c>
      <c r="AE377" s="13">
        <v>289</v>
      </c>
      <c r="AF377" s="13">
        <v>1175820.2100000002</v>
      </c>
      <c r="AG377" s="13">
        <v>5896</v>
      </c>
      <c r="AH377" s="13">
        <v>136.89874999999969</v>
      </c>
      <c r="AI377" s="13">
        <v>8588.9769629014354</v>
      </c>
      <c r="AJ377" s="14">
        <v>8534.679535057865</v>
      </c>
      <c r="AK377" s="14">
        <v>8554.9372072425995</v>
      </c>
      <c r="AL377" s="13">
        <v>8500.6397793990291</v>
      </c>
      <c r="AM377" s="14">
        <v>8101.7101324884461</v>
      </c>
      <c r="AN377" s="13">
        <v>1759</v>
      </c>
      <c r="AO377" s="14">
        <v>12.848912060920965</v>
      </c>
      <c r="AP377" s="14">
        <v>391</v>
      </c>
      <c r="AQ377" s="14">
        <v>1.9916074887023887</v>
      </c>
      <c r="AR377" s="14">
        <v>289</v>
      </c>
      <c r="AS377" s="14">
        <v>222500.93999999994</v>
      </c>
      <c r="AT377" s="14">
        <v>1057</v>
      </c>
      <c r="AU377" s="14">
        <v>27.530659722226268</v>
      </c>
      <c r="AV377" s="14">
        <v>8081.9327340844193</v>
      </c>
      <c r="AW377" s="14">
        <v>8050.4078811111603</v>
      </c>
      <c r="AX377" s="14">
        <v>7980.954405629921</v>
      </c>
      <c r="AY377" s="14">
        <v>7949.4295526566621</v>
      </c>
      <c r="AZ377" s="14">
        <v>7514.6768035121486</v>
      </c>
      <c r="BA377" s="14">
        <v>316</v>
      </c>
      <c r="BB377" s="14">
        <v>11.478112155259556</v>
      </c>
      <c r="BC377" s="14">
        <v>370</v>
      </c>
      <c r="BD377" s="14">
        <v>2.0221402214022142</v>
      </c>
      <c r="BE377" s="14">
        <v>319</v>
      </c>
    </row>
    <row r="378" spans="1:57" x14ac:dyDescent="0.2">
      <c r="A378" s="10" t="s">
        <v>37</v>
      </c>
      <c r="C378" s="10" t="b">
        <v>0</v>
      </c>
      <c r="D378" s="13" t="b">
        <v>1</v>
      </c>
      <c r="E378" s="13" t="s">
        <v>197</v>
      </c>
      <c r="F378" s="13">
        <v>3569048.270000027</v>
      </c>
      <c r="G378" s="13">
        <v>23816</v>
      </c>
      <c r="H378" s="13">
        <v>457.46809027805375</v>
      </c>
      <c r="I378" s="14">
        <v>7801.742560515474</v>
      </c>
      <c r="J378" s="14">
        <v>7800.8355245739122</v>
      </c>
      <c r="K378" s="13">
        <v>7801.742560515474</v>
      </c>
      <c r="L378" s="14">
        <v>7800.8355245739122</v>
      </c>
      <c r="M378" s="13">
        <v>7607.4649007425351</v>
      </c>
      <c r="N378" s="13">
        <v>6978</v>
      </c>
      <c r="O378" s="13">
        <v>15.253522919508333</v>
      </c>
      <c r="P378" s="13">
        <v>309</v>
      </c>
      <c r="Q378" s="13">
        <v>1.8665681020144151</v>
      </c>
      <c r="R378" s="14">
        <v>219</v>
      </c>
      <c r="S378" s="14">
        <v>1006484.2599999972</v>
      </c>
      <c r="T378" s="13">
        <v>5855</v>
      </c>
      <c r="U378" s="14">
        <v>162.01392361116274</v>
      </c>
      <c r="V378" s="13">
        <v>6212.3318636216927</v>
      </c>
      <c r="W378" s="13">
        <v>6212.3318636216927</v>
      </c>
      <c r="X378" s="13">
        <v>6212.3318636216927</v>
      </c>
      <c r="Y378" s="13">
        <v>6212.3318636216927</v>
      </c>
      <c r="Z378" s="13">
        <v>6101.5916284610385</v>
      </c>
      <c r="AA378" s="14">
        <v>1674</v>
      </c>
      <c r="AB378" s="14">
        <v>10.332445278083874</v>
      </c>
      <c r="AC378" s="13">
        <v>321.5</v>
      </c>
      <c r="AD378" s="14">
        <v>2.0159767610748003</v>
      </c>
      <c r="AE378" s="13">
        <v>229</v>
      </c>
      <c r="AF378" s="13">
        <v>375325.90000000031</v>
      </c>
      <c r="AG378" s="13">
        <v>2097</v>
      </c>
      <c r="AH378" s="13">
        <v>56.9462152778462</v>
      </c>
      <c r="AI378" s="13">
        <v>6590.8840151842969</v>
      </c>
      <c r="AJ378" s="14">
        <v>6590.8840151842969</v>
      </c>
      <c r="AK378" s="14">
        <v>6590.8840151842969</v>
      </c>
      <c r="AL378" s="13">
        <v>6590.8840151842969</v>
      </c>
      <c r="AM378" s="14">
        <v>6500.4495591827344</v>
      </c>
      <c r="AN378" s="13">
        <v>606</v>
      </c>
      <c r="AO378" s="14">
        <v>10.641620291063528</v>
      </c>
      <c r="AP378" s="14">
        <v>319.5</v>
      </c>
      <c r="AQ378" s="14">
        <v>1.9066937119675456</v>
      </c>
      <c r="AR378" s="14">
        <v>249</v>
      </c>
      <c r="AS378" s="14">
        <v>53483.000000000015</v>
      </c>
      <c r="AT378" s="14">
        <v>351</v>
      </c>
      <c r="AU378" s="14">
        <v>13.273125000047148</v>
      </c>
      <c r="AV378" s="14">
        <v>4029.4203512594081</v>
      </c>
      <c r="AW378" s="14">
        <v>4029.4203512594081</v>
      </c>
      <c r="AX378" s="14">
        <v>4029.4203512594081</v>
      </c>
      <c r="AY378" s="14">
        <v>4029.4203512594081</v>
      </c>
      <c r="AZ378" s="14">
        <v>3836.7038658808001</v>
      </c>
      <c r="BA378" s="14">
        <v>92</v>
      </c>
      <c r="BB378" s="14">
        <v>6.9312991476892742</v>
      </c>
      <c r="BC378" s="14">
        <v>379</v>
      </c>
      <c r="BD378" s="14">
        <v>2</v>
      </c>
      <c r="BE378" s="14">
        <v>254</v>
      </c>
    </row>
    <row r="379" spans="1:57" x14ac:dyDescent="0.2">
      <c r="A379" s="10" t="s">
        <v>40</v>
      </c>
      <c r="C379" s="10" t="b">
        <v>0</v>
      </c>
      <c r="D379" s="13" t="b">
        <v>1</v>
      </c>
      <c r="E379" s="13" t="s">
        <v>197</v>
      </c>
      <c r="F379" s="13">
        <v>4313866.7200000072</v>
      </c>
      <c r="G379" s="13">
        <v>5103</v>
      </c>
      <c r="H379" s="13">
        <v>283.27357638880466</v>
      </c>
      <c r="I379" s="14">
        <v>15228.623774209873</v>
      </c>
      <c r="J379" s="14">
        <v>15222.02820668883</v>
      </c>
      <c r="K379" s="13">
        <v>6064.8562845196539</v>
      </c>
      <c r="L379" s="14">
        <v>6058.2607169986104</v>
      </c>
      <c r="M379" s="13">
        <v>5576.2407497970507</v>
      </c>
      <c r="N379" s="13">
        <v>1513</v>
      </c>
      <c r="O379" s="13">
        <v>5.3411264802310585</v>
      </c>
      <c r="P379" s="13">
        <v>870.5</v>
      </c>
      <c r="Q379" s="13">
        <v>2.5023956194387407</v>
      </c>
      <c r="R379" s="14">
        <v>519</v>
      </c>
      <c r="S379" s="14">
        <v>1894918.4300000002</v>
      </c>
      <c r="T379" s="13">
        <v>2473</v>
      </c>
      <c r="U379" s="14">
        <v>133.40454861106437</v>
      </c>
      <c r="V379" s="13">
        <v>14204.301500427538</v>
      </c>
      <c r="W379" s="13">
        <v>14203.027181060097</v>
      </c>
      <c r="X379" s="13">
        <v>6076.0084152990557</v>
      </c>
      <c r="Y379" s="13">
        <v>6074.7340959316134</v>
      </c>
      <c r="Z379" s="13">
        <v>5830.5641606547697</v>
      </c>
      <c r="AA379" s="14">
        <v>696</v>
      </c>
      <c r="AB379" s="14">
        <v>5.2172134102350602</v>
      </c>
      <c r="AC379" s="13">
        <v>778</v>
      </c>
      <c r="AD379" s="14">
        <v>2.6292466765140325</v>
      </c>
      <c r="AE379" s="13">
        <v>449</v>
      </c>
      <c r="AF379" s="13">
        <v>624283.11999999988</v>
      </c>
      <c r="AG379" s="13">
        <v>689</v>
      </c>
      <c r="AH379" s="13">
        <v>46.803611111046337</v>
      </c>
      <c r="AI379" s="13">
        <v>13338.353712042102</v>
      </c>
      <c r="AJ379" s="14">
        <v>13334.721513671839</v>
      </c>
      <c r="AK379" s="14">
        <v>6180.7906085204795</v>
      </c>
      <c r="AL379" s="13">
        <v>6177.1584101502158</v>
      </c>
      <c r="AM379" s="14">
        <v>6225.1448784308623</v>
      </c>
      <c r="AN379" s="13">
        <v>225</v>
      </c>
      <c r="AO379" s="14">
        <v>4.8073213724078805</v>
      </c>
      <c r="AP379" s="14">
        <v>772</v>
      </c>
      <c r="AQ379" s="14">
        <v>2.3456221198156681</v>
      </c>
      <c r="AR379" s="14">
        <v>489</v>
      </c>
      <c r="AS379" s="14">
        <v>234718.09999999998</v>
      </c>
      <c r="AT379" s="14">
        <v>178</v>
      </c>
      <c r="AU379" s="14">
        <v>10.155590277726589</v>
      </c>
      <c r="AV379" s="14">
        <v>23112.206536609465</v>
      </c>
      <c r="AW379" s="14">
        <v>23112.206536609465</v>
      </c>
      <c r="AX379" s="14">
        <v>14390.852328941763</v>
      </c>
      <c r="AY379" s="14">
        <v>14390.852328941763</v>
      </c>
      <c r="AZ379" s="14">
        <v>14297.995097189487</v>
      </c>
      <c r="BA379" s="14">
        <v>46</v>
      </c>
      <c r="BB379" s="14">
        <v>4.529524994808817</v>
      </c>
      <c r="BC379" s="14">
        <v>1214</v>
      </c>
      <c r="BD379" s="14">
        <v>3.347826086956522</v>
      </c>
      <c r="BE379" s="14">
        <v>639</v>
      </c>
    </row>
    <row r="380" spans="1:57" x14ac:dyDescent="0.2">
      <c r="A380" s="10" t="s">
        <v>31</v>
      </c>
      <c r="C380" s="10" t="b">
        <v>0</v>
      </c>
      <c r="D380" s="13" t="b">
        <v>1</v>
      </c>
      <c r="E380" s="13" t="s">
        <v>197</v>
      </c>
      <c r="F380" s="13">
        <v>3389238.3200000171</v>
      </c>
      <c r="G380" s="13">
        <v>15742</v>
      </c>
      <c r="H380" s="13">
        <v>393.40729166670729</v>
      </c>
      <c r="I380" s="14">
        <v>8615.0877011994053</v>
      </c>
      <c r="J380" s="14">
        <v>8530.9706787115774</v>
      </c>
      <c r="K380" s="13">
        <v>8277.4175491358583</v>
      </c>
      <c r="L380" s="14">
        <v>8193.3005266480413</v>
      </c>
      <c r="M380" s="13">
        <v>7465.4310232973112</v>
      </c>
      <c r="N380" s="13">
        <v>4461</v>
      </c>
      <c r="O380" s="13">
        <v>11.339393281452793</v>
      </c>
      <c r="P380" s="13">
        <v>469</v>
      </c>
      <c r="Q380" s="13">
        <v>2.2390158172231986</v>
      </c>
      <c r="R380" s="14">
        <v>299</v>
      </c>
      <c r="S380" s="14">
        <v>3389238.3200000171</v>
      </c>
      <c r="T380" s="13">
        <v>15742</v>
      </c>
      <c r="U380" s="14">
        <v>392.40729166670729</v>
      </c>
      <c r="V380" s="13">
        <v>8637.0421548605682</v>
      </c>
      <c r="W380" s="13">
        <v>8552.7107708553212</v>
      </c>
      <c r="X380" s="13">
        <v>8298.5114934251669</v>
      </c>
      <c r="Y380" s="13">
        <v>8214.1801094199309</v>
      </c>
      <c r="Z380" s="13">
        <v>7484.4557233521664</v>
      </c>
      <c r="AA380" s="14">
        <v>4461</v>
      </c>
      <c r="AB380" s="14">
        <v>11.368290280877268</v>
      </c>
      <c r="AC380" s="13">
        <v>469</v>
      </c>
      <c r="AD380" s="14">
        <v>2.2390158172231986</v>
      </c>
      <c r="AE380" s="13">
        <v>299</v>
      </c>
      <c r="AF380" s="13">
        <v>1175597.089999998</v>
      </c>
      <c r="AG380" s="13">
        <v>5394</v>
      </c>
      <c r="AH380" s="13">
        <v>137.97239583346584</v>
      </c>
      <c r="AI380" s="13">
        <v>8520.5238547785775</v>
      </c>
      <c r="AJ380" s="14">
        <v>8452.3776147774333</v>
      </c>
      <c r="AK380" s="14">
        <v>8138.9670971243713</v>
      </c>
      <c r="AL380" s="13">
        <v>8070.820857123229</v>
      </c>
      <c r="AM380" s="14">
        <v>7369.5357963289853</v>
      </c>
      <c r="AN380" s="13">
        <v>1580</v>
      </c>
      <c r="AO380" s="14">
        <v>11.451566021271942</v>
      </c>
      <c r="AP380" s="14">
        <v>431</v>
      </c>
      <c r="AQ380" s="14">
        <v>2.1294452347083928</v>
      </c>
      <c r="AR380" s="14">
        <v>299</v>
      </c>
      <c r="AS380" s="14">
        <v>201103.83999999997</v>
      </c>
      <c r="AT380" s="14">
        <v>939</v>
      </c>
      <c r="AU380" s="14">
        <v>30.387812500021539</v>
      </c>
      <c r="AV380" s="14">
        <v>6617.9110457476145</v>
      </c>
      <c r="AW380" s="14">
        <v>6617.9110457476145</v>
      </c>
      <c r="AX380" s="14">
        <v>6391.5044888427674</v>
      </c>
      <c r="AY380" s="14">
        <v>6391.5044888427674</v>
      </c>
      <c r="AZ380" s="14">
        <v>5923.364835816079</v>
      </c>
      <c r="BA380" s="14">
        <v>273</v>
      </c>
      <c r="BB380" s="14">
        <v>8.983864830672049</v>
      </c>
      <c r="BC380" s="14">
        <v>430.5</v>
      </c>
      <c r="BD380" s="14">
        <v>2.091286307053942</v>
      </c>
      <c r="BE380" s="14">
        <v>309</v>
      </c>
    </row>
    <row r="381" spans="1:57" x14ac:dyDescent="0.2">
      <c r="A381" s="10" t="s">
        <v>251</v>
      </c>
      <c r="C381" s="10" t="b">
        <v>0</v>
      </c>
      <c r="D381" s="13" t="b">
        <v>1</v>
      </c>
      <c r="E381" s="13" t="s">
        <v>197</v>
      </c>
      <c r="F381" s="13">
        <v>245865.80000000293</v>
      </c>
      <c r="G381" s="13">
        <v>1958</v>
      </c>
      <c r="I381" s="14">
        <v>0</v>
      </c>
      <c r="J381" s="14">
        <v>0</v>
      </c>
      <c r="K381" s="13">
        <v>0</v>
      </c>
      <c r="L381" s="14">
        <v>0</v>
      </c>
      <c r="M381" s="13">
        <v>0</v>
      </c>
      <c r="N381" s="13">
        <v>49</v>
      </c>
      <c r="O381" s="13">
        <v>0</v>
      </c>
      <c r="P381" s="13">
        <v>4447.45</v>
      </c>
      <c r="Q381" s="13">
        <v>23.163265306122447</v>
      </c>
      <c r="R381" s="14">
        <v>248</v>
      </c>
      <c r="S381" s="14">
        <v>34129.199999999815</v>
      </c>
      <c r="T381" s="13">
        <v>275</v>
      </c>
      <c r="V381" s="13">
        <v>0</v>
      </c>
      <c r="W381" s="13">
        <v>0</v>
      </c>
      <c r="X381" s="13">
        <v>0</v>
      </c>
      <c r="Y381" s="13">
        <v>0</v>
      </c>
      <c r="Z381" s="13">
        <v>0</v>
      </c>
      <c r="AA381" s="14">
        <v>6</v>
      </c>
      <c r="AB381" s="14">
        <v>0</v>
      </c>
      <c r="AC381" s="13">
        <v>5642</v>
      </c>
      <c r="AD381" s="14">
        <v>27.833333333333332</v>
      </c>
      <c r="AE381" s="13">
        <v>218</v>
      </c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x14ac:dyDescent="0.2">
      <c r="C382" s="10" t="b">
        <v>1</v>
      </c>
      <c r="D382" s="13" t="b">
        <v>1</v>
      </c>
      <c r="E382" s="13" t="s">
        <v>197</v>
      </c>
      <c r="F382" s="13">
        <v>78893850.180000573</v>
      </c>
      <c r="G382" s="13">
        <v>379249</v>
      </c>
      <c r="H382" s="13">
        <v>10765.657604166867</v>
      </c>
      <c r="I382" s="14">
        <v>7328.288998292549</v>
      </c>
      <c r="J382" s="14">
        <v>6813.0143012918807</v>
      </c>
      <c r="K382" s="13">
        <v>6669.4584873486774</v>
      </c>
      <c r="L382" s="14">
        <v>6154.1837903480118</v>
      </c>
      <c r="M382" s="13">
        <v>5826.3805813146755</v>
      </c>
      <c r="N382" s="13">
        <v>113143</v>
      </c>
      <c r="O382" s="13">
        <v>10.509622742990434</v>
      </c>
      <c r="P382" s="13">
        <v>393</v>
      </c>
      <c r="Q382" s="13">
        <v>2.0406722955249585</v>
      </c>
      <c r="R382" s="14">
        <v>289</v>
      </c>
      <c r="S382" s="14">
        <v>24712230.179999989</v>
      </c>
      <c r="T382" s="13">
        <v>118170</v>
      </c>
      <c r="U382" s="14">
        <v>3266.6963888886116</v>
      </c>
      <c r="V382" s="13">
        <v>7564.8995921557098</v>
      </c>
      <c r="W382" s="13">
        <v>7497.3117530314503</v>
      </c>
      <c r="X382" s="13">
        <v>6885.099125374184</v>
      </c>
      <c r="Y382" s="13">
        <v>6817.5112862499245</v>
      </c>
      <c r="Z382" s="13">
        <v>6435.426647394137</v>
      </c>
      <c r="AA382" s="14">
        <v>34610</v>
      </c>
      <c r="AB382" s="14">
        <v>10.594801560905065</v>
      </c>
      <c r="AC382" s="13">
        <v>398</v>
      </c>
      <c r="AD382" s="14">
        <v>2.1160509759638653</v>
      </c>
      <c r="AE382" s="13">
        <v>279</v>
      </c>
      <c r="AF382" s="13">
        <v>7768739.0300000003</v>
      </c>
      <c r="AG382" s="13">
        <v>37356</v>
      </c>
      <c r="AH382" s="13">
        <v>1099.2647916665414</v>
      </c>
      <c r="AI382" s="13">
        <v>7067.2135493598371</v>
      </c>
      <c r="AJ382" s="14">
        <v>7027.4989598169359</v>
      </c>
      <c r="AK382" s="14">
        <v>6478.7423048480505</v>
      </c>
      <c r="AL382" s="13">
        <v>6439.0277153051493</v>
      </c>
      <c r="AM382" s="14">
        <v>6230.1257639819787</v>
      </c>
      <c r="AN382" s="13">
        <v>11416</v>
      </c>
      <c r="AO382" s="14">
        <v>10.385122935387352</v>
      </c>
      <c r="AP382" s="14">
        <v>384</v>
      </c>
      <c r="AQ382" s="14">
        <v>1.9970431697220579</v>
      </c>
      <c r="AR382" s="14">
        <v>289</v>
      </c>
      <c r="AS382" s="14">
        <v>1529339.5599999996</v>
      </c>
      <c r="AT382" s="14">
        <v>6741</v>
      </c>
      <c r="AU382" s="14">
        <v>238.07336805541448</v>
      </c>
      <c r="AV382" s="14">
        <v>6423.8162062882529</v>
      </c>
      <c r="AW382" s="14">
        <v>6405.6459672760811</v>
      </c>
      <c r="AX382" s="14">
        <v>5706.2899185086035</v>
      </c>
      <c r="AY382" s="14">
        <v>5688.1196794964299</v>
      </c>
      <c r="AZ382" s="14">
        <v>5571.3132083352912</v>
      </c>
      <c r="BA382" s="14">
        <v>2051</v>
      </c>
      <c r="BB382" s="14">
        <v>8.6149913228539052</v>
      </c>
      <c r="BC382" s="14">
        <v>399</v>
      </c>
      <c r="BD382" s="14">
        <v>2.0230896096756461</v>
      </c>
      <c r="BE382" s="14">
        <v>299</v>
      </c>
    </row>
  </sheetData>
  <dataConsolidate/>
  <mergeCells count="1">
    <mergeCell ref="B1:P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1AE07-42B6-43BC-8BD8-D8675921FF3C}">
  <sheetPr codeName="Sheet95"/>
  <dimension ref="A1:FB1678"/>
  <sheetViews>
    <sheetView workbookViewId="0">
      <pane xSplit="1" ySplit="3" topLeftCell="B4" activePane="bottomRight" state="frozen"/>
      <selection pane="topRight" activeCell="B33" sqref="B33"/>
      <selection pane="bottomLeft" activeCell="B33" sqref="B33"/>
      <selection pane="bottomRight" activeCell="A3" sqref="A3:CE1331"/>
    </sheetView>
  </sheetViews>
  <sheetFormatPr defaultColWidth="8.6640625" defaultRowHeight="10" x14ac:dyDescent="0.2"/>
  <cols>
    <col min="1" max="1" width="23.6640625" style="1" bestFit="1" customWidth="1"/>
    <col min="2" max="2" width="16.6640625" style="1" customWidth="1"/>
    <col min="3" max="3" width="8.33203125" style="2" customWidth="1"/>
    <col min="4" max="4" width="13" style="2" bestFit="1" customWidth="1"/>
    <col min="5" max="83" width="14" style="2" customWidth="1"/>
    <col min="84" max="85" width="25.33203125" style="2" customWidth="1"/>
    <col min="86" max="88" width="19" style="2" customWidth="1"/>
    <col min="89" max="89" width="13.6640625" style="2" customWidth="1"/>
    <col min="90" max="104" width="25.33203125" style="2" customWidth="1"/>
    <col min="105" max="106" width="22.6640625" style="2" customWidth="1"/>
    <col min="107" max="107" width="24" style="3" bestFit="1" customWidth="1"/>
    <col min="108" max="108" width="27" style="3" customWidth="1"/>
    <col min="109" max="109" width="15" style="2" customWidth="1"/>
    <col min="110" max="110" width="16" style="2" bestFit="1" customWidth="1"/>
    <col min="111" max="112" width="9.33203125" style="2" customWidth="1"/>
    <col min="113" max="114" width="12.33203125" style="2" customWidth="1"/>
    <col min="115" max="115" width="20" style="2" bestFit="1" customWidth="1"/>
    <col min="116" max="116" width="21.33203125" style="2" bestFit="1" customWidth="1"/>
    <col min="117" max="118" width="12.33203125" style="2" customWidth="1"/>
    <col min="119" max="136" width="8.6640625" style="2" customWidth="1"/>
    <col min="137" max="141" width="16.33203125" style="2" customWidth="1"/>
    <col min="142" max="210" width="8.6640625" style="1"/>
    <col min="211" max="211" width="15.33203125" style="1" bestFit="1" customWidth="1"/>
    <col min="212" max="212" width="19.6640625" style="1" bestFit="1" customWidth="1"/>
    <col min="213" max="213" width="18.33203125" style="1" bestFit="1" customWidth="1"/>
    <col min="214" max="215" width="18.6640625" style="1" bestFit="1" customWidth="1"/>
    <col min="216" max="217" width="19" style="1" bestFit="1" customWidth="1"/>
    <col min="218" max="218" width="15" style="1" bestFit="1" customWidth="1"/>
    <col min="219" max="219" width="22" style="1" bestFit="1" customWidth="1"/>
    <col min="220" max="220" width="18" style="1" bestFit="1" customWidth="1"/>
    <col min="221" max="221" width="19.33203125" style="1" bestFit="1" customWidth="1"/>
    <col min="222" max="222" width="22.6640625" style="1" bestFit="1" customWidth="1"/>
    <col min="223" max="223" width="23.33203125" style="1" bestFit="1" customWidth="1"/>
    <col min="224" max="224" width="17.6640625" style="1" bestFit="1" customWidth="1"/>
    <col min="225" max="225" width="20" style="1" bestFit="1" customWidth="1"/>
    <col min="226" max="226" width="19" style="1" bestFit="1" customWidth="1"/>
    <col min="227" max="227" width="20.6640625" style="1" bestFit="1" customWidth="1"/>
    <col min="228" max="228" width="20" style="1" bestFit="1" customWidth="1"/>
    <col min="229" max="229" width="18" style="1" bestFit="1" customWidth="1"/>
    <col min="230" max="230" width="21.6640625" style="1" bestFit="1" customWidth="1"/>
    <col min="231" max="231" width="20" style="1" bestFit="1" customWidth="1"/>
    <col min="232" max="232" width="22.33203125" style="1" bestFit="1" customWidth="1"/>
    <col min="233" max="233" width="31" style="1" bestFit="1" customWidth="1"/>
    <col min="234" max="234" width="31.6640625" style="1" bestFit="1" customWidth="1"/>
    <col min="235" max="235" width="15" style="1" bestFit="1" customWidth="1"/>
    <col min="236" max="236" width="27" style="1" bestFit="1" customWidth="1"/>
    <col min="237" max="238" width="51" style="1" bestFit="1" customWidth="1"/>
    <col min="239" max="239" width="28" style="1" bestFit="1" customWidth="1"/>
    <col min="240" max="240" width="21" style="1" bestFit="1" customWidth="1"/>
    <col min="241" max="241" width="23" style="1" bestFit="1" customWidth="1"/>
    <col min="242" max="242" width="16" style="1" bestFit="1" customWidth="1"/>
    <col min="243" max="243" width="18.33203125" style="1" bestFit="1" customWidth="1"/>
    <col min="244" max="244" width="16.6640625" style="1" bestFit="1" customWidth="1"/>
    <col min="245" max="245" width="18.6640625" style="1" bestFit="1" customWidth="1"/>
    <col min="246" max="246" width="20.33203125" style="1" bestFit="1" customWidth="1"/>
    <col min="247" max="247" width="17.6640625" style="1" bestFit="1" customWidth="1"/>
    <col min="248" max="248" width="20" style="1" bestFit="1" customWidth="1"/>
    <col min="249" max="249" width="19.6640625" style="1" bestFit="1" customWidth="1"/>
    <col min="250" max="251" width="17" style="1" bestFit="1" customWidth="1"/>
    <col min="252" max="252" width="20.6640625" style="1" bestFit="1" customWidth="1"/>
    <col min="253" max="253" width="18.33203125" style="1" bestFit="1" customWidth="1"/>
    <col min="254" max="254" width="18" style="1" bestFit="1" customWidth="1"/>
    <col min="255" max="255" width="15.6640625" style="1" bestFit="1" customWidth="1"/>
    <col min="256" max="256" width="19.6640625" style="1" bestFit="1" customWidth="1"/>
    <col min="257" max="257" width="16" style="1" bestFit="1" customWidth="1"/>
    <col min="258" max="258" width="15" style="1" bestFit="1" customWidth="1"/>
    <col min="259" max="260" width="18" style="1" bestFit="1" customWidth="1"/>
    <col min="261" max="261" width="18.33203125" style="1" bestFit="1" customWidth="1"/>
    <col min="262" max="262" width="16.6640625" style="1" bestFit="1" customWidth="1"/>
    <col min="263" max="263" width="15" style="1" bestFit="1" customWidth="1"/>
    <col min="264" max="264" width="16" style="1" bestFit="1" customWidth="1"/>
    <col min="265" max="272" width="17" style="1" bestFit="1" customWidth="1"/>
    <col min="273" max="275" width="20" style="1" bestFit="1" customWidth="1"/>
    <col min="276" max="276" width="19.33203125" style="1" bestFit="1" customWidth="1"/>
    <col min="277" max="277" width="24" style="1" bestFit="1" customWidth="1"/>
    <col min="278" max="278" width="25" style="1" bestFit="1" customWidth="1"/>
    <col min="279" max="279" width="24" style="1" bestFit="1" customWidth="1"/>
    <col min="280" max="280" width="21" style="1" bestFit="1" customWidth="1"/>
    <col min="281" max="281" width="25" style="1" bestFit="1" customWidth="1"/>
    <col min="282" max="282" width="21.33203125" style="1" bestFit="1" customWidth="1"/>
    <col min="283" max="283" width="19" style="1" bestFit="1" customWidth="1"/>
    <col min="284" max="284" width="18" style="1" bestFit="1" customWidth="1"/>
    <col min="285" max="285" width="19" style="1" bestFit="1" customWidth="1"/>
    <col min="286" max="286" width="18" style="1" bestFit="1" customWidth="1"/>
    <col min="287" max="287" width="30" style="1" bestFit="1" customWidth="1"/>
    <col min="288" max="288" width="17.33203125" style="1" bestFit="1" customWidth="1"/>
    <col min="289" max="289" width="19" style="1" bestFit="1" customWidth="1"/>
    <col min="290" max="290" width="16.6640625" style="1" bestFit="1" customWidth="1"/>
    <col min="291" max="291" width="23" style="1" bestFit="1" customWidth="1"/>
    <col min="292" max="292" width="15.6640625" style="1" bestFit="1" customWidth="1"/>
    <col min="293" max="293" width="18" style="1" bestFit="1" customWidth="1"/>
    <col min="294" max="294" width="19.33203125" style="1" bestFit="1" customWidth="1"/>
    <col min="295" max="295" width="20" style="1" bestFit="1" customWidth="1"/>
    <col min="296" max="296" width="23" style="1" bestFit="1" customWidth="1"/>
    <col min="297" max="297" width="21.6640625" style="1" bestFit="1" customWidth="1"/>
    <col min="298" max="298" width="21.33203125" style="1" bestFit="1" customWidth="1"/>
    <col min="299" max="299" width="28.6640625" style="1" bestFit="1" customWidth="1"/>
    <col min="300" max="300" width="21.6640625" style="1" bestFit="1" customWidth="1"/>
    <col min="301" max="301" width="16.33203125" style="1" bestFit="1" customWidth="1"/>
    <col min="302" max="302" width="18.33203125" style="1" bestFit="1" customWidth="1"/>
    <col min="303" max="303" width="24.6640625" style="1" bestFit="1" customWidth="1"/>
    <col min="304" max="304" width="22" style="1" bestFit="1" customWidth="1"/>
    <col min="305" max="305" width="21.33203125" style="1" bestFit="1" customWidth="1"/>
    <col min="306" max="306" width="24" style="1" bestFit="1" customWidth="1"/>
    <col min="307" max="307" width="21.6640625" style="1" bestFit="1" customWidth="1"/>
    <col min="308" max="308" width="24.6640625" style="1" bestFit="1" customWidth="1"/>
    <col min="309" max="309" width="27" style="1" bestFit="1" customWidth="1"/>
    <col min="310" max="310" width="28" style="1" bestFit="1" customWidth="1"/>
    <col min="311" max="311" width="27.33203125" style="1" bestFit="1" customWidth="1"/>
    <col min="312" max="312" width="21.6640625" style="1" bestFit="1" customWidth="1"/>
    <col min="313" max="313" width="23.6640625" style="1" bestFit="1" customWidth="1"/>
    <col min="314" max="314" width="21.33203125" style="1" bestFit="1" customWidth="1"/>
    <col min="315" max="315" width="23" style="1" bestFit="1" customWidth="1"/>
    <col min="316" max="316" width="24" style="1" bestFit="1" customWidth="1"/>
    <col min="317" max="317" width="25.6640625" style="1" bestFit="1" customWidth="1"/>
    <col min="318" max="318" width="18" style="1" bestFit="1" customWidth="1"/>
    <col min="319" max="319" width="20" style="1" bestFit="1" customWidth="1"/>
    <col min="320" max="321" width="24" style="1" bestFit="1" customWidth="1"/>
    <col min="322" max="322" width="36" style="1" bestFit="1" customWidth="1"/>
    <col min="323" max="323" width="37" style="1" bestFit="1" customWidth="1"/>
    <col min="324" max="324" width="37.33203125" style="1" bestFit="1" customWidth="1"/>
    <col min="325" max="325" width="38" style="1" bestFit="1" customWidth="1"/>
    <col min="326" max="326" width="36.6640625" style="1" bestFit="1" customWidth="1"/>
    <col min="327" max="327" width="48" style="1" bestFit="1" customWidth="1"/>
    <col min="328" max="328" width="39.6640625" style="1" bestFit="1" customWidth="1"/>
    <col min="329" max="329" width="38" style="1" bestFit="1" customWidth="1"/>
    <col min="330" max="330" width="37" style="1" bestFit="1" customWidth="1"/>
    <col min="331" max="331" width="33" style="1" bestFit="1" customWidth="1"/>
    <col min="332" max="16384" width="8.6640625" style="1"/>
  </cols>
  <sheetData>
    <row r="1" spans="1:158" ht="188.25" customHeight="1" x14ac:dyDescent="0.2">
      <c r="A1" s="4" t="s">
        <v>139</v>
      </c>
      <c r="B1" s="329" t="s">
        <v>255</v>
      </c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  <c r="Q1" s="329"/>
      <c r="R1" s="329"/>
      <c r="S1" s="329"/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329"/>
      <c r="AG1" s="329"/>
      <c r="AH1" s="329"/>
      <c r="AI1" s="329"/>
      <c r="AJ1" s="329"/>
      <c r="AK1" s="329"/>
      <c r="AL1" s="329"/>
      <c r="AM1" s="329"/>
      <c r="AN1" s="329"/>
      <c r="AO1" s="329"/>
      <c r="AP1" s="329"/>
      <c r="AQ1" s="329"/>
      <c r="AR1" s="329"/>
      <c r="AS1" s="329"/>
      <c r="AT1" s="329"/>
      <c r="AU1" s="329"/>
      <c r="AV1" s="329"/>
      <c r="AW1" s="329"/>
      <c r="AX1" s="329"/>
      <c r="AY1" s="329"/>
      <c r="AZ1" s="329"/>
      <c r="BA1" s="329"/>
      <c r="BB1" s="329"/>
      <c r="BC1" s="329"/>
      <c r="BD1" s="329"/>
      <c r="BE1" s="329"/>
      <c r="BF1" s="329"/>
      <c r="BG1" s="329"/>
      <c r="BH1" s="329"/>
      <c r="BI1" s="329"/>
      <c r="BJ1" s="329"/>
      <c r="BK1" s="329"/>
      <c r="BL1" s="329"/>
      <c r="BM1" s="329"/>
      <c r="BN1" s="329"/>
      <c r="BO1" s="329"/>
      <c r="BP1" s="329"/>
      <c r="BQ1" s="329"/>
      <c r="BR1" s="329"/>
      <c r="BS1" s="329"/>
      <c r="BT1" s="329"/>
      <c r="BU1" s="329"/>
      <c r="BV1" s="329"/>
      <c r="BW1" s="329"/>
      <c r="BX1" s="329"/>
      <c r="BY1" s="329"/>
      <c r="BZ1" s="329"/>
      <c r="CA1" s="329"/>
      <c r="CB1" s="329"/>
      <c r="CC1" s="329"/>
      <c r="CD1" s="329"/>
      <c r="CE1" s="329"/>
      <c r="CF1" s="329"/>
      <c r="CG1" s="329"/>
      <c r="CH1" s="329"/>
      <c r="CI1" s="329"/>
      <c r="CJ1" s="329"/>
      <c r="CK1" s="329"/>
      <c r="CL1" s="329"/>
      <c r="CM1" s="329"/>
      <c r="CN1" s="329"/>
      <c r="CO1" s="329"/>
      <c r="CP1" s="329"/>
      <c r="CQ1" s="329"/>
      <c r="CR1" s="329"/>
      <c r="CS1" s="329"/>
      <c r="CT1" s="329"/>
      <c r="CU1" s="329"/>
      <c r="CV1" s="329"/>
      <c r="CW1" s="329"/>
      <c r="CX1" s="329"/>
      <c r="CY1" s="329"/>
      <c r="CZ1" s="329"/>
      <c r="DA1" s="329"/>
      <c r="DB1" s="329"/>
      <c r="DC1" s="329"/>
      <c r="DD1" s="329"/>
      <c r="DE1" s="329"/>
      <c r="DF1" s="329"/>
      <c r="DG1" s="329"/>
      <c r="DH1" s="329"/>
      <c r="DI1" s="329"/>
      <c r="DJ1" s="329"/>
      <c r="DK1" s="329"/>
      <c r="DL1" s="329"/>
      <c r="DM1" s="329"/>
      <c r="DN1" s="329"/>
      <c r="DO1" s="329"/>
      <c r="DP1" s="329"/>
      <c r="DQ1" s="329"/>
      <c r="DR1" s="329"/>
      <c r="DS1" s="329"/>
      <c r="DT1" s="329"/>
      <c r="DU1" s="329"/>
      <c r="DV1" s="329"/>
      <c r="DW1" s="329"/>
      <c r="DX1" s="329"/>
      <c r="DY1" s="329"/>
      <c r="DZ1" s="329"/>
      <c r="EA1" s="329"/>
      <c r="EB1" s="329"/>
      <c r="EC1" s="329"/>
      <c r="ED1" s="329"/>
      <c r="EE1" s="329"/>
      <c r="EF1" s="329"/>
      <c r="EG1" s="329"/>
      <c r="EH1" s="329"/>
      <c r="EI1" s="329"/>
      <c r="EJ1" s="329"/>
      <c r="EK1" s="329"/>
      <c r="EL1" s="329"/>
      <c r="EM1" s="329"/>
      <c r="EN1" s="329"/>
      <c r="EO1" s="329"/>
      <c r="EP1" s="329"/>
      <c r="EQ1" s="329"/>
      <c r="ER1" s="329"/>
      <c r="ES1" s="329"/>
      <c r="ET1" s="329"/>
      <c r="EU1" s="329"/>
      <c r="EV1" s="329"/>
      <c r="EW1" s="329"/>
      <c r="EX1" s="329"/>
      <c r="EY1" s="329"/>
      <c r="EZ1" s="329"/>
      <c r="FA1" s="329"/>
      <c r="FB1" s="329"/>
    </row>
    <row r="3" spans="1:158" s="8" customFormat="1" ht="20.25" customHeight="1" x14ac:dyDescent="0.35">
      <c r="A3" s="5" t="s">
        <v>67</v>
      </c>
      <c r="B3" s="5" t="s">
        <v>64</v>
      </c>
      <c r="C3" s="6" t="s">
        <v>256</v>
      </c>
      <c r="D3" s="6" t="s">
        <v>62</v>
      </c>
      <c r="E3" s="6" t="s">
        <v>63</v>
      </c>
      <c r="F3" s="6" t="s">
        <v>78</v>
      </c>
      <c r="G3" s="6" t="s">
        <v>143</v>
      </c>
      <c r="H3" s="6" t="s">
        <v>257</v>
      </c>
      <c r="I3" s="6" t="s">
        <v>258</v>
      </c>
      <c r="J3" s="6" t="s">
        <v>259</v>
      </c>
      <c r="K3" s="6" t="s">
        <v>260</v>
      </c>
      <c r="L3" s="6" t="s">
        <v>261</v>
      </c>
      <c r="M3" s="6" t="s">
        <v>262</v>
      </c>
      <c r="N3" s="6" t="s">
        <v>263</v>
      </c>
      <c r="O3" s="6" t="s">
        <v>264</v>
      </c>
      <c r="P3" s="6" t="s">
        <v>265</v>
      </c>
      <c r="Q3" s="6" t="s">
        <v>266</v>
      </c>
      <c r="R3" s="6" t="s">
        <v>267</v>
      </c>
      <c r="S3" s="6" t="s">
        <v>268</v>
      </c>
      <c r="T3" s="6" t="s">
        <v>269</v>
      </c>
      <c r="U3" s="6" t="s">
        <v>270</v>
      </c>
      <c r="V3" s="6" t="s">
        <v>271</v>
      </c>
      <c r="W3" s="6" t="s">
        <v>272</v>
      </c>
      <c r="X3" s="6" t="s">
        <v>273</v>
      </c>
      <c r="Y3" s="6" t="s">
        <v>274</v>
      </c>
      <c r="Z3" s="6" t="s">
        <v>275</v>
      </c>
      <c r="AA3" s="6" t="s">
        <v>276</v>
      </c>
      <c r="AB3" s="6" t="s">
        <v>277</v>
      </c>
      <c r="AC3" s="6" t="s">
        <v>278</v>
      </c>
      <c r="AD3" s="6" t="s">
        <v>279</v>
      </c>
      <c r="AE3" s="6" t="s">
        <v>280</v>
      </c>
      <c r="AF3" s="6" t="s">
        <v>281</v>
      </c>
      <c r="AG3" s="6" t="s">
        <v>282</v>
      </c>
      <c r="AH3" s="6" t="s">
        <v>283</v>
      </c>
      <c r="AI3" s="6" t="s">
        <v>284</v>
      </c>
      <c r="AJ3" s="6" t="s">
        <v>285</v>
      </c>
      <c r="AK3" s="6" t="s">
        <v>286</v>
      </c>
      <c r="AL3" s="6" t="s">
        <v>287</v>
      </c>
      <c r="AM3" s="6" t="s">
        <v>288</v>
      </c>
      <c r="AN3" s="6" t="s">
        <v>289</v>
      </c>
      <c r="AO3" s="6" t="s">
        <v>290</v>
      </c>
      <c r="AP3" s="6" t="s">
        <v>291</v>
      </c>
      <c r="AQ3" s="6" t="s">
        <v>292</v>
      </c>
      <c r="AR3" s="6" t="s">
        <v>293</v>
      </c>
      <c r="AS3" s="6" t="s">
        <v>148</v>
      </c>
      <c r="AT3" s="6" t="s">
        <v>294</v>
      </c>
      <c r="AU3" s="6" t="s">
        <v>295</v>
      </c>
      <c r="AV3" s="6" t="s">
        <v>296</v>
      </c>
      <c r="AW3" s="6" t="s">
        <v>297</v>
      </c>
      <c r="AX3" s="6" t="s">
        <v>298</v>
      </c>
      <c r="AY3" s="6" t="s">
        <v>299</v>
      </c>
      <c r="AZ3" s="6" t="s">
        <v>300</v>
      </c>
      <c r="BA3" s="6" t="s">
        <v>301</v>
      </c>
      <c r="BB3" s="6" t="s">
        <v>302</v>
      </c>
      <c r="BC3" s="6" t="s">
        <v>303</v>
      </c>
      <c r="BD3" s="6" t="s">
        <v>304</v>
      </c>
      <c r="BE3" s="6" t="s">
        <v>305</v>
      </c>
      <c r="BF3" s="6" t="s">
        <v>306</v>
      </c>
      <c r="BG3" s="6" t="s">
        <v>307</v>
      </c>
      <c r="BH3" s="6" t="s">
        <v>308</v>
      </c>
      <c r="BI3" s="6" t="s">
        <v>309</v>
      </c>
      <c r="BJ3" s="6" t="s">
        <v>310</v>
      </c>
      <c r="BK3" s="6" t="s">
        <v>311</v>
      </c>
      <c r="BL3" s="6" t="s">
        <v>312</v>
      </c>
      <c r="BM3" s="6" t="s">
        <v>313</v>
      </c>
      <c r="BN3" s="6" t="s">
        <v>314</v>
      </c>
      <c r="BO3" s="6" t="s">
        <v>315</v>
      </c>
      <c r="BP3" s="6" t="s">
        <v>316</v>
      </c>
      <c r="BQ3" s="6" t="s">
        <v>317</v>
      </c>
      <c r="BR3" s="6" t="s">
        <v>318</v>
      </c>
      <c r="BS3" s="6" t="s">
        <v>319</v>
      </c>
      <c r="BT3" s="6" t="s">
        <v>320</v>
      </c>
      <c r="BU3" s="6" t="s">
        <v>321</v>
      </c>
      <c r="BV3" s="6" t="s">
        <v>322</v>
      </c>
      <c r="BW3" s="6" t="s">
        <v>323</v>
      </c>
      <c r="BX3" s="6" t="s">
        <v>324</v>
      </c>
      <c r="BY3" s="6" t="s">
        <v>325</v>
      </c>
      <c r="BZ3" s="6" t="s">
        <v>326</v>
      </c>
      <c r="CA3" s="6" t="s">
        <v>327</v>
      </c>
      <c r="CB3" s="6" t="s">
        <v>328</v>
      </c>
      <c r="CC3" s="6" t="s">
        <v>329</v>
      </c>
      <c r="CD3" s="6" t="s">
        <v>330</v>
      </c>
      <c r="CE3" s="6" t="s">
        <v>66</v>
      </c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 s="7"/>
      <c r="DH3" s="7"/>
      <c r="DI3" s="7"/>
      <c r="DJ3" s="7"/>
      <c r="DK3" s="7"/>
      <c r="DL3" s="7"/>
      <c r="DM3" s="7"/>
      <c r="DN3" s="7"/>
      <c r="DO3" s="7"/>
      <c r="DP3" s="7"/>
    </row>
    <row r="4" spans="1:158" ht="14.5" customHeight="1" x14ac:dyDescent="0.35">
      <c r="A4" s="9" t="s">
        <v>37</v>
      </c>
      <c r="B4" s="9">
        <v>565</v>
      </c>
      <c r="C4" s="9" t="s">
        <v>187</v>
      </c>
      <c r="D4" s="9">
        <v>2026</v>
      </c>
      <c r="E4" s="31">
        <v>1</v>
      </c>
      <c r="F4" s="31" t="s">
        <v>335</v>
      </c>
      <c r="G4" s="31">
        <v>49888.950000000019</v>
      </c>
      <c r="H4" s="31">
        <v>49888.950000000019</v>
      </c>
      <c r="I4" s="31">
        <v>47712.000000000007</v>
      </c>
      <c r="J4" s="31">
        <v>40419.000000000007</v>
      </c>
      <c r="K4" s="31">
        <v>35146.000000000007</v>
      </c>
      <c r="L4" s="31">
        <v>31477.999999999996</v>
      </c>
      <c r="M4" s="31">
        <v>29309.999999999996</v>
      </c>
      <c r="N4" s="31">
        <v>25174.999999999993</v>
      </c>
      <c r="O4" s="31">
        <v>23597.999999999993</v>
      </c>
      <c r="P4" s="31">
        <v>18150.999999999996</v>
      </c>
      <c r="Q4" s="31"/>
      <c r="R4" s="31"/>
      <c r="S4" s="31"/>
      <c r="T4" s="31"/>
      <c r="U4" s="31"/>
      <c r="V4" s="31"/>
      <c r="W4" s="31"/>
      <c r="X4" s="31"/>
      <c r="Y4" s="31"/>
      <c r="Z4" s="31">
        <v>2494.4475000000011</v>
      </c>
      <c r="AA4" s="31">
        <v>2494.4475000000011</v>
      </c>
      <c r="AB4" s="31">
        <v>2385.6000000000004</v>
      </c>
      <c r="AC4" s="31">
        <v>2020.9500000000003</v>
      </c>
      <c r="AD4" s="31">
        <v>1757.3000000000004</v>
      </c>
      <c r="AE4" s="31">
        <v>1573.8999999999999</v>
      </c>
      <c r="AF4" s="31">
        <v>1465.4999999999998</v>
      </c>
      <c r="AG4" s="31">
        <v>1258.7499999999995</v>
      </c>
      <c r="AH4" s="31">
        <v>1179.8999999999996</v>
      </c>
      <c r="AI4" s="31">
        <v>907.54999999999984</v>
      </c>
      <c r="AJ4" s="31"/>
      <c r="AK4" s="31"/>
      <c r="AL4" s="31"/>
      <c r="AM4" s="31"/>
      <c r="AN4" s="31"/>
      <c r="AO4" s="31"/>
      <c r="AP4" s="31"/>
      <c r="AQ4" s="31"/>
      <c r="AR4" s="31"/>
      <c r="AS4" s="31">
        <v>74</v>
      </c>
      <c r="AT4" s="31">
        <v>68</v>
      </c>
      <c r="AU4" s="31">
        <v>50</v>
      </c>
      <c r="AV4" s="31">
        <v>25</v>
      </c>
      <c r="AW4" s="31">
        <v>17</v>
      </c>
      <c r="AX4" s="31">
        <v>13</v>
      </c>
      <c r="AY4" s="31">
        <v>11</v>
      </c>
      <c r="AZ4" s="31">
        <v>8</v>
      </c>
      <c r="BA4" s="31">
        <v>7</v>
      </c>
      <c r="BB4" s="31">
        <v>5</v>
      </c>
      <c r="BC4" s="31"/>
      <c r="BD4" s="31"/>
      <c r="BE4" s="31"/>
      <c r="BF4" s="31"/>
      <c r="BG4" s="31"/>
      <c r="BH4" s="31"/>
      <c r="BI4" s="31"/>
      <c r="BJ4" s="31"/>
      <c r="BK4" s="31"/>
      <c r="BL4" s="31">
        <v>3.7</v>
      </c>
      <c r="BM4" s="31">
        <v>3.4</v>
      </c>
      <c r="BN4" s="31">
        <v>2.5</v>
      </c>
      <c r="BO4" s="31">
        <v>1.25</v>
      </c>
      <c r="BP4" s="31">
        <v>0.85</v>
      </c>
      <c r="BQ4" s="31">
        <v>0.65</v>
      </c>
      <c r="BR4" s="31">
        <v>0.55000000000000004</v>
      </c>
      <c r="BS4" s="31">
        <v>0.4</v>
      </c>
      <c r="BT4" s="31">
        <v>0.35</v>
      </c>
      <c r="BU4" s="31">
        <v>0.25</v>
      </c>
      <c r="BV4" s="31"/>
      <c r="BW4" s="31"/>
      <c r="BX4" s="31"/>
      <c r="BY4" s="31"/>
      <c r="BZ4" s="31"/>
      <c r="CA4" s="31"/>
      <c r="CB4" s="31"/>
      <c r="CC4" s="31"/>
      <c r="CD4" s="31"/>
      <c r="CE4" s="31">
        <v>109.42000000032829</v>
      </c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 s="7"/>
      <c r="DH4" s="7"/>
      <c r="DI4" s="7"/>
      <c r="DJ4" s="7"/>
      <c r="DK4" s="7"/>
      <c r="DL4" s="7"/>
      <c r="DM4" s="7"/>
      <c r="DN4" s="7"/>
      <c r="DO4" s="7"/>
      <c r="DP4" s="7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</row>
    <row r="5" spans="1:158" ht="14.25" customHeight="1" x14ac:dyDescent="0.35">
      <c r="A5" s="9" t="s">
        <v>37</v>
      </c>
      <c r="B5" s="9">
        <v>580</v>
      </c>
      <c r="C5" s="9" t="s">
        <v>96</v>
      </c>
      <c r="D5" s="9">
        <v>2026</v>
      </c>
      <c r="E5" s="31">
        <v>1</v>
      </c>
      <c r="F5" s="31" t="s">
        <v>334</v>
      </c>
      <c r="G5" s="31">
        <v>29512.000000000015</v>
      </c>
      <c r="H5" s="31">
        <v>29512.000000000011</v>
      </c>
      <c r="I5" s="31">
        <v>27759.000000000011</v>
      </c>
      <c r="J5" s="31">
        <v>20783.000000000004</v>
      </c>
      <c r="K5" s="31">
        <v>16875.000000000004</v>
      </c>
      <c r="L5" s="31">
        <v>15111.000000000004</v>
      </c>
      <c r="M5" s="31">
        <v>13964.000000000004</v>
      </c>
      <c r="N5" s="31">
        <v>12679.000000000002</v>
      </c>
      <c r="O5" s="31">
        <v>5569</v>
      </c>
      <c r="P5" s="31">
        <v>5569</v>
      </c>
      <c r="Q5" s="31">
        <v>5569</v>
      </c>
      <c r="R5" s="31">
        <v>5569</v>
      </c>
      <c r="S5" s="31"/>
      <c r="T5" s="31"/>
      <c r="U5" s="31"/>
      <c r="V5" s="31"/>
      <c r="W5" s="31"/>
      <c r="X5" s="31"/>
      <c r="Y5" s="31"/>
      <c r="Z5" s="31">
        <v>1475.6000000000008</v>
      </c>
      <c r="AA5" s="31">
        <v>1475.6000000000006</v>
      </c>
      <c r="AB5" s="31">
        <v>1387.9500000000005</v>
      </c>
      <c r="AC5" s="31">
        <v>1039.1500000000001</v>
      </c>
      <c r="AD5" s="31">
        <v>843.75000000000023</v>
      </c>
      <c r="AE5" s="31">
        <v>755.55000000000018</v>
      </c>
      <c r="AF5" s="31">
        <v>698.20000000000016</v>
      </c>
      <c r="AG5" s="31">
        <v>633.95000000000005</v>
      </c>
      <c r="AH5" s="31">
        <v>278.45</v>
      </c>
      <c r="AI5" s="31">
        <v>278.45</v>
      </c>
      <c r="AJ5" s="31">
        <v>278.45</v>
      </c>
      <c r="AK5" s="31">
        <v>278.45</v>
      </c>
      <c r="AL5" s="31"/>
      <c r="AM5" s="31"/>
      <c r="AN5" s="31"/>
      <c r="AO5" s="31"/>
      <c r="AP5" s="31"/>
      <c r="AQ5" s="31"/>
      <c r="AR5" s="31"/>
      <c r="AS5" s="31">
        <v>58</v>
      </c>
      <c r="AT5" s="31">
        <v>54</v>
      </c>
      <c r="AU5" s="31">
        <v>38</v>
      </c>
      <c r="AV5" s="31">
        <v>15</v>
      </c>
      <c r="AW5" s="31">
        <v>9</v>
      </c>
      <c r="AX5" s="31">
        <v>7</v>
      </c>
      <c r="AY5" s="31">
        <v>6</v>
      </c>
      <c r="AZ5" s="31">
        <v>5</v>
      </c>
      <c r="BA5" s="31">
        <v>1</v>
      </c>
      <c r="BB5" s="31">
        <v>1</v>
      </c>
      <c r="BC5" s="31">
        <v>1</v>
      </c>
      <c r="BD5" s="31">
        <v>1</v>
      </c>
      <c r="BE5" s="31"/>
      <c r="BF5" s="31"/>
      <c r="BG5" s="31"/>
      <c r="BH5" s="31"/>
      <c r="BI5" s="31"/>
      <c r="BJ5" s="31"/>
      <c r="BK5" s="31"/>
      <c r="BL5" s="31">
        <v>2.9</v>
      </c>
      <c r="BM5" s="31">
        <v>2.7</v>
      </c>
      <c r="BN5" s="31">
        <v>1.9</v>
      </c>
      <c r="BO5" s="31">
        <v>0.75</v>
      </c>
      <c r="BP5" s="31">
        <v>0.45</v>
      </c>
      <c r="BQ5" s="31">
        <v>0.35</v>
      </c>
      <c r="BR5" s="31">
        <v>0.3</v>
      </c>
      <c r="BS5" s="31">
        <v>0.25</v>
      </c>
      <c r="BT5" s="31">
        <v>0.05</v>
      </c>
      <c r="BU5" s="31">
        <v>0.05</v>
      </c>
      <c r="BV5" s="31">
        <v>0.05</v>
      </c>
      <c r="BW5" s="31">
        <v>0.05</v>
      </c>
      <c r="BX5" s="31"/>
      <c r="BY5" s="31"/>
      <c r="BZ5" s="31"/>
      <c r="CA5" s="31"/>
      <c r="CB5" s="31"/>
      <c r="CC5" s="31"/>
      <c r="CD5" s="31"/>
      <c r="CE5" s="31">
        <v>42.54833333363058</v>
      </c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C5" s="2"/>
      <c r="DD5" s="2"/>
      <c r="DE5"/>
      <c r="DF5"/>
      <c r="DI5" s="7"/>
      <c r="DJ5" s="7"/>
      <c r="DK5" s="7"/>
      <c r="DL5" s="7"/>
      <c r="DM5" s="7"/>
      <c r="DN5" s="7"/>
      <c r="DO5" s="7"/>
      <c r="DP5" s="7"/>
      <c r="DQ5" s="1"/>
      <c r="DR5" s="1"/>
      <c r="DS5" s="1"/>
      <c r="DT5" s="1"/>
      <c r="DU5" s="1"/>
      <c r="EJ5" s="1"/>
      <c r="EK5" s="1"/>
    </row>
    <row r="6" spans="1:158" ht="14.25" customHeight="1" x14ac:dyDescent="0.35">
      <c r="A6" s="9" t="s">
        <v>37</v>
      </c>
      <c r="B6" s="9">
        <v>517</v>
      </c>
      <c r="C6" s="9" t="s">
        <v>165</v>
      </c>
      <c r="D6" s="9">
        <v>2026</v>
      </c>
      <c r="E6" s="31">
        <v>1</v>
      </c>
      <c r="F6" s="31" t="s">
        <v>331</v>
      </c>
      <c r="G6" s="31">
        <v>24835.000000000007</v>
      </c>
      <c r="H6" s="31">
        <v>24835.000000000007</v>
      </c>
      <c r="I6" s="31">
        <v>24272.000000000007</v>
      </c>
      <c r="J6" s="31">
        <v>20617.000000000004</v>
      </c>
      <c r="K6" s="31">
        <v>17353</v>
      </c>
      <c r="L6" s="31">
        <v>14709.999999999998</v>
      </c>
      <c r="M6" s="31">
        <v>14709.999999999998</v>
      </c>
      <c r="N6" s="31">
        <v>11985</v>
      </c>
      <c r="O6" s="31">
        <v>9994</v>
      </c>
      <c r="P6" s="31">
        <v>9994</v>
      </c>
      <c r="Q6" s="31"/>
      <c r="R6" s="31"/>
      <c r="S6" s="31"/>
      <c r="T6" s="31"/>
      <c r="U6" s="31"/>
      <c r="V6" s="31"/>
      <c r="W6" s="31"/>
      <c r="X6" s="31"/>
      <c r="Y6" s="31"/>
      <c r="Z6" s="31">
        <v>1241.7500000000005</v>
      </c>
      <c r="AA6" s="31">
        <v>1241.7500000000005</v>
      </c>
      <c r="AB6" s="31">
        <v>1213.6000000000004</v>
      </c>
      <c r="AC6" s="31">
        <v>1030.8500000000001</v>
      </c>
      <c r="AD6" s="31">
        <v>867.65</v>
      </c>
      <c r="AE6" s="31">
        <v>735.49999999999989</v>
      </c>
      <c r="AF6" s="31">
        <v>735.49999999999989</v>
      </c>
      <c r="AG6" s="31">
        <v>599.25</v>
      </c>
      <c r="AH6" s="31">
        <v>499.7</v>
      </c>
      <c r="AI6" s="31">
        <v>499.7</v>
      </c>
      <c r="AJ6" s="31"/>
      <c r="AK6" s="31"/>
      <c r="AL6" s="31"/>
      <c r="AM6" s="31"/>
      <c r="AN6" s="31"/>
      <c r="AO6" s="31"/>
      <c r="AP6" s="31"/>
      <c r="AQ6" s="31"/>
      <c r="AR6" s="31"/>
      <c r="AS6" s="31">
        <v>31</v>
      </c>
      <c r="AT6" s="31">
        <v>29</v>
      </c>
      <c r="AU6" s="31">
        <v>24</v>
      </c>
      <c r="AV6" s="31">
        <v>14</v>
      </c>
      <c r="AW6" s="31">
        <v>9</v>
      </c>
      <c r="AX6" s="31">
        <v>6</v>
      </c>
      <c r="AY6" s="31">
        <v>6</v>
      </c>
      <c r="AZ6" s="31">
        <v>4</v>
      </c>
      <c r="BA6" s="31">
        <v>3</v>
      </c>
      <c r="BB6" s="31">
        <v>3</v>
      </c>
      <c r="BC6" s="31"/>
      <c r="BD6" s="31"/>
      <c r="BE6" s="31"/>
      <c r="BF6" s="31"/>
      <c r="BG6" s="31"/>
      <c r="BH6" s="31"/>
      <c r="BI6" s="31"/>
      <c r="BJ6" s="31"/>
      <c r="BK6" s="31"/>
      <c r="BL6" s="31">
        <v>1.55</v>
      </c>
      <c r="BM6" s="31">
        <v>1.45</v>
      </c>
      <c r="BN6" s="31">
        <v>1.2</v>
      </c>
      <c r="BO6" s="31">
        <v>0.7</v>
      </c>
      <c r="BP6" s="31">
        <v>0.45</v>
      </c>
      <c r="BQ6" s="31">
        <v>0.3</v>
      </c>
      <c r="BR6" s="31">
        <v>0.3</v>
      </c>
      <c r="BS6" s="31">
        <v>0.2</v>
      </c>
      <c r="BT6" s="31">
        <v>0.15</v>
      </c>
      <c r="BU6" s="31">
        <v>0.15</v>
      </c>
      <c r="BV6" s="31"/>
      <c r="BW6" s="31"/>
      <c r="BX6" s="31"/>
      <c r="BY6" s="31"/>
      <c r="BZ6" s="31"/>
      <c r="CA6" s="31"/>
      <c r="CB6" s="31"/>
      <c r="CC6" s="31"/>
      <c r="CD6" s="31"/>
      <c r="CE6" s="31">
        <v>24.255000000237487</v>
      </c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C6" s="2"/>
      <c r="DD6" s="2"/>
      <c r="DE6"/>
      <c r="DF6"/>
      <c r="DI6" s="7"/>
      <c r="DJ6" s="7"/>
      <c r="DK6" s="7"/>
      <c r="DL6" s="7"/>
      <c r="DM6" s="7"/>
      <c r="DN6" s="7"/>
      <c r="DO6" s="7"/>
      <c r="DP6" s="7"/>
      <c r="DQ6" s="1"/>
      <c r="DR6" s="1"/>
      <c r="DS6" s="1"/>
      <c r="DT6" s="1"/>
      <c r="DU6" s="1"/>
      <c r="EJ6" s="1"/>
      <c r="EK6" s="1"/>
    </row>
    <row r="7" spans="1:158" ht="14.25" customHeight="1" x14ac:dyDescent="0.35">
      <c r="A7" s="9" t="s">
        <v>37</v>
      </c>
      <c r="B7" s="9">
        <v>544</v>
      </c>
      <c r="C7" s="9" t="s">
        <v>99</v>
      </c>
      <c r="D7" s="9">
        <v>2026</v>
      </c>
      <c r="E7" s="31">
        <v>1</v>
      </c>
      <c r="F7" s="31" t="s">
        <v>336</v>
      </c>
      <c r="G7" s="31">
        <v>567</v>
      </c>
      <c r="H7" s="31">
        <v>567</v>
      </c>
      <c r="I7" s="31">
        <v>567</v>
      </c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>
        <v>28.35</v>
      </c>
      <c r="AA7" s="31">
        <v>28.35</v>
      </c>
      <c r="AB7" s="31">
        <v>28.35</v>
      </c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>
        <v>2</v>
      </c>
      <c r="AT7" s="31">
        <v>2</v>
      </c>
      <c r="AU7" s="31">
        <v>2</v>
      </c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>
        <v>0.1</v>
      </c>
      <c r="BM7" s="31">
        <v>0.1</v>
      </c>
      <c r="BN7" s="31">
        <v>0.1</v>
      </c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>
        <v>1.0900000000000001</v>
      </c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C7" s="2"/>
      <c r="DD7" s="2"/>
      <c r="DE7"/>
      <c r="DF7"/>
      <c r="DI7" s="7"/>
      <c r="DJ7" s="7"/>
      <c r="DK7" s="7"/>
      <c r="DL7" s="7"/>
      <c r="DM7" s="7"/>
      <c r="DN7" s="7"/>
      <c r="DO7" s="7"/>
      <c r="DP7" s="7"/>
      <c r="DQ7" s="1"/>
      <c r="DR7" s="1"/>
      <c r="DS7" s="1"/>
      <c r="DT7" s="1"/>
      <c r="DU7" s="1"/>
      <c r="EJ7" s="1"/>
      <c r="EK7" s="1"/>
    </row>
    <row r="8" spans="1:158" ht="14.25" customHeight="1" x14ac:dyDescent="0.35">
      <c r="A8" s="9" t="s">
        <v>37</v>
      </c>
      <c r="B8" s="9">
        <v>838</v>
      </c>
      <c r="C8" s="9" t="s">
        <v>98</v>
      </c>
      <c r="D8" s="9">
        <v>2026</v>
      </c>
      <c r="E8" s="31">
        <v>1</v>
      </c>
      <c r="F8" s="31" t="s">
        <v>333</v>
      </c>
      <c r="G8" s="31">
        <v>454</v>
      </c>
      <c r="H8" s="31">
        <v>454</v>
      </c>
      <c r="I8" s="31">
        <v>454</v>
      </c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>
        <v>22.7</v>
      </c>
      <c r="AA8" s="31">
        <v>22.7</v>
      </c>
      <c r="AB8" s="31">
        <v>22.7</v>
      </c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>
        <v>2</v>
      </c>
      <c r="AT8" s="31">
        <v>1</v>
      </c>
      <c r="AU8" s="31">
        <v>1</v>
      </c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>
        <v>0.1</v>
      </c>
      <c r="BM8" s="31">
        <v>0.05</v>
      </c>
      <c r="BN8" s="31">
        <v>0.05</v>
      </c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C8" s="2"/>
      <c r="DD8" s="2"/>
      <c r="DE8"/>
      <c r="DF8"/>
      <c r="DI8" s="7"/>
      <c r="DJ8" s="7"/>
      <c r="DK8" s="7"/>
      <c r="DL8" s="7"/>
      <c r="DM8" s="7"/>
      <c r="DN8" s="7"/>
      <c r="DO8" s="7"/>
      <c r="DP8" s="7"/>
      <c r="DQ8" s="1"/>
      <c r="DR8" s="1"/>
      <c r="DS8" s="1"/>
      <c r="DT8" s="1"/>
      <c r="DU8" s="1"/>
      <c r="EJ8" s="1"/>
      <c r="EK8" s="1"/>
    </row>
    <row r="9" spans="1:158" ht="14.25" customHeight="1" x14ac:dyDescent="0.35">
      <c r="A9" s="9" t="s">
        <v>37</v>
      </c>
      <c r="B9" s="9">
        <v>543</v>
      </c>
      <c r="C9" s="9" t="s">
        <v>110</v>
      </c>
      <c r="D9" s="9">
        <v>2026</v>
      </c>
      <c r="E9" s="31">
        <v>1</v>
      </c>
      <c r="F9" s="31" t="s">
        <v>332</v>
      </c>
      <c r="G9" s="31">
        <v>86284.999999999854</v>
      </c>
      <c r="H9" s="31">
        <v>86284.999999999854</v>
      </c>
      <c r="I9" s="31">
        <v>83306.000000000058</v>
      </c>
      <c r="J9" s="31">
        <v>65730.000000000073</v>
      </c>
      <c r="K9" s="31">
        <v>55141.000000000058</v>
      </c>
      <c r="L9" s="31">
        <v>47971.000000000044</v>
      </c>
      <c r="M9" s="31">
        <v>44670.000000000044</v>
      </c>
      <c r="N9" s="31">
        <v>36850.000000000022</v>
      </c>
      <c r="O9" s="31">
        <v>31478.000000000022</v>
      </c>
      <c r="P9" s="31">
        <v>31478.000000000022</v>
      </c>
      <c r="Q9" s="31">
        <v>5292</v>
      </c>
      <c r="R9" s="31"/>
      <c r="S9" s="31"/>
      <c r="T9" s="31"/>
      <c r="U9" s="31"/>
      <c r="V9" s="31"/>
      <c r="W9" s="31"/>
      <c r="X9" s="31"/>
      <c r="Y9" s="31"/>
      <c r="Z9" s="31">
        <v>4314.2499999999927</v>
      </c>
      <c r="AA9" s="31">
        <v>4314.2499999999927</v>
      </c>
      <c r="AB9" s="31">
        <v>4165.3000000000029</v>
      </c>
      <c r="AC9" s="31">
        <v>3286.5000000000036</v>
      </c>
      <c r="AD9" s="31">
        <v>2757.0500000000029</v>
      </c>
      <c r="AE9" s="31">
        <v>2398.550000000002</v>
      </c>
      <c r="AF9" s="31">
        <v>2233.5000000000023</v>
      </c>
      <c r="AG9" s="31">
        <v>1842.5000000000011</v>
      </c>
      <c r="AH9" s="31">
        <v>1573.900000000001</v>
      </c>
      <c r="AI9" s="31">
        <v>1573.900000000001</v>
      </c>
      <c r="AJ9" s="31">
        <v>264.60000000000002</v>
      </c>
      <c r="AK9" s="31"/>
      <c r="AL9" s="31"/>
      <c r="AM9" s="31"/>
      <c r="AN9" s="31"/>
      <c r="AO9" s="31"/>
      <c r="AP9" s="31"/>
      <c r="AQ9" s="31"/>
      <c r="AR9" s="31"/>
      <c r="AS9" s="31">
        <v>130</v>
      </c>
      <c r="AT9" s="31">
        <v>124</v>
      </c>
      <c r="AU9" s="31">
        <v>101</v>
      </c>
      <c r="AV9" s="31">
        <v>45</v>
      </c>
      <c r="AW9" s="31">
        <v>29</v>
      </c>
      <c r="AX9" s="31">
        <v>21</v>
      </c>
      <c r="AY9" s="31">
        <v>18</v>
      </c>
      <c r="AZ9" s="31">
        <v>12</v>
      </c>
      <c r="BA9" s="31">
        <v>9</v>
      </c>
      <c r="BB9" s="31">
        <v>9</v>
      </c>
      <c r="BC9" s="31">
        <v>1</v>
      </c>
      <c r="BD9" s="31"/>
      <c r="BE9" s="31"/>
      <c r="BF9" s="31"/>
      <c r="BG9" s="31"/>
      <c r="BH9" s="31"/>
      <c r="BI9" s="31"/>
      <c r="BJ9" s="31"/>
      <c r="BK9" s="31"/>
      <c r="BL9" s="31">
        <v>6.5</v>
      </c>
      <c r="BM9" s="31">
        <v>6.2</v>
      </c>
      <c r="BN9" s="31">
        <v>5.05</v>
      </c>
      <c r="BO9" s="31">
        <v>2.25</v>
      </c>
      <c r="BP9" s="31">
        <v>1.45</v>
      </c>
      <c r="BQ9" s="31">
        <v>1.05</v>
      </c>
      <c r="BR9" s="31">
        <v>0.9</v>
      </c>
      <c r="BS9" s="31">
        <v>0.6</v>
      </c>
      <c r="BT9" s="31">
        <v>0.45</v>
      </c>
      <c r="BU9" s="31">
        <v>0.45</v>
      </c>
      <c r="BV9" s="31">
        <v>0.05</v>
      </c>
      <c r="BW9" s="31"/>
      <c r="BX9" s="31"/>
      <c r="BY9" s="31"/>
      <c r="BZ9" s="31"/>
      <c r="CA9" s="31"/>
      <c r="CB9" s="31"/>
      <c r="CC9" s="31"/>
      <c r="CD9" s="31"/>
      <c r="CE9" s="31">
        <v>109.12361111105187</v>
      </c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C9" s="2"/>
      <c r="DD9" s="2"/>
      <c r="DE9"/>
      <c r="DF9"/>
      <c r="DI9" s="7"/>
      <c r="DJ9" s="7"/>
      <c r="DK9" s="7"/>
      <c r="DL9" s="7"/>
      <c r="DM9" s="7"/>
      <c r="DN9" s="7"/>
      <c r="DO9" s="7"/>
      <c r="DP9" s="7"/>
      <c r="DQ9" s="1"/>
      <c r="DR9" s="1"/>
      <c r="DS9" s="1"/>
      <c r="DT9" s="1"/>
      <c r="DU9" s="1"/>
      <c r="EJ9" s="1"/>
      <c r="EK9" s="1"/>
    </row>
    <row r="10" spans="1:158" ht="14.25" customHeight="1" x14ac:dyDescent="0.35">
      <c r="A10" s="9" t="s">
        <v>33</v>
      </c>
      <c r="B10" s="9">
        <v>517</v>
      </c>
      <c r="C10" s="9" t="s">
        <v>165</v>
      </c>
      <c r="D10" s="9">
        <v>2026</v>
      </c>
      <c r="E10" s="31">
        <v>1</v>
      </c>
      <c r="F10" s="31" t="s">
        <v>2000</v>
      </c>
      <c r="G10" s="31">
        <v>8104</v>
      </c>
      <c r="H10" s="31">
        <v>8104</v>
      </c>
      <c r="I10" s="31">
        <v>7915</v>
      </c>
      <c r="J10" s="31">
        <v>5114.0000000000009</v>
      </c>
      <c r="K10" s="31">
        <v>5114.0000000000009</v>
      </c>
      <c r="L10" s="31">
        <v>4303.0000000000009</v>
      </c>
      <c r="M10" s="31">
        <v>4303.0000000000009</v>
      </c>
      <c r="N10" s="31">
        <v>3000</v>
      </c>
      <c r="O10" s="31">
        <v>3000</v>
      </c>
      <c r="P10" s="31">
        <v>3000</v>
      </c>
      <c r="Q10" s="31"/>
      <c r="R10" s="31"/>
      <c r="S10" s="31"/>
      <c r="T10" s="31"/>
      <c r="U10" s="31"/>
      <c r="V10" s="31"/>
      <c r="W10" s="31"/>
      <c r="X10" s="31"/>
      <c r="Y10" s="31"/>
      <c r="Z10" s="31">
        <v>405.2</v>
      </c>
      <c r="AA10" s="31">
        <v>405.2</v>
      </c>
      <c r="AB10" s="31">
        <v>395.75</v>
      </c>
      <c r="AC10" s="31">
        <v>255.70000000000005</v>
      </c>
      <c r="AD10" s="31">
        <v>255.70000000000005</v>
      </c>
      <c r="AE10" s="31">
        <v>215.15000000000003</v>
      </c>
      <c r="AF10" s="31">
        <v>215.15000000000003</v>
      </c>
      <c r="AG10" s="31">
        <v>150</v>
      </c>
      <c r="AH10" s="31">
        <v>150</v>
      </c>
      <c r="AI10" s="31">
        <v>150</v>
      </c>
      <c r="AJ10" s="31"/>
      <c r="AK10" s="31"/>
      <c r="AL10" s="31"/>
      <c r="AM10" s="31"/>
      <c r="AN10" s="31"/>
      <c r="AO10" s="31"/>
      <c r="AP10" s="31"/>
      <c r="AQ10" s="31"/>
      <c r="AR10" s="31"/>
      <c r="AS10" s="31">
        <v>13</v>
      </c>
      <c r="AT10" s="31">
        <v>11</v>
      </c>
      <c r="AU10" s="31">
        <v>10</v>
      </c>
      <c r="AV10" s="31">
        <v>3</v>
      </c>
      <c r="AW10" s="31">
        <v>3</v>
      </c>
      <c r="AX10" s="31">
        <v>2</v>
      </c>
      <c r="AY10" s="31">
        <v>2</v>
      </c>
      <c r="AZ10" s="31">
        <v>1</v>
      </c>
      <c r="BA10" s="31">
        <v>1</v>
      </c>
      <c r="BB10" s="31">
        <v>1</v>
      </c>
      <c r="BC10" s="31"/>
      <c r="BD10" s="31"/>
      <c r="BE10" s="31"/>
      <c r="BF10" s="31"/>
      <c r="BG10" s="31"/>
      <c r="BH10" s="31"/>
      <c r="BI10" s="31"/>
      <c r="BJ10" s="31"/>
      <c r="BK10" s="31"/>
      <c r="BL10" s="31">
        <v>0.65</v>
      </c>
      <c r="BM10" s="31">
        <v>0.55000000000000004</v>
      </c>
      <c r="BN10" s="31">
        <v>0.5</v>
      </c>
      <c r="BO10" s="31">
        <v>0.15</v>
      </c>
      <c r="BP10" s="31">
        <v>0.15</v>
      </c>
      <c r="BQ10" s="31">
        <v>0.1</v>
      </c>
      <c r="BR10" s="31">
        <v>0.1</v>
      </c>
      <c r="BS10" s="31">
        <v>0.05</v>
      </c>
      <c r="BT10" s="31">
        <v>0.05</v>
      </c>
      <c r="BU10" s="31">
        <v>0.05</v>
      </c>
      <c r="BV10" s="31"/>
      <c r="BW10" s="31"/>
      <c r="BX10" s="31"/>
      <c r="BY10" s="31"/>
      <c r="BZ10" s="31"/>
      <c r="CA10" s="31"/>
      <c r="CB10" s="31"/>
      <c r="CC10" s="31"/>
      <c r="CD10" s="31"/>
      <c r="CE10" s="31">
        <v>8.2447222222108394</v>
      </c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I10" s="7"/>
      <c r="DJ10" s="7"/>
      <c r="DK10" s="7"/>
      <c r="DL10" s="7"/>
      <c r="DM10" s="7"/>
      <c r="DN10" s="7"/>
      <c r="DO10" s="7"/>
      <c r="DP10" s="7"/>
      <c r="DQ10" s="1"/>
      <c r="DR10" s="1"/>
      <c r="DS10" s="1"/>
      <c r="DT10" s="1"/>
      <c r="DU10" s="1"/>
      <c r="EJ10" s="1"/>
      <c r="EK10" s="1"/>
    </row>
    <row r="11" spans="1:158" ht="14.25" customHeight="1" x14ac:dyDescent="0.35">
      <c r="A11" s="9" t="s">
        <v>33</v>
      </c>
      <c r="B11" s="9">
        <v>889</v>
      </c>
      <c r="C11" s="9" t="s">
        <v>106</v>
      </c>
      <c r="D11" s="9">
        <v>2026</v>
      </c>
      <c r="E11" s="31">
        <v>1</v>
      </c>
      <c r="F11" s="31" t="s">
        <v>337</v>
      </c>
      <c r="G11" s="31">
        <v>99612.95000000007</v>
      </c>
      <c r="H11" s="31">
        <v>99612.950000000084</v>
      </c>
      <c r="I11" s="31">
        <v>95668.000000000029</v>
      </c>
      <c r="J11" s="31">
        <v>69879.999999999927</v>
      </c>
      <c r="K11" s="31">
        <v>56765.999999999949</v>
      </c>
      <c r="L11" s="31">
        <v>48006.999999999964</v>
      </c>
      <c r="M11" s="31">
        <v>41497.999999999978</v>
      </c>
      <c r="N11" s="31">
        <v>36335.999999999971</v>
      </c>
      <c r="O11" s="31">
        <v>26630.999999999993</v>
      </c>
      <c r="P11" s="31">
        <v>24625.000000000004</v>
      </c>
      <c r="Q11" s="31"/>
      <c r="R11" s="31"/>
      <c r="S11" s="31"/>
      <c r="T11" s="31"/>
      <c r="U11" s="31"/>
      <c r="V11" s="31"/>
      <c r="W11" s="31"/>
      <c r="X11" s="31"/>
      <c r="Y11" s="31"/>
      <c r="Z11" s="31">
        <v>4980.6475000000037</v>
      </c>
      <c r="AA11" s="31">
        <v>4980.6475000000046</v>
      </c>
      <c r="AB11" s="31">
        <v>4783.4000000000015</v>
      </c>
      <c r="AC11" s="31">
        <v>3493.9999999999964</v>
      </c>
      <c r="AD11" s="31">
        <v>2838.2999999999975</v>
      </c>
      <c r="AE11" s="31">
        <v>2400.3499999999981</v>
      </c>
      <c r="AF11" s="31">
        <v>2074.8999999999987</v>
      </c>
      <c r="AG11" s="31">
        <v>1816.7999999999986</v>
      </c>
      <c r="AH11" s="31">
        <v>1331.5499999999997</v>
      </c>
      <c r="AI11" s="31">
        <v>1231.2500000000002</v>
      </c>
      <c r="AJ11" s="31"/>
      <c r="AK11" s="31"/>
      <c r="AL11" s="31"/>
      <c r="AM11" s="31"/>
      <c r="AN11" s="31"/>
      <c r="AO11" s="31"/>
      <c r="AP11" s="31"/>
      <c r="AQ11" s="31"/>
      <c r="AR11" s="31"/>
      <c r="AS11" s="31">
        <v>186</v>
      </c>
      <c r="AT11" s="31">
        <v>167</v>
      </c>
      <c r="AU11" s="31">
        <v>133</v>
      </c>
      <c r="AV11" s="31">
        <v>56</v>
      </c>
      <c r="AW11" s="31">
        <v>35</v>
      </c>
      <c r="AX11" s="31">
        <v>25</v>
      </c>
      <c r="AY11" s="31">
        <v>19</v>
      </c>
      <c r="AZ11" s="31">
        <v>15</v>
      </c>
      <c r="BA11" s="31">
        <v>9</v>
      </c>
      <c r="BB11" s="31">
        <v>8</v>
      </c>
      <c r="BC11" s="31"/>
      <c r="BD11" s="31"/>
      <c r="BE11" s="31"/>
      <c r="BF11" s="31"/>
      <c r="BG11" s="31"/>
      <c r="BH11" s="31"/>
      <c r="BI11" s="31"/>
      <c r="BJ11" s="31"/>
      <c r="BK11" s="31"/>
      <c r="BL11" s="31">
        <v>9.3000000000000007</v>
      </c>
      <c r="BM11" s="31">
        <v>8.35</v>
      </c>
      <c r="BN11" s="31">
        <v>6.65</v>
      </c>
      <c r="BO11" s="31">
        <v>2.8</v>
      </c>
      <c r="BP11" s="31">
        <v>1.75</v>
      </c>
      <c r="BQ11" s="31">
        <v>1.25</v>
      </c>
      <c r="BR11" s="31">
        <v>0.95</v>
      </c>
      <c r="BS11" s="31">
        <v>0.75</v>
      </c>
      <c r="BT11" s="31">
        <v>0.45</v>
      </c>
      <c r="BU11" s="31">
        <v>0.4</v>
      </c>
      <c r="BV11" s="31"/>
      <c r="BW11" s="31"/>
      <c r="BX11" s="31"/>
      <c r="BY11" s="31"/>
      <c r="BZ11" s="31"/>
      <c r="CA11" s="31"/>
      <c r="CB11" s="31"/>
      <c r="CC11" s="31"/>
      <c r="CD11" s="31"/>
      <c r="CE11" s="31">
        <v>117.37138888851973</v>
      </c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I11" s="7"/>
      <c r="DJ11" s="7"/>
      <c r="DK11" s="7"/>
      <c r="DL11" s="7"/>
      <c r="DM11" s="7"/>
      <c r="DN11" s="7"/>
      <c r="DO11" s="7"/>
      <c r="DP11" s="7"/>
      <c r="DQ11" s="1"/>
      <c r="DR11" s="1"/>
      <c r="DS11" s="1"/>
      <c r="DT11" s="1"/>
      <c r="DU11" s="1"/>
      <c r="EJ11" s="1"/>
      <c r="EK11" s="1"/>
    </row>
    <row r="12" spans="1:158" ht="14.25" customHeight="1" x14ac:dyDescent="0.35">
      <c r="A12" s="9" t="s">
        <v>33</v>
      </c>
      <c r="B12" s="9">
        <v>557</v>
      </c>
      <c r="C12" s="9" t="s">
        <v>182</v>
      </c>
      <c r="D12" s="9">
        <v>2026</v>
      </c>
      <c r="E12" s="31">
        <v>1</v>
      </c>
      <c r="F12" s="31" t="s">
        <v>2001</v>
      </c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>
        <v>3</v>
      </c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I12" s="7"/>
      <c r="DJ12" s="7"/>
      <c r="DK12" s="7"/>
      <c r="DL12" s="7"/>
      <c r="DM12" s="7"/>
      <c r="DN12" s="7"/>
      <c r="DO12" s="7"/>
      <c r="DP12" s="7"/>
      <c r="DQ12" s="1"/>
      <c r="DR12" s="1"/>
      <c r="DS12" s="1"/>
      <c r="DT12" s="1"/>
      <c r="DU12" s="1"/>
      <c r="EJ12" s="1"/>
      <c r="EK12" s="1"/>
    </row>
    <row r="13" spans="1:158" ht="14.25" customHeight="1" x14ac:dyDescent="0.35">
      <c r="A13" s="9" t="s">
        <v>33</v>
      </c>
      <c r="B13" s="9">
        <v>862</v>
      </c>
      <c r="C13" s="9" t="s">
        <v>105</v>
      </c>
      <c r="D13" s="9">
        <v>2026</v>
      </c>
      <c r="E13" s="31">
        <v>1</v>
      </c>
      <c r="F13" s="31" t="s">
        <v>339</v>
      </c>
      <c r="G13" s="31">
        <v>2161</v>
      </c>
      <c r="H13" s="31">
        <v>2161</v>
      </c>
      <c r="I13" s="31">
        <v>2161</v>
      </c>
      <c r="J13" s="31">
        <v>2161</v>
      </c>
      <c r="K13" s="31">
        <v>2161</v>
      </c>
      <c r="L13" s="31">
        <v>2161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>
        <v>108.05</v>
      </c>
      <c r="AA13" s="31">
        <v>108.05</v>
      </c>
      <c r="AB13" s="31">
        <v>108.05</v>
      </c>
      <c r="AC13" s="31">
        <v>108.05</v>
      </c>
      <c r="AD13" s="31">
        <v>108.05</v>
      </c>
      <c r="AE13" s="31">
        <v>108.05</v>
      </c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>
        <v>2</v>
      </c>
      <c r="AT13" s="31">
        <v>2</v>
      </c>
      <c r="AU13" s="31">
        <v>2</v>
      </c>
      <c r="AV13" s="31">
        <v>2</v>
      </c>
      <c r="AW13" s="31">
        <v>2</v>
      </c>
      <c r="AX13" s="31">
        <v>2</v>
      </c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>
        <v>0.1</v>
      </c>
      <c r="BM13" s="31">
        <v>0.1</v>
      </c>
      <c r="BN13" s="31">
        <v>0.1</v>
      </c>
      <c r="BO13" s="31">
        <v>0.1</v>
      </c>
      <c r="BP13" s="31">
        <v>0.1</v>
      </c>
      <c r="BQ13" s="31">
        <v>0.1</v>
      </c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I13" s="7"/>
      <c r="DJ13" s="7"/>
      <c r="DK13" s="7"/>
      <c r="DL13" s="7"/>
      <c r="DM13" s="7"/>
      <c r="DN13" s="7"/>
      <c r="DO13" s="7"/>
      <c r="DP13" s="7"/>
      <c r="DQ13" s="1"/>
      <c r="DR13" s="1"/>
      <c r="DS13" s="1"/>
      <c r="DT13" s="1"/>
      <c r="DU13" s="1"/>
      <c r="EJ13" s="1"/>
      <c r="EK13" s="1"/>
    </row>
    <row r="14" spans="1:158" ht="14.25" customHeight="1" x14ac:dyDescent="0.35">
      <c r="A14" s="9" t="s">
        <v>33</v>
      </c>
      <c r="B14" s="9"/>
      <c r="C14" s="9"/>
      <c r="D14" s="9">
        <v>2026</v>
      </c>
      <c r="E14" s="31">
        <v>1</v>
      </c>
      <c r="F14" s="31" t="s">
        <v>350</v>
      </c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>
        <v>5.6099999999999994</v>
      </c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I14" s="7"/>
      <c r="DJ14" s="7"/>
      <c r="DK14" s="7"/>
      <c r="DL14" s="7"/>
      <c r="DM14" s="7"/>
      <c r="DN14" s="7"/>
      <c r="DO14" s="7"/>
      <c r="DP14" s="7"/>
      <c r="DQ14" s="1"/>
      <c r="DR14" s="1"/>
      <c r="DS14" s="1"/>
      <c r="DT14" s="1"/>
      <c r="DU14" s="1"/>
      <c r="EJ14" s="1"/>
      <c r="EK14" s="1"/>
    </row>
    <row r="15" spans="1:158" ht="14.25" customHeight="1" x14ac:dyDescent="0.35">
      <c r="A15" s="9" t="s">
        <v>33</v>
      </c>
      <c r="B15" s="9">
        <v>807</v>
      </c>
      <c r="C15" s="9" t="s">
        <v>155</v>
      </c>
      <c r="D15" s="9">
        <v>2026</v>
      </c>
      <c r="E15" s="31">
        <v>1</v>
      </c>
      <c r="F15" s="31" t="s">
        <v>349</v>
      </c>
      <c r="G15" s="31">
        <v>9001</v>
      </c>
      <c r="H15" s="31">
        <v>9001</v>
      </c>
      <c r="I15" s="31">
        <v>8832</v>
      </c>
      <c r="J15" s="31">
        <v>8047</v>
      </c>
      <c r="K15" s="31">
        <v>7312</v>
      </c>
      <c r="L15" s="31">
        <v>7312</v>
      </c>
      <c r="M15" s="31">
        <v>7312</v>
      </c>
      <c r="N15" s="31">
        <v>7312</v>
      </c>
      <c r="O15" s="31">
        <v>4113</v>
      </c>
      <c r="P15" s="31">
        <v>4113</v>
      </c>
      <c r="Q15" s="31"/>
      <c r="R15" s="31"/>
      <c r="S15" s="31"/>
      <c r="T15" s="31"/>
      <c r="U15" s="31"/>
      <c r="V15" s="31"/>
      <c r="W15" s="31"/>
      <c r="X15" s="31"/>
      <c r="Y15" s="31"/>
      <c r="Z15" s="31">
        <v>450.05</v>
      </c>
      <c r="AA15" s="31">
        <v>450.05</v>
      </c>
      <c r="AB15" s="31">
        <v>441.6</v>
      </c>
      <c r="AC15" s="31">
        <v>402.35</v>
      </c>
      <c r="AD15" s="31">
        <v>365.6</v>
      </c>
      <c r="AE15" s="31">
        <v>365.6</v>
      </c>
      <c r="AF15" s="31">
        <v>365.6</v>
      </c>
      <c r="AG15" s="31">
        <v>365.6</v>
      </c>
      <c r="AH15" s="31">
        <v>205.65</v>
      </c>
      <c r="AI15" s="31">
        <v>205.65</v>
      </c>
      <c r="AJ15" s="31"/>
      <c r="AK15" s="31"/>
      <c r="AL15" s="31"/>
      <c r="AM15" s="31"/>
      <c r="AN15" s="31"/>
      <c r="AO15" s="31"/>
      <c r="AP15" s="31"/>
      <c r="AQ15" s="31"/>
      <c r="AR15" s="31"/>
      <c r="AS15" s="31">
        <v>9</v>
      </c>
      <c r="AT15" s="31">
        <v>7</v>
      </c>
      <c r="AU15" s="31">
        <v>6</v>
      </c>
      <c r="AV15" s="31">
        <v>4</v>
      </c>
      <c r="AW15" s="31">
        <v>3</v>
      </c>
      <c r="AX15" s="31">
        <v>3</v>
      </c>
      <c r="AY15" s="31">
        <v>3</v>
      </c>
      <c r="AZ15" s="31">
        <v>3</v>
      </c>
      <c r="BA15" s="31">
        <v>1</v>
      </c>
      <c r="BB15" s="31">
        <v>1</v>
      </c>
      <c r="BC15" s="31"/>
      <c r="BD15" s="31"/>
      <c r="BE15" s="31"/>
      <c r="BF15" s="31"/>
      <c r="BG15" s="31"/>
      <c r="BH15" s="31"/>
      <c r="BI15" s="31"/>
      <c r="BJ15" s="31"/>
      <c r="BK15" s="31"/>
      <c r="BL15" s="31">
        <v>0.45</v>
      </c>
      <c r="BM15" s="31">
        <v>0.35</v>
      </c>
      <c r="BN15" s="31">
        <v>0.3</v>
      </c>
      <c r="BO15" s="31">
        <v>0.2</v>
      </c>
      <c r="BP15" s="31">
        <v>0.15</v>
      </c>
      <c r="BQ15" s="31">
        <v>0.15</v>
      </c>
      <c r="BR15" s="31">
        <v>0.15</v>
      </c>
      <c r="BS15" s="31">
        <v>0.15</v>
      </c>
      <c r="BT15" s="31">
        <v>0.05</v>
      </c>
      <c r="BU15" s="31">
        <v>0.05</v>
      </c>
      <c r="BV15" s="31"/>
      <c r="BW15" s="31"/>
      <c r="BX15" s="31"/>
      <c r="BY15" s="31"/>
      <c r="BZ15" s="31"/>
      <c r="CA15" s="31"/>
      <c r="CB15" s="31"/>
      <c r="CC15" s="31"/>
      <c r="CD15" s="31"/>
      <c r="CE15" s="31">
        <v>5.54</v>
      </c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I15" s="7"/>
      <c r="DJ15" s="7"/>
      <c r="DK15" s="7"/>
      <c r="DL15" s="7"/>
      <c r="DM15" s="7"/>
      <c r="DN15" s="7"/>
      <c r="DO15" s="7"/>
      <c r="DP15" s="7"/>
      <c r="DQ15" s="1"/>
      <c r="DR15" s="1"/>
      <c r="DS15" s="1"/>
      <c r="DT15" s="1"/>
      <c r="DU15" s="1"/>
      <c r="EJ15" s="1"/>
      <c r="EK15" s="1"/>
    </row>
    <row r="16" spans="1:158" ht="14.25" customHeight="1" x14ac:dyDescent="0.35">
      <c r="A16" s="9" t="s">
        <v>33</v>
      </c>
      <c r="B16" s="9">
        <v>537</v>
      </c>
      <c r="C16" s="9" t="s">
        <v>126</v>
      </c>
      <c r="D16" s="9">
        <v>2026</v>
      </c>
      <c r="E16" s="31">
        <v>1</v>
      </c>
      <c r="F16" s="31" t="s">
        <v>341</v>
      </c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>
        <v>46.450277777735607</v>
      </c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I16" s="7"/>
      <c r="DJ16" s="7"/>
      <c r="DK16" s="7"/>
      <c r="DL16" s="7"/>
      <c r="DM16" s="7"/>
      <c r="DN16" s="7"/>
      <c r="DO16" s="7"/>
      <c r="DP16" s="7"/>
      <c r="DQ16" s="1"/>
      <c r="DR16" s="1"/>
      <c r="DS16" s="1"/>
      <c r="DT16" s="1"/>
      <c r="DU16" s="1"/>
      <c r="EJ16" s="1"/>
      <c r="EK16" s="1"/>
    </row>
    <row r="17" spans="1:83" s="2" customFormat="1" ht="14.25" customHeight="1" x14ac:dyDescent="0.2">
      <c r="A17" s="9" t="s">
        <v>33</v>
      </c>
      <c r="B17" s="9">
        <v>817</v>
      </c>
      <c r="C17" s="9" t="s">
        <v>93</v>
      </c>
      <c r="D17" s="9">
        <v>2026</v>
      </c>
      <c r="E17" s="31">
        <v>1</v>
      </c>
      <c r="F17" s="31" t="s">
        <v>1989</v>
      </c>
      <c r="G17" s="31">
        <v>4960.95</v>
      </c>
      <c r="H17" s="31">
        <v>4960.95</v>
      </c>
      <c r="I17" s="31">
        <v>4960.95</v>
      </c>
      <c r="J17" s="31">
        <v>4715</v>
      </c>
      <c r="K17" s="31">
        <v>4152</v>
      </c>
      <c r="L17" s="31">
        <v>4152</v>
      </c>
      <c r="M17" s="31">
        <v>3092</v>
      </c>
      <c r="N17" s="31">
        <v>1593</v>
      </c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>
        <v>248.04749999999999</v>
      </c>
      <c r="AA17" s="31">
        <v>248.04749999999999</v>
      </c>
      <c r="AB17" s="31">
        <v>248.04749999999999</v>
      </c>
      <c r="AC17" s="31">
        <v>235.75</v>
      </c>
      <c r="AD17" s="31">
        <v>207.6</v>
      </c>
      <c r="AE17" s="31">
        <v>207.6</v>
      </c>
      <c r="AF17" s="31">
        <v>154.6</v>
      </c>
      <c r="AG17" s="31">
        <v>79.650000000000006</v>
      </c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>
        <v>5</v>
      </c>
      <c r="AT17" s="31">
        <v>5</v>
      </c>
      <c r="AU17" s="31">
        <v>5</v>
      </c>
      <c r="AV17" s="31">
        <v>4</v>
      </c>
      <c r="AW17" s="31">
        <v>3</v>
      </c>
      <c r="AX17" s="31">
        <v>3</v>
      </c>
      <c r="AY17" s="31">
        <v>2</v>
      </c>
      <c r="AZ17" s="31">
        <v>1</v>
      </c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>
        <v>0.25</v>
      </c>
      <c r="BM17" s="31">
        <v>0.25</v>
      </c>
      <c r="BN17" s="31">
        <v>0.25</v>
      </c>
      <c r="BO17" s="31">
        <v>0.2</v>
      </c>
      <c r="BP17" s="31">
        <v>0.15</v>
      </c>
      <c r="BQ17" s="31">
        <v>0.15</v>
      </c>
      <c r="BR17" s="31">
        <v>0.1</v>
      </c>
      <c r="BS17" s="31">
        <v>0.05</v>
      </c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>
        <v>3.65</v>
      </c>
    </row>
    <row r="18" spans="1:83" s="2" customFormat="1" ht="14.25" customHeight="1" x14ac:dyDescent="0.2">
      <c r="A18" s="9" t="s">
        <v>33</v>
      </c>
      <c r="B18" s="9">
        <v>886</v>
      </c>
      <c r="C18" s="9" t="s">
        <v>116</v>
      </c>
      <c r="D18" s="9">
        <v>2026</v>
      </c>
      <c r="E18" s="31">
        <v>1</v>
      </c>
      <c r="F18" s="31" t="s">
        <v>347</v>
      </c>
      <c r="G18" s="31">
        <v>72051.01999999999</v>
      </c>
      <c r="H18" s="31">
        <v>72051.019999999975</v>
      </c>
      <c r="I18" s="31">
        <v>70140.01999999999</v>
      </c>
      <c r="J18" s="31">
        <v>56346.999999999993</v>
      </c>
      <c r="K18" s="31">
        <v>48665.999999999985</v>
      </c>
      <c r="L18" s="31">
        <v>40840.999999999978</v>
      </c>
      <c r="M18" s="31">
        <v>36539.999999999985</v>
      </c>
      <c r="N18" s="31">
        <v>31214.999999999989</v>
      </c>
      <c r="O18" s="31">
        <v>23184</v>
      </c>
      <c r="P18" s="31">
        <v>21002</v>
      </c>
      <c r="Q18" s="31">
        <v>5500</v>
      </c>
      <c r="R18" s="31">
        <v>5500</v>
      </c>
      <c r="S18" s="31"/>
      <c r="T18" s="31"/>
      <c r="U18" s="31"/>
      <c r="V18" s="31"/>
      <c r="W18" s="31"/>
      <c r="X18" s="31"/>
      <c r="Y18" s="31"/>
      <c r="Z18" s="31">
        <v>3602.5509999999995</v>
      </c>
      <c r="AA18" s="31">
        <v>3602.5509999999986</v>
      </c>
      <c r="AB18" s="31">
        <v>3507.0009999999993</v>
      </c>
      <c r="AC18" s="31">
        <v>2817.3499999999995</v>
      </c>
      <c r="AD18" s="31">
        <v>2433.2999999999993</v>
      </c>
      <c r="AE18" s="31">
        <v>2042.0499999999988</v>
      </c>
      <c r="AF18" s="31">
        <v>1826.9999999999993</v>
      </c>
      <c r="AG18" s="31">
        <v>1560.7499999999995</v>
      </c>
      <c r="AH18" s="31">
        <v>1159.2</v>
      </c>
      <c r="AI18" s="31">
        <v>1050.0999999999999</v>
      </c>
      <c r="AJ18" s="31">
        <v>275</v>
      </c>
      <c r="AK18" s="31">
        <v>275</v>
      </c>
      <c r="AL18" s="31"/>
      <c r="AM18" s="31"/>
      <c r="AN18" s="31"/>
      <c r="AO18" s="31"/>
      <c r="AP18" s="31"/>
      <c r="AQ18" s="31"/>
      <c r="AR18" s="31"/>
      <c r="AS18" s="31">
        <v>111</v>
      </c>
      <c r="AT18" s="31">
        <v>96</v>
      </c>
      <c r="AU18" s="31">
        <v>82</v>
      </c>
      <c r="AV18" s="31">
        <v>40</v>
      </c>
      <c r="AW18" s="31">
        <v>28</v>
      </c>
      <c r="AX18" s="31">
        <v>19</v>
      </c>
      <c r="AY18" s="31">
        <v>15</v>
      </c>
      <c r="AZ18" s="31">
        <v>11</v>
      </c>
      <c r="BA18" s="31">
        <v>6</v>
      </c>
      <c r="BB18" s="31">
        <v>5</v>
      </c>
      <c r="BC18" s="31">
        <v>1</v>
      </c>
      <c r="BD18" s="31">
        <v>1</v>
      </c>
      <c r="BE18" s="31"/>
      <c r="BF18" s="31"/>
      <c r="BG18" s="31"/>
      <c r="BH18" s="31"/>
      <c r="BI18" s="31"/>
      <c r="BJ18" s="31"/>
      <c r="BK18" s="31"/>
      <c r="BL18" s="31">
        <v>5.55</v>
      </c>
      <c r="BM18" s="31">
        <v>4.8</v>
      </c>
      <c r="BN18" s="31">
        <v>4.0999999999999996</v>
      </c>
      <c r="BO18" s="31">
        <v>2</v>
      </c>
      <c r="BP18" s="31">
        <v>1.4</v>
      </c>
      <c r="BQ18" s="31">
        <v>0.95</v>
      </c>
      <c r="BR18" s="31">
        <v>0.75</v>
      </c>
      <c r="BS18" s="31">
        <v>0.55000000000000004</v>
      </c>
      <c r="BT18" s="31">
        <v>0.3</v>
      </c>
      <c r="BU18" s="31">
        <v>0.25</v>
      </c>
      <c r="BV18" s="31">
        <v>0.05</v>
      </c>
      <c r="BW18" s="31">
        <v>0.05</v>
      </c>
      <c r="BX18" s="31"/>
      <c r="BY18" s="31"/>
      <c r="BZ18" s="31"/>
      <c r="CA18" s="31"/>
      <c r="CB18" s="31"/>
      <c r="CC18" s="31"/>
      <c r="CD18" s="31"/>
      <c r="CE18" s="31">
        <v>76.351388888899237</v>
      </c>
    </row>
    <row r="19" spans="1:83" s="2" customFormat="1" ht="14.25" customHeight="1" x14ac:dyDescent="0.2">
      <c r="A19" s="9" t="s">
        <v>33</v>
      </c>
      <c r="B19" s="9">
        <v>863</v>
      </c>
      <c r="C19" s="9" t="s">
        <v>195</v>
      </c>
      <c r="D19" s="9">
        <v>2026</v>
      </c>
      <c r="E19" s="31">
        <v>1</v>
      </c>
      <c r="F19" s="31" t="s">
        <v>342</v>
      </c>
      <c r="G19" s="31">
        <v>17901.999999999996</v>
      </c>
      <c r="H19" s="31">
        <v>17901.999999999996</v>
      </c>
      <c r="I19" s="31">
        <v>16917.999999999996</v>
      </c>
      <c r="J19" s="31">
        <v>11884</v>
      </c>
      <c r="K19" s="31">
        <v>9411</v>
      </c>
      <c r="L19" s="31">
        <v>9411</v>
      </c>
      <c r="M19" s="31">
        <v>8384</v>
      </c>
      <c r="N19" s="31">
        <v>8384</v>
      </c>
      <c r="O19" s="31">
        <v>5182</v>
      </c>
      <c r="P19" s="31">
        <v>3000</v>
      </c>
      <c r="Q19" s="31"/>
      <c r="R19" s="31"/>
      <c r="S19" s="31"/>
      <c r="T19" s="31"/>
      <c r="U19" s="31"/>
      <c r="V19" s="31"/>
      <c r="W19" s="31"/>
      <c r="X19" s="31"/>
      <c r="Y19" s="31"/>
      <c r="Z19" s="31">
        <v>895.0999999999998</v>
      </c>
      <c r="AA19" s="31">
        <v>895.0999999999998</v>
      </c>
      <c r="AB19" s="31">
        <v>845.89999999999986</v>
      </c>
      <c r="AC19" s="31">
        <v>594.20000000000005</v>
      </c>
      <c r="AD19" s="31">
        <v>470.55</v>
      </c>
      <c r="AE19" s="31">
        <v>470.55</v>
      </c>
      <c r="AF19" s="31">
        <v>419.2</v>
      </c>
      <c r="AG19" s="31">
        <v>419.2</v>
      </c>
      <c r="AH19" s="31">
        <v>259.10000000000002</v>
      </c>
      <c r="AI19" s="31">
        <v>150</v>
      </c>
      <c r="AJ19" s="31"/>
      <c r="AK19" s="31"/>
      <c r="AL19" s="31"/>
      <c r="AM19" s="31"/>
      <c r="AN19" s="31"/>
      <c r="AO19" s="31"/>
      <c r="AP19" s="31"/>
      <c r="AQ19" s="31"/>
      <c r="AR19" s="31"/>
      <c r="AS19" s="31">
        <v>36</v>
      </c>
      <c r="AT19" s="31">
        <v>34</v>
      </c>
      <c r="AU19" s="31">
        <v>24</v>
      </c>
      <c r="AV19" s="31">
        <v>9</v>
      </c>
      <c r="AW19" s="31">
        <v>5</v>
      </c>
      <c r="AX19" s="31">
        <v>5</v>
      </c>
      <c r="AY19" s="31">
        <v>4</v>
      </c>
      <c r="AZ19" s="31">
        <v>4</v>
      </c>
      <c r="BA19" s="31">
        <v>2</v>
      </c>
      <c r="BB19" s="31">
        <v>1</v>
      </c>
      <c r="BC19" s="31"/>
      <c r="BD19" s="31"/>
      <c r="BE19" s="31"/>
      <c r="BF19" s="31"/>
      <c r="BG19" s="31"/>
      <c r="BH19" s="31"/>
      <c r="BI19" s="31"/>
      <c r="BJ19" s="31"/>
      <c r="BK19" s="31"/>
      <c r="BL19" s="31">
        <v>1.8</v>
      </c>
      <c r="BM19" s="31">
        <v>1.7</v>
      </c>
      <c r="BN19" s="31">
        <v>1.2</v>
      </c>
      <c r="BO19" s="31">
        <v>0.45</v>
      </c>
      <c r="BP19" s="31">
        <v>0.25</v>
      </c>
      <c r="BQ19" s="31">
        <v>0.25</v>
      </c>
      <c r="BR19" s="31">
        <v>0.2</v>
      </c>
      <c r="BS19" s="31">
        <v>0.2</v>
      </c>
      <c r="BT19" s="31">
        <v>0.1</v>
      </c>
      <c r="BU19" s="31">
        <v>0.05</v>
      </c>
      <c r="BV19" s="31"/>
      <c r="BW19" s="31"/>
      <c r="BX19" s="31"/>
      <c r="BY19" s="31"/>
      <c r="BZ19" s="31"/>
      <c r="CA19" s="31"/>
      <c r="CB19" s="31"/>
      <c r="CC19" s="31"/>
      <c r="CD19" s="31"/>
      <c r="CE19" s="31">
        <v>45.30777777770534</v>
      </c>
    </row>
    <row r="20" spans="1:83" s="2" customFormat="1" ht="14.25" customHeight="1" x14ac:dyDescent="0.2">
      <c r="A20" s="9" t="s">
        <v>33</v>
      </c>
      <c r="B20" s="9">
        <v>580</v>
      </c>
      <c r="C20" s="9" t="s">
        <v>96</v>
      </c>
      <c r="D20" s="9">
        <v>2026</v>
      </c>
      <c r="E20" s="31">
        <v>1</v>
      </c>
      <c r="F20" s="31" t="s">
        <v>348</v>
      </c>
      <c r="G20" s="31">
        <v>21059.969999999998</v>
      </c>
      <c r="H20" s="31">
        <v>21059.969999999998</v>
      </c>
      <c r="I20" s="31">
        <v>20692.969999999994</v>
      </c>
      <c r="J20" s="31">
        <v>18529.999999999993</v>
      </c>
      <c r="K20" s="31">
        <v>16058.000000000002</v>
      </c>
      <c r="L20" s="31">
        <v>14279.000000000002</v>
      </c>
      <c r="M20" s="31">
        <v>12154.000000000002</v>
      </c>
      <c r="N20" s="31">
        <v>12154.000000000002</v>
      </c>
      <c r="O20" s="31">
        <v>12154.000000000002</v>
      </c>
      <c r="P20" s="31">
        <v>12154.000000000002</v>
      </c>
      <c r="Q20" s="31">
        <v>5500.0000000000018</v>
      </c>
      <c r="R20" s="31">
        <v>5500.0000000000018</v>
      </c>
      <c r="S20" s="31"/>
      <c r="T20" s="31"/>
      <c r="U20" s="31"/>
      <c r="V20" s="31"/>
      <c r="W20" s="31"/>
      <c r="X20" s="31"/>
      <c r="Y20" s="31"/>
      <c r="Z20" s="31">
        <v>1052.9984999999999</v>
      </c>
      <c r="AA20" s="31">
        <v>1052.9984999999999</v>
      </c>
      <c r="AB20" s="31">
        <v>1034.6484999999998</v>
      </c>
      <c r="AC20" s="31">
        <v>926.49999999999966</v>
      </c>
      <c r="AD20" s="31">
        <v>802.90000000000009</v>
      </c>
      <c r="AE20" s="31">
        <v>713.95</v>
      </c>
      <c r="AF20" s="31">
        <v>607.70000000000005</v>
      </c>
      <c r="AG20" s="31">
        <v>607.70000000000005</v>
      </c>
      <c r="AH20" s="31">
        <v>607.70000000000005</v>
      </c>
      <c r="AI20" s="31">
        <v>607.70000000000005</v>
      </c>
      <c r="AJ20" s="31">
        <v>275.00000000000011</v>
      </c>
      <c r="AK20" s="31">
        <v>275.00000000000011</v>
      </c>
      <c r="AL20" s="31"/>
      <c r="AM20" s="31"/>
      <c r="AN20" s="31"/>
      <c r="AO20" s="31"/>
      <c r="AP20" s="31"/>
      <c r="AQ20" s="31"/>
      <c r="AR20" s="31"/>
      <c r="AS20" s="31">
        <v>20</v>
      </c>
      <c r="AT20" s="31">
        <v>20</v>
      </c>
      <c r="AU20" s="31">
        <v>18</v>
      </c>
      <c r="AV20" s="31">
        <v>11</v>
      </c>
      <c r="AW20" s="31">
        <v>7</v>
      </c>
      <c r="AX20" s="31">
        <v>5</v>
      </c>
      <c r="AY20" s="31">
        <v>3</v>
      </c>
      <c r="AZ20" s="31">
        <v>3</v>
      </c>
      <c r="BA20" s="31">
        <v>3</v>
      </c>
      <c r="BB20" s="31">
        <v>3</v>
      </c>
      <c r="BC20" s="31">
        <v>1</v>
      </c>
      <c r="BD20" s="31">
        <v>1</v>
      </c>
      <c r="BE20" s="31"/>
      <c r="BF20" s="31"/>
      <c r="BG20" s="31"/>
      <c r="BH20" s="31"/>
      <c r="BI20" s="31"/>
      <c r="BJ20" s="31"/>
      <c r="BK20" s="31"/>
      <c r="BL20" s="31">
        <v>1</v>
      </c>
      <c r="BM20" s="31">
        <v>1</v>
      </c>
      <c r="BN20" s="31">
        <v>0.9</v>
      </c>
      <c r="BO20" s="31">
        <v>0.55000000000000004</v>
      </c>
      <c r="BP20" s="31">
        <v>0.35</v>
      </c>
      <c r="BQ20" s="31">
        <v>0.25</v>
      </c>
      <c r="BR20" s="31">
        <v>0.15</v>
      </c>
      <c r="BS20" s="31">
        <v>0.15</v>
      </c>
      <c r="BT20" s="31">
        <v>0.15</v>
      </c>
      <c r="BU20" s="31">
        <v>0.15</v>
      </c>
      <c r="BV20" s="31">
        <v>0.05</v>
      </c>
      <c r="BW20" s="31">
        <v>0.05</v>
      </c>
      <c r="BX20" s="31"/>
      <c r="BY20" s="31"/>
      <c r="BZ20" s="31"/>
      <c r="CA20" s="31"/>
      <c r="CB20" s="31"/>
      <c r="CC20" s="31"/>
      <c r="CD20" s="31"/>
      <c r="CE20" s="31">
        <v>16.555277777777519</v>
      </c>
    </row>
    <row r="21" spans="1:83" s="2" customFormat="1" ht="14.25" customHeight="1" x14ac:dyDescent="0.2">
      <c r="A21" s="9" t="s">
        <v>33</v>
      </c>
      <c r="B21" s="9">
        <v>828</v>
      </c>
      <c r="C21" s="9" t="s">
        <v>158</v>
      </c>
      <c r="D21" s="9">
        <v>2026</v>
      </c>
      <c r="E21" s="31">
        <v>1</v>
      </c>
      <c r="F21" s="31" t="s">
        <v>346</v>
      </c>
      <c r="G21" s="31">
        <v>149149.85000000009</v>
      </c>
      <c r="H21" s="31">
        <v>149149.95000000016</v>
      </c>
      <c r="I21" s="31">
        <v>146415.00000000015</v>
      </c>
      <c r="J21" s="31">
        <v>124308.00000000017</v>
      </c>
      <c r="K21" s="31">
        <v>106531.00000000016</v>
      </c>
      <c r="L21" s="31">
        <v>95720.000000000044</v>
      </c>
      <c r="M21" s="31">
        <v>82572.000000000058</v>
      </c>
      <c r="N21" s="31">
        <v>75928.000000000073</v>
      </c>
      <c r="O21" s="31">
        <v>68003</v>
      </c>
      <c r="P21" s="31">
        <v>61564.999999999978</v>
      </c>
      <c r="Q21" s="31">
        <v>33250.999999999978</v>
      </c>
      <c r="R21" s="31">
        <v>33250.999999999978</v>
      </c>
      <c r="S21" s="31">
        <v>10693.000000000002</v>
      </c>
      <c r="T21" s="31">
        <v>10693.000000000002</v>
      </c>
      <c r="U21" s="31">
        <v>10693.000000000002</v>
      </c>
      <c r="V21" s="31"/>
      <c r="W21" s="31"/>
      <c r="X21" s="31"/>
      <c r="Y21" s="31"/>
      <c r="Z21" s="31">
        <v>7457.4925000000048</v>
      </c>
      <c r="AA21" s="31">
        <v>7457.4975000000077</v>
      </c>
      <c r="AB21" s="31">
        <v>7320.7500000000073</v>
      </c>
      <c r="AC21" s="31">
        <v>6215.4000000000087</v>
      </c>
      <c r="AD21" s="31">
        <v>5326.5500000000084</v>
      </c>
      <c r="AE21" s="31">
        <v>4786.0000000000018</v>
      </c>
      <c r="AF21" s="31">
        <v>4128.6000000000031</v>
      </c>
      <c r="AG21" s="31">
        <v>3796.4000000000037</v>
      </c>
      <c r="AH21" s="31">
        <v>3400.15</v>
      </c>
      <c r="AI21" s="31">
        <v>3078.2499999999991</v>
      </c>
      <c r="AJ21" s="31">
        <v>1662.5499999999988</v>
      </c>
      <c r="AK21" s="31">
        <v>1662.5499999999988</v>
      </c>
      <c r="AL21" s="31">
        <v>534.65000000000009</v>
      </c>
      <c r="AM21" s="31">
        <v>534.65000000000009</v>
      </c>
      <c r="AN21" s="31">
        <v>534.65000000000009</v>
      </c>
      <c r="AO21" s="31"/>
      <c r="AP21" s="31"/>
      <c r="AQ21" s="31"/>
      <c r="AR21" s="31"/>
      <c r="AS21" s="31">
        <v>189</v>
      </c>
      <c r="AT21" s="31">
        <v>170</v>
      </c>
      <c r="AU21" s="31">
        <v>144</v>
      </c>
      <c r="AV21" s="31">
        <v>80</v>
      </c>
      <c r="AW21" s="31">
        <v>51</v>
      </c>
      <c r="AX21" s="31">
        <v>39</v>
      </c>
      <c r="AY21" s="31">
        <v>27</v>
      </c>
      <c r="AZ21" s="31">
        <v>22</v>
      </c>
      <c r="BA21" s="31">
        <v>17</v>
      </c>
      <c r="BB21" s="31">
        <v>14</v>
      </c>
      <c r="BC21" s="31">
        <v>5</v>
      </c>
      <c r="BD21" s="31">
        <v>5</v>
      </c>
      <c r="BE21" s="31">
        <v>1</v>
      </c>
      <c r="BF21" s="31">
        <v>1</v>
      </c>
      <c r="BG21" s="31">
        <v>1</v>
      </c>
      <c r="BH21" s="31"/>
      <c r="BI21" s="31"/>
      <c r="BJ21" s="31"/>
      <c r="BK21" s="31"/>
      <c r="BL21" s="31">
        <v>9.4499999999999993</v>
      </c>
      <c r="BM21" s="31">
        <v>8.5</v>
      </c>
      <c r="BN21" s="31">
        <v>7.2</v>
      </c>
      <c r="BO21" s="31">
        <v>4</v>
      </c>
      <c r="BP21" s="31">
        <v>2.5499999999999998</v>
      </c>
      <c r="BQ21" s="31">
        <v>1.95</v>
      </c>
      <c r="BR21" s="31">
        <v>1.35</v>
      </c>
      <c r="BS21" s="31">
        <v>1.1000000000000001</v>
      </c>
      <c r="BT21" s="31">
        <v>0.85</v>
      </c>
      <c r="BU21" s="31">
        <v>0.7</v>
      </c>
      <c r="BV21" s="31">
        <v>0.25</v>
      </c>
      <c r="BW21" s="31">
        <v>0.25</v>
      </c>
      <c r="BX21" s="31">
        <v>0.05</v>
      </c>
      <c r="BY21" s="31">
        <v>0.05</v>
      </c>
      <c r="BZ21" s="31">
        <v>0.05</v>
      </c>
      <c r="CA21" s="31"/>
      <c r="CB21" s="31"/>
      <c r="CC21" s="31"/>
      <c r="CD21" s="31"/>
      <c r="CE21" s="31">
        <v>116.31166666641366</v>
      </c>
    </row>
    <row r="22" spans="1:83" s="2" customFormat="1" ht="14.25" customHeight="1" x14ac:dyDescent="0.2">
      <c r="A22" s="9" t="s">
        <v>33</v>
      </c>
      <c r="B22" s="9">
        <v>832</v>
      </c>
      <c r="C22" s="9" t="s">
        <v>115</v>
      </c>
      <c r="D22" s="9">
        <v>2026</v>
      </c>
      <c r="E22" s="31">
        <v>1</v>
      </c>
      <c r="F22" s="31" t="s">
        <v>340</v>
      </c>
      <c r="G22" s="31">
        <v>115237.95000000004</v>
      </c>
      <c r="H22" s="31">
        <v>115237.95000000003</v>
      </c>
      <c r="I22" s="31">
        <v>113612.95000000003</v>
      </c>
      <c r="J22" s="31">
        <v>90971.000000000044</v>
      </c>
      <c r="K22" s="31">
        <v>81348.000000000073</v>
      </c>
      <c r="L22" s="31">
        <v>69437.000000000044</v>
      </c>
      <c r="M22" s="31">
        <v>60640.000000000007</v>
      </c>
      <c r="N22" s="31">
        <v>54088.000000000007</v>
      </c>
      <c r="O22" s="31">
        <v>44119.000000000007</v>
      </c>
      <c r="P22" s="31">
        <v>44119.000000000007</v>
      </c>
      <c r="Q22" s="31">
        <v>13085</v>
      </c>
      <c r="R22" s="31">
        <v>13085</v>
      </c>
      <c r="S22" s="31"/>
      <c r="T22" s="31"/>
      <c r="U22" s="31"/>
      <c r="V22" s="31"/>
      <c r="W22" s="31"/>
      <c r="X22" s="31"/>
      <c r="Y22" s="31"/>
      <c r="Z22" s="31">
        <v>5761.8975000000019</v>
      </c>
      <c r="AA22" s="31">
        <v>5761.8975000000009</v>
      </c>
      <c r="AB22" s="31">
        <v>5680.6475000000009</v>
      </c>
      <c r="AC22" s="31">
        <v>4548.550000000002</v>
      </c>
      <c r="AD22" s="31">
        <v>4067.4000000000037</v>
      </c>
      <c r="AE22" s="31">
        <v>3471.8500000000022</v>
      </c>
      <c r="AF22" s="31">
        <v>3032.0000000000005</v>
      </c>
      <c r="AG22" s="31">
        <v>2704.4000000000005</v>
      </c>
      <c r="AH22" s="31">
        <v>2205.9500000000003</v>
      </c>
      <c r="AI22" s="31">
        <v>2205.9500000000003</v>
      </c>
      <c r="AJ22" s="31">
        <v>654.25</v>
      </c>
      <c r="AK22" s="31">
        <v>654.25</v>
      </c>
      <c r="AL22" s="31"/>
      <c r="AM22" s="31"/>
      <c r="AN22" s="31"/>
      <c r="AO22" s="31"/>
      <c r="AP22" s="31"/>
      <c r="AQ22" s="31"/>
      <c r="AR22" s="31"/>
      <c r="AS22" s="31">
        <v>160</v>
      </c>
      <c r="AT22" s="31">
        <v>150</v>
      </c>
      <c r="AU22" s="31">
        <v>132</v>
      </c>
      <c r="AV22" s="31">
        <v>60</v>
      </c>
      <c r="AW22" s="31">
        <v>44</v>
      </c>
      <c r="AX22" s="31">
        <v>30</v>
      </c>
      <c r="AY22" s="31">
        <v>22</v>
      </c>
      <c r="AZ22" s="31">
        <v>17</v>
      </c>
      <c r="BA22" s="31">
        <v>11</v>
      </c>
      <c r="BB22" s="31">
        <v>11</v>
      </c>
      <c r="BC22" s="31">
        <v>2</v>
      </c>
      <c r="BD22" s="31">
        <v>2</v>
      </c>
      <c r="BE22" s="31"/>
      <c r="BF22" s="31"/>
      <c r="BG22" s="31"/>
      <c r="BH22" s="31"/>
      <c r="BI22" s="31"/>
      <c r="BJ22" s="31"/>
      <c r="BK22" s="31"/>
      <c r="BL22" s="31">
        <v>8</v>
      </c>
      <c r="BM22" s="31">
        <v>7.5</v>
      </c>
      <c r="BN22" s="31">
        <v>6.6</v>
      </c>
      <c r="BO22" s="31">
        <v>3</v>
      </c>
      <c r="BP22" s="31">
        <v>2.2000000000000002</v>
      </c>
      <c r="BQ22" s="31">
        <v>1.5</v>
      </c>
      <c r="BR22" s="31">
        <v>1.1000000000000001</v>
      </c>
      <c r="BS22" s="31">
        <v>0.85</v>
      </c>
      <c r="BT22" s="31">
        <v>0.55000000000000004</v>
      </c>
      <c r="BU22" s="31">
        <v>0.55000000000000004</v>
      </c>
      <c r="BV22" s="31">
        <v>0.1</v>
      </c>
      <c r="BW22" s="31">
        <v>0.1</v>
      </c>
      <c r="BX22" s="31"/>
      <c r="BY22" s="31"/>
      <c r="BZ22" s="31"/>
      <c r="CA22" s="31"/>
      <c r="CB22" s="31"/>
      <c r="CC22" s="31"/>
      <c r="CD22" s="31"/>
      <c r="CE22" s="31">
        <v>91.015555555466563</v>
      </c>
    </row>
    <row r="23" spans="1:83" s="2" customFormat="1" ht="14.25" customHeight="1" x14ac:dyDescent="0.2">
      <c r="A23" s="9" t="s">
        <v>33</v>
      </c>
      <c r="B23" s="9">
        <v>523</v>
      </c>
      <c r="C23" s="9" t="s">
        <v>114</v>
      </c>
      <c r="D23" s="9">
        <v>2026</v>
      </c>
      <c r="E23" s="31">
        <v>1</v>
      </c>
      <c r="F23" s="31" t="s">
        <v>343</v>
      </c>
      <c r="G23" s="31">
        <v>64930.949999999983</v>
      </c>
      <c r="H23" s="31">
        <v>64930.95</v>
      </c>
      <c r="I23" s="31">
        <v>63076.999999999993</v>
      </c>
      <c r="J23" s="31">
        <v>51662.999999999985</v>
      </c>
      <c r="K23" s="31">
        <v>43583.999999999993</v>
      </c>
      <c r="L23" s="31">
        <v>38532.999999999993</v>
      </c>
      <c r="M23" s="31">
        <v>37505.999999999985</v>
      </c>
      <c r="N23" s="31">
        <v>37505.999999999985</v>
      </c>
      <c r="O23" s="31">
        <v>32698.999999999989</v>
      </c>
      <c r="P23" s="31">
        <v>30583.999999999989</v>
      </c>
      <c r="Q23" s="31">
        <v>21583.999999999993</v>
      </c>
      <c r="R23" s="31">
        <v>16519</v>
      </c>
      <c r="S23" s="31"/>
      <c r="T23" s="31"/>
      <c r="U23" s="31"/>
      <c r="V23" s="31"/>
      <c r="W23" s="31"/>
      <c r="X23" s="31"/>
      <c r="Y23" s="31"/>
      <c r="Z23" s="31">
        <v>3246.5474999999992</v>
      </c>
      <c r="AA23" s="31">
        <v>3246.5474999999997</v>
      </c>
      <c r="AB23" s="31">
        <v>3153.8499999999995</v>
      </c>
      <c r="AC23" s="31">
        <v>2583.1499999999992</v>
      </c>
      <c r="AD23" s="31">
        <v>2179.1999999999998</v>
      </c>
      <c r="AE23" s="31">
        <v>1926.6499999999996</v>
      </c>
      <c r="AF23" s="31">
        <v>1875.2999999999993</v>
      </c>
      <c r="AG23" s="31">
        <v>1875.2999999999993</v>
      </c>
      <c r="AH23" s="31">
        <v>1634.9499999999994</v>
      </c>
      <c r="AI23" s="31">
        <v>1529.1999999999994</v>
      </c>
      <c r="AJ23" s="31">
        <v>1079.1999999999996</v>
      </c>
      <c r="AK23" s="31">
        <v>825.95</v>
      </c>
      <c r="AL23" s="31"/>
      <c r="AM23" s="31"/>
      <c r="AN23" s="31"/>
      <c r="AO23" s="31"/>
      <c r="AP23" s="31"/>
      <c r="AQ23" s="31"/>
      <c r="AR23" s="31"/>
      <c r="AS23" s="31">
        <v>88</v>
      </c>
      <c r="AT23" s="31">
        <v>81</v>
      </c>
      <c r="AU23" s="31">
        <v>65</v>
      </c>
      <c r="AV23" s="31">
        <v>31</v>
      </c>
      <c r="AW23" s="31">
        <v>18</v>
      </c>
      <c r="AX23" s="31">
        <v>12</v>
      </c>
      <c r="AY23" s="31">
        <v>11</v>
      </c>
      <c r="AZ23" s="31">
        <v>11</v>
      </c>
      <c r="BA23" s="31">
        <v>8</v>
      </c>
      <c r="BB23" s="31">
        <v>7</v>
      </c>
      <c r="BC23" s="31">
        <v>4</v>
      </c>
      <c r="BD23" s="31">
        <v>3</v>
      </c>
      <c r="BE23" s="31"/>
      <c r="BF23" s="31"/>
      <c r="BG23" s="31"/>
      <c r="BH23" s="31"/>
      <c r="BI23" s="31"/>
      <c r="BJ23" s="31"/>
      <c r="BK23" s="31"/>
      <c r="BL23" s="31">
        <v>4.4000000000000004</v>
      </c>
      <c r="BM23" s="31">
        <v>4.05</v>
      </c>
      <c r="BN23" s="31">
        <v>3.25</v>
      </c>
      <c r="BO23" s="31">
        <v>1.55</v>
      </c>
      <c r="BP23" s="31">
        <v>0.9</v>
      </c>
      <c r="BQ23" s="31">
        <v>0.6</v>
      </c>
      <c r="BR23" s="31">
        <v>0.55000000000000004</v>
      </c>
      <c r="BS23" s="31">
        <v>0.55000000000000004</v>
      </c>
      <c r="BT23" s="31">
        <v>0.4</v>
      </c>
      <c r="BU23" s="31">
        <v>0.35</v>
      </c>
      <c r="BV23" s="31">
        <v>0.2</v>
      </c>
      <c r="BW23" s="31">
        <v>0.15</v>
      </c>
      <c r="BX23" s="31"/>
      <c r="BY23" s="31"/>
      <c r="BZ23" s="31"/>
      <c r="CA23" s="31"/>
      <c r="CB23" s="31"/>
      <c r="CC23" s="31"/>
      <c r="CD23" s="31"/>
      <c r="CE23" s="31">
        <v>75.292777778131423</v>
      </c>
    </row>
    <row r="24" spans="1:83" s="2" customFormat="1" ht="14.25" customHeight="1" x14ac:dyDescent="0.2">
      <c r="A24" s="9" t="s">
        <v>33</v>
      </c>
      <c r="B24" s="9">
        <v>805</v>
      </c>
      <c r="C24" s="9" t="s">
        <v>137</v>
      </c>
      <c r="D24" s="9">
        <v>2026</v>
      </c>
      <c r="E24" s="31">
        <v>1</v>
      </c>
      <c r="F24" s="31" t="s">
        <v>338</v>
      </c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>
        <v>2.87</v>
      </c>
    </row>
    <row r="25" spans="1:83" s="2" customFormat="1" ht="14.25" customHeight="1" x14ac:dyDescent="0.2">
      <c r="A25" s="9" t="s">
        <v>33</v>
      </c>
      <c r="B25" s="9">
        <v>812</v>
      </c>
      <c r="C25" s="9" t="s">
        <v>157</v>
      </c>
      <c r="D25" s="9">
        <v>2026</v>
      </c>
      <c r="E25" s="31">
        <v>1</v>
      </c>
      <c r="F25" s="31" t="s">
        <v>345</v>
      </c>
      <c r="G25" s="31">
        <v>0</v>
      </c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>
        <v>0</v>
      </c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>
        <v>1</v>
      </c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>
        <v>0.05</v>
      </c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</row>
    <row r="26" spans="1:83" s="2" customFormat="1" ht="14.25" customHeight="1" x14ac:dyDescent="0.2">
      <c r="A26" s="9" t="s">
        <v>33</v>
      </c>
      <c r="B26" s="9">
        <v>520</v>
      </c>
      <c r="C26" s="9" t="s">
        <v>101</v>
      </c>
      <c r="D26" s="9">
        <v>2026</v>
      </c>
      <c r="E26" s="31">
        <v>1</v>
      </c>
      <c r="F26" s="31" t="s">
        <v>2002</v>
      </c>
      <c r="G26" s="31">
        <v>1396</v>
      </c>
      <c r="H26" s="31">
        <v>1396</v>
      </c>
      <c r="I26" s="31">
        <v>1396</v>
      </c>
      <c r="J26" s="31">
        <v>1396</v>
      </c>
      <c r="K26" s="31">
        <v>1396</v>
      </c>
      <c r="L26" s="31">
        <v>1396</v>
      </c>
      <c r="M26" s="31">
        <v>1396</v>
      </c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>
        <v>69.8</v>
      </c>
      <c r="AA26" s="31">
        <v>69.8</v>
      </c>
      <c r="AB26" s="31">
        <v>69.8</v>
      </c>
      <c r="AC26" s="31">
        <v>69.8</v>
      </c>
      <c r="AD26" s="31">
        <v>69.8</v>
      </c>
      <c r="AE26" s="31">
        <v>69.8</v>
      </c>
      <c r="AF26" s="31">
        <v>69.8</v>
      </c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>
        <v>1</v>
      </c>
      <c r="AT26" s="31">
        <v>1</v>
      </c>
      <c r="AU26" s="31">
        <v>1</v>
      </c>
      <c r="AV26" s="31">
        <v>1</v>
      </c>
      <c r="AW26" s="31">
        <v>1</v>
      </c>
      <c r="AX26" s="31">
        <v>1</v>
      </c>
      <c r="AY26" s="31">
        <v>1</v>
      </c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>
        <v>0.05</v>
      </c>
      <c r="BM26" s="31">
        <v>0.05</v>
      </c>
      <c r="BN26" s="31">
        <v>0.05</v>
      </c>
      <c r="BO26" s="31">
        <v>0.05</v>
      </c>
      <c r="BP26" s="31">
        <v>0.05</v>
      </c>
      <c r="BQ26" s="31">
        <v>0.05</v>
      </c>
      <c r="BR26" s="31">
        <v>0.05</v>
      </c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</row>
    <row r="27" spans="1:83" s="2" customFormat="1" ht="14.25" customHeight="1" x14ac:dyDescent="0.2">
      <c r="A27" s="9" t="s">
        <v>33</v>
      </c>
      <c r="B27" s="9">
        <v>544</v>
      </c>
      <c r="C27" s="9" t="s">
        <v>99</v>
      </c>
      <c r="D27" s="9">
        <v>2026</v>
      </c>
      <c r="E27" s="31">
        <v>1</v>
      </c>
      <c r="F27" s="31" t="s">
        <v>344</v>
      </c>
      <c r="G27" s="31">
        <v>57930.969999999914</v>
      </c>
      <c r="H27" s="31">
        <v>57930.969999999928</v>
      </c>
      <c r="I27" s="31">
        <v>57425.969999999928</v>
      </c>
      <c r="J27" s="31">
        <v>47249.999999999927</v>
      </c>
      <c r="K27" s="31">
        <v>41093.99999999992</v>
      </c>
      <c r="L27" s="31">
        <v>31230.999999999949</v>
      </c>
      <c r="M27" s="31">
        <v>27845.999999999982</v>
      </c>
      <c r="N27" s="31">
        <v>23847</v>
      </c>
      <c r="O27" s="31">
        <v>19236.999999999993</v>
      </c>
      <c r="P27" s="31">
        <v>19236.999999999993</v>
      </c>
      <c r="Q27" s="31"/>
      <c r="R27" s="31"/>
      <c r="S27" s="31"/>
      <c r="T27" s="31"/>
      <c r="U27" s="31"/>
      <c r="V27" s="31"/>
      <c r="W27" s="31"/>
      <c r="X27" s="31"/>
      <c r="Y27" s="31"/>
      <c r="Z27" s="31">
        <v>2896.5484999999958</v>
      </c>
      <c r="AA27" s="31">
        <v>2896.5484999999962</v>
      </c>
      <c r="AB27" s="31">
        <v>2871.2984999999962</v>
      </c>
      <c r="AC27" s="31">
        <v>2362.4999999999964</v>
      </c>
      <c r="AD27" s="31">
        <v>2054.6999999999962</v>
      </c>
      <c r="AE27" s="31">
        <v>1561.5499999999975</v>
      </c>
      <c r="AF27" s="31">
        <v>1392.299999999999</v>
      </c>
      <c r="AG27" s="31">
        <v>1192.3499999999999</v>
      </c>
      <c r="AH27" s="31">
        <v>961.84999999999968</v>
      </c>
      <c r="AI27" s="31">
        <v>961.84999999999968</v>
      </c>
      <c r="AJ27" s="31"/>
      <c r="AK27" s="31"/>
      <c r="AL27" s="31"/>
      <c r="AM27" s="31"/>
      <c r="AN27" s="31"/>
      <c r="AO27" s="31"/>
      <c r="AP27" s="31"/>
      <c r="AQ27" s="31"/>
      <c r="AR27" s="31"/>
      <c r="AS27" s="31">
        <v>82</v>
      </c>
      <c r="AT27" s="31">
        <v>73</v>
      </c>
      <c r="AU27" s="31">
        <v>67</v>
      </c>
      <c r="AV27" s="31">
        <v>36</v>
      </c>
      <c r="AW27" s="31">
        <v>26</v>
      </c>
      <c r="AX27" s="31">
        <v>15</v>
      </c>
      <c r="AY27" s="31">
        <v>12</v>
      </c>
      <c r="AZ27" s="31">
        <v>9</v>
      </c>
      <c r="BA27" s="31">
        <v>6</v>
      </c>
      <c r="BB27" s="31">
        <v>6</v>
      </c>
      <c r="BC27" s="31"/>
      <c r="BD27" s="31"/>
      <c r="BE27" s="31"/>
      <c r="BF27" s="31"/>
      <c r="BG27" s="31"/>
      <c r="BH27" s="31"/>
      <c r="BI27" s="31"/>
      <c r="BJ27" s="31"/>
      <c r="BK27" s="31"/>
      <c r="BL27" s="31">
        <v>4.0999999999999996</v>
      </c>
      <c r="BM27" s="31">
        <v>3.65</v>
      </c>
      <c r="BN27" s="31">
        <v>3.35</v>
      </c>
      <c r="BO27" s="31">
        <v>1.8</v>
      </c>
      <c r="BP27" s="31">
        <v>1.3</v>
      </c>
      <c r="BQ27" s="31">
        <v>0.75</v>
      </c>
      <c r="BR27" s="31">
        <v>0.6</v>
      </c>
      <c r="BS27" s="31">
        <v>0.45</v>
      </c>
      <c r="BT27" s="31">
        <v>0.3</v>
      </c>
      <c r="BU27" s="31">
        <v>0.3</v>
      </c>
      <c r="BV27" s="31"/>
      <c r="BW27" s="31"/>
      <c r="BX27" s="31"/>
      <c r="BY27" s="31"/>
      <c r="BZ27" s="31"/>
      <c r="CA27" s="31"/>
      <c r="CB27" s="31"/>
      <c r="CC27" s="31"/>
      <c r="CD27" s="31"/>
      <c r="CE27" s="31">
        <v>55.507500000006985</v>
      </c>
    </row>
    <row r="28" spans="1:83" s="2" customFormat="1" ht="14.25" customHeight="1" x14ac:dyDescent="0.2">
      <c r="A28" s="9" t="s">
        <v>35</v>
      </c>
      <c r="B28" s="9">
        <v>523</v>
      </c>
      <c r="C28" s="9" t="s">
        <v>114</v>
      </c>
      <c r="D28" s="9">
        <v>2026</v>
      </c>
      <c r="E28" s="31">
        <v>1</v>
      </c>
      <c r="F28" s="31" t="s">
        <v>360</v>
      </c>
      <c r="G28" s="31">
        <v>26554</v>
      </c>
      <c r="H28" s="31">
        <v>26554</v>
      </c>
      <c r="I28" s="31">
        <v>26554</v>
      </c>
      <c r="J28" s="31">
        <v>26196</v>
      </c>
      <c r="K28" s="31">
        <v>26196</v>
      </c>
      <c r="L28" s="31">
        <v>26196</v>
      </c>
      <c r="M28" s="31">
        <v>26196</v>
      </c>
      <c r="N28" s="31">
        <v>26196</v>
      </c>
      <c r="O28" s="31">
        <v>26196</v>
      </c>
      <c r="P28" s="31">
        <v>26196</v>
      </c>
      <c r="Q28" s="31">
        <v>26196</v>
      </c>
      <c r="R28" s="31">
        <v>26196</v>
      </c>
      <c r="S28" s="31">
        <v>26196</v>
      </c>
      <c r="T28" s="31">
        <v>26196</v>
      </c>
      <c r="U28" s="31">
        <v>26196</v>
      </c>
      <c r="V28" s="31">
        <v>26196</v>
      </c>
      <c r="W28" s="31">
        <v>26196</v>
      </c>
      <c r="X28" s="31"/>
      <c r="Y28" s="31"/>
      <c r="Z28" s="31">
        <v>1327.7</v>
      </c>
      <c r="AA28" s="31">
        <v>1327.7</v>
      </c>
      <c r="AB28" s="31">
        <v>1327.7</v>
      </c>
      <c r="AC28" s="31">
        <v>1309.8</v>
      </c>
      <c r="AD28" s="31">
        <v>1309.8</v>
      </c>
      <c r="AE28" s="31">
        <v>1309.8</v>
      </c>
      <c r="AF28" s="31">
        <v>1309.8</v>
      </c>
      <c r="AG28" s="31">
        <v>1309.8</v>
      </c>
      <c r="AH28" s="31">
        <v>1309.8</v>
      </c>
      <c r="AI28" s="31">
        <v>1309.8</v>
      </c>
      <c r="AJ28" s="31">
        <v>1309.8</v>
      </c>
      <c r="AK28" s="31">
        <v>1309.8</v>
      </c>
      <c r="AL28" s="31">
        <v>1309.8</v>
      </c>
      <c r="AM28" s="31">
        <v>1309.8</v>
      </c>
      <c r="AN28" s="31">
        <v>1309.8</v>
      </c>
      <c r="AO28" s="31">
        <v>1309.8</v>
      </c>
      <c r="AP28" s="31">
        <v>1309.8</v>
      </c>
      <c r="AQ28" s="31"/>
      <c r="AR28" s="31"/>
      <c r="AS28" s="31">
        <v>2</v>
      </c>
      <c r="AT28" s="31">
        <v>2</v>
      </c>
      <c r="AU28" s="31">
        <v>2</v>
      </c>
      <c r="AV28" s="31">
        <v>1</v>
      </c>
      <c r="AW28" s="31">
        <v>1</v>
      </c>
      <c r="AX28" s="31">
        <v>1</v>
      </c>
      <c r="AY28" s="31">
        <v>1</v>
      </c>
      <c r="AZ28" s="31">
        <v>1</v>
      </c>
      <c r="BA28" s="31">
        <v>1</v>
      </c>
      <c r="BB28" s="31">
        <v>1</v>
      </c>
      <c r="BC28" s="31">
        <v>1</v>
      </c>
      <c r="BD28" s="31">
        <v>1</v>
      </c>
      <c r="BE28" s="31">
        <v>1</v>
      </c>
      <c r="BF28" s="31">
        <v>1</v>
      </c>
      <c r="BG28" s="31">
        <v>1</v>
      </c>
      <c r="BH28" s="31">
        <v>1</v>
      </c>
      <c r="BI28" s="31">
        <v>1</v>
      </c>
      <c r="BJ28" s="31"/>
      <c r="BK28" s="31"/>
      <c r="BL28" s="31">
        <v>0.1</v>
      </c>
      <c r="BM28" s="31">
        <v>0.1</v>
      </c>
      <c r="BN28" s="31">
        <v>0.1</v>
      </c>
      <c r="BO28" s="31">
        <v>0.05</v>
      </c>
      <c r="BP28" s="31">
        <v>0.05</v>
      </c>
      <c r="BQ28" s="31">
        <v>0.05</v>
      </c>
      <c r="BR28" s="31">
        <v>0.05</v>
      </c>
      <c r="BS28" s="31">
        <v>0.05</v>
      </c>
      <c r="BT28" s="31">
        <v>0.05</v>
      </c>
      <c r="BU28" s="31">
        <v>0.05</v>
      </c>
      <c r="BV28" s="31">
        <v>0.05</v>
      </c>
      <c r="BW28" s="31">
        <v>0.05</v>
      </c>
      <c r="BX28" s="31">
        <v>0.05</v>
      </c>
      <c r="BY28" s="31">
        <v>0.05</v>
      </c>
      <c r="BZ28" s="31">
        <v>0.05</v>
      </c>
      <c r="CA28" s="31">
        <v>0.05</v>
      </c>
      <c r="CB28" s="31">
        <v>0.05</v>
      </c>
      <c r="CC28" s="31"/>
      <c r="CD28" s="31"/>
      <c r="CE28" s="31"/>
    </row>
    <row r="29" spans="1:83" s="2" customFormat="1" ht="14.25" customHeight="1" x14ac:dyDescent="0.2">
      <c r="A29" s="9" t="s">
        <v>35</v>
      </c>
      <c r="B29" s="9">
        <v>863</v>
      </c>
      <c r="C29" s="9" t="s">
        <v>195</v>
      </c>
      <c r="D29" s="9">
        <v>2026</v>
      </c>
      <c r="E29" s="31">
        <v>1</v>
      </c>
      <c r="F29" s="31" t="s">
        <v>359</v>
      </c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>
        <v>16.251944444563705</v>
      </c>
    </row>
    <row r="30" spans="1:83" s="2" customFormat="1" ht="14.25" customHeight="1" x14ac:dyDescent="0.2">
      <c r="A30" s="9" t="s">
        <v>35</v>
      </c>
      <c r="B30" s="9">
        <v>557</v>
      </c>
      <c r="C30" s="9" t="s">
        <v>182</v>
      </c>
      <c r="D30" s="9">
        <v>2026</v>
      </c>
      <c r="E30" s="31">
        <v>1</v>
      </c>
      <c r="F30" s="31" t="s">
        <v>2003</v>
      </c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>
        <v>6.13</v>
      </c>
    </row>
    <row r="31" spans="1:83" s="2" customFormat="1" ht="14.25" customHeight="1" x14ac:dyDescent="0.2">
      <c r="A31" s="9" t="s">
        <v>35</v>
      </c>
      <c r="B31" s="9">
        <v>805</v>
      </c>
      <c r="C31" s="9" t="s">
        <v>137</v>
      </c>
      <c r="D31" s="9">
        <v>2026</v>
      </c>
      <c r="E31" s="31">
        <v>1</v>
      </c>
      <c r="F31" s="31" t="s">
        <v>351</v>
      </c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>
        <v>12.126666666707024</v>
      </c>
    </row>
    <row r="32" spans="1:83" s="2" customFormat="1" ht="14.25" customHeight="1" x14ac:dyDescent="0.2">
      <c r="A32" s="9" t="s">
        <v>35</v>
      </c>
      <c r="B32" s="9">
        <v>828</v>
      </c>
      <c r="C32" s="9" t="s">
        <v>158</v>
      </c>
      <c r="D32" s="9">
        <v>2026</v>
      </c>
      <c r="E32" s="31">
        <v>1</v>
      </c>
      <c r="F32" s="31" t="s">
        <v>1994</v>
      </c>
      <c r="G32" s="31">
        <v>473.04</v>
      </c>
      <c r="H32" s="31">
        <v>473.04</v>
      </c>
      <c r="I32" s="31">
        <v>473.04</v>
      </c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>
        <v>23.652000000000001</v>
      </c>
      <c r="AA32" s="31">
        <v>23.652000000000001</v>
      </c>
      <c r="AB32" s="31">
        <v>23.652000000000001</v>
      </c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>
        <v>1</v>
      </c>
      <c r="AT32" s="31">
        <v>1</v>
      </c>
      <c r="AU32" s="31">
        <v>1</v>
      </c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>
        <v>0.05</v>
      </c>
      <c r="BM32" s="31">
        <v>0.05</v>
      </c>
      <c r="BN32" s="31">
        <v>0.05</v>
      </c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</row>
    <row r="33" spans="1:83" s="2" customFormat="1" ht="14.25" customHeight="1" x14ac:dyDescent="0.2">
      <c r="A33" s="9" t="s">
        <v>35</v>
      </c>
      <c r="B33" s="9">
        <v>817</v>
      </c>
      <c r="C33" s="9" t="s">
        <v>93</v>
      </c>
      <c r="D33" s="9">
        <v>2026</v>
      </c>
      <c r="E33" s="31">
        <v>1</v>
      </c>
      <c r="F33" s="31" t="s">
        <v>361</v>
      </c>
      <c r="G33" s="31">
        <v>78919.950000000114</v>
      </c>
      <c r="H33" s="31">
        <v>78919.950000000026</v>
      </c>
      <c r="I33" s="31">
        <v>77623.950000000026</v>
      </c>
      <c r="J33" s="31">
        <v>63352.999999999942</v>
      </c>
      <c r="K33" s="31">
        <v>53153.999999999942</v>
      </c>
      <c r="L33" s="31">
        <v>46983.999999999956</v>
      </c>
      <c r="M33" s="31">
        <v>42513.999999999964</v>
      </c>
      <c r="N33" s="31">
        <v>38579.999999999971</v>
      </c>
      <c r="O33" s="31">
        <v>30235.999999999978</v>
      </c>
      <c r="P33" s="31">
        <v>27891.999999999985</v>
      </c>
      <c r="Q33" s="31">
        <v>18847.999999999993</v>
      </c>
      <c r="R33" s="31">
        <v>18847.999999999993</v>
      </c>
      <c r="S33" s="31">
        <v>13284</v>
      </c>
      <c r="T33" s="31">
        <v>13284</v>
      </c>
      <c r="U33" s="31">
        <v>13284</v>
      </c>
      <c r="V33" s="31"/>
      <c r="W33" s="31"/>
      <c r="X33" s="31"/>
      <c r="Y33" s="31"/>
      <c r="Z33" s="31">
        <v>3945.9975000000059</v>
      </c>
      <c r="AA33" s="31">
        <v>3945.9975000000013</v>
      </c>
      <c r="AB33" s="31">
        <v>3881.1975000000011</v>
      </c>
      <c r="AC33" s="31">
        <v>3167.6499999999969</v>
      </c>
      <c r="AD33" s="31">
        <v>2657.6999999999971</v>
      </c>
      <c r="AE33" s="31">
        <v>2349.199999999998</v>
      </c>
      <c r="AF33" s="31">
        <v>2125.699999999998</v>
      </c>
      <c r="AG33" s="31">
        <v>1928.9999999999986</v>
      </c>
      <c r="AH33" s="31">
        <v>1511.7999999999988</v>
      </c>
      <c r="AI33" s="31">
        <v>1394.5999999999992</v>
      </c>
      <c r="AJ33" s="31">
        <v>942.39999999999964</v>
      </c>
      <c r="AK33" s="31">
        <v>942.39999999999964</v>
      </c>
      <c r="AL33" s="31">
        <v>664.2</v>
      </c>
      <c r="AM33" s="31">
        <v>664.2</v>
      </c>
      <c r="AN33" s="31">
        <v>664.2</v>
      </c>
      <c r="AO33" s="31"/>
      <c r="AP33" s="31"/>
      <c r="AQ33" s="31"/>
      <c r="AR33" s="31"/>
      <c r="AS33" s="31">
        <v>104</v>
      </c>
      <c r="AT33" s="31">
        <v>95</v>
      </c>
      <c r="AU33" s="31">
        <v>83</v>
      </c>
      <c r="AV33" s="31">
        <v>41</v>
      </c>
      <c r="AW33" s="31">
        <v>25</v>
      </c>
      <c r="AX33" s="31">
        <v>18</v>
      </c>
      <c r="AY33" s="31">
        <v>14</v>
      </c>
      <c r="AZ33" s="31">
        <v>11</v>
      </c>
      <c r="BA33" s="31">
        <v>6</v>
      </c>
      <c r="BB33" s="31">
        <v>5</v>
      </c>
      <c r="BC33" s="31">
        <v>2</v>
      </c>
      <c r="BD33" s="31">
        <v>2</v>
      </c>
      <c r="BE33" s="31">
        <v>1</v>
      </c>
      <c r="BF33" s="31">
        <v>1</v>
      </c>
      <c r="BG33" s="31">
        <v>1</v>
      </c>
      <c r="BH33" s="31"/>
      <c r="BI33" s="31"/>
      <c r="BJ33" s="31"/>
      <c r="BK33" s="31"/>
      <c r="BL33" s="31">
        <v>5.2</v>
      </c>
      <c r="BM33" s="31">
        <v>4.75</v>
      </c>
      <c r="BN33" s="31">
        <v>4.1500000000000004</v>
      </c>
      <c r="BO33" s="31">
        <v>2.0499999999999998</v>
      </c>
      <c r="BP33" s="31">
        <v>1.25</v>
      </c>
      <c r="BQ33" s="31">
        <v>0.9</v>
      </c>
      <c r="BR33" s="31">
        <v>0.7</v>
      </c>
      <c r="BS33" s="31">
        <v>0.55000000000000004</v>
      </c>
      <c r="BT33" s="31">
        <v>0.3</v>
      </c>
      <c r="BU33" s="31">
        <v>0.25</v>
      </c>
      <c r="BV33" s="31">
        <v>0.1</v>
      </c>
      <c r="BW33" s="31">
        <v>0.1</v>
      </c>
      <c r="BX33" s="31">
        <v>0.05</v>
      </c>
      <c r="BY33" s="31">
        <v>0.05</v>
      </c>
      <c r="BZ33" s="31">
        <v>0.05</v>
      </c>
      <c r="CA33" s="31"/>
      <c r="CB33" s="31"/>
      <c r="CC33" s="31"/>
      <c r="CD33" s="31"/>
      <c r="CE33" s="31">
        <v>85.358888888556976</v>
      </c>
    </row>
    <row r="34" spans="1:83" s="2" customFormat="1" ht="14.25" customHeight="1" x14ac:dyDescent="0.2">
      <c r="A34" s="9" t="s">
        <v>35</v>
      </c>
      <c r="B34" s="9">
        <v>838</v>
      </c>
      <c r="C34" s="9" t="s">
        <v>98</v>
      </c>
      <c r="D34" s="9">
        <v>2026</v>
      </c>
      <c r="E34" s="31">
        <v>1</v>
      </c>
      <c r="F34" s="31" t="s">
        <v>362</v>
      </c>
      <c r="G34" s="31">
        <v>149278.03999999998</v>
      </c>
      <c r="H34" s="31">
        <v>149278.04000000007</v>
      </c>
      <c r="I34" s="31">
        <v>145258.04000000007</v>
      </c>
      <c r="J34" s="31">
        <v>133283.00000000009</v>
      </c>
      <c r="K34" s="31">
        <v>118589.0000000001</v>
      </c>
      <c r="L34" s="31">
        <v>107072.00000000006</v>
      </c>
      <c r="M34" s="31">
        <v>102770.00000000006</v>
      </c>
      <c r="N34" s="31">
        <v>100260.00000000006</v>
      </c>
      <c r="O34" s="31">
        <v>86547.000000000058</v>
      </c>
      <c r="P34" s="31">
        <v>81802.000000000044</v>
      </c>
      <c r="Q34" s="31">
        <v>51688</v>
      </c>
      <c r="R34" s="31">
        <v>51688</v>
      </c>
      <c r="S34" s="31">
        <v>20068</v>
      </c>
      <c r="T34" s="31">
        <v>20068</v>
      </c>
      <c r="U34" s="31">
        <v>20068</v>
      </c>
      <c r="V34" s="31">
        <v>20068</v>
      </c>
      <c r="W34" s="31">
        <v>20068</v>
      </c>
      <c r="X34" s="31"/>
      <c r="Y34" s="31"/>
      <c r="Z34" s="31">
        <v>7463.9019999999991</v>
      </c>
      <c r="AA34" s="31">
        <v>7463.9020000000037</v>
      </c>
      <c r="AB34" s="31">
        <v>7262.9020000000037</v>
      </c>
      <c r="AC34" s="31">
        <v>6664.1500000000042</v>
      </c>
      <c r="AD34" s="31">
        <v>5929.4500000000053</v>
      </c>
      <c r="AE34" s="31">
        <v>5353.6000000000031</v>
      </c>
      <c r="AF34" s="31">
        <v>5138.5000000000027</v>
      </c>
      <c r="AG34" s="31">
        <v>5013.0000000000027</v>
      </c>
      <c r="AH34" s="31">
        <v>4327.3500000000031</v>
      </c>
      <c r="AI34" s="31">
        <v>4090.1000000000022</v>
      </c>
      <c r="AJ34" s="31">
        <v>2584.4</v>
      </c>
      <c r="AK34" s="31">
        <v>2584.4</v>
      </c>
      <c r="AL34" s="31">
        <v>1003.4</v>
      </c>
      <c r="AM34" s="31">
        <v>1003.4</v>
      </c>
      <c r="AN34" s="31">
        <v>1003.4</v>
      </c>
      <c r="AO34" s="31">
        <v>1003.4</v>
      </c>
      <c r="AP34" s="31">
        <v>1003.4</v>
      </c>
      <c r="AQ34" s="31"/>
      <c r="AR34" s="31"/>
      <c r="AS34" s="31">
        <v>154</v>
      </c>
      <c r="AT34" s="31">
        <v>137</v>
      </c>
      <c r="AU34" s="31">
        <v>106</v>
      </c>
      <c r="AV34" s="31">
        <v>68</v>
      </c>
      <c r="AW34" s="31">
        <v>44</v>
      </c>
      <c r="AX34" s="31">
        <v>31</v>
      </c>
      <c r="AY34" s="31">
        <v>27</v>
      </c>
      <c r="AZ34" s="31">
        <v>25</v>
      </c>
      <c r="BA34" s="31">
        <v>17</v>
      </c>
      <c r="BB34" s="31">
        <v>15</v>
      </c>
      <c r="BC34" s="31">
        <v>6</v>
      </c>
      <c r="BD34" s="31">
        <v>6</v>
      </c>
      <c r="BE34" s="31">
        <v>1</v>
      </c>
      <c r="BF34" s="31">
        <v>1</v>
      </c>
      <c r="BG34" s="31">
        <v>1</v>
      </c>
      <c r="BH34" s="31">
        <v>1</v>
      </c>
      <c r="BI34" s="31">
        <v>1</v>
      </c>
      <c r="BJ34" s="31"/>
      <c r="BK34" s="31"/>
      <c r="BL34" s="31">
        <v>7.7</v>
      </c>
      <c r="BM34" s="31">
        <v>6.85</v>
      </c>
      <c r="BN34" s="31">
        <v>5.3</v>
      </c>
      <c r="BO34" s="31">
        <v>3.4</v>
      </c>
      <c r="BP34" s="31">
        <v>2.2000000000000002</v>
      </c>
      <c r="BQ34" s="31">
        <v>1.55</v>
      </c>
      <c r="BR34" s="31">
        <v>1.35</v>
      </c>
      <c r="BS34" s="31">
        <v>1.25</v>
      </c>
      <c r="BT34" s="31">
        <v>0.85</v>
      </c>
      <c r="BU34" s="31">
        <v>0.75</v>
      </c>
      <c r="BV34" s="31">
        <v>0.3</v>
      </c>
      <c r="BW34" s="31">
        <v>0.3</v>
      </c>
      <c r="BX34" s="31">
        <v>0.05</v>
      </c>
      <c r="BY34" s="31">
        <v>0.05</v>
      </c>
      <c r="BZ34" s="31">
        <v>0.05</v>
      </c>
      <c r="CA34" s="31">
        <v>0.05</v>
      </c>
      <c r="CB34" s="31">
        <v>0.05</v>
      </c>
      <c r="CC34" s="31"/>
      <c r="CD34" s="31"/>
      <c r="CE34" s="31">
        <v>113.66472222187789</v>
      </c>
    </row>
    <row r="35" spans="1:83" s="2" customFormat="1" ht="14.25" customHeight="1" x14ac:dyDescent="0.2">
      <c r="A35" s="9" t="s">
        <v>35</v>
      </c>
      <c r="B35" s="9">
        <v>896</v>
      </c>
      <c r="C35" s="9" t="s">
        <v>196</v>
      </c>
      <c r="D35" s="9">
        <v>2026</v>
      </c>
      <c r="E35" s="31">
        <v>1</v>
      </c>
      <c r="F35" s="31" t="s">
        <v>363</v>
      </c>
      <c r="G35" s="31">
        <v>44907.009999999987</v>
      </c>
      <c r="H35" s="31">
        <v>44907.00999999998</v>
      </c>
      <c r="I35" s="31">
        <v>41918.039999999986</v>
      </c>
      <c r="J35" s="31">
        <v>32103.999999999993</v>
      </c>
      <c r="K35" s="31">
        <v>24868.999999999996</v>
      </c>
      <c r="L35" s="31">
        <v>21200.999999999996</v>
      </c>
      <c r="M35" s="31">
        <v>18127.999999999996</v>
      </c>
      <c r="N35" s="31">
        <v>18127.999999999996</v>
      </c>
      <c r="O35" s="31">
        <v>18127.999999999996</v>
      </c>
      <c r="P35" s="31">
        <v>18127.999999999996</v>
      </c>
      <c r="Q35" s="31">
        <v>5644</v>
      </c>
      <c r="R35" s="31">
        <v>5644</v>
      </c>
      <c r="S35" s="31"/>
      <c r="T35" s="31"/>
      <c r="U35" s="31"/>
      <c r="V35" s="31"/>
      <c r="W35" s="31"/>
      <c r="X35" s="31"/>
      <c r="Y35" s="31"/>
      <c r="Z35" s="31">
        <v>2245.3504999999996</v>
      </c>
      <c r="AA35" s="31">
        <v>2245.3504999999991</v>
      </c>
      <c r="AB35" s="31">
        <v>2095.9019999999991</v>
      </c>
      <c r="AC35" s="31">
        <v>1605.1999999999996</v>
      </c>
      <c r="AD35" s="31">
        <v>1243.4499999999998</v>
      </c>
      <c r="AE35" s="31">
        <v>1060.0499999999997</v>
      </c>
      <c r="AF35" s="31">
        <v>906.39999999999986</v>
      </c>
      <c r="AG35" s="31">
        <v>906.39999999999986</v>
      </c>
      <c r="AH35" s="31">
        <v>906.39999999999986</v>
      </c>
      <c r="AI35" s="31">
        <v>906.39999999999986</v>
      </c>
      <c r="AJ35" s="31">
        <v>282.2</v>
      </c>
      <c r="AK35" s="31">
        <v>282.2</v>
      </c>
      <c r="AL35" s="31"/>
      <c r="AM35" s="31"/>
      <c r="AN35" s="31"/>
      <c r="AO35" s="31"/>
      <c r="AP35" s="31"/>
      <c r="AQ35" s="31"/>
      <c r="AR35" s="31"/>
      <c r="AS35" s="31">
        <v>106</v>
      </c>
      <c r="AT35" s="31">
        <v>80</v>
      </c>
      <c r="AU35" s="31">
        <v>53</v>
      </c>
      <c r="AV35" s="31">
        <v>23</v>
      </c>
      <c r="AW35" s="31">
        <v>12</v>
      </c>
      <c r="AX35" s="31">
        <v>8</v>
      </c>
      <c r="AY35" s="31">
        <v>5</v>
      </c>
      <c r="AZ35" s="31">
        <v>5</v>
      </c>
      <c r="BA35" s="31">
        <v>5</v>
      </c>
      <c r="BB35" s="31">
        <v>5</v>
      </c>
      <c r="BC35" s="31">
        <v>1</v>
      </c>
      <c r="BD35" s="31">
        <v>1</v>
      </c>
      <c r="BE35" s="31"/>
      <c r="BF35" s="31"/>
      <c r="BG35" s="31"/>
      <c r="BH35" s="31"/>
      <c r="BI35" s="31"/>
      <c r="BJ35" s="31"/>
      <c r="BK35" s="31"/>
      <c r="BL35" s="31">
        <v>5.3</v>
      </c>
      <c r="BM35" s="31">
        <v>4</v>
      </c>
      <c r="BN35" s="31">
        <v>2.65</v>
      </c>
      <c r="BO35" s="31">
        <v>1.1499999999999999</v>
      </c>
      <c r="BP35" s="31">
        <v>0.6</v>
      </c>
      <c r="BQ35" s="31">
        <v>0.4</v>
      </c>
      <c r="BR35" s="31">
        <v>0.25</v>
      </c>
      <c r="BS35" s="31">
        <v>0.25</v>
      </c>
      <c r="BT35" s="31">
        <v>0.25</v>
      </c>
      <c r="BU35" s="31">
        <v>0.25</v>
      </c>
      <c r="BV35" s="31">
        <v>0.05</v>
      </c>
      <c r="BW35" s="31">
        <v>0.05</v>
      </c>
      <c r="BX35" s="31"/>
      <c r="BY35" s="31"/>
      <c r="BZ35" s="31"/>
      <c r="CA35" s="31"/>
      <c r="CB35" s="31"/>
      <c r="CC35" s="31"/>
      <c r="CD35" s="31"/>
      <c r="CE35" s="31">
        <v>121.20861111109843</v>
      </c>
    </row>
    <row r="36" spans="1:83" s="2" customFormat="1" ht="14.25" customHeight="1" x14ac:dyDescent="0.2">
      <c r="A36" s="9" t="s">
        <v>35</v>
      </c>
      <c r="B36" s="9">
        <v>517</v>
      </c>
      <c r="C36" s="9" t="s">
        <v>165</v>
      </c>
      <c r="D36" s="9">
        <v>2026</v>
      </c>
      <c r="E36" s="31">
        <v>1</v>
      </c>
      <c r="F36" s="31" t="s">
        <v>358</v>
      </c>
      <c r="G36" s="31">
        <v>69353.000000000029</v>
      </c>
      <c r="H36" s="31">
        <v>69353.000000000015</v>
      </c>
      <c r="I36" s="31">
        <v>66852</v>
      </c>
      <c r="J36" s="31">
        <v>53004.999999999985</v>
      </c>
      <c r="K36" s="31">
        <v>35709</v>
      </c>
      <c r="L36" s="31">
        <v>22470.999999999996</v>
      </c>
      <c r="M36" s="31">
        <v>18071.999999999993</v>
      </c>
      <c r="N36" s="31">
        <v>14140</v>
      </c>
      <c r="O36" s="31">
        <v>12260.000000000002</v>
      </c>
      <c r="P36" s="31">
        <v>12260.000000000002</v>
      </c>
      <c r="Q36" s="31"/>
      <c r="R36" s="31"/>
      <c r="S36" s="31"/>
      <c r="T36" s="31"/>
      <c r="U36" s="31"/>
      <c r="V36" s="31"/>
      <c r="W36" s="31"/>
      <c r="X36" s="31"/>
      <c r="Y36" s="31"/>
      <c r="Z36" s="31">
        <v>3467.6500000000015</v>
      </c>
      <c r="AA36" s="31">
        <v>3467.6500000000005</v>
      </c>
      <c r="AB36" s="31">
        <v>3342.6</v>
      </c>
      <c r="AC36" s="31">
        <v>2650.2499999999991</v>
      </c>
      <c r="AD36" s="31">
        <v>1785.45</v>
      </c>
      <c r="AE36" s="31">
        <v>1123.5499999999997</v>
      </c>
      <c r="AF36" s="31">
        <v>903.59999999999968</v>
      </c>
      <c r="AG36" s="31">
        <v>707</v>
      </c>
      <c r="AH36" s="31">
        <v>613.00000000000011</v>
      </c>
      <c r="AI36" s="31">
        <v>613.00000000000011</v>
      </c>
      <c r="AJ36" s="31"/>
      <c r="AK36" s="31"/>
      <c r="AL36" s="31"/>
      <c r="AM36" s="31"/>
      <c r="AN36" s="31"/>
      <c r="AO36" s="31"/>
      <c r="AP36" s="31"/>
      <c r="AQ36" s="31"/>
      <c r="AR36" s="31"/>
      <c r="AS36" s="31">
        <v>128</v>
      </c>
      <c r="AT36" s="31">
        <v>116</v>
      </c>
      <c r="AU36" s="31">
        <v>97</v>
      </c>
      <c r="AV36" s="31">
        <v>55</v>
      </c>
      <c r="AW36" s="31">
        <v>27</v>
      </c>
      <c r="AX36" s="31">
        <v>12</v>
      </c>
      <c r="AY36" s="31">
        <v>8</v>
      </c>
      <c r="AZ36" s="31">
        <v>5</v>
      </c>
      <c r="BA36" s="31">
        <v>4</v>
      </c>
      <c r="BB36" s="31">
        <v>4</v>
      </c>
      <c r="BC36" s="31"/>
      <c r="BD36" s="31"/>
      <c r="BE36" s="31"/>
      <c r="BF36" s="31"/>
      <c r="BG36" s="31"/>
      <c r="BH36" s="31"/>
      <c r="BI36" s="31"/>
      <c r="BJ36" s="31"/>
      <c r="BK36" s="31"/>
      <c r="BL36" s="31">
        <v>6.4</v>
      </c>
      <c r="BM36" s="31">
        <v>5.8</v>
      </c>
      <c r="BN36" s="31">
        <v>4.8499999999999996</v>
      </c>
      <c r="BO36" s="31">
        <v>2.75</v>
      </c>
      <c r="BP36" s="31">
        <v>1.35</v>
      </c>
      <c r="BQ36" s="31">
        <v>0.6</v>
      </c>
      <c r="BR36" s="31">
        <v>0.4</v>
      </c>
      <c r="BS36" s="31">
        <v>0.25</v>
      </c>
      <c r="BT36" s="31">
        <v>0.2</v>
      </c>
      <c r="BU36" s="31">
        <v>0.2</v>
      </c>
      <c r="BV36" s="31"/>
      <c r="BW36" s="31"/>
      <c r="BX36" s="31"/>
      <c r="BY36" s="31"/>
      <c r="BZ36" s="31"/>
      <c r="CA36" s="31"/>
      <c r="CB36" s="31"/>
      <c r="CC36" s="31"/>
      <c r="CD36" s="31"/>
      <c r="CE36" s="31">
        <v>81.952222222401758</v>
      </c>
    </row>
    <row r="37" spans="1:83" s="2" customFormat="1" ht="14.25" customHeight="1" x14ac:dyDescent="0.2">
      <c r="A37" s="9" t="s">
        <v>35</v>
      </c>
      <c r="B37" s="9">
        <v>580</v>
      </c>
      <c r="C37" s="9" t="s">
        <v>96</v>
      </c>
      <c r="D37" s="9">
        <v>2026</v>
      </c>
      <c r="E37" s="31">
        <v>1</v>
      </c>
      <c r="F37" s="31" t="s">
        <v>352</v>
      </c>
      <c r="G37" s="31">
        <v>48672.999999999971</v>
      </c>
      <c r="H37" s="31">
        <v>48672.999999999971</v>
      </c>
      <c r="I37" s="31">
        <v>48082.999999999971</v>
      </c>
      <c r="J37" s="31">
        <v>37762.999999999978</v>
      </c>
      <c r="K37" s="31">
        <v>31758.999999999978</v>
      </c>
      <c r="L37" s="31">
        <v>23720.999999999985</v>
      </c>
      <c r="M37" s="31">
        <v>23720.999999999985</v>
      </c>
      <c r="N37" s="31">
        <v>22470.999999999985</v>
      </c>
      <c r="O37" s="31">
        <v>20526.999999999985</v>
      </c>
      <c r="P37" s="31">
        <v>18145.999999999996</v>
      </c>
      <c r="Q37" s="31"/>
      <c r="R37" s="31"/>
      <c r="S37" s="31"/>
      <c r="T37" s="31"/>
      <c r="U37" s="31"/>
      <c r="V37" s="31"/>
      <c r="W37" s="31"/>
      <c r="X37" s="31"/>
      <c r="Y37" s="31"/>
      <c r="Z37" s="31">
        <v>2433.6499999999987</v>
      </c>
      <c r="AA37" s="31">
        <v>2433.6499999999987</v>
      </c>
      <c r="AB37" s="31">
        <v>2404.1499999999987</v>
      </c>
      <c r="AC37" s="31">
        <v>1888.149999999999</v>
      </c>
      <c r="AD37" s="31">
        <v>1587.9499999999989</v>
      </c>
      <c r="AE37" s="31">
        <v>1186.0499999999993</v>
      </c>
      <c r="AF37" s="31">
        <v>1186.0499999999993</v>
      </c>
      <c r="AG37" s="31">
        <v>1123.5499999999993</v>
      </c>
      <c r="AH37" s="31">
        <v>1026.3499999999992</v>
      </c>
      <c r="AI37" s="31">
        <v>907.29999999999984</v>
      </c>
      <c r="AJ37" s="31"/>
      <c r="AK37" s="31"/>
      <c r="AL37" s="31"/>
      <c r="AM37" s="31"/>
      <c r="AN37" s="31"/>
      <c r="AO37" s="31"/>
      <c r="AP37" s="31"/>
      <c r="AQ37" s="31"/>
      <c r="AR37" s="31"/>
      <c r="AS37" s="31">
        <v>69</v>
      </c>
      <c r="AT37" s="31">
        <v>64</v>
      </c>
      <c r="AU37" s="31">
        <v>59</v>
      </c>
      <c r="AV37" s="31">
        <v>28</v>
      </c>
      <c r="AW37" s="31">
        <v>18</v>
      </c>
      <c r="AX37" s="31">
        <v>9</v>
      </c>
      <c r="AY37" s="31">
        <v>9</v>
      </c>
      <c r="AZ37" s="31">
        <v>8</v>
      </c>
      <c r="BA37" s="31">
        <v>7</v>
      </c>
      <c r="BB37" s="31">
        <v>6</v>
      </c>
      <c r="BC37" s="31"/>
      <c r="BD37" s="31"/>
      <c r="BE37" s="31"/>
      <c r="BF37" s="31"/>
      <c r="BG37" s="31"/>
      <c r="BH37" s="31"/>
      <c r="BI37" s="31"/>
      <c r="BJ37" s="31"/>
      <c r="BK37" s="31"/>
      <c r="BL37" s="31">
        <v>3.45</v>
      </c>
      <c r="BM37" s="31">
        <v>3.2</v>
      </c>
      <c r="BN37" s="31">
        <v>2.95</v>
      </c>
      <c r="BO37" s="31">
        <v>1.4</v>
      </c>
      <c r="BP37" s="31">
        <v>0.9</v>
      </c>
      <c r="BQ37" s="31">
        <v>0.45</v>
      </c>
      <c r="BR37" s="31">
        <v>0.45</v>
      </c>
      <c r="BS37" s="31">
        <v>0.4</v>
      </c>
      <c r="BT37" s="31">
        <v>0.35</v>
      </c>
      <c r="BU37" s="31">
        <v>0.3</v>
      </c>
      <c r="BV37" s="31"/>
      <c r="BW37" s="31"/>
      <c r="BX37" s="31"/>
      <c r="BY37" s="31"/>
      <c r="BZ37" s="31"/>
      <c r="CA37" s="31"/>
      <c r="CB37" s="31"/>
      <c r="CC37" s="31"/>
      <c r="CD37" s="31"/>
      <c r="CE37" s="31">
        <v>61.034722222543792</v>
      </c>
    </row>
    <row r="38" spans="1:83" s="2" customFormat="1" ht="14.25" customHeight="1" x14ac:dyDescent="0.2">
      <c r="A38" s="9" t="s">
        <v>35</v>
      </c>
      <c r="B38" s="9">
        <v>520</v>
      </c>
      <c r="C38" s="9" t="s">
        <v>101</v>
      </c>
      <c r="D38" s="9">
        <v>2026</v>
      </c>
      <c r="E38" s="31">
        <v>1</v>
      </c>
      <c r="F38" s="31" t="s">
        <v>353</v>
      </c>
      <c r="G38" s="31">
        <v>107721.00000000009</v>
      </c>
      <c r="H38" s="31">
        <v>107721.0000000001</v>
      </c>
      <c r="I38" s="31">
        <v>104535.0000000001</v>
      </c>
      <c r="J38" s="31">
        <v>81968</v>
      </c>
      <c r="K38" s="31">
        <v>68660</v>
      </c>
      <c r="L38" s="31">
        <v>58982.999999999978</v>
      </c>
      <c r="M38" s="31">
        <v>51290.999999999971</v>
      </c>
      <c r="N38" s="31">
        <v>46114.999999999985</v>
      </c>
      <c r="O38" s="31">
        <v>34239</v>
      </c>
      <c r="P38" s="31">
        <v>29687.999999999996</v>
      </c>
      <c r="Q38" s="31">
        <v>5039.0000000000009</v>
      </c>
      <c r="R38" s="31"/>
      <c r="S38" s="31"/>
      <c r="T38" s="31"/>
      <c r="U38" s="31"/>
      <c r="V38" s="31"/>
      <c r="W38" s="31"/>
      <c r="X38" s="31"/>
      <c r="Y38" s="31"/>
      <c r="Z38" s="31">
        <v>5386.0500000000047</v>
      </c>
      <c r="AA38" s="31">
        <v>5386.0500000000047</v>
      </c>
      <c r="AB38" s="31">
        <v>5226.7500000000055</v>
      </c>
      <c r="AC38" s="31">
        <v>4098.3999999999996</v>
      </c>
      <c r="AD38" s="31">
        <v>3433</v>
      </c>
      <c r="AE38" s="31">
        <v>2949.1499999999987</v>
      </c>
      <c r="AF38" s="31">
        <v>2564.5499999999984</v>
      </c>
      <c r="AG38" s="31">
        <v>2305.7499999999991</v>
      </c>
      <c r="AH38" s="31">
        <v>1711.95</v>
      </c>
      <c r="AI38" s="31">
        <v>1484.3999999999999</v>
      </c>
      <c r="AJ38" s="31">
        <v>251.95000000000005</v>
      </c>
      <c r="AK38" s="31"/>
      <c r="AL38" s="31"/>
      <c r="AM38" s="31"/>
      <c r="AN38" s="31"/>
      <c r="AO38" s="31"/>
      <c r="AP38" s="31"/>
      <c r="AQ38" s="31"/>
      <c r="AR38" s="31"/>
      <c r="AS38" s="31">
        <v>167</v>
      </c>
      <c r="AT38" s="31">
        <v>153</v>
      </c>
      <c r="AU38" s="31">
        <v>129</v>
      </c>
      <c r="AV38" s="31">
        <v>61</v>
      </c>
      <c r="AW38" s="31">
        <v>39</v>
      </c>
      <c r="AX38" s="31">
        <v>28</v>
      </c>
      <c r="AY38" s="31">
        <v>21</v>
      </c>
      <c r="AZ38" s="31">
        <v>17</v>
      </c>
      <c r="BA38" s="31">
        <v>10</v>
      </c>
      <c r="BB38" s="31">
        <v>8</v>
      </c>
      <c r="BC38" s="31">
        <v>1</v>
      </c>
      <c r="BD38" s="31"/>
      <c r="BE38" s="31"/>
      <c r="BF38" s="31"/>
      <c r="BG38" s="31"/>
      <c r="BH38" s="31"/>
      <c r="BI38" s="31"/>
      <c r="BJ38" s="31"/>
      <c r="BK38" s="31"/>
      <c r="BL38" s="31">
        <v>8.35</v>
      </c>
      <c r="BM38" s="31">
        <v>7.65</v>
      </c>
      <c r="BN38" s="31">
        <v>6.45</v>
      </c>
      <c r="BO38" s="31">
        <v>3.05</v>
      </c>
      <c r="BP38" s="31">
        <v>1.95</v>
      </c>
      <c r="BQ38" s="31">
        <v>1.4</v>
      </c>
      <c r="BR38" s="31">
        <v>1.05</v>
      </c>
      <c r="BS38" s="31">
        <v>0.85</v>
      </c>
      <c r="BT38" s="31">
        <v>0.5</v>
      </c>
      <c r="BU38" s="31">
        <v>0.4</v>
      </c>
      <c r="BV38" s="31">
        <v>0.05</v>
      </c>
      <c r="BW38" s="31"/>
      <c r="BX38" s="31"/>
      <c r="BY38" s="31"/>
      <c r="BZ38" s="31"/>
      <c r="CA38" s="31"/>
      <c r="CB38" s="31"/>
      <c r="CC38" s="31"/>
      <c r="CD38" s="31"/>
      <c r="CE38" s="31">
        <v>116.80222222278826</v>
      </c>
    </row>
    <row r="39" spans="1:83" s="2" customFormat="1" ht="14.25" customHeight="1" x14ac:dyDescent="0.2">
      <c r="A39" s="9" t="s">
        <v>35</v>
      </c>
      <c r="B39" s="9">
        <v>544</v>
      </c>
      <c r="C39" s="9" t="s">
        <v>99</v>
      </c>
      <c r="D39" s="9">
        <v>2026</v>
      </c>
      <c r="E39" s="31">
        <v>1</v>
      </c>
      <c r="F39" s="31" t="s">
        <v>354</v>
      </c>
      <c r="G39" s="31">
        <v>45741</v>
      </c>
      <c r="H39" s="31">
        <v>45741</v>
      </c>
      <c r="I39" s="31">
        <v>43999</v>
      </c>
      <c r="J39" s="31">
        <v>33452</v>
      </c>
      <c r="K39" s="31">
        <v>25484</v>
      </c>
      <c r="L39" s="31">
        <v>16765</v>
      </c>
      <c r="M39" s="31">
        <v>13516</v>
      </c>
      <c r="N39" s="31">
        <v>13516</v>
      </c>
      <c r="O39" s="31">
        <v>12000</v>
      </c>
      <c r="P39" s="31">
        <v>12000</v>
      </c>
      <c r="Q39" s="31"/>
      <c r="R39" s="31"/>
      <c r="S39" s="31"/>
      <c r="T39" s="31"/>
      <c r="U39" s="31"/>
      <c r="V39" s="31"/>
      <c r="W39" s="31"/>
      <c r="X39" s="31"/>
      <c r="Y39" s="31"/>
      <c r="Z39" s="31">
        <v>2287.0500000000002</v>
      </c>
      <c r="AA39" s="31">
        <v>2287.0500000000002</v>
      </c>
      <c r="AB39" s="31">
        <v>2199.9499999999998</v>
      </c>
      <c r="AC39" s="31">
        <v>1672.6</v>
      </c>
      <c r="AD39" s="31">
        <v>1274.2</v>
      </c>
      <c r="AE39" s="31">
        <v>838.25</v>
      </c>
      <c r="AF39" s="31">
        <v>675.8</v>
      </c>
      <c r="AG39" s="31">
        <v>675.8</v>
      </c>
      <c r="AH39" s="31">
        <v>600</v>
      </c>
      <c r="AI39" s="31">
        <v>600</v>
      </c>
      <c r="AJ39" s="31"/>
      <c r="AK39" s="31"/>
      <c r="AL39" s="31"/>
      <c r="AM39" s="31"/>
      <c r="AN39" s="31"/>
      <c r="AO39" s="31"/>
      <c r="AP39" s="31"/>
      <c r="AQ39" s="31"/>
      <c r="AR39" s="31"/>
      <c r="AS39" s="31">
        <v>86</v>
      </c>
      <c r="AT39" s="31">
        <v>74</v>
      </c>
      <c r="AU39" s="31">
        <v>61</v>
      </c>
      <c r="AV39" s="31">
        <v>31</v>
      </c>
      <c r="AW39" s="31">
        <v>18</v>
      </c>
      <c r="AX39" s="31">
        <v>8</v>
      </c>
      <c r="AY39" s="31">
        <v>5</v>
      </c>
      <c r="AZ39" s="31">
        <v>5</v>
      </c>
      <c r="BA39" s="31">
        <v>4</v>
      </c>
      <c r="BB39" s="31">
        <v>4</v>
      </c>
      <c r="BC39" s="31"/>
      <c r="BD39" s="31"/>
      <c r="BE39" s="31"/>
      <c r="BF39" s="31"/>
      <c r="BG39" s="31"/>
      <c r="BH39" s="31"/>
      <c r="BI39" s="31"/>
      <c r="BJ39" s="31"/>
      <c r="BK39" s="31"/>
      <c r="BL39" s="31">
        <v>4.3</v>
      </c>
      <c r="BM39" s="31">
        <v>3.7</v>
      </c>
      <c r="BN39" s="31">
        <v>3.05</v>
      </c>
      <c r="BO39" s="31">
        <v>1.55</v>
      </c>
      <c r="BP39" s="31">
        <v>0.9</v>
      </c>
      <c r="BQ39" s="31">
        <v>0.4</v>
      </c>
      <c r="BR39" s="31">
        <v>0.25</v>
      </c>
      <c r="BS39" s="31">
        <v>0.25</v>
      </c>
      <c r="BT39" s="31">
        <v>0.2</v>
      </c>
      <c r="BU39" s="31">
        <v>0.2</v>
      </c>
      <c r="BV39" s="31"/>
      <c r="BW39" s="31"/>
      <c r="BX39" s="31"/>
      <c r="BY39" s="31"/>
      <c r="BZ39" s="31"/>
      <c r="CA39" s="31"/>
      <c r="CB39" s="31"/>
      <c r="CC39" s="31"/>
      <c r="CD39" s="31"/>
      <c r="CE39" s="31">
        <v>67.485555555638854</v>
      </c>
    </row>
    <row r="40" spans="1:83" s="2" customFormat="1" ht="14.25" customHeight="1" x14ac:dyDescent="0.2">
      <c r="A40" s="9" t="s">
        <v>35</v>
      </c>
      <c r="B40" s="9">
        <v>565</v>
      </c>
      <c r="C40" s="9" t="s">
        <v>187</v>
      </c>
      <c r="D40" s="9">
        <v>2026</v>
      </c>
      <c r="E40" s="31">
        <v>1</v>
      </c>
      <c r="F40" s="31" t="s">
        <v>355</v>
      </c>
      <c r="G40" s="31">
        <v>7745.0000000000018</v>
      </c>
      <c r="H40" s="31">
        <v>7745.0000000000018</v>
      </c>
      <c r="I40" s="31">
        <v>7409.0000000000018</v>
      </c>
      <c r="J40" s="31">
        <v>4950</v>
      </c>
      <c r="K40" s="31">
        <v>3692.9999999999995</v>
      </c>
      <c r="L40" s="31">
        <v>1890</v>
      </c>
      <c r="M40" s="31">
        <v>1890</v>
      </c>
      <c r="N40" s="31">
        <v>1890</v>
      </c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>
        <v>387.25000000000011</v>
      </c>
      <c r="AA40" s="31">
        <v>387.25000000000011</v>
      </c>
      <c r="AB40" s="31">
        <v>370.4500000000001</v>
      </c>
      <c r="AC40" s="31">
        <v>247.5</v>
      </c>
      <c r="AD40" s="31">
        <v>184.64999999999998</v>
      </c>
      <c r="AE40" s="31">
        <v>94.5</v>
      </c>
      <c r="AF40" s="31">
        <v>94.5</v>
      </c>
      <c r="AG40" s="31">
        <v>94.5</v>
      </c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>
        <v>15</v>
      </c>
      <c r="AT40" s="31">
        <v>14</v>
      </c>
      <c r="AU40" s="31">
        <v>12</v>
      </c>
      <c r="AV40" s="31">
        <v>5</v>
      </c>
      <c r="AW40" s="31">
        <v>3</v>
      </c>
      <c r="AX40" s="31">
        <v>1</v>
      </c>
      <c r="AY40" s="31">
        <v>1</v>
      </c>
      <c r="AZ40" s="31">
        <v>1</v>
      </c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>
        <v>0.75</v>
      </c>
      <c r="BM40" s="31">
        <v>0.7</v>
      </c>
      <c r="BN40" s="31">
        <v>0.6</v>
      </c>
      <c r="BO40" s="31">
        <v>0.25</v>
      </c>
      <c r="BP40" s="31">
        <v>0.15</v>
      </c>
      <c r="BQ40" s="31">
        <v>0.05</v>
      </c>
      <c r="BR40" s="31">
        <v>0.05</v>
      </c>
      <c r="BS40" s="31">
        <v>0.05</v>
      </c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>
        <v>24.159999999999997</v>
      </c>
    </row>
    <row r="41" spans="1:83" s="2" customFormat="1" ht="14.25" customHeight="1" x14ac:dyDescent="0.2">
      <c r="A41" s="9" t="s">
        <v>35</v>
      </c>
      <c r="B41" s="9"/>
      <c r="C41" s="9"/>
      <c r="D41" s="9">
        <v>2026</v>
      </c>
      <c r="E41" s="31">
        <v>1</v>
      </c>
      <c r="F41" s="31" t="s">
        <v>356</v>
      </c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>
        <v>8.75</v>
      </c>
    </row>
    <row r="42" spans="1:83" s="2" customFormat="1" ht="14.25" customHeight="1" x14ac:dyDescent="0.2">
      <c r="A42" s="9" t="s">
        <v>35</v>
      </c>
      <c r="B42" s="9">
        <v>543</v>
      </c>
      <c r="C42" s="9" t="s">
        <v>110</v>
      </c>
      <c r="D42" s="9">
        <v>2026</v>
      </c>
      <c r="E42" s="31">
        <v>1</v>
      </c>
      <c r="F42" s="31" t="s">
        <v>357</v>
      </c>
      <c r="G42" s="31">
        <v>5085.0199999999995</v>
      </c>
      <c r="H42" s="31">
        <v>5085.0199999999995</v>
      </c>
      <c r="I42" s="31">
        <v>5085.0199999999995</v>
      </c>
      <c r="J42" s="31">
        <v>4848.9999999999991</v>
      </c>
      <c r="K42" s="31">
        <v>4848.9999999999991</v>
      </c>
      <c r="L42" s="31">
        <v>4848.9999999999991</v>
      </c>
      <c r="M42" s="31">
        <v>4848.9999999999991</v>
      </c>
      <c r="N42" s="31">
        <v>4848.9999999999991</v>
      </c>
      <c r="O42" s="31">
        <v>3000.0000000000005</v>
      </c>
      <c r="P42" s="31">
        <v>3000.0000000000005</v>
      </c>
      <c r="Q42" s="31"/>
      <c r="R42" s="31"/>
      <c r="S42" s="31"/>
      <c r="T42" s="31"/>
      <c r="U42" s="31"/>
      <c r="V42" s="31"/>
      <c r="W42" s="31"/>
      <c r="X42" s="31"/>
      <c r="Y42" s="31"/>
      <c r="Z42" s="31">
        <v>254.25099999999998</v>
      </c>
      <c r="AA42" s="31">
        <v>254.25099999999998</v>
      </c>
      <c r="AB42" s="31">
        <v>254.25099999999998</v>
      </c>
      <c r="AC42" s="31">
        <v>242.44999999999996</v>
      </c>
      <c r="AD42" s="31">
        <v>242.44999999999996</v>
      </c>
      <c r="AE42" s="31">
        <v>242.44999999999996</v>
      </c>
      <c r="AF42" s="31">
        <v>242.44999999999996</v>
      </c>
      <c r="AG42" s="31">
        <v>242.44999999999996</v>
      </c>
      <c r="AH42" s="31">
        <v>150.00000000000003</v>
      </c>
      <c r="AI42" s="31">
        <v>150.00000000000003</v>
      </c>
      <c r="AJ42" s="31"/>
      <c r="AK42" s="31"/>
      <c r="AL42" s="31"/>
      <c r="AM42" s="31"/>
      <c r="AN42" s="31"/>
      <c r="AO42" s="31"/>
      <c r="AP42" s="31"/>
      <c r="AQ42" s="31"/>
      <c r="AR42" s="31"/>
      <c r="AS42" s="31">
        <v>3</v>
      </c>
      <c r="AT42" s="31">
        <v>3</v>
      </c>
      <c r="AU42" s="31">
        <v>3</v>
      </c>
      <c r="AV42" s="31">
        <v>2</v>
      </c>
      <c r="AW42" s="31">
        <v>2</v>
      </c>
      <c r="AX42" s="31">
        <v>2</v>
      </c>
      <c r="AY42" s="31">
        <v>2</v>
      </c>
      <c r="AZ42" s="31">
        <v>2</v>
      </c>
      <c r="BA42" s="31">
        <v>1</v>
      </c>
      <c r="BB42" s="31">
        <v>1</v>
      </c>
      <c r="BC42" s="31"/>
      <c r="BD42" s="31"/>
      <c r="BE42" s="31"/>
      <c r="BF42" s="31"/>
      <c r="BG42" s="31"/>
      <c r="BH42" s="31"/>
      <c r="BI42" s="31"/>
      <c r="BJ42" s="31"/>
      <c r="BK42" s="31"/>
      <c r="BL42" s="31">
        <v>0.15</v>
      </c>
      <c r="BM42" s="31">
        <v>0.15</v>
      </c>
      <c r="BN42" s="31">
        <v>0.15</v>
      </c>
      <c r="BO42" s="31">
        <v>0.1</v>
      </c>
      <c r="BP42" s="31">
        <v>0.1</v>
      </c>
      <c r="BQ42" s="31">
        <v>0.1</v>
      </c>
      <c r="BR42" s="31">
        <v>0.1</v>
      </c>
      <c r="BS42" s="31">
        <v>0.1</v>
      </c>
      <c r="BT42" s="31">
        <v>0.05</v>
      </c>
      <c r="BU42" s="31">
        <v>0.05</v>
      </c>
      <c r="BV42" s="31"/>
      <c r="BW42" s="31"/>
      <c r="BX42" s="31"/>
      <c r="BY42" s="31"/>
      <c r="BZ42" s="31"/>
      <c r="CA42" s="31"/>
      <c r="CB42" s="31"/>
      <c r="CC42" s="31"/>
      <c r="CD42" s="31"/>
      <c r="CE42" s="31">
        <v>21.71</v>
      </c>
    </row>
    <row r="43" spans="1:83" s="2" customFormat="1" ht="14.25" customHeight="1" x14ac:dyDescent="0.2">
      <c r="A43" s="9" t="s">
        <v>39</v>
      </c>
      <c r="B43" s="9">
        <v>572</v>
      </c>
      <c r="C43" s="9" t="s">
        <v>123</v>
      </c>
      <c r="D43" s="9">
        <v>2026</v>
      </c>
      <c r="E43" s="31">
        <v>1</v>
      </c>
      <c r="F43" s="31" t="s">
        <v>369</v>
      </c>
      <c r="G43" s="31">
        <v>38489.019999999975</v>
      </c>
      <c r="H43" s="31">
        <v>38489.01999999999</v>
      </c>
      <c r="I43" s="31">
        <v>36161.01999999999</v>
      </c>
      <c r="J43" s="31">
        <v>26963.999999999989</v>
      </c>
      <c r="K43" s="31">
        <v>17755.000000000007</v>
      </c>
      <c r="L43" s="31">
        <v>14100.000000000004</v>
      </c>
      <c r="M43" s="31">
        <v>8639</v>
      </c>
      <c r="N43" s="31">
        <v>6000</v>
      </c>
      <c r="O43" s="31">
        <v>6000</v>
      </c>
      <c r="P43" s="31">
        <v>6000</v>
      </c>
      <c r="Q43" s="31"/>
      <c r="R43" s="31"/>
      <c r="S43" s="31"/>
      <c r="T43" s="31"/>
      <c r="U43" s="31"/>
      <c r="V43" s="31"/>
      <c r="W43" s="31"/>
      <c r="X43" s="31"/>
      <c r="Y43" s="31"/>
      <c r="Z43" s="31">
        <v>1924.4509999999987</v>
      </c>
      <c r="AA43" s="31">
        <v>1924.4509999999996</v>
      </c>
      <c r="AB43" s="31">
        <v>1808.0509999999995</v>
      </c>
      <c r="AC43" s="31">
        <v>1348.1999999999994</v>
      </c>
      <c r="AD43" s="31">
        <v>887.75000000000034</v>
      </c>
      <c r="AE43" s="31">
        <v>705.00000000000023</v>
      </c>
      <c r="AF43" s="31">
        <v>431.95</v>
      </c>
      <c r="AG43" s="31">
        <v>300</v>
      </c>
      <c r="AH43" s="31">
        <v>300</v>
      </c>
      <c r="AI43" s="31">
        <v>300</v>
      </c>
      <c r="AJ43" s="31"/>
      <c r="AK43" s="31"/>
      <c r="AL43" s="31"/>
      <c r="AM43" s="31"/>
      <c r="AN43" s="31"/>
      <c r="AO43" s="31"/>
      <c r="AP43" s="31"/>
      <c r="AQ43" s="31"/>
      <c r="AR43" s="31"/>
      <c r="AS43" s="31">
        <v>90</v>
      </c>
      <c r="AT43" s="31">
        <v>74</v>
      </c>
      <c r="AU43" s="31">
        <v>55</v>
      </c>
      <c r="AV43" s="31">
        <v>28</v>
      </c>
      <c r="AW43" s="31">
        <v>13</v>
      </c>
      <c r="AX43" s="31">
        <v>9</v>
      </c>
      <c r="AY43" s="31">
        <v>4</v>
      </c>
      <c r="AZ43" s="31">
        <v>2</v>
      </c>
      <c r="BA43" s="31">
        <v>2</v>
      </c>
      <c r="BB43" s="31">
        <v>2</v>
      </c>
      <c r="BC43" s="31"/>
      <c r="BD43" s="31"/>
      <c r="BE43" s="31"/>
      <c r="BF43" s="31"/>
      <c r="BG43" s="31"/>
      <c r="BH43" s="31"/>
      <c r="BI43" s="31"/>
      <c r="BJ43" s="31"/>
      <c r="BK43" s="31"/>
      <c r="BL43" s="31">
        <v>4.5</v>
      </c>
      <c r="BM43" s="31">
        <v>3.7</v>
      </c>
      <c r="BN43" s="31">
        <v>2.75</v>
      </c>
      <c r="BO43" s="31">
        <v>1.4</v>
      </c>
      <c r="BP43" s="31">
        <v>0.65</v>
      </c>
      <c r="BQ43" s="31">
        <v>0.45</v>
      </c>
      <c r="BR43" s="31">
        <v>0.2</v>
      </c>
      <c r="BS43" s="31">
        <v>0.1</v>
      </c>
      <c r="BT43" s="31">
        <v>0.1</v>
      </c>
      <c r="BU43" s="31">
        <v>0.1</v>
      </c>
      <c r="BV43" s="31"/>
      <c r="BW43" s="31"/>
      <c r="BX43" s="31"/>
      <c r="BY43" s="31"/>
      <c r="BZ43" s="31"/>
      <c r="CA43" s="31"/>
      <c r="CB43" s="31"/>
      <c r="CC43" s="31"/>
      <c r="CD43" s="31"/>
      <c r="CE43" s="31">
        <v>97.418611111401106</v>
      </c>
    </row>
    <row r="44" spans="1:83" s="2" customFormat="1" ht="14.25" customHeight="1" x14ac:dyDescent="0.2">
      <c r="A44" s="9" t="s">
        <v>39</v>
      </c>
      <c r="B44" s="9">
        <v>870</v>
      </c>
      <c r="C44" s="9" t="s">
        <v>112</v>
      </c>
      <c r="D44" s="9">
        <v>2026</v>
      </c>
      <c r="E44" s="31">
        <v>1</v>
      </c>
      <c r="F44" s="31" t="s">
        <v>2004</v>
      </c>
      <c r="G44" s="31">
        <v>1361</v>
      </c>
      <c r="H44" s="31">
        <v>1361</v>
      </c>
      <c r="I44" s="31">
        <v>1361</v>
      </c>
      <c r="J44" s="31">
        <v>1136</v>
      </c>
      <c r="K44" s="31">
        <v>1136</v>
      </c>
      <c r="L44" s="31">
        <v>1136</v>
      </c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>
        <v>68.05</v>
      </c>
      <c r="AA44" s="31">
        <v>68.05</v>
      </c>
      <c r="AB44" s="31">
        <v>68.05</v>
      </c>
      <c r="AC44" s="31">
        <v>56.8</v>
      </c>
      <c r="AD44" s="31">
        <v>56.8</v>
      </c>
      <c r="AE44" s="31">
        <v>56.8</v>
      </c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>
        <v>2</v>
      </c>
      <c r="AT44" s="31">
        <v>2</v>
      </c>
      <c r="AU44" s="31">
        <v>2</v>
      </c>
      <c r="AV44" s="31">
        <v>1</v>
      </c>
      <c r="AW44" s="31">
        <v>1</v>
      </c>
      <c r="AX44" s="31">
        <v>1</v>
      </c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>
        <v>0.1</v>
      </c>
      <c r="BM44" s="31">
        <v>0.1</v>
      </c>
      <c r="BN44" s="31">
        <v>0.1</v>
      </c>
      <c r="BO44" s="31">
        <v>0.05</v>
      </c>
      <c r="BP44" s="31">
        <v>0.05</v>
      </c>
      <c r="BQ44" s="31">
        <v>0.05</v>
      </c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</row>
    <row r="45" spans="1:83" s="2" customFormat="1" ht="14.25" customHeight="1" x14ac:dyDescent="0.2">
      <c r="A45" s="9" t="s">
        <v>39</v>
      </c>
      <c r="B45" s="9">
        <v>574</v>
      </c>
      <c r="C45" s="9" t="s">
        <v>100</v>
      </c>
      <c r="D45" s="9">
        <v>2026</v>
      </c>
      <c r="E45" s="31">
        <v>1</v>
      </c>
      <c r="F45" s="31" t="s">
        <v>374</v>
      </c>
      <c r="G45" s="31">
        <v>468</v>
      </c>
      <c r="H45" s="31">
        <v>468</v>
      </c>
      <c r="I45" s="31">
        <v>468</v>
      </c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>
        <v>23.4</v>
      </c>
      <c r="AA45" s="31">
        <v>23.4</v>
      </c>
      <c r="AB45" s="31">
        <v>23.4</v>
      </c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>
        <v>1</v>
      </c>
      <c r="AT45" s="31">
        <v>1</v>
      </c>
      <c r="AU45" s="31">
        <v>1</v>
      </c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>
        <v>0.05</v>
      </c>
      <c r="BM45" s="31">
        <v>0.05</v>
      </c>
      <c r="BN45" s="31">
        <v>0.05</v>
      </c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</row>
    <row r="46" spans="1:83" s="2" customFormat="1" ht="14.25" customHeight="1" x14ac:dyDescent="0.2">
      <c r="A46" s="9" t="s">
        <v>39</v>
      </c>
      <c r="B46" s="9">
        <v>527</v>
      </c>
      <c r="C46" s="9" t="s">
        <v>118</v>
      </c>
      <c r="D46" s="9">
        <v>2026</v>
      </c>
      <c r="E46" s="31">
        <v>1</v>
      </c>
      <c r="F46" s="31" t="s">
        <v>2005</v>
      </c>
      <c r="G46" s="31">
        <v>798</v>
      </c>
      <c r="H46" s="31">
        <v>798</v>
      </c>
      <c r="I46" s="31">
        <v>798</v>
      </c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>
        <v>39.9</v>
      </c>
      <c r="AA46" s="31">
        <v>39.9</v>
      </c>
      <c r="AB46" s="31">
        <v>39.9</v>
      </c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>
        <v>2</v>
      </c>
      <c r="AT46" s="31">
        <v>2</v>
      </c>
      <c r="AU46" s="31">
        <v>2</v>
      </c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>
        <v>0.1</v>
      </c>
      <c r="BM46" s="31">
        <v>0.1</v>
      </c>
      <c r="BN46" s="31">
        <v>0.1</v>
      </c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</row>
    <row r="47" spans="1:83" s="2" customFormat="1" ht="14.25" customHeight="1" x14ac:dyDescent="0.2">
      <c r="A47" s="9" t="s">
        <v>39</v>
      </c>
      <c r="B47" s="9">
        <v>577</v>
      </c>
      <c r="C47" s="9" t="s">
        <v>108</v>
      </c>
      <c r="D47" s="9">
        <v>2026</v>
      </c>
      <c r="E47" s="31">
        <v>1</v>
      </c>
      <c r="F47" s="31" t="s">
        <v>366</v>
      </c>
      <c r="G47" s="31">
        <v>62550.919999999955</v>
      </c>
      <c r="H47" s="31">
        <v>62550.919999999962</v>
      </c>
      <c r="I47" s="31">
        <v>60784.919999999962</v>
      </c>
      <c r="J47" s="31">
        <v>43668.949999999975</v>
      </c>
      <c r="K47" s="31">
        <v>30271.999999999978</v>
      </c>
      <c r="L47" s="31">
        <v>28381.999999999978</v>
      </c>
      <c r="M47" s="31">
        <v>27303.999999999989</v>
      </c>
      <c r="N47" s="31">
        <v>21991</v>
      </c>
      <c r="O47" s="31">
        <v>17084</v>
      </c>
      <c r="P47" s="31">
        <v>14667.000000000002</v>
      </c>
      <c r="Q47" s="31">
        <v>5500.0000000000009</v>
      </c>
      <c r="R47" s="31">
        <v>5500.0000000000009</v>
      </c>
      <c r="S47" s="31"/>
      <c r="T47" s="31"/>
      <c r="U47" s="31"/>
      <c r="V47" s="31"/>
      <c r="W47" s="31"/>
      <c r="X47" s="31"/>
      <c r="Y47" s="31"/>
      <c r="Z47" s="31">
        <v>3127.5459999999975</v>
      </c>
      <c r="AA47" s="31">
        <v>3127.545999999998</v>
      </c>
      <c r="AB47" s="31">
        <v>3039.2459999999983</v>
      </c>
      <c r="AC47" s="31">
        <v>2183.4474999999989</v>
      </c>
      <c r="AD47" s="31">
        <v>1513.599999999999</v>
      </c>
      <c r="AE47" s="31">
        <v>1419.099999999999</v>
      </c>
      <c r="AF47" s="31">
        <v>1365.1999999999994</v>
      </c>
      <c r="AG47" s="31">
        <v>1099.55</v>
      </c>
      <c r="AH47" s="31">
        <v>854.2</v>
      </c>
      <c r="AI47" s="31">
        <v>733.35000000000014</v>
      </c>
      <c r="AJ47" s="31">
        <v>275.00000000000006</v>
      </c>
      <c r="AK47" s="31">
        <v>275.00000000000006</v>
      </c>
      <c r="AL47" s="31"/>
      <c r="AM47" s="31"/>
      <c r="AN47" s="31"/>
      <c r="AO47" s="31"/>
      <c r="AP47" s="31"/>
      <c r="AQ47" s="31"/>
      <c r="AR47" s="31"/>
      <c r="AS47" s="31">
        <v>111</v>
      </c>
      <c r="AT47" s="31">
        <v>101</v>
      </c>
      <c r="AU47" s="31">
        <v>87</v>
      </c>
      <c r="AV47" s="31">
        <v>37</v>
      </c>
      <c r="AW47" s="31">
        <v>15</v>
      </c>
      <c r="AX47" s="31">
        <v>13</v>
      </c>
      <c r="AY47" s="31">
        <v>12</v>
      </c>
      <c r="AZ47" s="31">
        <v>8</v>
      </c>
      <c r="BA47" s="31">
        <v>5</v>
      </c>
      <c r="BB47" s="31">
        <v>4</v>
      </c>
      <c r="BC47" s="31">
        <v>1</v>
      </c>
      <c r="BD47" s="31">
        <v>1</v>
      </c>
      <c r="BE47" s="31"/>
      <c r="BF47" s="31"/>
      <c r="BG47" s="31"/>
      <c r="BH47" s="31"/>
      <c r="BI47" s="31"/>
      <c r="BJ47" s="31"/>
      <c r="BK47" s="31"/>
      <c r="BL47" s="31">
        <v>5.55</v>
      </c>
      <c r="BM47" s="31">
        <v>5.05</v>
      </c>
      <c r="BN47" s="31">
        <v>4.3499999999999996</v>
      </c>
      <c r="BO47" s="31">
        <v>1.85</v>
      </c>
      <c r="BP47" s="31">
        <v>0.75</v>
      </c>
      <c r="BQ47" s="31">
        <v>0.65</v>
      </c>
      <c r="BR47" s="31">
        <v>0.6</v>
      </c>
      <c r="BS47" s="31">
        <v>0.4</v>
      </c>
      <c r="BT47" s="31">
        <v>0.25</v>
      </c>
      <c r="BU47" s="31">
        <v>0.2</v>
      </c>
      <c r="BV47" s="31">
        <v>0.05</v>
      </c>
      <c r="BW47" s="31">
        <v>0.05</v>
      </c>
      <c r="BX47" s="31"/>
      <c r="BY47" s="31"/>
      <c r="BZ47" s="31"/>
      <c r="CA47" s="31"/>
      <c r="CB47" s="31"/>
      <c r="CC47" s="31"/>
      <c r="CD47" s="31"/>
      <c r="CE47" s="31">
        <v>127.3099999996135</v>
      </c>
    </row>
    <row r="48" spans="1:83" s="2" customFormat="1" ht="14.25" customHeight="1" x14ac:dyDescent="0.2">
      <c r="A48" s="9" t="s">
        <v>39</v>
      </c>
      <c r="B48" s="9">
        <v>530</v>
      </c>
      <c r="C48" s="9" t="s">
        <v>92</v>
      </c>
      <c r="D48" s="9">
        <v>2026</v>
      </c>
      <c r="E48" s="31">
        <v>1</v>
      </c>
      <c r="F48" s="31" t="s">
        <v>367</v>
      </c>
      <c r="G48" s="31">
        <v>19275.950000000008</v>
      </c>
      <c r="H48" s="31">
        <v>19275.950000000004</v>
      </c>
      <c r="I48" s="31">
        <v>18699.950000000004</v>
      </c>
      <c r="J48" s="31">
        <v>14899.950000000004</v>
      </c>
      <c r="K48" s="31">
        <v>12027.000000000002</v>
      </c>
      <c r="L48" s="31">
        <v>12027.000000000002</v>
      </c>
      <c r="M48" s="31">
        <v>11000.000000000002</v>
      </c>
      <c r="N48" s="31">
        <v>11000.000000000002</v>
      </c>
      <c r="O48" s="31">
        <v>11000.000000000002</v>
      </c>
      <c r="P48" s="31">
        <v>11000.000000000002</v>
      </c>
      <c r="Q48" s="31">
        <v>11000.000000000002</v>
      </c>
      <c r="R48" s="31">
        <v>11000.000000000002</v>
      </c>
      <c r="S48" s="31"/>
      <c r="T48" s="31"/>
      <c r="U48" s="31"/>
      <c r="V48" s="31"/>
      <c r="W48" s="31"/>
      <c r="X48" s="31"/>
      <c r="Y48" s="31"/>
      <c r="Z48" s="31">
        <v>963.79750000000035</v>
      </c>
      <c r="AA48" s="31">
        <v>963.79750000000024</v>
      </c>
      <c r="AB48" s="31">
        <v>934.99750000000017</v>
      </c>
      <c r="AC48" s="31">
        <v>744.99750000000017</v>
      </c>
      <c r="AD48" s="31">
        <v>601.35000000000014</v>
      </c>
      <c r="AE48" s="31">
        <v>601.35000000000014</v>
      </c>
      <c r="AF48" s="31">
        <v>550.00000000000011</v>
      </c>
      <c r="AG48" s="31">
        <v>550.00000000000011</v>
      </c>
      <c r="AH48" s="31">
        <v>550.00000000000011</v>
      </c>
      <c r="AI48" s="31">
        <v>550.00000000000011</v>
      </c>
      <c r="AJ48" s="31">
        <v>550.00000000000011</v>
      </c>
      <c r="AK48" s="31">
        <v>550.00000000000011</v>
      </c>
      <c r="AL48" s="31"/>
      <c r="AM48" s="31"/>
      <c r="AN48" s="31"/>
      <c r="AO48" s="31"/>
      <c r="AP48" s="31"/>
      <c r="AQ48" s="31"/>
      <c r="AR48" s="31"/>
      <c r="AS48" s="31">
        <v>31</v>
      </c>
      <c r="AT48" s="31">
        <v>24</v>
      </c>
      <c r="AU48" s="31">
        <v>20</v>
      </c>
      <c r="AV48" s="31">
        <v>8</v>
      </c>
      <c r="AW48" s="31">
        <v>3</v>
      </c>
      <c r="AX48" s="31">
        <v>3</v>
      </c>
      <c r="AY48" s="31">
        <v>2</v>
      </c>
      <c r="AZ48" s="31">
        <v>2</v>
      </c>
      <c r="BA48" s="31">
        <v>2</v>
      </c>
      <c r="BB48" s="31">
        <v>2</v>
      </c>
      <c r="BC48" s="31">
        <v>2</v>
      </c>
      <c r="BD48" s="31">
        <v>2</v>
      </c>
      <c r="BE48" s="31"/>
      <c r="BF48" s="31"/>
      <c r="BG48" s="31"/>
      <c r="BH48" s="31"/>
      <c r="BI48" s="31"/>
      <c r="BJ48" s="31"/>
      <c r="BK48" s="31"/>
      <c r="BL48" s="31">
        <v>1.55</v>
      </c>
      <c r="BM48" s="31">
        <v>1.2</v>
      </c>
      <c r="BN48" s="31">
        <v>1</v>
      </c>
      <c r="BO48" s="31">
        <v>0.4</v>
      </c>
      <c r="BP48" s="31">
        <v>0.15</v>
      </c>
      <c r="BQ48" s="31">
        <v>0.15</v>
      </c>
      <c r="BR48" s="31">
        <v>0.1</v>
      </c>
      <c r="BS48" s="31">
        <v>0.1</v>
      </c>
      <c r="BT48" s="31">
        <v>0.1</v>
      </c>
      <c r="BU48" s="31">
        <v>0.1</v>
      </c>
      <c r="BV48" s="31">
        <v>0.1</v>
      </c>
      <c r="BW48" s="31">
        <v>0.1</v>
      </c>
      <c r="BX48" s="31"/>
      <c r="BY48" s="31"/>
      <c r="BZ48" s="31"/>
      <c r="CA48" s="31"/>
      <c r="CB48" s="31"/>
      <c r="CC48" s="31"/>
      <c r="CD48" s="31"/>
      <c r="CE48" s="31">
        <v>55.57249999983469</v>
      </c>
    </row>
    <row r="49" spans="1:83" s="2" customFormat="1" ht="14.25" customHeight="1" x14ac:dyDescent="0.2">
      <c r="A49" s="9" t="s">
        <v>39</v>
      </c>
      <c r="B49" s="9">
        <v>862</v>
      </c>
      <c r="C49" s="9" t="s">
        <v>105</v>
      </c>
      <c r="D49" s="9">
        <v>2026</v>
      </c>
      <c r="E49" s="31">
        <v>1</v>
      </c>
      <c r="F49" s="31" t="s">
        <v>368</v>
      </c>
      <c r="G49" s="31">
        <v>55368.969999999958</v>
      </c>
      <c r="H49" s="31">
        <v>55368.96999999995</v>
      </c>
      <c r="I49" s="31">
        <v>52244.019999999953</v>
      </c>
      <c r="J49" s="31">
        <v>41772.999999999956</v>
      </c>
      <c r="K49" s="31">
        <v>36134.999999999956</v>
      </c>
      <c r="L49" s="31">
        <v>34210.999999999956</v>
      </c>
      <c r="M49" s="31">
        <v>30882.999999999953</v>
      </c>
      <c r="N49" s="31">
        <v>28172.999999999964</v>
      </c>
      <c r="O49" s="31">
        <v>23484.999999999989</v>
      </c>
      <c r="P49" s="31">
        <v>20499.999999999985</v>
      </c>
      <c r="Q49" s="31">
        <v>5500</v>
      </c>
      <c r="R49" s="31">
        <v>5500</v>
      </c>
      <c r="S49" s="31"/>
      <c r="T49" s="31"/>
      <c r="U49" s="31"/>
      <c r="V49" s="31"/>
      <c r="W49" s="31"/>
      <c r="X49" s="31"/>
      <c r="Y49" s="31"/>
      <c r="Z49" s="31">
        <v>2768.4484999999977</v>
      </c>
      <c r="AA49" s="31">
        <v>2768.4484999999977</v>
      </c>
      <c r="AB49" s="31">
        <v>2612.2009999999977</v>
      </c>
      <c r="AC49" s="31">
        <v>2088.6499999999978</v>
      </c>
      <c r="AD49" s="31">
        <v>1806.7499999999977</v>
      </c>
      <c r="AE49" s="31">
        <v>1710.5499999999979</v>
      </c>
      <c r="AF49" s="31">
        <v>1544.1499999999976</v>
      </c>
      <c r="AG49" s="31">
        <v>1408.6499999999983</v>
      </c>
      <c r="AH49" s="31">
        <v>1174.2499999999995</v>
      </c>
      <c r="AI49" s="31">
        <v>1024.9999999999993</v>
      </c>
      <c r="AJ49" s="31">
        <v>275</v>
      </c>
      <c r="AK49" s="31">
        <v>275</v>
      </c>
      <c r="AL49" s="31"/>
      <c r="AM49" s="31"/>
      <c r="AN49" s="31"/>
      <c r="AO49" s="31"/>
      <c r="AP49" s="31"/>
      <c r="AQ49" s="31"/>
      <c r="AR49" s="31"/>
      <c r="AS49" s="31">
        <v>108</v>
      </c>
      <c r="AT49" s="31">
        <v>84</v>
      </c>
      <c r="AU49" s="31">
        <v>58</v>
      </c>
      <c r="AV49" s="31">
        <v>26</v>
      </c>
      <c r="AW49" s="31">
        <v>17</v>
      </c>
      <c r="AX49" s="31">
        <v>15</v>
      </c>
      <c r="AY49" s="31">
        <v>12</v>
      </c>
      <c r="AZ49" s="31">
        <v>10</v>
      </c>
      <c r="BA49" s="31">
        <v>7</v>
      </c>
      <c r="BB49" s="31">
        <v>6</v>
      </c>
      <c r="BC49" s="31">
        <v>1</v>
      </c>
      <c r="BD49" s="31">
        <v>1</v>
      </c>
      <c r="BE49" s="31"/>
      <c r="BF49" s="31"/>
      <c r="BG49" s="31"/>
      <c r="BH49" s="31"/>
      <c r="BI49" s="31"/>
      <c r="BJ49" s="31"/>
      <c r="BK49" s="31"/>
      <c r="BL49" s="31">
        <v>5.4</v>
      </c>
      <c r="BM49" s="31">
        <v>4.2</v>
      </c>
      <c r="BN49" s="31">
        <v>2.9</v>
      </c>
      <c r="BO49" s="31">
        <v>1.3</v>
      </c>
      <c r="BP49" s="31">
        <v>0.85</v>
      </c>
      <c r="BQ49" s="31">
        <v>0.75</v>
      </c>
      <c r="BR49" s="31">
        <v>0.6</v>
      </c>
      <c r="BS49" s="31">
        <v>0.5</v>
      </c>
      <c r="BT49" s="31">
        <v>0.35</v>
      </c>
      <c r="BU49" s="31">
        <v>0.3</v>
      </c>
      <c r="BV49" s="31">
        <v>0.05</v>
      </c>
      <c r="BW49" s="31">
        <v>0.05</v>
      </c>
      <c r="BX49" s="31"/>
      <c r="BY49" s="31"/>
      <c r="BZ49" s="31"/>
      <c r="CA49" s="31"/>
      <c r="CB49" s="31"/>
      <c r="CC49" s="31"/>
      <c r="CD49" s="31"/>
      <c r="CE49" s="31">
        <v>89.920277778047605</v>
      </c>
    </row>
    <row r="50" spans="1:83" s="2" customFormat="1" ht="14.25" customHeight="1" x14ac:dyDescent="0.2">
      <c r="A50" s="9" t="s">
        <v>39</v>
      </c>
      <c r="B50" s="9">
        <v>550</v>
      </c>
      <c r="C50" s="9" t="s">
        <v>178</v>
      </c>
      <c r="D50" s="9">
        <v>2026</v>
      </c>
      <c r="E50" s="31">
        <v>1</v>
      </c>
      <c r="F50" s="31" t="s">
        <v>364</v>
      </c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>
        <v>3.0294444443425164</v>
      </c>
    </row>
    <row r="51" spans="1:83" s="2" customFormat="1" ht="14.25" customHeight="1" x14ac:dyDescent="0.2">
      <c r="A51" s="9" t="s">
        <v>39</v>
      </c>
      <c r="B51" s="9">
        <v>557</v>
      </c>
      <c r="C51" s="9" t="s">
        <v>182</v>
      </c>
      <c r="D51" s="9">
        <v>2026</v>
      </c>
      <c r="E51" s="31">
        <v>1</v>
      </c>
      <c r="F51" s="31" t="s">
        <v>365</v>
      </c>
      <c r="G51" s="31">
        <v>4120</v>
      </c>
      <c r="H51" s="31">
        <v>4120</v>
      </c>
      <c r="I51" s="31">
        <v>3863</v>
      </c>
      <c r="J51" s="31">
        <v>3000</v>
      </c>
      <c r="K51" s="31">
        <v>3000</v>
      </c>
      <c r="L51" s="31">
        <v>3000</v>
      </c>
      <c r="M51" s="31">
        <v>3000</v>
      </c>
      <c r="N51" s="31">
        <v>3000</v>
      </c>
      <c r="O51" s="31">
        <v>3000</v>
      </c>
      <c r="P51" s="31">
        <v>3000</v>
      </c>
      <c r="Q51" s="31"/>
      <c r="R51" s="31"/>
      <c r="S51" s="31"/>
      <c r="T51" s="31"/>
      <c r="U51" s="31"/>
      <c r="V51" s="31"/>
      <c r="W51" s="31"/>
      <c r="X51" s="31"/>
      <c r="Y51" s="31"/>
      <c r="Z51" s="31">
        <v>206</v>
      </c>
      <c r="AA51" s="31">
        <v>206</v>
      </c>
      <c r="AB51" s="31">
        <v>193.15</v>
      </c>
      <c r="AC51" s="31">
        <v>150</v>
      </c>
      <c r="AD51" s="31">
        <v>150</v>
      </c>
      <c r="AE51" s="31">
        <v>150</v>
      </c>
      <c r="AF51" s="31">
        <v>150</v>
      </c>
      <c r="AG51" s="31">
        <v>150</v>
      </c>
      <c r="AH51" s="31">
        <v>150</v>
      </c>
      <c r="AI51" s="31">
        <v>150</v>
      </c>
      <c r="AJ51" s="31"/>
      <c r="AK51" s="31"/>
      <c r="AL51" s="31"/>
      <c r="AM51" s="31"/>
      <c r="AN51" s="31"/>
      <c r="AO51" s="31"/>
      <c r="AP51" s="31"/>
      <c r="AQ51" s="31"/>
      <c r="AR51" s="31"/>
      <c r="AS51" s="31">
        <v>6</v>
      </c>
      <c r="AT51" s="31">
        <v>5</v>
      </c>
      <c r="AU51" s="31">
        <v>3</v>
      </c>
      <c r="AV51" s="31">
        <v>1</v>
      </c>
      <c r="AW51" s="31">
        <v>1</v>
      </c>
      <c r="AX51" s="31">
        <v>1</v>
      </c>
      <c r="AY51" s="31">
        <v>1</v>
      </c>
      <c r="AZ51" s="31">
        <v>1</v>
      </c>
      <c r="BA51" s="31">
        <v>1</v>
      </c>
      <c r="BB51" s="31">
        <v>1</v>
      </c>
      <c r="BC51" s="31"/>
      <c r="BD51" s="31"/>
      <c r="BE51" s="31"/>
      <c r="BF51" s="31"/>
      <c r="BG51" s="31"/>
      <c r="BH51" s="31"/>
      <c r="BI51" s="31"/>
      <c r="BJ51" s="31"/>
      <c r="BK51" s="31"/>
      <c r="BL51" s="31">
        <v>0.3</v>
      </c>
      <c r="BM51" s="31">
        <v>0.25</v>
      </c>
      <c r="BN51" s="31">
        <v>0.15</v>
      </c>
      <c r="BO51" s="31">
        <v>0.05</v>
      </c>
      <c r="BP51" s="31">
        <v>0.05</v>
      </c>
      <c r="BQ51" s="31">
        <v>0.05</v>
      </c>
      <c r="BR51" s="31">
        <v>0.05</v>
      </c>
      <c r="BS51" s="31">
        <v>0.05</v>
      </c>
      <c r="BT51" s="31">
        <v>0.05</v>
      </c>
      <c r="BU51" s="31">
        <v>0.05</v>
      </c>
      <c r="BV51" s="31"/>
      <c r="BW51" s="31"/>
      <c r="BX51" s="31"/>
      <c r="BY51" s="31"/>
      <c r="BZ51" s="31"/>
      <c r="CA51" s="31"/>
      <c r="CB51" s="31"/>
      <c r="CC51" s="31"/>
      <c r="CD51" s="31"/>
      <c r="CE51" s="31">
        <v>54.14</v>
      </c>
    </row>
    <row r="52" spans="1:83" s="2" customFormat="1" ht="14.25" customHeight="1" x14ac:dyDescent="0.2">
      <c r="A52" s="9" t="s">
        <v>39</v>
      </c>
      <c r="B52" s="9">
        <v>547</v>
      </c>
      <c r="C52" s="9" t="s">
        <v>94</v>
      </c>
      <c r="D52" s="9">
        <v>2026</v>
      </c>
      <c r="E52" s="31">
        <v>1</v>
      </c>
      <c r="F52" s="31" t="s">
        <v>370</v>
      </c>
      <c r="G52" s="31">
        <v>79154.969999999928</v>
      </c>
      <c r="H52" s="31">
        <v>79423.969999999943</v>
      </c>
      <c r="I52" s="31">
        <v>75751.969999999987</v>
      </c>
      <c r="J52" s="31">
        <v>57394.999999999964</v>
      </c>
      <c r="K52" s="31">
        <v>50460.999999999964</v>
      </c>
      <c r="L52" s="31">
        <v>45926.999999999964</v>
      </c>
      <c r="M52" s="31">
        <v>38329</v>
      </c>
      <c r="N52" s="31">
        <v>35586</v>
      </c>
      <c r="O52" s="31">
        <v>27319.000000000007</v>
      </c>
      <c r="P52" s="31">
        <v>24392.000000000004</v>
      </c>
      <c r="Q52" s="31">
        <v>11000</v>
      </c>
      <c r="R52" s="31">
        <v>11000</v>
      </c>
      <c r="S52" s="31"/>
      <c r="T52" s="31"/>
      <c r="U52" s="31"/>
      <c r="V52" s="31"/>
      <c r="W52" s="31"/>
      <c r="X52" s="31"/>
      <c r="Y52" s="31"/>
      <c r="Z52" s="31">
        <v>3957.7484999999965</v>
      </c>
      <c r="AA52" s="31">
        <v>3971.1984999999972</v>
      </c>
      <c r="AB52" s="31">
        <v>3787.5984999999991</v>
      </c>
      <c r="AC52" s="31">
        <v>2869.7499999999982</v>
      </c>
      <c r="AD52" s="31">
        <v>2523.0499999999984</v>
      </c>
      <c r="AE52" s="31">
        <v>2296.3499999999981</v>
      </c>
      <c r="AF52" s="31">
        <v>1916.45</v>
      </c>
      <c r="AG52" s="31">
        <v>1779.3</v>
      </c>
      <c r="AH52" s="31">
        <v>1365.9500000000003</v>
      </c>
      <c r="AI52" s="31">
        <v>1219.6000000000001</v>
      </c>
      <c r="AJ52" s="31">
        <v>550</v>
      </c>
      <c r="AK52" s="31">
        <v>550</v>
      </c>
      <c r="AL52" s="31"/>
      <c r="AM52" s="31"/>
      <c r="AN52" s="31"/>
      <c r="AO52" s="31"/>
      <c r="AP52" s="31"/>
      <c r="AQ52" s="31"/>
      <c r="AR52" s="31"/>
      <c r="AS52" s="31">
        <v>156</v>
      </c>
      <c r="AT52" s="31">
        <v>127</v>
      </c>
      <c r="AU52" s="31">
        <v>93</v>
      </c>
      <c r="AV52" s="31">
        <v>37</v>
      </c>
      <c r="AW52" s="31">
        <v>26</v>
      </c>
      <c r="AX52" s="31">
        <v>21</v>
      </c>
      <c r="AY52" s="31">
        <v>14</v>
      </c>
      <c r="AZ52" s="31">
        <v>12</v>
      </c>
      <c r="BA52" s="31">
        <v>7</v>
      </c>
      <c r="BB52" s="31">
        <v>6</v>
      </c>
      <c r="BC52" s="31">
        <v>2</v>
      </c>
      <c r="BD52" s="31">
        <v>2</v>
      </c>
      <c r="BE52" s="31"/>
      <c r="BF52" s="31"/>
      <c r="BG52" s="31"/>
      <c r="BH52" s="31"/>
      <c r="BI52" s="31"/>
      <c r="BJ52" s="31"/>
      <c r="BK52" s="31"/>
      <c r="BL52" s="31">
        <v>7.8</v>
      </c>
      <c r="BM52" s="31">
        <v>6.35</v>
      </c>
      <c r="BN52" s="31">
        <v>4.6500000000000004</v>
      </c>
      <c r="BO52" s="31">
        <v>1.85</v>
      </c>
      <c r="BP52" s="31">
        <v>1.3</v>
      </c>
      <c r="BQ52" s="31">
        <v>1.05</v>
      </c>
      <c r="BR52" s="31">
        <v>0.7</v>
      </c>
      <c r="BS52" s="31">
        <v>0.6</v>
      </c>
      <c r="BT52" s="31">
        <v>0.35</v>
      </c>
      <c r="BU52" s="31">
        <v>0.3</v>
      </c>
      <c r="BV52" s="31">
        <v>0.1</v>
      </c>
      <c r="BW52" s="31">
        <v>0.1</v>
      </c>
      <c r="BX52" s="31"/>
      <c r="BY52" s="31"/>
      <c r="BZ52" s="31"/>
      <c r="CA52" s="31"/>
      <c r="CB52" s="31"/>
      <c r="CC52" s="31"/>
      <c r="CD52" s="31"/>
      <c r="CE52" s="31">
        <v>110.55138888827059</v>
      </c>
    </row>
    <row r="53" spans="1:83" s="2" customFormat="1" ht="14.25" customHeight="1" x14ac:dyDescent="0.2">
      <c r="A53" s="9" t="s">
        <v>39</v>
      </c>
      <c r="B53" s="9">
        <v>579</v>
      </c>
      <c r="C53" s="9" t="s">
        <v>104</v>
      </c>
      <c r="D53" s="9">
        <v>2026</v>
      </c>
      <c r="E53" s="31">
        <v>1</v>
      </c>
      <c r="F53" s="31" t="s">
        <v>371</v>
      </c>
      <c r="G53" s="31">
        <v>79430.92</v>
      </c>
      <c r="H53" s="31">
        <v>79430.92</v>
      </c>
      <c r="I53" s="31">
        <v>76041.969999999987</v>
      </c>
      <c r="J53" s="31">
        <v>56412.019999999953</v>
      </c>
      <c r="K53" s="31">
        <v>44068.999999999971</v>
      </c>
      <c r="L53" s="31">
        <v>31509.999999999985</v>
      </c>
      <c r="M53" s="31">
        <v>27246.999999999985</v>
      </c>
      <c r="N53" s="31">
        <v>24604.999999999996</v>
      </c>
      <c r="O53" s="31">
        <v>19523</v>
      </c>
      <c r="P53" s="31">
        <v>15131</v>
      </c>
      <c r="Q53" s="31"/>
      <c r="R53" s="31"/>
      <c r="S53" s="31"/>
      <c r="T53" s="31"/>
      <c r="U53" s="31"/>
      <c r="V53" s="31"/>
      <c r="W53" s="31"/>
      <c r="X53" s="31"/>
      <c r="Y53" s="31"/>
      <c r="Z53" s="31">
        <v>3971.5459999999998</v>
      </c>
      <c r="AA53" s="31">
        <v>3971.5459999999998</v>
      </c>
      <c r="AB53" s="31">
        <v>3802.0984999999991</v>
      </c>
      <c r="AC53" s="31">
        <v>2820.6009999999978</v>
      </c>
      <c r="AD53" s="31">
        <v>2203.4499999999985</v>
      </c>
      <c r="AE53" s="31">
        <v>1575.4999999999993</v>
      </c>
      <c r="AF53" s="31">
        <v>1362.3499999999992</v>
      </c>
      <c r="AG53" s="31">
        <v>1230.2499999999998</v>
      </c>
      <c r="AH53" s="31">
        <v>976.15</v>
      </c>
      <c r="AI53" s="31">
        <v>756.55</v>
      </c>
      <c r="AJ53" s="31"/>
      <c r="AK53" s="31"/>
      <c r="AL53" s="31"/>
      <c r="AM53" s="31"/>
      <c r="AN53" s="31"/>
      <c r="AO53" s="31"/>
      <c r="AP53" s="31"/>
      <c r="AQ53" s="31"/>
      <c r="AR53" s="31"/>
      <c r="AS53" s="31">
        <v>168</v>
      </c>
      <c r="AT53" s="31">
        <v>133</v>
      </c>
      <c r="AU53" s="31">
        <v>107</v>
      </c>
      <c r="AV53" s="31">
        <v>49</v>
      </c>
      <c r="AW53" s="31">
        <v>30</v>
      </c>
      <c r="AX53" s="31">
        <v>16</v>
      </c>
      <c r="AY53" s="31">
        <v>12</v>
      </c>
      <c r="AZ53" s="31">
        <v>10</v>
      </c>
      <c r="BA53" s="31">
        <v>7</v>
      </c>
      <c r="BB53" s="31">
        <v>5</v>
      </c>
      <c r="BC53" s="31"/>
      <c r="BD53" s="31"/>
      <c r="BE53" s="31"/>
      <c r="BF53" s="31"/>
      <c r="BG53" s="31"/>
      <c r="BH53" s="31"/>
      <c r="BI53" s="31"/>
      <c r="BJ53" s="31"/>
      <c r="BK53" s="31"/>
      <c r="BL53" s="31">
        <v>8.4</v>
      </c>
      <c r="BM53" s="31">
        <v>6.65</v>
      </c>
      <c r="BN53" s="31">
        <v>5.35</v>
      </c>
      <c r="BO53" s="31">
        <v>2.4500000000000002</v>
      </c>
      <c r="BP53" s="31">
        <v>1.5</v>
      </c>
      <c r="BQ53" s="31">
        <v>0.8</v>
      </c>
      <c r="BR53" s="31">
        <v>0.6</v>
      </c>
      <c r="BS53" s="31">
        <v>0.5</v>
      </c>
      <c r="BT53" s="31">
        <v>0.35</v>
      </c>
      <c r="BU53" s="31">
        <v>0.25</v>
      </c>
      <c r="BV53" s="31"/>
      <c r="BW53" s="31"/>
      <c r="BX53" s="31"/>
      <c r="BY53" s="31"/>
      <c r="BZ53" s="31"/>
      <c r="CA53" s="31"/>
      <c r="CB53" s="31"/>
      <c r="CC53" s="31"/>
      <c r="CD53" s="31"/>
      <c r="CE53" s="31">
        <v>132.89805555553875</v>
      </c>
    </row>
    <row r="54" spans="1:83" s="2" customFormat="1" ht="14.25" customHeight="1" x14ac:dyDescent="0.2">
      <c r="A54" s="9" t="s">
        <v>39</v>
      </c>
      <c r="B54" s="9"/>
      <c r="C54" s="9"/>
      <c r="D54" s="9">
        <v>2026</v>
      </c>
      <c r="E54" s="31">
        <v>1</v>
      </c>
      <c r="F54" s="31" t="s">
        <v>373</v>
      </c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>
        <v>13</v>
      </c>
    </row>
    <row r="55" spans="1:83" s="2" customFormat="1" ht="14.25" customHeight="1" x14ac:dyDescent="0.2">
      <c r="A55" s="9" t="s">
        <v>39</v>
      </c>
      <c r="B55" s="9">
        <v>805</v>
      </c>
      <c r="C55" s="9" t="s">
        <v>137</v>
      </c>
      <c r="D55" s="9">
        <v>2026</v>
      </c>
      <c r="E55" s="31">
        <v>1</v>
      </c>
      <c r="F55" s="31" t="s">
        <v>372</v>
      </c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>
        <v>12.879999999999999</v>
      </c>
    </row>
    <row r="56" spans="1:83" s="2" customFormat="1" ht="14.25" customHeight="1" x14ac:dyDescent="0.2">
      <c r="A56" s="9" t="s">
        <v>39</v>
      </c>
      <c r="B56" s="9">
        <v>807</v>
      </c>
      <c r="C56" s="9" t="s">
        <v>155</v>
      </c>
      <c r="D56" s="9">
        <v>2026</v>
      </c>
      <c r="E56" s="31">
        <v>1</v>
      </c>
      <c r="F56" s="31" t="s">
        <v>1990</v>
      </c>
      <c r="G56" s="31">
        <v>9172.0000000000036</v>
      </c>
      <c r="H56" s="31">
        <v>9172</v>
      </c>
      <c r="I56" s="31">
        <v>8760</v>
      </c>
      <c r="J56" s="31">
        <v>5619</v>
      </c>
      <c r="K56" s="31">
        <v>4385</v>
      </c>
      <c r="L56" s="31">
        <v>1478</v>
      </c>
      <c r="M56" s="31">
        <v>1478</v>
      </c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>
        <v>458.60000000000019</v>
      </c>
      <c r="AA56" s="31">
        <v>458.6</v>
      </c>
      <c r="AB56" s="31">
        <v>438</v>
      </c>
      <c r="AC56" s="31">
        <v>280.95</v>
      </c>
      <c r="AD56" s="31">
        <v>219.25</v>
      </c>
      <c r="AE56" s="31">
        <v>73.900000000000006</v>
      </c>
      <c r="AF56" s="31">
        <v>73.900000000000006</v>
      </c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>
        <v>22</v>
      </c>
      <c r="AT56" s="31">
        <v>20</v>
      </c>
      <c r="AU56" s="31">
        <v>16</v>
      </c>
      <c r="AV56" s="31">
        <v>6</v>
      </c>
      <c r="AW56" s="31">
        <v>4</v>
      </c>
      <c r="AX56" s="31">
        <v>1</v>
      </c>
      <c r="AY56" s="31">
        <v>1</v>
      </c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>
        <v>1.1000000000000001</v>
      </c>
      <c r="BM56" s="31">
        <v>1</v>
      </c>
      <c r="BN56" s="31">
        <v>0.8</v>
      </c>
      <c r="BO56" s="31">
        <v>0.3</v>
      </c>
      <c r="BP56" s="31">
        <v>0.2</v>
      </c>
      <c r="BQ56" s="31">
        <v>0.05</v>
      </c>
      <c r="BR56" s="31">
        <v>0.05</v>
      </c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>
        <v>31.948055555694737</v>
      </c>
    </row>
    <row r="57" spans="1:83" s="2" customFormat="1" ht="14.25" customHeight="1" x14ac:dyDescent="0.2">
      <c r="A57" s="9" t="s">
        <v>40</v>
      </c>
      <c r="B57" s="9">
        <v>572</v>
      </c>
      <c r="C57" s="9" t="s">
        <v>123</v>
      </c>
      <c r="D57" s="9">
        <v>2026</v>
      </c>
      <c r="E57" s="31">
        <v>1</v>
      </c>
      <c r="F57" s="31" t="s">
        <v>376</v>
      </c>
      <c r="G57" s="31">
        <v>2233</v>
      </c>
      <c r="H57" s="31">
        <v>2233</v>
      </c>
      <c r="I57" s="31">
        <v>2233</v>
      </c>
      <c r="J57" s="31">
        <v>2233</v>
      </c>
      <c r="K57" s="31">
        <v>1667</v>
      </c>
      <c r="L57" s="31">
        <v>1667</v>
      </c>
      <c r="M57" s="31">
        <v>1667</v>
      </c>
      <c r="N57" s="31">
        <v>1667</v>
      </c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>
        <v>111.65</v>
      </c>
      <c r="AA57" s="31">
        <v>111.65</v>
      </c>
      <c r="AB57" s="31">
        <v>111.65</v>
      </c>
      <c r="AC57" s="31">
        <v>111.65</v>
      </c>
      <c r="AD57" s="31">
        <v>83.35</v>
      </c>
      <c r="AE57" s="31">
        <v>83.35</v>
      </c>
      <c r="AF57" s="31">
        <v>83.35</v>
      </c>
      <c r="AG57" s="31">
        <v>83.35</v>
      </c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>
        <v>2</v>
      </c>
      <c r="AT57" s="31">
        <v>2</v>
      </c>
      <c r="AU57" s="31">
        <v>2</v>
      </c>
      <c r="AV57" s="31">
        <v>2</v>
      </c>
      <c r="AW57" s="31">
        <v>1</v>
      </c>
      <c r="AX57" s="31">
        <v>1</v>
      </c>
      <c r="AY57" s="31">
        <v>1</v>
      </c>
      <c r="AZ57" s="31">
        <v>1</v>
      </c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>
        <v>0.1</v>
      </c>
      <c r="BM57" s="31">
        <v>0.1</v>
      </c>
      <c r="BN57" s="31">
        <v>0.1</v>
      </c>
      <c r="BO57" s="31">
        <v>0.1</v>
      </c>
      <c r="BP57" s="31">
        <v>0.05</v>
      </c>
      <c r="BQ57" s="31">
        <v>0.05</v>
      </c>
      <c r="BR57" s="31">
        <v>0.05</v>
      </c>
      <c r="BS57" s="31">
        <v>0.05</v>
      </c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</row>
    <row r="58" spans="1:83" s="2" customFormat="1" ht="14.25" customHeight="1" x14ac:dyDescent="0.2">
      <c r="A58" s="9" t="s">
        <v>40</v>
      </c>
      <c r="B58" s="9">
        <v>547</v>
      </c>
      <c r="C58" s="9" t="s">
        <v>94</v>
      </c>
      <c r="D58" s="9">
        <v>2026</v>
      </c>
      <c r="E58" s="31">
        <v>1</v>
      </c>
      <c r="F58" s="31" t="s">
        <v>1991</v>
      </c>
      <c r="G58" s="31">
        <v>4452.9999999999991</v>
      </c>
      <c r="H58" s="31">
        <v>4453</v>
      </c>
      <c r="I58" s="31">
        <v>4444</v>
      </c>
      <c r="J58" s="31">
        <v>4444</v>
      </c>
      <c r="K58" s="31">
        <v>4444</v>
      </c>
      <c r="L58" s="31">
        <v>4444</v>
      </c>
      <c r="M58" s="31">
        <v>4444</v>
      </c>
      <c r="N58" s="31">
        <v>4444</v>
      </c>
      <c r="O58" s="31">
        <v>4444</v>
      </c>
      <c r="P58" s="31">
        <v>4444</v>
      </c>
      <c r="Q58" s="31"/>
      <c r="R58" s="31"/>
      <c r="S58" s="31"/>
      <c r="T58" s="31"/>
      <c r="U58" s="31"/>
      <c r="V58" s="31"/>
      <c r="W58" s="31"/>
      <c r="X58" s="31"/>
      <c r="Y58" s="31"/>
      <c r="Z58" s="31">
        <v>222.64999999999995</v>
      </c>
      <c r="AA58" s="31">
        <v>222.65</v>
      </c>
      <c r="AB58" s="31">
        <v>222.2</v>
      </c>
      <c r="AC58" s="31">
        <v>222.2</v>
      </c>
      <c r="AD58" s="31">
        <v>222.2</v>
      </c>
      <c r="AE58" s="31">
        <v>222.2</v>
      </c>
      <c r="AF58" s="31">
        <v>222.2</v>
      </c>
      <c r="AG58" s="31">
        <v>222.2</v>
      </c>
      <c r="AH58" s="31">
        <v>222.2</v>
      </c>
      <c r="AI58" s="31">
        <v>222.2</v>
      </c>
      <c r="AJ58" s="31"/>
      <c r="AK58" s="31"/>
      <c r="AL58" s="31"/>
      <c r="AM58" s="31"/>
      <c r="AN58" s="31"/>
      <c r="AO58" s="31"/>
      <c r="AP58" s="31"/>
      <c r="AQ58" s="31"/>
      <c r="AR58" s="31"/>
      <c r="AS58" s="31">
        <v>3</v>
      </c>
      <c r="AT58" s="31">
        <v>2</v>
      </c>
      <c r="AU58" s="31">
        <v>1</v>
      </c>
      <c r="AV58" s="31">
        <v>1</v>
      </c>
      <c r="AW58" s="31">
        <v>1</v>
      </c>
      <c r="AX58" s="31">
        <v>1</v>
      </c>
      <c r="AY58" s="31">
        <v>1</v>
      </c>
      <c r="AZ58" s="31">
        <v>1</v>
      </c>
      <c r="BA58" s="31">
        <v>1</v>
      </c>
      <c r="BB58" s="31">
        <v>1</v>
      </c>
      <c r="BC58" s="31"/>
      <c r="BD58" s="31"/>
      <c r="BE58" s="31"/>
      <c r="BF58" s="31"/>
      <c r="BG58" s="31"/>
      <c r="BH58" s="31"/>
      <c r="BI58" s="31"/>
      <c r="BJ58" s="31"/>
      <c r="BK58" s="31"/>
      <c r="BL58" s="31">
        <v>0.15</v>
      </c>
      <c r="BM58" s="31">
        <v>0.1</v>
      </c>
      <c r="BN58" s="31">
        <v>0.05</v>
      </c>
      <c r="BO58" s="31">
        <v>0.05</v>
      </c>
      <c r="BP58" s="31">
        <v>0.05</v>
      </c>
      <c r="BQ58" s="31">
        <v>0.05</v>
      </c>
      <c r="BR58" s="31">
        <v>0.05</v>
      </c>
      <c r="BS58" s="31">
        <v>0.05</v>
      </c>
      <c r="BT58" s="31">
        <v>0.05</v>
      </c>
      <c r="BU58" s="31">
        <v>0.05</v>
      </c>
      <c r="BV58" s="31"/>
      <c r="BW58" s="31"/>
      <c r="BX58" s="31"/>
      <c r="BY58" s="31"/>
      <c r="BZ58" s="31"/>
      <c r="CA58" s="31"/>
      <c r="CB58" s="31"/>
      <c r="CC58" s="31"/>
      <c r="CD58" s="31"/>
      <c r="CE58" s="31"/>
    </row>
    <row r="59" spans="1:83" s="2" customFormat="1" ht="14.25" customHeight="1" x14ac:dyDescent="0.2">
      <c r="A59" s="9" t="s">
        <v>40</v>
      </c>
      <c r="B59" s="9">
        <v>530</v>
      </c>
      <c r="C59" s="9" t="s">
        <v>92</v>
      </c>
      <c r="D59" s="9">
        <v>2026</v>
      </c>
      <c r="E59" s="31">
        <v>1</v>
      </c>
      <c r="F59" s="31" t="s">
        <v>380</v>
      </c>
      <c r="G59" s="31">
        <v>5788.02</v>
      </c>
      <c r="H59" s="31">
        <v>5788.02</v>
      </c>
      <c r="I59" s="31">
        <v>5788.02</v>
      </c>
      <c r="J59" s="31">
        <v>5126</v>
      </c>
      <c r="K59" s="31">
        <v>5126</v>
      </c>
      <c r="L59" s="31">
        <v>5126</v>
      </c>
      <c r="M59" s="31">
        <v>5126</v>
      </c>
      <c r="N59" s="31">
        <v>5126</v>
      </c>
      <c r="O59" s="31">
        <v>5126</v>
      </c>
      <c r="P59" s="31">
        <v>5126</v>
      </c>
      <c r="Q59" s="31">
        <v>5126</v>
      </c>
      <c r="R59" s="31"/>
      <c r="S59" s="31"/>
      <c r="T59" s="31"/>
      <c r="U59" s="31"/>
      <c r="V59" s="31"/>
      <c r="W59" s="31"/>
      <c r="X59" s="31"/>
      <c r="Y59" s="31"/>
      <c r="Z59" s="31">
        <v>289.40100000000001</v>
      </c>
      <c r="AA59" s="31">
        <v>289.40100000000001</v>
      </c>
      <c r="AB59" s="31">
        <v>289.40100000000001</v>
      </c>
      <c r="AC59" s="31">
        <v>256.3</v>
      </c>
      <c r="AD59" s="31">
        <v>256.3</v>
      </c>
      <c r="AE59" s="31">
        <v>256.3</v>
      </c>
      <c r="AF59" s="31">
        <v>256.3</v>
      </c>
      <c r="AG59" s="31">
        <v>256.3</v>
      </c>
      <c r="AH59" s="31">
        <v>256.3</v>
      </c>
      <c r="AI59" s="31">
        <v>256.3</v>
      </c>
      <c r="AJ59" s="31">
        <v>256.3</v>
      </c>
      <c r="AK59" s="31"/>
      <c r="AL59" s="31"/>
      <c r="AM59" s="31"/>
      <c r="AN59" s="31"/>
      <c r="AO59" s="31"/>
      <c r="AP59" s="31"/>
      <c r="AQ59" s="31"/>
      <c r="AR59" s="31"/>
      <c r="AS59" s="31">
        <v>4</v>
      </c>
      <c r="AT59" s="31">
        <v>3</v>
      </c>
      <c r="AU59" s="31">
        <v>3</v>
      </c>
      <c r="AV59" s="31">
        <v>1</v>
      </c>
      <c r="AW59" s="31">
        <v>1</v>
      </c>
      <c r="AX59" s="31">
        <v>1</v>
      </c>
      <c r="AY59" s="31">
        <v>1</v>
      </c>
      <c r="AZ59" s="31">
        <v>1</v>
      </c>
      <c r="BA59" s="31">
        <v>1</v>
      </c>
      <c r="BB59" s="31">
        <v>1</v>
      </c>
      <c r="BC59" s="31">
        <v>1</v>
      </c>
      <c r="BD59" s="31"/>
      <c r="BE59" s="31"/>
      <c r="BF59" s="31"/>
      <c r="BG59" s="31"/>
      <c r="BH59" s="31"/>
      <c r="BI59" s="31"/>
      <c r="BJ59" s="31"/>
      <c r="BK59" s="31"/>
      <c r="BL59" s="31">
        <v>0.2</v>
      </c>
      <c r="BM59" s="31">
        <v>0.15</v>
      </c>
      <c r="BN59" s="31">
        <v>0.15</v>
      </c>
      <c r="BO59" s="31">
        <v>0.05</v>
      </c>
      <c r="BP59" s="31">
        <v>0.05</v>
      </c>
      <c r="BQ59" s="31">
        <v>0.05</v>
      </c>
      <c r="BR59" s="31">
        <v>0.05</v>
      </c>
      <c r="BS59" s="31">
        <v>0.05</v>
      </c>
      <c r="BT59" s="31">
        <v>0.05</v>
      </c>
      <c r="BU59" s="31">
        <v>0.05</v>
      </c>
      <c r="BV59" s="31">
        <v>0.05</v>
      </c>
      <c r="BW59" s="31"/>
      <c r="BX59" s="31"/>
      <c r="BY59" s="31"/>
      <c r="BZ59" s="31"/>
      <c r="CA59" s="31"/>
      <c r="CB59" s="31"/>
      <c r="CC59" s="31"/>
      <c r="CD59" s="31"/>
      <c r="CE59" s="31"/>
    </row>
    <row r="60" spans="1:83" s="2" customFormat="1" ht="14.25" customHeight="1" x14ac:dyDescent="0.2">
      <c r="A60" s="9" t="s">
        <v>40</v>
      </c>
      <c r="B60" s="9">
        <v>550</v>
      </c>
      <c r="C60" s="9" t="s">
        <v>178</v>
      </c>
      <c r="D60" s="9">
        <v>2026</v>
      </c>
      <c r="E60" s="31">
        <v>1</v>
      </c>
      <c r="F60" s="31" t="s">
        <v>382</v>
      </c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>
        <v>1.3</v>
      </c>
    </row>
    <row r="61" spans="1:83" s="2" customFormat="1" ht="14.25" customHeight="1" x14ac:dyDescent="0.2">
      <c r="A61" s="9" t="s">
        <v>40</v>
      </c>
      <c r="B61" s="9"/>
      <c r="C61" s="9"/>
      <c r="D61" s="9">
        <v>2026</v>
      </c>
      <c r="E61" s="31">
        <v>1</v>
      </c>
      <c r="F61" s="31" t="s">
        <v>375</v>
      </c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>
        <v>16</v>
      </c>
    </row>
    <row r="62" spans="1:83" s="2" customFormat="1" ht="14.25" customHeight="1" x14ac:dyDescent="0.2">
      <c r="A62" s="9" t="s">
        <v>40</v>
      </c>
      <c r="B62" s="9">
        <v>557</v>
      </c>
      <c r="C62" s="9" t="s">
        <v>182</v>
      </c>
      <c r="D62" s="9">
        <v>2026</v>
      </c>
      <c r="E62" s="31">
        <v>1</v>
      </c>
      <c r="F62" s="31" t="s">
        <v>377</v>
      </c>
      <c r="G62" s="31">
        <v>3000</v>
      </c>
      <c r="H62" s="31">
        <v>3000</v>
      </c>
      <c r="I62" s="31">
        <v>3000</v>
      </c>
      <c r="J62" s="31">
        <v>3000</v>
      </c>
      <c r="K62" s="31">
        <v>3000</v>
      </c>
      <c r="L62" s="31">
        <v>3000</v>
      </c>
      <c r="M62" s="31">
        <v>3000</v>
      </c>
      <c r="N62" s="31">
        <v>3000</v>
      </c>
      <c r="O62" s="31">
        <v>3000</v>
      </c>
      <c r="P62" s="31">
        <v>3000</v>
      </c>
      <c r="Q62" s="31"/>
      <c r="R62" s="31"/>
      <c r="S62" s="31"/>
      <c r="T62" s="31"/>
      <c r="U62" s="31"/>
      <c r="V62" s="31"/>
      <c r="W62" s="31"/>
      <c r="X62" s="31"/>
      <c r="Y62" s="31"/>
      <c r="Z62" s="31">
        <v>150</v>
      </c>
      <c r="AA62" s="31">
        <v>150</v>
      </c>
      <c r="AB62" s="31">
        <v>150</v>
      </c>
      <c r="AC62" s="31">
        <v>150</v>
      </c>
      <c r="AD62" s="31">
        <v>150</v>
      </c>
      <c r="AE62" s="31">
        <v>150</v>
      </c>
      <c r="AF62" s="31">
        <v>150</v>
      </c>
      <c r="AG62" s="31">
        <v>150</v>
      </c>
      <c r="AH62" s="31">
        <v>150</v>
      </c>
      <c r="AI62" s="31">
        <v>150</v>
      </c>
      <c r="AJ62" s="31"/>
      <c r="AK62" s="31"/>
      <c r="AL62" s="31"/>
      <c r="AM62" s="31"/>
      <c r="AN62" s="31"/>
      <c r="AO62" s="31"/>
      <c r="AP62" s="31"/>
      <c r="AQ62" s="31"/>
      <c r="AR62" s="31"/>
      <c r="AS62" s="31">
        <v>1</v>
      </c>
      <c r="AT62" s="31">
        <v>1</v>
      </c>
      <c r="AU62" s="31">
        <v>1</v>
      </c>
      <c r="AV62" s="31">
        <v>1</v>
      </c>
      <c r="AW62" s="31">
        <v>1</v>
      </c>
      <c r="AX62" s="31">
        <v>1</v>
      </c>
      <c r="AY62" s="31">
        <v>1</v>
      </c>
      <c r="AZ62" s="31">
        <v>1</v>
      </c>
      <c r="BA62" s="31">
        <v>1</v>
      </c>
      <c r="BB62" s="31">
        <v>1</v>
      </c>
      <c r="BC62" s="31"/>
      <c r="BD62" s="31"/>
      <c r="BE62" s="31"/>
      <c r="BF62" s="31"/>
      <c r="BG62" s="31"/>
      <c r="BH62" s="31"/>
      <c r="BI62" s="31"/>
      <c r="BJ62" s="31"/>
      <c r="BK62" s="31"/>
      <c r="BL62" s="31">
        <v>0.05</v>
      </c>
      <c r="BM62" s="31">
        <v>0.05</v>
      </c>
      <c r="BN62" s="31">
        <v>0.05</v>
      </c>
      <c r="BO62" s="31">
        <v>0.05</v>
      </c>
      <c r="BP62" s="31">
        <v>0.05</v>
      </c>
      <c r="BQ62" s="31">
        <v>0.05</v>
      </c>
      <c r="BR62" s="31">
        <v>0.05</v>
      </c>
      <c r="BS62" s="31">
        <v>0.05</v>
      </c>
      <c r="BT62" s="31">
        <v>0.05</v>
      </c>
      <c r="BU62" s="31">
        <v>0.05</v>
      </c>
      <c r="BV62" s="31"/>
      <c r="BW62" s="31"/>
      <c r="BX62" s="31"/>
      <c r="BY62" s="31"/>
      <c r="BZ62" s="31"/>
      <c r="CA62" s="31"/>
      <c r="CB62" s="31"/>
      <c r="CC62" s="31"/>
      <c r="CD62" s="31"/>
      <c r="CE62" s="31">
        <v>16</v>
      </c>
    </row>
    <row r="63" spans="1:83" s="2" customFormat="1" ht="14.25" customHeight="1" x14ac:dyDescent="0.2">
      <c r="A63" s="9" t="s">
        <v>40</v>
      </c>
      <c r="B63" s="9">
        <v>805</v>
      </c>
      <c r="C63" s="9" t="s">
        <v>137</v>
      </c>
      <c r="D63" s="9">
        <v>2026</v>
      </c>
      <c r="E63" s="31">
        <v>1</v>
      </c>
      <c r="F63" s="31" t="s">
        <v>381</v>
      </c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>
        <v>16</v>
      </c>
    </row>
    <row r="64" spans="1:83" s="2" customFormat="1" ht="14.25" customHeight="1" x14ac:dyDescent="0.2">
      <c r="A64" s="9" t="s">
        <v>40</v>
      </c>
      <c r="B64" s="9">
        <v>807</v>
      </c>
      <c r="C64" s="9" t="s">
        <v>155</v>
      </c>
      <c r="D64" s="9">
        <v>2026</v>
      </c>
      <c r="E64" s="31">
        <v>1</v>
      </c>
      <c r="F64" s="31" t="s">
        <v>1995</v>
      </c>
      <c r="G64" s="31">
        <v>475</v>
      </c>
      <c r="H64" s="31">
        <v>475</v>
      </c>
      <c r="I64" s="31">
        <v>475</v>
      </c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>
        <v>23.75</v>
      </c>
      <c r="AA64" s="31">
        <v>23.75</v>
      </c>
      <c r="AB64" s="31">
        <v>23.75</v>
      </c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>
        <v>1</v>
      </c>
      <c r="AT64" s="31">
        <v>1</v>
      </c>
      <c r="AU64" s="31">
        <v>1</v>
      </c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>
        <v>0.05</v>
      </c>
      <c r="BM64" s="31">
        <v>0.05</v>
      </c>
      <c r="BN64" s="31">
        <v>0.05</v>
      </c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</row>
    <row r="65" spans="1:83" s="2" customFormat="1" ht="14.25" customHeight="1" x14ac:dyDescent="0.2">
      <c r="A65" s="9" t="s">
        <v>40</v>
      </c>
      <c r="B65" s="9">
        <v>579</v>
      </c>
      <c r="C65" s="9" t="s">
        <v>104</v>
      </c>
      <c r="D65" s="9">
        <v>2026</v>
      </c>
      <c r="E65" s="31">
        <v>1</v>
      </c>
      <c r="F65" s="31" t="s">
        <v>384</v>
      </c>
      <c r="G65" s="31">
        <v>11630.999999999996</v>
      </c>
      <c r="H65" s="31">
        <v>11630.999999999996</v>
      </c>
      <c r="I65" s="31">
        <v>11382.999999999998</v>
      </c>
      <c r="J65" s="31">
        <v>11382.999999999998</v>
      </c>
      <c r="K65" s="31">
        <v>7969</v>
      </c>
      <c r="L65" s="31">
        <v>7969</v>
      </c>
      <c r="M65" s="31">
        <v>6862</v>
      </c>
      <c r="N65" s="31">
        <v>6862</v>
      </c>
      <c r="O65" s="31">
        <v>5102</v>
      </c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>
        <v>581.54999999999984</v>
      </c>
      <c r="AA65" s="31">
        <v>581.54999999999984</v>
      </c>
      <c r="AB65" s="31">
        <v>569.14999999999986</v>
      </c>
      <c r="AC65" s="31">
        <v>569.14999999999986</v>
      </c>
      <c r="AD65" s="31">
        <v>398.45</v>
      </c>
      <c r="AE65" s="31">
        <v>398.45</v>
      </c>
      <c r="AF65" s="31">
        <v>343.1</v>
      </c>
      <c r="AG65" s="31">
        <v>343.1</v>
      </c>
      <c r="AH65" s="31">
        <v>255.1</v>
      </c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>
        <v>12</v>
      </c>
      <c r="AT65" s="31">
        <v>11</v>
      </c>
      <c r="AU65" s="31">
        <v>9</v>
      </c>
      <c r="AV65" s="31">
        <v>9</v>
      </c>
      <c r="AW65" s="31">
        <v>4</v>
      </c>
      <c r="AX65" s="31">
        <v>4</v>
      </c>
      <c r="AY65" s="31">
        <v>3</v>
      </c>
      <c r="AZ65" s="31">
        <v>3</v>
      </c>
      <c r="BA65" s="31">
        <v>2</v>
      </c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>
        <v>0.6</v>
      </c>
      <c r="BM65" s="31">
        <v>0.55000000000000004</v>
      </c>
      <c r="BN65" s="31">
        <v>0.45</v>
      </c>
      <c r="BO65" s="31">
        <v>0.45</v>
      </c>
      <c r="BP65" s="31">
        <v>0.2</v>
      </c>
      <c r="BQ65" s="31">
        <v>0.2</v>
      </c>
      <c r="BR65" s="31">
        <v>0.15</v>
      </c>
      <c r="BS65" s="31">
        <v>0.15</v>
      </c>
      <c r="BT65" s="31">
        <v>0.1</v>
      </c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>
        <v>8</v>
      </c>
    </row>
    <row r="66" spans="1:83" s="2" customFormat="1" ht="14.25" customHeight="1" x14ac:dyDescent="0.2">
      <c r="A66" s="9" t="s">
        <v>40</v>
      </c>
      <c r="B66" s="9">
        <v>862</v>
      </c>
      <c r="C66" s="9" t="s">
        <v>105</v>
      </c>
      <c r="D66" s="9">
        <v>2026</v>
      </c>
      <c r="E66" s="31">
        <v>1</v>
      </c>
      <c r="F66" s="31" t="s">
        <v>379</v>
      </c>
      <c r="G66" s="31">
        <v>160099.05999999997</v>
      </c>
      <c r="H66" s="31">
        <v>160099.06</v>
      </c>
      <c r="I66" s="31">
        <v>160099.06</v>
      </c>
      <c r="J66" s="31">
        <v>159116.03999999998</v>
      </c>
      <c r="K66" s="31">
        <v>156600.02000000002</v>
      </c>
      <c r="L66" s="31">
        <v>153970</v>
      </c>
      <c r="M66" s="31">
        <v>151651</v>
      </c>
      <c r="N66" s="31">
        <v>149172</v>
      </c>
      <c r="O66" s="31">
        <v>149172</v>
      </c>
      <c r="P66" s="31">
        <v>144847</v>
      </c>
      <c r="Q66" s="31">
        <v>138628</v>
      </c>
      <c r="R66" s="31">
        <v>138628</v>
      </c>
      <c r="S66" s="31">
        <v>126273</v>
      </c>
      <c r="T66" s="31">
        <v>126273</v>
      </c>
      <c r="U66" s="31">
        <v>126273</v>
      </c>
      <c r="V66" s="31">
        <v>99803</v>
      </c>
      <c r="W66" s="31">
        <v>82019</v>
      </c>
      <c r="X66" s="31">
        <v>34834</v>
      </c>
      <c r="Y66" s="31"/>
      <c r="Z66" s="31">
        <v>8004.9529999999986</v>
      </c>
      <c r="AA66" s="31">
        <v>8004.9529999999995</v>
      </c>
      <c r="AB66" s="31">
        <v>8004.9529999999995</v>
      </c>
      <c r="AC66" s="31">
        <v>7955.8019999999988</v>
      </c>
      <c r="AD66" s="31">
        <v>7830.0010000000011</v>
      </c>
      <c r="AE66" s="31">
        <v>7698.5</v>
      </c>
      <c r="AF66" s="31">
        <v>7582.55</v>
      </c>
      <c r="AG66" s="31">
        <v>7458.6</v>
      </c>
      <c r="AH66" s="31">
        <v>7458.6</v>
      </c>
      <c r="AI66" s="31">
        <v>7242.35</v>
      </c>
      <c r="AJ66" s="31">
        <v>6931.4</v>
      </c>
      <c r="AK66" s="31">
        <v>6931.4</v>
      </c>
      <c r="AL66" s="31">
        <v>6313.65</v>
      </c>
      <c r="AM66" s="31">
        <v>6313.65</v>
      </c>
      <c r="AN66" s="31">
        <v>6313.65</v>
      </c>
      <c r="AO66" s="31">
        <v>4990.1499999999996</v>
      </c>
      <c r="AP66" s="31">
        <v>4100.95</v>
      </c>
      <c r="AQ66" s="31">
        <v>1741.7</v>
      </c>
      <c r="AR66" s="31"/>
      <c r="AS66" s="31">
        <v>30</v>
      </c>
      <c r="AT66" s="31">
        <v>26</v>
      </c>
      <c r="AU66" s="31">
        <v>26</v>
      </c>
      <c r="AV66" s="31">
        <v>23</v>
      </c>
      <c r="AW66" s="31">
        <v>19</v>
      </c>
      <c r="AX66" s="31">
        <v>16</v>
      </c>
      <c r="AY66" s="31">
        <v>14</v>
      </c>
      <c r="AZ66" s="31">
        <v>12</v>
      </c>
      <c r="BA66" s="31">
        <v>12</v>
      </c>
      <c r="BB66" s="31">
        <v>10</v>
      </c>
      <c r="BC66" s="31">
        <v>8</v>
      </c>
      <c r="BD66" s="31">
        <v>8</v>
      </c>
      <c r="BE66" s="31">
        <v>6</v>
      </c>
      <c r="BF66" s="31">
        <v>6</v>
      </c>
      <c r="BG66" s="31">
        <v>6</v>
      </c>
      <c r="BH66" s="31">
        <v>4</v>
      </c>
      <c r="BI66" s="31">
        <v>3</v>
      </c>
      <c r="BJ66" s="31">
        <v>1</v>
      </c>
      <c r="BK66" s="31"/>
      <c r="BL66" s="31">
        <v>1.5</v>
      </c>
      <c r="BM66" s="31">
        <v>1.3</v>
      </c>
      <c r="BN66" s="31">
        <v>1.3</v>
      </c>
      <c r="BO66" s="31">
        <v>1.1499999999999999</v>
      </c>
      <c r="BP66" s="31">
        <v>0.95</v>
      </c>
      <c r="BQ66" s="31">
        <v>0.8</v>
      </c>
      <c r="BR66" s="31">
        <v>0.7</v>
      </c>
      <c r="BS66" s="31">
        <v>0.6</v>
      </c>
      <c r="BT66" s="31">
        <v>0.6</v>
      </c>
      <c r="BU66" s="31">
        <v>0.5</v>
      </c>
      <c r="BV66" s="31">
        <v>0.4</v>
      </c>
      <c r="BW66" s="31">
        <v>0.4</v>
      </c>
      <c r="BX66" s="31">
        <v>0.3</v>
      </c>
      <c r="BY66" s="31">
        <v>0.3</v>
      </c>
      <c r="BZ66" s="31">
        <v>0.3</v>
      </c>
      <c r="CA66" s="31">
        <v>0.2</v>
      </c>
      <c r="CB66" s="31">
        <v>0.15</v>
      </c>
      <c r="CC66" s="31">
        <v>0.05</v>
      </c>
      <c r="CD66" s="31"/>
      <c r="CE66" s="31">
        <v>50.009999999380668</v>
      </c>
    </row>
    <row r="67" spans="1:83" s="2" customFormat="1" ht="14.25" customHeight="1" x14ac:dyDescent="0.2">
      <c r="A67" s="9" t="s">
        <v>40</v>
      </c>
      <c r="B67" s="9">
        <v>870</v>
      </c>
      <c r="C67" s="9" t="s">
        <v>112</v>
      </c>
      <c r="D67" s="9">
        <v>2026</v>
      </c>
      <c r="E67" s="31">
        <v>1</v>
      </c>
      <c r="F67" s="31" t="s">
        <v>383</v>
      </c>
      <c r="G67" s="31">
        <v>232354.1399999999</v>
      </c>
      <c r="H67" s="31">
        <v>232354.13999999993</v>
      </c>
      <c r="I67" s="31">
        <v>231703.09999999992</v>
      </c>
      <c r="J67" s="31">
        <v>227855.07999999996</v>
      </c>
      <c r="K67" s="31">
        <v>221055.01999999993</v>
      </c>
      <c r="L67" s="31">
        <v>217433.99999999997</v>
      </c>
      <c r="M67" s="31">
        <v>215294.99999999994</v>
      </c>
      <c r="N67" s="31">
        <v>208866.99999999991</v>
      </c>
      <c r="O67" s="31">
        <v>207097.99999999991</v>
      </c>
      <c r="P67" s="31">
        <v>202014.99999999994</v>
      </c>
      <c r="Q67" s="31">
        <v>183486.99999999997</v>
      </c>
      <c r="R67" s="31">
        <v>178271.99999999997</v>
      </c>
      <c r="S67" s="31">
        <v>142711.99999999997</v>
      </c>
      <c r="T67" s="31">
        <v>133984.99999999994</v>
      </c>
      <c r="U67" s="31">
        <v>123966.99999999996</v>
      </c>
      <c r="V67" s="31">
        <v>123966.99999999996</v>
      </c>
      <c r="W67" s="31">
        <v>73775</v>
      </c>
      <c r="X67" s="31"/>
      <c r="Y67" s="31"/>
      <c r="Z67" s="31">
        <v>11617.706999999995</v>
      </c>
      <c r="AA67" s="31">
        <v>11617.706999999997</v>
      </c>
      <c r="AB67" s="31">
        <v>11585.154999999995</v>
      </c>
      <c r="AC67" s="31">
        <v>11392.753999999997</v>
      </c>
      <c r="AD67" s="31">
        <v>11052.750999999997</v>
      </c>
      <c r="AE67" s="31">
        <v>10871.699999999999</v>
      </c>
      <c r="AF67" s="31">
        <v>10764.749999999996</v>
      </c>
      <c r="AG67" s="31">
        <v>10443.349999999995</v>
      </c>
      <c r="AH67" s="31">
        <v>10354.899999999996</v>
      </c>
      <c r="AI67" s="31">
        <v>10100.749999999996</v>
      </c>
      <c r="AJ67" s="31">
        <v>9174.3499999999985</v>
      </c>
      <c r="AK67" s="31">
        <v>8913.5999999999985</v>
      </c>
      <c r="AL67" s="31">
        <v>7135.5999999999985</v>
      </c>
      <c r="AM67" s="31">
        <v>6699.2499999999973</v>
      </c>
      <c r="AN67" s="31">
        <v>6198.3499999999976</v>
      </c>
      <c r="AO67" s="31">
        <v>6198.3499999999976</v>
      </c>
      <c r="AP67" s="31">
        <v>3688.75</v>
      </c>
      <c r="AQ67" s="31"/>
      <c r="AR67" s="31"/>
      <c r="AS67" s="31">
        <v>74</v>
      </c>
      <c r="AT67" s="31">
        <v>62</v>
      </c>
      <c r="AU67" s="31">
        <v>57</v>
      </c>
      <c r="AV67" s="31">
        <v>46</v>
      </c>
      <c r="AW67" s="31">
        <v>35</v>
      </c>
      <c r="AX67" s="31">
        <v>31</v>
      </c>
      <c r="AY67" s="31">
        <v>29</v>
      </c>
      <c r="AZ67" s="31">
        <v>24</v>
      </c>
      <c r="BA67" s="31">
        <v>23</v>
      </c>
      <c r="BB67" s="31">
        <v>21</v>
      </c>
      <c r="BC67" s="31">
        <v>15</v>
      </c>
      <c r="BD67" s="31">
        <v>14</v>
      </c>
      <c r="BE67" s="31">
        <v>8</v>
      </c>
      <c r="BF67" s="31">
        <v>7</v>
      </c>
      <c r="BG67" s="31">
        <v>6</v>
      </c>
      <c r="BH67" s="31">
        <v>6</v>
      </c>
      <c r="BI67" s="31">
        <v>3</v>
      </c>
      <c r="BJ67" s="31"/>
      <c r="BK67" s="31"/>
      <c r="BL67" s="31">
        <v>3.7</v>
      </c>
      <c r="BM67" s="31">
        <v>3.1</v>
      </c>
      <c r="BN67" s="31">
        <v>2.85</v>
      </c>
      <c r="BO67" s="31">
        <v>2.2999999999999998</v>
      </c>
      <c r="BP67" s="31">
        <v>1.75</v>
      </c>
      <c r="BQ67" s="31">
        <v>1.55</v>
      </c>
      <c r="BR67" s="31">
        <v>1.45</v>
      </c>
      <c r="BS67" s="31">
        <v>1.2</v>
      </c>
      <c r="BT67" s="31">
        <v>1.1499999999999999</v>
      </c>
      <c r="BU67" s="31">
        <v>1.05</v>
      </c>
      <c r="BV67" s="31">
        <v>0.75</v>
      </c>
      <c r="BW67" s="31">
        <v>0.7</v>
      </c>
      <c r="BX67" s="31">
        <v>0.4</v>
      </c>
      <c r="BY67" s="31">
        <v>0.35</v>
      </c>
      <c r="BZ67" s="31">
        <v>0.3</v>
      </c>
      <c r="CA67" s="31">
        <v>0.3</v>
      </c>
      <c r="CB67" s="31">
        <v>0.15</v>
      </c>
      <c r="CC67" s="31"/>
      <c r="CD67" s="31"/>
      <c r="CE67" s="31">
        <v>121.50027777766809</v>
      </c>
    </row>
    <row r="68" spans="1:83" s="2" customFormat="1" ht="14.25" customHeight="1" x14ac:dyDescent="0.2">
      <c r="A68" s="9" t="s">
        <v>40</v>
      </c>
      <c r="B68" s="9">
        <v>577</v>
      </c>
      <c r="C68" s="9" t="s">
        <v>108</v>
      </c>
      <c r="D68" s="9">
        <v>2026</v>
      </c>
      <c r="E68" s="31">
        <v>1</v>
      </c>
      <c r="F68" s="31" t="s">
        <v>378</v>
      </c>
      <c r="G68" s="31">
        <v>64003.999999999993</v>
      </c>
      <c r="H68" s="31">
        <v>64003.999999999993</v>
      </c>
      <c r="I68" s="31">
        <v>63535</v>
      </c>
      <c r="J68" s="31">
        <v>62616</v>
      </c>
      <c r="K68" s="31">
        <v>61838</v>
      </c>
      <c r="L68" s="31">
        <v>61838</v>
      </c>
      <c r="M68" s="31">
        <v>61838</v>
      </c>
      <c r="N68" s="31">
        <v>60560</v>
      </c>
      <c r="O68" s="31">
        <v>55241</v>
      </c>
      <c r="P68" s="31">
        <v>52427</v>
      </c>
      <c r="Q68" s="31">
        <v>49427</v>
      </c>
      <c r="R68" s="31">
        <v>49427</v>
      </c>
      <c r="S68" s="31">
        <v>49427</v>
      </c>
      <c r="T68" s="31">
        <v>49427</v>
      </c>
      <c r="U68" s="31">
        <v>49427</v>
      </c>
      <c r="V68" s="31">
        <v>49427</v>
      </c>
      <c r="W68" s="31">
        <v>33284</v>
      </c>
      <c r="X68" s="31">
        <v>33284</v>
      </c>
      <c r="Y68" s="31"/>
      <c r="Z68" s="31">
        <v>3200.2</v>
      </c>
      <c r="AA68" s="31">
        <v>3200.2</v>
      </c>
      <c r="AB68" s="31">
        <v>3176.75</v>
      </c>
      <c r="AC68" s="31">
        <v>3130.8</v>
      </c>
      <c r="AD68" s="31">
        <v>3091.9</v>
      </c>
      <c r="AE68" s="31">
        <v>3091.9</v>
      </c>
      <c r="AF68" s="31">
        <v>3091.9</v>
      </c>
      <c r="AG68" s="31">
        <v>3028</v>
      </c>
      <c r="AH68" s="31">
        <v>2762.05</v>
      </c>
      <c r="AI68" s="31">
        <v>2621.35</v>
      </c>
      <c r="AJ68" s="31">
        <v>2471.35</v>
      </c>
      <c r="AK68" s="31">
        <v>2471.35</v>
      </c>
      <c r="AL68" s="31">
        <v>2471.35</v>
      </c>
      <c r="AM68" s="31">
        <v>2471.35</v>
      </c>
      <c r="AN68" s="31">
        <v>2471.35</v>
      </c>
      <c r="AO68" s="31">
        <v>2471.35</v>
      </c>
      <c r="AP68" s="31">
        <v>1664.2</v>
      </c>
      <c r="AQ68" s="31">
        <v>1664.2</v>
      </c>
      <c r="AR68" s="31"/>
      <c r="AS68" s="31">
        <v>16</v>
      </c>
      <c r="AT68" s="31">
        <v>16</v>
      </c>
      <c r="AU68" s="31">
        <v>12</v>
      </c>
      <c r="AV68" s="31">
        <v>9</v>
      </c>
      <c r="AW68" s="31">
        <v>8</v>
      </c>
      <c r="AX68" s="31">
        <v>8</v>
      </c>
      <c r="AY68" s="31">
        <v>8</v>
      </c>
      <c r="AZ68" s="31">
        <v>7</v>
      </c>
      <c r="BA68" s="31">
        <v>4</v>
      </c>
      <c r="BB68" s="31">
        <v>3</v>
      </c>
      <c r="BC68" s="31">
        <v>2</v>
      </c>
      <c r="BD68" s="31">
        <v>2</v>
      </c>
      <c r="BE68" s="31">
        <v>2</v>
      </c>
      <c r="BF68" s="31">
        <v>2</v>
      </c>
      <c r="BG68" s="31">
        <v>2</v>
      </c>
      <c r="BH68" s="31">
        <v>2</v>
      </c>
      <c r="BI68" s="31">
        <v>1</v>
      </c>
      <c r="BJ68" s="31">
        <v>1</v>
      </c>
      <c r="BK68" s="31"/>
      <c r="BL68" s="31">
        <v>0.8</v>
      </c>
      <c r="BM68" s="31">
        <v>0.8</v>
      </c>
      <c r="BN68" s="31">
        <v>0.6</v>
      </c>
      <c r="BO68" s="31">
        <v>0.45</v>
      </c>
      <c r="BP68" s="31">
        <v>0.4</v>
      </c>
      <c r="BQ68" s="31">
        <v>0.4</v>
      </c>
      <c r="BR68" s="31">
        <v>0.4</v>
      </c>
      <c r="BS68" s="31">
        <v>0.35</v>
      </c>
      <c r="BT68" s="31">
        <v>0.2</v>
      </c>
      <c r="BU68" s="31">
        <v>0.15</v>
      </c>
      <c r="BV68" s="31">
        <v>0.1</v>
      </c>
      <c r="BW68" s="31">
        <v>0.1</v>
      </c>
      <c r="BX68" s="31">
        <v>0.1</v>
      </c>
      <c r="BY68" s="31">
        <v>0.1</v>
      </c>
      <c r="BZ68" s="31">
        <v>0.1</v>
      </c>
      <c r="CA68" s="31">
        <v>0.1</v>
      </c>
      <c r="CB68" s="31">
        <v>0.05</v>
      </c>
      <c r="CC68" s="31">
        <v>0.05</v>
      </c>
      <c r="CD68" s="31"/>
      <c r="CE68" s="31">
        <v>17.66</v>
      </c>
    </row>
    <row r="69" spans="1:83" s="2" customFormat="1" ht="14.25" customHeight="1" x14ac:dyDescent="0.2">
      <c r="A69" s="9" t="s">
        <v>31</v>
      </c>
      <c r="B69" s="9">
        <v>558</v>
      </c>
      <c r="C69" s="9" t="s">
        <v>90</v>
      </c>
      <c r="D69" s="9">
        <v>2026</v>
      </c>
      <c r="E69" s="31">
        <v>1</v>
      </c>
      <c r="F69" s="31" t="s">
        <v>391</v>
      </c>
      <c r="G69" s="31">
        <v>7893</v>
      </c>
      <c r="H69" s="31">
        <v>7893</v>
      </c>
      <c r="I69" s="31">
        <v>7565</v>
      </c>
      <c r="J69" s="31">
        <v>6867</v>
      </c>
      <c r="K69" s="31">
        <v>5549</v>
      </c>
      <c r="L69" s="31">
        <v>5549</v>
      </c>
      <c r="M69" s="31">
        <v>5549</v>
      </c>
      <c r="N69" s="31">
        <v>3000</v>
      </c>
      <c r="O69" s="31">
        <v>3000</v>
      </c>
      <c r="P69" s="31">
        <v>3000</v>
      </c>
      <c r="Q69" s="31"/>
      <c r="R69" s="31"/>
      <c r="S69" s="31"/>
      <c r="T69" s="31"/>
      <c r="U69" s="31"/>
      <c r="V69" s="31"/>
      <c r="W69" s="31"/>
      <c r="X69" s="31"/>
      <c r="Y69" s="31"/>
      <c r="Z69" s="31">
        <v>394.65</v>
      </c>
      <c r="AA69" s="31">
        <v>394.65</v>
      </c>
      <c r="AB69" s="31">
        <v>378.25</v>
      </c>
      <c r="AC69" s="31">
        <v>343.35</v>
      </c>
      <c r="AD69" s="31">
        <v>277.45</v>
      </c>
      <c r="AE69" s="31">
        <v>277.45</v>
      </c>
      <c r="AF69" s="31">
        <v>277.45</v>
      </c>
      <c r="AG69" s="31">
        <v>150</v>
      </c>
      <c r="AH69" s="31">
        <v>150</v>
      </c>
      <c r="AI69" s="31">
        <v>150</v>
      </c>
      <c r="AJ69" s="31"/>
      <c r="AK69" s="31"/>
      <c r="AL69" s="31"/>
      <c r="AM69" s="31"/>
      <c r="AN69" s="31"/>
      <c r="AO69" s="31"/>
      <c r="AP69" s="31"/>
      <c r="AQ69" s="31"/>
      <c r="AR69" s="31"/>
      <c r="AS69" s="31">
        <v>9</v>
      </c>
      <c r="AT69" s="31">
        <v>9</v>
      </c>
      <c r="AU69" s="31">
        <v>7</v>
      </c>
      <c r="AV69" s="31">
        <v>5</v>
      </c>
      <c r="AW69" s="31">
        <v>3</v>
      </c>
      <c r="AX69" s="31">
        <v>3</v>
      </c>
      <c r="AY69" s="31">
        <v>3</v>
      </c>
      <c r="AZ69" s="31">
        <v>1</v>
      </c>
      <c r="BA69" s="31">
        <v>1</v>
      </c>
      <c r="BB69" s="31">
        <v>1</v>
      </c>
      <c r="BC69" s="31"/>
      <c r="BD69" s="31"/>
      <c r="BE69" s="31"/>
      <c r="BF69" s="31"/>
      <c r="BG69" s="31"/>
      <c r="BH69" s="31"/>
      <c r="BI69" s="31"/>
      <c r="BJ69" s="31"/>
      <c r="BK69" s="31"/>
      <c r="BL69" s="31">
        <v>0.45</v>
      </c>
      <c r="BM69" s="31">
        <v>0.45</v>
      </c>
      <c r="BN69" s="31">
        <v>0.35</v>
      </c>
      <c r="BO69" s="31">
        <v>0.25</v>
      </c>
      <c r="BP69" s="31">
        <v>0.15</v>
      </c>
      <c r="BQ69" s="31">
        <v>0.15</v>
      </c>
      <c r="BR69" s="31">
        <v>0.15</v>
      </c>
      <c r="BS69" s="31">
        <v>0.05</v>
      </c>
      <c r="BT69" s="31">
        <v>0.05</v>
      </c>
      <c r="BU69" s="31">
        <v>0.05</v>
      </c>
      <c r="BV69" s="31"/>
      <c r="BW69" s="31"/>
      <c r="BX69" s="31"/>
      <c r="BY69" s="31"/>
      <c r="BZ69" s="31"/>
      <c r="CA69" s="31"/>
      <c r="CB69" s="31"/>
      <c r="CC69" s="31"/>
      <c r="CD69" s="31"/>
      <c r="CE69" s="31">
        <v>8.2566666666534729</v>
      </c>
    </row>
    <row r="70" spans="1:83" s="2" customFormat="1" ht="14.25" customHeight="1" x14ac:dyDescent="0.2">
      <c r="A70" s="9" t="s">
        <v>31</v>
      </c>
      <c r="B70" s="9">
        <v>805</v>
      </c>
      <c r="C70" s="9" t="s">
        <v>137</v>
      </c>
      <c r="D70" s="9">
        <v>2026</v>
      </c>
      <c r="E70" s="31">
        <v>1</v>
      </c>
      <c r="F70" s="31" t="s">
        <v>390</v>
      </c>
      <c r="G70" s="31">
        <v>915</v>
      </c>
      <c r="H70" s="31">
        <v>915</v>
      </c>
      <c r="I70" s="31">
        <v>915</v>
      </c>
      <c r="J70" s="31">
        <v>915</v>
      </c>
      <c r="K70" s="31">
        <v>915</v>
      </c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>
        <v>45.75</v>
      </c>
      <c r="AA70" s="31">
        <v>45.75</v>
      </c>
      <c r="AB70" s="31">
        <v>45.75</v>
      </c>
      <c r="AC70" s="31">
        <v>45.75</v>
      </c>
      <c r="AD70" s="31">
        <v>45.75</v>
      </c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>
        <v>1</v>
      </c>
      <c r="AT70" s="31">
        <v>1</v>
      </c>
      <c r="AU70" s="31">
        <v>1</v>
      </c>
      <c r="AV70" s="31">
        <v>1</v>
      </c>
      <c r="AW70" s="31">
        <v>1</v>
      </c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>
        <v>0.05</v>
      </c>
      <c r="BM70" s="31">
        <v>0.05</v>
      </c>
      <c r="BN70" s="31">
        <v>0.05</v>
      </c>
      <c r="BO70" s="31">
        <v>0.05</v>
      </c>
      <c r="BP70" s="31">
        <v>0.05</v>
      </c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>
        <v>8</v>
      </c>
    </row>
    <row r="71" spans="1:83" s="2" customFormat="1" ht="14.25" customHeight="1" x14ac:dyDescent="0.2">
      <c r="A71" s="9" t="s">
        <v>31</v>
      </c>
      <c r="B71" s="9">
        <v>591</v>
      </c>
      <c r="C71" s="9" t="s">
        <v>1999</v>
      </c>
      <c r="D71" s="9">
        <v>2026</v>
      </c>
      <c r="E71" s="31">
        <v>1</v>
      </c>
      <c r="F71" s="31" t="s">
        <v>2006</v>
      </c>
      <c r="G71" s="31">
        <v>4017</v>
      </c>
      <c r="H71" s="31">
        <v>4017</v>
      </c>
      <c r="I71" s="31">
        <v>3861</v>
      </c>
      <c r="J71" s="31">
        <v>3324</v>
      </c>
      <c r="K71" s="31">
        <v>1925</v>
      </c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>
        <v>200.85</v>
      </c>
      <c r="AA71" s="31">
        <v>200.85</v>
      </c>
      <c r="AB71" s="31">
        <v>193.05</v>
      </c>
      <c r="AC71" s="31">
        <v>166.2</v>
      </c>
      <c r="AD71" s="31">
        <v>96.25</v>
      </c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>
        <v>8</v>
      </c>
      <c r="AT71" s="31">
        <v>7</v>
      </c>
      <c r="AU71" s="31">
        <v>6</v>
      </c>
      <c r="AV71" s="31">
        <v>4</v>
      </c>
      <c r="AW71" s="31">
        <v>2</v>
      </c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>
        <v>0.4</v>
      </c>
      <c r="BM71" s="31">
        <v>0.35</v>
      </c>
      <c r="BN71" s="31">
        <v>0.3</v>
      </c>
      <c r="BO71" s="31">
        <v>0.2</v>
      </c>
      <c r="BP71" s="31">
        <v>0.1</v>
      </c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>
        <v>22.184722222087437</v>
      </c>
    </row>
    <row r="72" spans="1:83" s="2" customFormat="1" ht="14.25" customHeight="1" x14ac:dyDescent="0.2">
      <c r="A72" s="9" t="s">
        <v>31</v>
      </c>
      <c r="B72" s="9"/>
      <c r="C72" s="9"/>
      <c r="D72" s="9">
        <v>2026</v>
      </c>
      <c r="E72" s="31">
        <v>1</v>
      </c>
      <c r="F72" s="31" t="s">
        <v>388</v>
      </c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>
        <v>72.8</v>
      </c>
    </row>
    <row r="73" spans="1:83" s="2" customFormat="1" ht="14.25" customHeight="1" x14ac:dyDescent="0.2">
      <c r="A73" s="9" t="s">
        <v>31</v>
      </c>
      <c r="B73" s="9">
        <v>853</v>
      </c>
      <c r="C73" s="9" t="s">
        <v>117</v>
      </c>
      <c r="D73" s="9">
        <v>2026</v>
      </c>
      <c r="E73" s="31">
        <v>1</v>
      </c>
      <c r="F73" s="31" t="s">
        <v>2007</v>
      </c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>
        <v>3.68</v>
      </c>
    </row>
    <row r="74" spans="1:83" s="2" customFormat="1" ht="14.25" customHeight="1" x14ac:dyDescent="0.2">
      <c r="A74" s="9" t="s">
        <v>31</v>
      </c>
      <c r="B74" s="9">
        <v>574</v>
      </c>
      <c r="C74" s="9" t="s">
        <v>100</v>
      </c>
      <c r="D74" s="9">
        <v>2026</v>
      </c>
      <c r="E74" s="31">
        <v>1</v>
      </c>
      <c r="F74" s="31" t="s">
        <v>387</v>
      </c>
      <c r="G74" s="31">
        <v>399</v>
      </c>
      <c r="H74" s="31">
        <v>399</v>
      </c>
      <c r="I74" s="31">
        <v>399</v>
      </c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>
        <v>19.95</v>
      </c>
      <c r="AA74" s="31">
        <v>19.95</v>
      </c>
      <c r="AB74" s="31">
        <v>19.95</v>
      </c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>
        <v>1</v>
      </c>
      <c r="AT74" s="31">
        <v>1</v>
      </c>
      <c r="AU74" s="31">
        <v>1</v>
      </c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>
        <v>0.05</v>
      </c>
      <c r="BM74" s="31">
        <v>0.05</v>
      </c>
      <c r="BN74" s="31">
        <v>0.05</v>
      </c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</row>
    <row r="75" spans="1:83" s="2" customFormat="1" ht="14.25" customHeight="1" x14ac:dyDescent="0.2">
      <c r="A75" s="9" t="s">
        <v>31</v>
      </c>
      <c r="B75" s="9">
        <v>863</v>
      </c>
      <c r="C75" s="9" t="s">
        <v>195</v>
      </c>
      <c r="D75" s="9">
        <v>2026</v>
      </c>
      <c r="E75" s="31">
        <v>1</v>
      </c>
      <c r="F75" s="31" t="s">
        <v>393</v>
      </c>
      <c r="G75" s="31">
        <v>4072</v>
      </c>
      <c r="H75" s="31">
        <v>4072</v>
      </c>
      <c r="I75" s="31">
        <v>3854</v>
      </c>
      <c r="J75" s="31">
        <v>2168</v>
      </c>
      <c r="K75" s="31">
        <v>1500</v>
      </c>
      <c r="L75" s="31">
        <v>1500</v>
      </c>
      <c r="M75" s="31">
        <v>1500</v>
      </c>
      <c r="N75" s="31">
        <v>1500</v>
      </c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>
        <v>203.6</v>
      </c>
      <c r="AA75" s="31">
        <v>203.6</v>
      </c>
      <c r="AB75" s="31">
        <v>192.7</v>
      </c>
      <c r="AC75" s="31">
        <v>108.4</v>
      </c>
      <c r="AD75" s="31">
        <v>75</v>
      </c>
      <c r="AE75" s="31">
        <v>75</v>
      </c>
      <c r="AF75" s="31">
        <v>75</v>
      </c>
      <c r="AG75" s="31">
        <v>75</v>
      </c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>
        <v>10</v>
      </c>
      <c r="AT75" s="31">
        <v>9</v>
      </c>
      <c r="AU75" s="31">
        <v>7</v>
      </c>
      <c r="AV75" s="31">
        <v>2</v>
      </c>
      <c r="AW75" s="31">
        <v>1</v>
      </c>
      <c r="AX75" s="31">
        <v>1</v>
      </c>
      <c r="AY75" s="31">
        <v>1</v>
      </c>
      <c r="AZ75" s="31">
        <v>1</v>
      </c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>
        <v>0.5</v>
      </c>
      <c r="BM75" s="31">
        <v>0.45</v>
      </c>
      <c r="BN75" s="31">
        <v>0.35</v>
      </c>
      <c r="BO75" s="31">
        <v>0.1</v>
      </c>
      <c r="BP75" s="31">
        <v>0.05</v>
      </c>
      <c r="BQ75" s="31">
        <v>0.05</v>
      </c>
      <c r="BR75" s="31">
        <v>0.05</v>
      </c>
      <c r="BS75" s="31">
        <v>0.05</v>
      </c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>
        <v>25.909166666970123</v>
      </c>
    </row>
    <row r="76" spans="1:83" s="2" customFormat="1" ht="14.25" customHeight="1" x14ac:dyDescent="0.2">
      <c r="A76" s="9" t="s">
        <v>31</v>
      </c>
      <c r="B76" s="9">
        <v>569</v>
      </c>
      <c r="C76" s="9" t="s">
        <v>95</v>
      </c>
      <c r="D76" s="9">
        <v>2026</v>
      </c>
      <c r="E76" s="31">
        <v>1</v>
      </c>
      <c r="F76" s="31" t="s">
        <v>394</v>
      </c>
      <c r="G76" s="31">
        <v>15706.000000000005</v>
      </c>
      <c r="H76" s="31">
        <v>15706.000000000005</v>
      </c>
      <c r="I76" s="31">
        <v>14739.000000000005</v>
      </c>
      <c r="J76" s="31">
        <v>12763.000000000005</v>
      </c>
      <c r="K76" s="31">
        <v>10988.000000000007</v>
      </c>
      <c r="L76" s="31">
        <v>10988.000000000007</v>
      </c>
      <c r="M76" s="31">
        <v>9910.0000000000055</v>
      </c>
      <c r="N76" s="31">
        <v>8521.0000000000036</v>
      </c>
      <c r="O76" s="31">
        <v>8521.0000000000036</v>
      </c>
      <c r="P76" s="31">
        <v>8521.0000000000036</v>
      </c>
      <c r="Q76" s="31">
        <v>5521.0000000000045</v>
      </c>
      <c r="R76" s="31">
        <v>5521.0000000000045</v>
      </c>
      <c r="S76" s="31"/>
      <c r="T76" s="31"/>
      <c r="U76" s="31"/>
      <c r="V76" s="31"/>
      <c r="W76" s="31"/>
      <c r="X76" s="31"/>
      <c r="Y76" s="31"/>
      <c r="Z76" s="31">
        <v>785.3000000000003</v>
      </c>
      <c r="AA76" s="31">
        <v>785.3000000000003</v>
      </c>
      <c r="AB76" s="31">
        <v>736.95000000000027</v>
      </c>
      <c r="AC76" s="31">
        <v>638.15000000000032</v>
      </c>
      <c r="AD76" s="31">
        <v>549.40000000000032</v>
      </c>
      <c r="AE76" s="31">
        <v>549.40000000000032</v>
      </c>
      <c r="AF76" s="31">
        <v>495.50000000000028</v>
      </c>
      <c r="AG76" s="31">
        <v>426.05000000000018</v>
      </c>
      <c r="AH76" s="31">
        <v>426.05000000000018</v>
      </c>
      <c r="AI76" s="31">
        <v>426.05000000000018</v>
      </c>
      <c r="AJ76" s="31">
        <v>276.05000000000024</v>
      </c>
      <c r="AK76" s="31">
        <v>276.05000000000024</v>
      </c>
      <c r="AL76" s="31"/>
      <c r="AM76" s="31"/>
      <c r="AN76" s="31"/>
      <c r="AO76" s="31"/>
      <c r="AP76" s="31"/>
      <c r="AQ76" s="31"/>
      <c r="AR76" s="31"/>
      <c r="AS76" s="31">
        <v>22</v>
      </c>
      <c r="AT76" s="31">
        <v>19</v>
      </c>
      <c r="AU76" s="31">
        <v>13</v>
      </c>
      <c r="AV76" s="31">
        <v>7</v>
      </c>
      <c r="AW76" s="31">
        <v>4</v>
      </c>
      <c r="AX76" s="31">
        <v>4</v>
      </c>
      <c r="AY76" s="31">
        <v>3</v>
      </c>
      <c r="AZ76" s="31">
        <v>2</v>
      </c>
      <c r="BA76" s="31">
        <v>2</v>
      </c>
      <c r="BB76" s="31">
        <v>2</v>
      </c>
      <c r="BC76" s="31">
        <v>1</v>
      </c>
      <c r="BD76" s="31">
        <v>1</v>
      </c>
      <c r="BE76" s="31"/>
      <c r="BF76" s="31"/>
      <c r="BG76" s="31"/>
      <c r="BH76" s="31"/>
      <c r="BI76" s="31"/>
      <c r="BJ76" s="31"/>
      <c r="BK76" s="31"/>
      <c r="BL76" s="31">
        <v>1.1000000000000001</v>
      </c>
      <c r="BM76" s="31">
        <v>0.95</v>
      </c>
      <c r="BN76" s="31">
        <v>0.65</v>
      </c>
      <c r="BO76" s="31">
        <v>0.35</v>
      </c>
      <c r="BP76" s="31">
        <v>0.2</v>
      </c>
      <c r="BQ76" s="31">
        <v>0.2</v>
      </c>
      <c r="BR76" s="31">
        <v>0.15</v>
      </c>
      <c r="BS76" s="31">
        <v>0.1</v>
      </c>
      <c r="BT76" s="31">
        <v>0.1</v>
      </c>
      <c r="BU76" s="31">
        <v>0.1</v>
      </c>
      <c r="BV76" s="31">
        <v>0.05</v>
      </c>
      <c r="BW76" s="31">
        <v>0.05</v>
      </c>
      <c r="BX76" s="31"/>
      <c r="BY76" s="31"/>
      <c r="BZ76" s="31"/>
      <c r="CA76" s="31"/>
      <c r="CB76" s="31"/>
      <c r="CC76" s="31"/>
      <c r="CD76" s="31"/>
      <c r="CE76" s="31">
        <v>22.228333333192857</v>
      </c>
    </row>
    <row r="77" spans="1:83" s="2" customFormat="1" ht="14.25" customHeight="1" x14ac:dyDescent="0.2">
      <c r="A77" s="9" t="s">
        <v>31</v>
      </c>
      <c r="B77" s="9">
        <v>572</v>
      </c>
      <c r="C77" s="9" t="s">
        <v>123</v>
      </c>
      <c r="D77" s="9">
        <v>2026</v>
      </c>
      <c r="E77" s="31">
        <v>1</v>
      </c>
      <c r="F77" s="31" t="s">
        <v>395</v>
      </c>
      <c r="G77" s="31">
        <v>270</v>
      </c>
      <c r="H77" s="31">
        <v>270</v>
      </c>
      <c r="I77" s="31">
        <v>270</v>
      </c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>
        <v>13.5</v>
      </c>
      <c r="AA77" s="31">
        <v>13.5</v>
      </c>
      <c r="AB77" s="31">
        <v>13.5</v>
      </c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>
        <v>1</v>
      </c>
      <c r="AT77" s="31">
        <v>1</v>
      </c>
      <c r="AU77" s="31">
        <v>1</v>
      </c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>
        <v>0.05</v>
      </c>
      <c r="BM77" s="31">
        <v>0.05</v>
      </c>
      <c r="BN77" s="31">
        <v>0.05</v>
      </c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</row>
    <row r="78" spans="1:83" s="2" customFormat="1" ht="14.25" customHeight="1" x14ac:dyDescent="0.2">
      <c r="A78" s="9" t="s">
        <v>31</v>
      </c>
      <c r="B78" s="9">
        <v>582</v>
      </c>
      <c r="C78" s="9" t="s">
        <v>127</v>
      </c>
      <c r="D78" s="9">
        <v>2026</v>
      </c>
      <c r="E78" s="31">
        <v>1</v>
      </c>
      <c r="F78" s="31" t="s">
        <v>386</v>
      </c>
      <c r="G78" s="31">
        <v>122328.9</v>
      </c>
      <c r="H78" s="31">
        <v>122328.89999999998</v>
      </c>
      <c r="I78" s="31">
        <v>119215.89999999998</v>
      </c>
      <c r="J78" s="31">
        <v>103423.95</v>
      </c>
      <c r="K78" s="31">
        <v>90170.000000000015</v>
      </c>
      <c r="L78" s="31">
        <v>75853</v>
      </c>
      <c r="M78" s="31">
        <v>67258</v>
      </c>
      <c r="N78" s="31">
        <v>66029.999999999971</v>
      </c>
      <c r="O78" s="31">
        <v>59492.999999999985</v>
      </c>
      <c r="P78" s="31">
        <v>51944.999999999978</v>
      </c>
      <c r="Q78" s="31">
        <v>16889</v>
      </c>
      <c r="R78" s="31">
        <v>16889</v>
      </c>
      <c r="S78" s="31"/>
      <c r="T78" s="31"/>
      <c r="U78" s="31"/>
      <c r="V78" s="31"/>
      <c r="W78" s="31"/>
      <c r="X78" s="31"/>
      <c r="Y78" s="31"/>
      <c r="Z78" s="31">
        <v>6116.4449999999997</v>
      </c>
      <c r="AA78" s="31">
        <v>6116.4449999999988</v>
      </c>
      <c r="AB78" s="31">
        <v>5960.7949999999992</v>
      </c>
      <c r="AC78" s="31">
        <v>5171.1975000000002</v>
      </c>
      <c r="AD78" s="31">
        <v>4508.5000000000009</v>
      </c>
      <c r="AE78" s="31">
        <v>3792.65</v>
      </c>
      <c r="AF78" s="31">
        <v>3362.9</v>
      </c>
      <c r="AG78" s="31">
        <v>3301.4999999999986</v>
      </c>
      <c r="AH78" s="31">
        <v>2974.6499999999992</v>
      </c>
      <c r="AI78" s="31">
        <v>2597.2499999999991</v>
      </c>
      <c r="AJ78" s="31">
        <v>844.45</v>
      </c>
      <c r="AK78" s="31">
        <v>844.45</v>
      </c>
      <c r="AL78" s="31"/>
      <c r="AM78" s="31"/>
      <c r="AN78" s="31"/>
      <c r="AO78" s="31"/>
      <c r="AP78" s="31"/>
      <c r="AQ78" s="31"/>
      <c r="AR78" s="31"/>
      <c r="AS78" s="31">
        <v>158</v>
      </c>
      <c r="AT78" s="31">
        <v>141</v>
      </c>
      <c r="AU78" s="31">
        <v>115</v>
      </c>
      <c r="AV78" s="31">
        <v>69</v>
      </c>
      <c r="AW78" s="31">
        <v>46</v>
      </c>
      <c r="AX78" s="31">
        <v>30</v>
      </c>
      <c r="AY78" s="31">
        <v>22</v>
      </c>
      <c r="AZ78" s="31">
        <v>21</v>
      </c>
      <c r="BA78" s="31">
        <v>17</v>
      </c>
      <c r="BB78" s="31">
        <v>14</v>
      </c>
      <c r="BC78" s="31">
        <v>3</v>
      </c>
      <c r="BD78" s="31">
        <v>3</v>
      </c>
      <c r="BE78" s="31"/>
      <c r="BF78" s="31"/>
      <c r="BG78" s="31"/>
      <c r="BH78" s="31"/>
      <c r="BI78" s="31"/>
      <c r="BJ78" s="31"/>
      <c r="BK78" s="31"/>
      <c r="BL78" s="31">
        <v>7.9</v>
      </c>
      <c r="BM78" s="31">
        <v>7.05</v>
      </c>
      <c r="BN78" s="31">
        <v>5.75</v>
      </c>
      <c r="BO78" s="31">
        <v>3.45</v>
      </c>
      <c r="BP78" s="31">
        <v>2.2999999999999998</v>
      </c>
      <c r="BQ78" s="31">
        <v>1.5</v>
      </c>
      <c r="BR78" s="31">
        <v>1.1000000000000001</v>
      </c>
      <c r="BS78" s="31">
        <v>1.05</v>
      </c>
      <c r="BT78" s="31">
        <v>0.85</v>
      </c>
      <c r="BU78" s="31">
        <v>0.7</v>
      </c>
      <c r="BV78" s="31">
        <v>0.15</v>
      </c>
      <c r="BW78" s="31">
        <v>0.15</v>
      </c>
      <c r="BX78" s="31"/>
      <c r="BY78" s="31"/>
      <c r="BZ78" s="31"/>
      <c r="CA78" s="31"/>
      <c r="CB78" s="31"/>
      <c r="CC78" s="31"/>
      <c r="CD78" s="31"/>
      <c r="CE78" s="31">
        <v>127.32166666747537</v>
      </c>
    </row>
    <row r="79" spans="1:83" s="2" customFormat="1" ht="14.25" customHeight="1" x14ac:dyDescent="0.2">
      <c r="A79" s="9" t="s">
        <v>31</v>
      </c>
      <c r="B79" s="9">
        <v>589</v>
      </c>
      <c r="C79" s="9" t="s">
        <v>131</v>
      </c>
      <c r="D79" s="9">
        <v>2026</v>
      </c>
      <c r="E79" s="31">
        <v>1</v>
      </c>
      <c r="F79" s="31" t="s">
        <v>385</v>
      </c>
      <c r="G79" s="31">
        <v>46038.969999999958</v>
      </c>
      <c r="H79" s="31">
        <v>46038.969999999965</v>
      </c>
      <c r="I79" s="31">
        <v>43630.949999999961</v>
      </c>
      <c r="J79" s="31">
        <v>37136.999999999978</v>
      </c>
      <c r="K79" s="31">
        <v>27835.000000000004</v>
      </c>
      <c r="L79" s="31">
        <v>24332</v>
      </c>
      <c r="M79" s="31">
        <v>23214.999999999996</v>
      </c>
      <c r="N79" s="31">
        <v>19150.999999999996</v>
      </c>
      <c r="O79" s="31">
        <v>17313.999999999993</v>
      </c>
      <c r="P79" s="31">
        <v>15282</v>
      </c>
      <c r="Q79" s="31"/>
      <c r="R79" s="31"/>
      <c r="S79" s="31"/>
      <c r="T79" s="31"/>
      <c r="U79" s="31"/>
      <c r="V79" s="31"/>
      <c r="W79" s="31"/>
      <c r="X79" s="31"/>
      <c r="Y79" s="31"/>
      <c r="Z79" s="31">
        <v>2301.9484999999977</v>
      </c>
      <c r="AA79" s="31">
        <v>2301.9484999999981</v>
      </c>
      <c r="AB79" s="31">
        <v>2181.5474999999979</v>
      </c>
      <c r="AC79" s="31">
        <v>1856.849999999999</v>
      </c>
      <c r="AD79" s="31">
        <v>1391.7500000000002</v>
      </c>
      <c r="AE79" s="31">
        <v>1216.5999999999999</v>
      </c>
      <c r="AF79" s="31">
        <v>1160.7499999999998</v>
      </c>
      <c r="AG79" s="31">
        <v>957.54999999999984</v>
      </c>
      <c r="AH79" s="31">
        <v>865.69999999999959</v>
      </c>
      <c r="AI79" s="31">
        <v>764.1</v>
      </c>
      <c r="AJ79" s="31"/>
      <c r="AK79" s="31"/>
      <c r="AL79" s="31"/>
      <c r="AM79" s="31"/>
      <c r="AN79" s="31"/>
      <c r="AO79" s="31"/>
      <c r="AP79" s="31"/>
      <c r="AQ79" s="31"/>
      <c r="AR79" s="31"/>
      <c r="AS79" s="31">
        <v>77</v>
      </c>
      <c r="AT79" s="31">
        <v>69</v>
      </c>
      <c r="AU79" s="31">
        <v>49</v>
      </c>
      <c r="AV79" s="31">
        <v>29</v>
      </c>
      <c r="AW79" s="31">
        <v>15</v>
      </c>
      <c r="AX79" s="31">
        <v>11</v>
      </c>
      <c r="AY79" s="31">
        <v>10</v>
      </c>
      <c r="AZ79" s="31">
        <v>7</v>
      </c>
      <c r="BA79" s="31">
        <v>6</v>
      </c>
      <c r="BB79" s="31">
        <v>5</v>
      </c>
      <c r="BC79" s="31"/>
      <c r="BD79" s="31"/>
      <c r="BE79" s="31"/>
      <c r="BF79" s="31"/>
      <c r="BG79" s="31"/>
      <c r="BH79" s="31"/>
      <c r="BI79" s="31"/>
      <c r="BJ79" s="31"/>
      <c r="BK79" s="31"/>
      <c r="BL79" s="31">
        <v>3.85</v>
      </c>
      <c r="BM79" s="31">
        <v>3.45</v>
      </c>
      <c r="BN79" s="31">
        <v>2.4500000000000002</v>
      </c>
      <c r="BO79" s="31">
        <v>1.45</v>
      </c>
      <c r="BP79" s="31">
        <v>0.75</v>
      </c>
      <c r="BQ79" s="31">
        <v>0.55000000000000004</v>
      </c>
      <c r="BR79" s="31">
        <v>0.5</v>
      </c>
      <c r="BS79" s="31">
        <v>0.35</v>
      </c>
      <c r="BT79" s="31">
        <v>0.3</v>
      </c>
      <c r="BU79" s="31">
        <v>0.25</v>
      </c>
      <c r="BV79" s="31"/>
      <c r="BW79" s="31"/>
      <c r="BX79" s="31"/>
      <c r="BY79" s="31"/>
      <c r="BZ79" s="31"/>
      <c r="CA79" s="31"/>
      <c r="CB79" s="31"/>
      <c r="CC79" s="31"/>
      <c r="CD79" s="31"/>
      <c r="CE79" s="31">
        <v>108.94750000006752</v>
      </c>
    </row>
    <row r="80" spans="1:83" s="2" customFormat="1" ht="14.25" customHeight="1" x14ac:dyDescent="0.2">
      <c r="A80" s="9" t="s">
        <v>31</v>
      </c>
      <c r="B80" s="9">
        <v>812</v>
      </c>
      <c r="C80" s="9" t="s">
        <v>157</v>
      </c>
      <c r="D80" s="9">
        <v>2026</v>
      </c>
      <c r="E80" s="31">
        <v>1</v>
      </c>
      <c r="F80" s="31" t="s">
        <v>392</v>
      </c>
      <c r="G80" s="31">
        <v>137464.9</v>
      </c>
      <c r="H80" s="31">
        <v>137614.90000000005</v>
      </c>
      <c r="I80" s="31">
        <v>132208.00000000009</v>
      </c>
      <c r="J80" s="31">
        <v>105914.00000000009</v>
      </c>
      <c r="K80" s="31">
        <v>84831.000000000073</v>
      </c>
      <c r="L80" s="31">
        <v>72800.000000000102</v>
      </c>
      <c r="M80" s="31">
        <v>64981.999999999985</v>
      </c>
      <c r="N80" s="31">
        <v>61187.999999999978</v>
      </c>
      <c r="O80" s="31">
        <v>56075.999999999978</v>
      </c>
      <c r="P80" s="31">
        <v>53180.999999999978</v>
      </c>
      <c r="Q80" s="31">
        <v>29068</v>
      </c>
      <c r="R80" s="31">
        <v>29068</v>
      </c>
      <c r="S80" s="31">
        <v>23568</v>
      </c>
      <c r="T80" s="31">
        <v>23568</v>
      </c>
      <c r="U80" s="31">
        <v>23568</v>
      </c>
      <c r="V80" s="31">
        <v>23568</v>
      </c>
      <c r="W80" s="31">
        <v>23568</v>
      </c>
      <c r="X80" s="31"/>
      <c r="Y80" s="31"/>
      <c r="Z80" s="31">
        <v>6873.2449999999999</v>
      </c>
      <c r="AA80" s="31">
        <v>6880.7450000000026</v>
      </c>
      <c r="AB80" s="31">
        <v>6610.4000000000042</v>
      </c>
      <c r="AC80" s="31">
        <v>5295.7000000000044</v>
      </c>
      <c r="AD80" s="31">
        <v>4241.5500000000038</v>
      </c>
      <c r="AE80" s="31">
        <v>3640.000000000005</v>
      </c>
      <c r="AF80" s="31">
        <v>3249.0999999999995</v>
      </c>
      <c r="AG80" s="31">
        <v>3059.3999999999987</v>
      </c>
      <c r="AH80" s="31">
        <v>2803.7999999999988</v>
      </c>
      <c r="AI80" s="31">
        <v>2659.0499999999988</v>
      </c>
      <c r="AJ80" s="31">
        <v>1453.4</v>
      </c>
      <c r="AK80" s="31">
        <v>1453.4</v>
      </c>
      <c r="AL80" s="31">
        <v>1178.4000000000001</v>
      </c>
      <c r="AM80" s="31">
        <v>1178.4000000000001</v>
      </c>
      <c r="AN80" s="31">
        <v>1178.4000000000001</v>
      </c>
      <c r="AO80" s="31">
        <v>1178.4000000000001</v>
      </c>
      <c r="AP80" s="31">
        <v>1178.4000000000001</v>
      </c>
      <c r="AQ80" s="31"/>
      <c r="AR80" s="31"/>
      <c r="AS80" s="31">
        <v>209</v>
      </c>
      <c r="AT80" s="31">
        <v>192</v>
      </c>
      <c r="AU80" s="31">
        <v>148</v>
      </c>
      <c r="AV80" s="31">
        <v>71</v>
      </c>
      <c r="AW80" s="31">
        <v>38</v>
      </c>
      <c r="AX80" s="31">
        <v>24</v>
      </c>
      <c r="AY80" s="31">
        <v>17</v>
      </c>
      <c r="AZ80" s="31">
        <v>14</v>
      </c>
      <c r="BA80" s="31">
        <v>11</v>
      </c>
      <c r="BB80" s="31">
        <v>10</v>
      </c>
      <c r="BC80" s="31">
        <v>2</v>
      </c>
      <c r="BD80" s="31">
        <v>2</v>
      </c>
      <c r="BE80" s="31">
        <v>1</v>
      </c>
      <c r="BF80" s="31">
        <v>1</v>
      </c>
      <c r="BG80" s="31">
        <v>1</v>
      </c>
      <c r="BH80" s="31">
        <v>1</v>
      </c>
      <c r="BI80" s="31">
        <v>1</v>
      </c>
      <c r="BJ80" s="31"/>
      <c r="BK80" s="31"/>
      <c r="BL80" s="31">
        <v>10.45</v>
      </c>
      <c r="BM80" s="31">
        <v>9.6</v>
      </c>
      <c r="BN80" s="31">
        <v>7.4</v>
      </c>
      <c r="BO80" s="31">
        <v>3.55</v>
      </c>
      <c r="BP80" s="31">
        <v>1.9</v>
      </c>
      <c r="BQ80" s="31">
        <v>1.2</v>
      </c>
      <c r="BR80" s="31">
        <v>0.85</v>
      </c>
      <c r="BS80" s="31">
        <v>0.7</v>
      </c>
      <c r="BT80" s="31">
        <v>0.55000000000000004</v>
      </c>
      <c r="BU80" s="31">
        <v>0.5</v>
      </c>
      <c r="BV80" s="31">
        <v>0.1</v>
      </c>
      <c r="BW80" s="31">
        <v>0.1</v>
      </c>
      <c r="BX80" s="31">
        <v>0.05</v>
      </c>
      <c r="BY80" s="31">
        <v>0.05</v>
      </c>
      <c r="BZ80" s="31">
        <v>0.05</v>
      </c>
      <c r="CA80" s="31">
        <v>0.05</v>
      </c>
      <c r="CB80" s="31">
        <v>0.05</v>
      </c>
      <c r="CC80" s="31"/>
      <c r="CD80" s="31"/>
      <c r="CE80" s="31">
        <v>128.87722222268349</v>
      </c>
    </row>
    <row r="81" spans="1:83" s="2" customFormat="1" ht="14.25" customHeight="1" x14ac:dyDescent="0.2">
      <c r="A81" s="9" t="s">
        <v>31</v>
      </c>
      <c r="B81" s="9">
        <v>810</v>
      </c>
      <c r="C81" s="9" t="s">
        <v>103</v>
      </c>
      <c r="D81" s="9">
        <v>2026</v>
      </c>
      <c r="E81" s="31">
        <v>1</v>
      </c>
      <c r="F81" s="31" t="s">
        <v>396</v>
      </c>
      <c r="G81" s="31">
        <v>277034.96999999974</v>
      </c>
      <c r="H81" s="31">
        <v>277034.96999999962</v>
      </c>
      <c r="I81" s="31">
        <v>273248.96999999962</v>
      </c>
      <c r="J81" s="31">
        <v>250474.02000000031</v>
      </c>
      <c r="K81" s="31">
        <v>227146.00000000041</v>
      </c>
      <c r="L81" s="31">
        <v>207020.00000000035</v>
      </c>
      <c r="M81" s="31">
        <v>192830.00000000038</v>
      </c>
      <c r="N81" s="31">
        <v>184915.00000000035</v>
      </c>
      <c r="O81" s="31">
        <v>166593.00000000032</v>
      </c>
      <c r="P81" s="31">
        <v>160326.00000000032</v>
      </c>
      <c r="Q81" s="31">
        <v>55284.999999999985</v>
      </c>
      <c r="R81" s="31">
        <v>50258</v>
      </c>
      <c r="S81" s="31">
        <v>27227</v>
      </c>
      <c r="T81" s="31">
        <v>27227</v>
      </c>
      <c r="U81" s="31">
        <v>27227</v>
      </c>
      <c r="V81" s="31">
        <v>27227</v>
      </c>
      <c r="W81" s="31">
        <v>27227</v>
      </c>
      <c r="X81" s="31"/>
      <c r="Y81" s="31"/>
      <c r="Z81" s="31">
        <v>13851.748499999987</v>
      </c>
      <c r="AA81" s="31">
        <v>13851.748499999982</v>
      </c>
      <c r="AB81" s="31">
        <v>13662.44849999998</v>
      </c>
      <c r="AC81" s="31">
        <v>12523.701000000015</v>
      </c>
      <c r="AD81" s="31">
        <v>11357.300000000021</v>
      </c>
      <c r="AE81" s="31">
        <v>10351.000000000018</v>
      </c>
      <c r="AF81" s="31">
        <v>9641.5000000000182</v>
      </c>
      <c r="AG81" s="31">
        <v>9245.7500000000182</v>
      </c>
      <c r="AH81" s="31">
        <v>8329.650000000016</v>
      </c>
      <c r="AI81" s="31">
        <v>8016.3000000000156</v>
      </c>
      <c r="AJ81" s="31">
        <v>2764.2499999999991</v>
      </c>
      <c r="AK81" s="31">
        <v>2512.9</v>
      </c>
      <c r="AL81" s="31">
        <v>1361.35</v>
      </c>
      <c r="AM81" s="31">
        <v>1361.35</v>
      </c>
      <c r="AN81" s="31">
        <v>1361.35</v>
      </c>
      <c r="AO81" s="31">
        <v>1361.35</v>
      </c>
      <c r="AP81" s="31">
        <v>1361.35</v>
      </c>
      <c r="AQ81" s="31"/>
      <c r="AR81" s="31"/>
      <c r="AS81" s="31">
        <v>247</v>
      </c>
      <c r="AT81" s="31">
        <v>226</v>
      </c>
      <c r="AU81" s="31">
        <v>197</v>
      </c>
      <c r="AV81" s="31">
        <v>132</v>
      </c>
      <c r="AW81" s="31">
        <v>95</v>
      </c>
      <c r="AX81" s="31">
        <v>72</v>
      </c>
      <c r="AY81" s="31">
        <v>59</v>
      </c>
      <c r="AZ81" s="31">
        <v>53</v>
      </c>
      <c r="BA81" s="31">
        <v>42</v>
      </c>
      <c r="BB81" s="31">
        <v>39</v>
      </c>
      <c r="BC81" s="31">
        <v>6</v>
      </c>
      <c r="BD81" s="31">
        <v>5</v>
      </c>
      <c r="BE81" s="31">
        <v>1</v>
      </c>
      <c r="BF81" s="31">
        <v>1</v>
      </c>
      <c r="BG81" s="31">
        <v>1</v>
      </c>
      <c r="BH81" s="31">
        <v>1</v>
      </c>
      <c r="BI81" s="31">
        <v>1</v>
      </c>
      <c r="BJ81" s="31"/>
      <c r="BK81" s="31"/>
      <c r="BL81" s="31">
        <v>12.35</v>
      </c>
      <c r="BM81" s="31">
        <v>11.3</v>
      </c>
      <c r="BN81" s="31">
        <v>9.85</v>
      </c>
      <c r="BO81" s="31">
        <v>6.6</v>
      </c>
      <c r="BP81" s="31">
        <v>4.75</v>
      </c>
      <c r="BQ81" s="31">
        <v>3.6</v>
      </c>
      <c r="BR81" s="31">
        <v>2.95</v>
      </c>
      <c r="BS81" s="31">
        <v>2.65</v>
      </c>
      <c r="BT81" s="31">
        <v>2.1</v>
      </c>
      <c r="BU81" s="31">
        <v>1.95</v>
      </c>
      <c r="BV81" s="31">
        <v>0.3</v>
      </c>
      <c r="BW81" s="31">
        <v>0.25</v>
      </c>
      <c r="BX81" s="31">
        <v>0.05</v>
      </c>
      <c r="BY81" s="31">
        <v>0.05</v>
      </c>
      <c r="BZ81" s="31">
        <v>0.05</v>
      </c>
      <c r="CA81" s="31">
        <v>0.05</v>
      </c>
      <c r="CB81" s="31">
        <v>0.05</v>
      </c>
      <c r="CC81" s="31"/>
      <c r="CD81" s="31"/>
      <c r="CE81" s="31">
        <v>126.22111111101461</v>
      </c>
    </row>
    <row r="82" spans="1:83" s="2" customFormat="1" ht="14.25" customHeight="1" x14ac:dyDescent="0.2">
      <c r="A82" s="9" t="s">
        <v>31</v>
      </c>
      <c r="B82" s="9">
        <v>557</v>
      </c>
      <c r="C82" s="9" t="s">
        <v>182</v>
      </c>
      <c r="D82" s="9">
        <v>2026</v>
      </c>
      <c r="E82" s="31">
        <v>1</v>
      </c>
      <c r="F82" s="31" t="s">
        <v>389</v>
      </c>
      <c r="G82" s="31">
        <v>5631.9999999999991</v>
      </c>
      <c r="H82" s="31">
        <v>5631.9999999999991</v>
      </c>
      <c r="I82" s="31">
        <v>5631.9999999999991</v>
      </c>
      <c r="J82" s="31">
        <v>5631.9999999999991</v>
      </c>
      <c r="K82" s="31">
        <v>5631.9999999999991</v>
      </c>
      <c r="L82" s="31">
        <v>5631.9999999999991</v>
      </c>
      <c r="M82" s="31">
        <v>5631.9999999999991</v>
      </c>
      <c r="N82" s="31">
        <v>3000</v>
      </c>
      <c r="O82" s="31">
        <v>3000</v>
      </c>
      <c r="P82" s="31">
        <v>3000</v>
      </c>
      <c r="Q82" s="31"/>
      <c r="R82" s="31"/>
      <c r="S82" s="31"/>
      <c r="T82" s="31"/>
      <c r="U82" s="31"/>
      <c r="V82" s="31"/>
      <c r="W82" s="31"/>
      <c r="X82" s="31"/>
      <c r="Y82" s="31"/>
      <c r="Z82" s="31">
        <v>281.59999999999997</v>
      </c>
      <c r="AA82" s="31">
        <v>281.59999999999997</v>
      </c>
      <c r="AB82" s="31">
        <v>281.59999999999997</v>
      </c>
      <c r="AC82" s="31">
        <v>281.59999999999997</v>
      </c>
      <c r="AD82" s="31">
        <v>281.59999999999997</v>
      </c>
      <c r="AE82" s="31">
        <v>281.59999999999997</v>
      </c>
      <c r="AF82" s="31">
        <v>281.59999999999997</v>
      </c>
      <c r="AG82" s="31">
        <v>150</v>
      </c>
      <c r="AH82" s="31">
        <v>150</v>
      </c>
      <c r="AI82" s="31">
        <v>150</v>
      </c>
      <c r="AJ82" s="31"/>
      <c r="AK82" s="31"/>
      <c r="AL82" s="31"/>
      <c r="AM82" s="31"/>
      <c r="AN82" s="31"/>
      <c r="AO82" s="31"/>
      <c r="AP82" s="31"/>
      <c r="AQ82" s="31"/>
      <c r="AR82" s="31"/>
      <c r="AS82" s="31">
        <v>4</v>
      </c>
      <c r="AT82" s="31">
        <v>3</v>
      </c>
      <c r="AU82" s="31">
        <v>3</v>
      </c>
      <c r="AV82" s="31">
        <v>3</v>
      </c>
      <c r="AW82" s="31">
        <v>3</v>
      </c>
      <c r="AX82" s="31">
        <v>3</v>
      </c>
      <c r="AY82" s="31">
        <v>3</v>
      </c>
      <c r="AZ82" s="31">
        <v>1</v>
      </c>
      <c r="BA82" s="31">
        <v>1</v>
      </c>
      <c r="BB82" s="31">
        <v>1</v>
      </c>
      <c r="BC82" s="31"/>
      <c r="BD82" s="31"/>
      <c r="BE82" s="31"/>
      <c r="BF82" s="31"/>
      <c r="BG82" s="31"/>
      <c r="BH82" s="31"/>
      <c r="BI82" s="31"/>
      <c r="BJ82" s="31"/>
      <c r="BK82" s="31"/>
      <c r="BL82" s="31">
        <v>0.2</v>
      </c>
      <c r="BM82" s="31">
        <v>0.15</v>
      </c>
      <c r="BN82" s="31">
        <v>0.15</v>
      </c>
      <c r="BO82" s="31">
        <v>0.15</v>
      </c>
      <c r="BP82" s="31">
        <v>0.15</v>
      </c>
      <c r="BQ82" s="31">
        <v>0.15</v>
      </c>
      <c r="BR82" s="31">
        <v>0.15</v>
      </c>
      <c r="BS82" s="31">
        <v>0.05</v>
      </c>
      <c r="BT82" s="31">
        <v>0.05</v>
      </c>
      <c r="BU82" s="31">
        <v>0.05</v>
      </c>
      <c r="BV82" s="31"/>
      <c r="BW82" s="31"/>
      <c r="BX82" s="31"/>
      <c r="BY82" s="31"/>
      <c r="BZ82" s="31"/>
      <c r="CA82" s="31"/>
      <c r="CB82" s="31"/>
      <c r="CC82" s="31"/>
      <c r="CD82" s="31"/>
      <c r="CE82" s="31">
        <v>22.180000000000003</v>
      </c>
    </row>
    <row r="83" spans="1:83" s="2" customFormat="1" ht="14.25" customHeight="1" x14ac:dyDescent="0.2">
      <c r="A83" s="9" t="s">
        <v>27</v>
      </c>
      <c r="B83" s="9">
        <v>573</v>
      </c>
      <c r="C83" s="9" t="s">
        <v>120</v>
      </c>
      <c r="D83" s="9">
        <v>2026</v>
      </c>
      <c r="E83" s="31">
        <v>1</v>
      </c>
      <c r="F83" s="31" t="s">
        <v>398</v>
      </c>
      <c r="G83" s="31">
        <v>2121</v>
      </c>
      <c r="H83" s="31">
        <v>2121</v>
      </c>
      <c r="I83" s="31">
        <v>1790</v>
      </c>
      <c r="J83" s="31">
        <v>1362</v>
      </c>
      <c r="K83" s="31">
        <v>825</v>
      </c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>
        <v>106.05</v>
      </c>
      <c r="AA83" s="31">
        <v>106.05</v>
      </c>
      <c r="AB83" s="31">
        <v>89.5</v>
      </c>
      <c r="AC83" s="31">
        <v>68.099999999999994</v>
      </c>
      <c r="AD83" s="31">
        <v>41.25</v>
      </c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>
        <v>6</v>
      </c>
      <c r="AT83" s="31">
        <v>5</v>
      </c>
      <c r="AU83" s="31">
        <v>3</v>
      </c>
      <c r="AV83" s="31">
        <v>2</v>
      </c>
      <c r="AW83" s="31">
        <v>1</v>
      </c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>
        <v>0.3</v>
      </c>
      <c r="BM83" s="31">
        <v>0.25</v>
      </c>
      <c r="BN83" s="31">
        <v>0.15</v>
      </c>
      <c r="BO83" s="31">
        <v>0.1</v>
      </c>
      <c r="BP83" s="31">
        <v>0.05</v>
      </c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>
        <v>117.90111111126375</v>
      </c>
    </row>
    <row r="84" spans="1:83" s="2" customFormat="1" ht="14.25" customHeight="1" x14ac:dyDescent="0.2">
      <c r="A84" s="9" t="s">
        <v>27</v>
      </c>
      <c r="B84" s="9">
        <v>898</v>
      </c>
      <c r="C84" s="9" t="s">
        <v>107</v>
      </c>
      <c r="D84" s="9">
        <v>2026</v>
      </c>
      <c r="E84" s="31">
        <v>1</v>
      </c>
      <c r="F84" s="31" t="s">
        <v>407</v>
      </c>
      <c r="G84" s="31">
        <v>106311.01000000015</v>
      </c>
      <c r="H84" s="31">
        <v>106311.01000000002</v>
      </c>
      <c r="I84" s="31">
        <v>104078.01000000001</v>
      </c>
      <c r="J84" s="31">
        <v>85288.020000000019</v>
      </c>
      <c r="K84" s="31">
        <v>74449.000000000058</v>
      </c>
      <c r="L84" s="31">
        <v>64734.999999999985</v>
      </c>
      <c r="M84" s="31">
        <v>53579.999999999993</v>
      </c>
      <c r="N84" s="31">
        <v>50804.999999999993</v>
      </c>
      <c r="O84" s="31">
        <v>44058.999999999993</v>
      </c>
      <c r="P84" s="31">
        <v>41450.999999999993</v>
      </c>
      <c r="Q84" s="31">
        <v>11426</v>
      </c>
      <c r="R84" s="31">
        <v>11426</v>
      </c>
      <c r="S84" s="31"/>
      <c r="T84" s="31"/>
      <c r="U84" s="31"/>
      <c r="V84" s="31"/>
      <c r="W84" s="31"/>
      <c r="X84" s="31"/>
      <c r="Y84" s="31"/>
      <c r="Z84" s="31">
        <v>5315.5505000000076</v>
      </c>
      <c r="AA84" s="31">
        <v>5315.5505000000012</v>
      </c>
      <c r="AB84" s="31">
        <v>5203.9005000000006</v>
      </c>
      <c r="AC84" s="31">
        <v>4264.4010000000007</v>
      </c>
      <c r="AD84" s="31">
        <v>3722.450000000003</v>
      </c>
      <c r="AE84" s="31">
        <v>3236.7499999999991</v>
      </c>
      <c r="AF84" s="31">
        <v>2678.9999999999995</v>
      </c>
      <c r="AG84" s="31">
        <v>2540.2499999999995</v>
      </c>
      <c r="AH84" s="31">
        <v>2202.9499999999998</v>
      </c>
      <c r="AI84" s="31">
        <v>2072.5499999999997</v>
      </c>
      <c r="AJ84" s="31">
        <v>571.29999999999995</v>
      </c>
      <c r="AK84" s="31">
        <v>571.29999999999995</v>
      </c>
      <c r="AL84" s="31"/>
      <c r="AM84" s="31"/>
      <c r="AN84" s="31"/>
      <c r="AO84" s="31"/>
      <c r="AP84" s="31"/>
      <c r="AQ84" s="31"/>
      <c r="AR84" s="31"/>
      <c r="AS84" s="31">
        <v>144</v>
      </c>
      <c r="AT84" s="31">
        <v>130</v>
      </c>
      <c r="AU84" s="31">
        <v>113</v>
      </c>
      <c r="AV84" s="31">
        <v>58</v>
      </c>
      <c r="AW84" s="31">
        <v>40</v>
      </c>
      <c r="AX84" s="31">
        <v>29</v>
      </c>
      <c r="AY84" s="31">
        <v>19</v>
      </c>
      <c r="AZ84" s="31">
        <v>17</v>
      </c>
      <c r="BA84" s="31">
        <v>13</v>
      </c>
      <c r="BB84" s="31">
        <v>12</v>
      </c>
      <c r="BC84" s="31">
        <v>2</v>
      </c>
      <c r="BD84" s="31">
        <v>2</v>
      </c>
      <c r="BE84" s="31"/>
      <c r="BF84" s="31"/>
      <c r="BG84" s="31"/>
      <c r="BH84" s="31"/>
      <c r="BI84" s="31"/>
      <c r="BJ84" s="31"/>
      <c r="BK84" s="31"/>
      <c r="BL84" s="31">
        <v>7.2</v>
      </c>
      <c r="BM84" s="31">
        <v>6.5</v>
      </c>
      <c r="BN84" s="31">
        <v>5.65</v>
      </c>
      <c r="BO84" s="31">
        <v>2.9</v>
      </c>
      <c r="BP84" s="31">
        <v>2</v>
      </c>
      <c r="BQ84" s="31">
        <v>1.45</v>
      </c>
      <c r="BR84" s="31">
        <v>0.95</v>
      </c>
      <c r="BS84" s="31">
        <v>0.85</v>
      </c>
      <c r="BT84" s="31">
        <v>0.65</v>
      </c>
      <c r="BU84" s="31">
        <v>0.6</v>
      </c>
      <c r="BV84" s="31">
        <v>0.1</v>
      </c>
      <c r="BW84" s="31">
        <v>0.1</v>
      </c>
      <c r="BX84" s="31"/>
      <c r="BY84" s="31"/>
      <c r="BZ84" s="31"/>
      <c r="CA84" s="31"/>
      <c r="CB84" s="31"/>
      <c r="CC84" s="31"/>
      <c r="CD84" s="31"/>
      <c r="CE84" s="31">
        <v>120.88222222187323</v>
      </c>
    </row>
    <row r="85" spans="1:83" s="2" customFormat="1" ht="14.25" customHeight="1" x14ac:dyDescent="0.2">
      <c r="A85" s="9" t="s">
        <v>27</v>
      </c>
      <c r="B85" s="9">
        <v>820</v>
      </c>
      <c r="C85" s="9" t="s">
        <v>134</v>
      </c>
      <c r="D85" s="9">
        <v>2026</v>
      </c>
      <c r="E85" s="31">
        <v>1</v>
      </c>
      <c r="F85" s="31" t="s">
        <v>406</v>
      </c>
      <c r="G85" s="31">
        <v>98633.950000000128</v>
      </c>
      <c r="H85" s="31">
        <v>98633.950000000128</v>
      </c>
      <c r="I85" s="31">
        <v>93628.950000000128</v>
      </c>
      <c r="J85" s="31">
        <v>77577.950000000099</v>
      </c>
      <c r="K85" s="31">
        <v>69333.999999999971</v>
      </c>
      <c r="L85" s="31">
        <v>59788.999999999949</v>
      </c>
      <c r="M85" s="31">
        <v>55409.999999999956</v>
      </c>
      <c r="N85" s="31">
        <v>54095.999999999956</v>
      </c>
      <c r="O85" s="31">
        <v>45829.999999999971</v>
      </c>
      <c r="P85" s="31">
        <v>43327.999999999971</v>
      </c>
      <c r="Q85" s="31">
        <v>30973.999999999971</v>
      </c>
      <c r="R85" s="31">
        <v>30973.999999999971</v>
      </c>
      <c r="S85" s="31">
        <v>25248.999999999975</v>
      </c>
      <c r="T85" s="31">
        <v>15584</v>
      </c>
      <c r="U85" s="31">
        <v>15584</v>
      </c>
      <c r="V85" s="31">
        <v>15584</v>
      </c>
      <c r="W85" s="31"/>
      <c r="X85" s="31"/>
      <c r="Y85" s="31"/>
      <c r="Z85" s="31">
        <v>4931.6975000000066</v>
      </c>
      <c r="AA85" s="31">
        <v>4931.6975000000066</v>
      </c>
      <c r="AB85" s="31">
        <v>4681.4475000000066</v>
      </c>
      <c r="AC85" s="31">
        <v>3878.897500000005</v>
      </c>
      <c r="AD85" s="31">
        <v>3466.6999999999985</v>
      </c>
      <c r="AE85" s="31">
        <v>2989.4499999999975</v>
      </c>
      <c r="AF85" s="31">
        <v>2770.4999999999977</v>
      </c>
      <c r="AG85" s="31">
        <v>2704.7999999999979</v>
      </c>
      <c r="AH85" s="31">
        <v>2291.4999999999986</v>
      </c>
      <c r="AI85" s="31">
        <v>2166.3999999999987</v>
      </c>
      <c r="AJ85" s="31">
        <v>1548.6999999999985</v>
      </c>
      <c r="AK85" s="31">
        <v>1548.6999999999985</v>
      </c>
      <c r="AL85" s="31">
        <v>1262.4499999999987</v>
      </c>
      <c r="AM85" s="31">
        <v>779.2</v>
      </c>
      <c r="AN85" s="31">
        <v>779.2</v>
      </c>
      <c r="AO85" s="31">
        <v>779.2</v>
      </c>
      <c r="AP85" s="31"/>
      <c r="AQ85" s="31"/>
      <c r="AR85" s="31"/>
      <c r="AS85" s="31">
        <v>149</v>
      </c>
      <c r="AT85" s="31">
        <v>127</v>
      </c>
      <c r="AU85" s="31">
        <v>91</v>
      </c>
      <c r="AV85" s="31">
        <v>43</v>
      </c>
      <c r="AW85" s="31">
        <v>29</v>
      </c>
      <c r="AX85" s="31">
        <v>18</v>
      </c>
      <c r="AY85" s="31">
        <v>14</v>
      </c>
      <c r="AZ85" s="31">
        <v>13</v>
      </c>
      <c r="BA85" s="31">
        <v>8</v>
      </c>
      <c r="BB85" s="31">
        <v>7</v>
      </c>
      <c r="BC85" s="31">
        <v>3</v>
      </c>
      <c r="BD85" s="31">
        <v>3</v>
      </c>
      <c r="BE85" s="31">
        <v>2</v>
      </c>
      <c r="BF85" s="31">
        <v>1</v>
      </c>
      <c r="BG85" s="31">
        <v>1</v>
      </c>
      <c r="BH85" s="31">
        <v>1</v>
      </c>
      <c r="BI85" s="31"/>
      <c r="BJ85" s="31"/>
      <c r="BK85" s="31"/>
      <c r="BL85" s="31">
        <v>7.45</v>
      </c>
      <c r="BM85" s="31">
        <v>6.35</v>
      </c>
      <c r="BN85" s="31">
        <v>4.55</v>
      </c>
      <c r="BO85" s="31">
        <v>2.15</v>
      </c>
      <c r="BP85" s="31">
        <v>1.45</v>
      </c>
      <c r="BQ85" s="31">
        <v>0.9</v>
      </c>
      <c r="BR85" s="31">
        <v>0.7</v>
      </c>
      <c r="BS85" s="31">
        <v>0.65</v>
      </c>
      <c r="BT85" s="31">
        <v>0.4</v>
      </c>
      <c r="BU85" s="31">
        <v>0.35</v>
      </c>
      <c r="BV85" s="31">
        <v>0.15</v>
      </c>
      <c r="BW85" s="31">
        <v>0.15</v>
      </c>
      <c r="BX85" s="31">
        <v>0.1</v>
      </c>
      <c r="BY85" s="31">
        <v>0.05</v>
      </c>
      <c r="BZ85" s="31">
        <v>0.05</v>
      </c>
      <c r="CA85" s="31">
        <v>0.05</v>
      </c>
      <c r="CB85" s="31"/>
      <c r="CC85" s="31"/>
      <c r="CD85" s="31"/>
      <c r="CE85" s="31">
        <v>115.5144444447523</v>
      </c>
    </row>
    <row r="86" spans="1:83" s="2" customFormat="1" ht="14.25" customHeight="1" x14ac:dyDescent="0.2">
      <c r="A86" s="9" t="s">
        <v>27</v>
      </c>
      <c r="B86" s="9">
        <v>585</v>
      </c>
      <c r="C86" s="9" t="s">
        <v>130</v>
      </c>
      <c r="D86" s="9">
        <v>2026</v>
      </c>
      <c r="E86" s="31">
        <v>1</v>
      </c>
      <c r="F86" s="31" t="s">
        <v>405</v>
      </c>
      <c r="G86" s="31">
        <v>91189.949999999983</v>
      </c>
      <c r="H86" s="31">
        <v>91189.949999999983</v>
      </c>
      <c r="I86" s="31">
        <v>87257.950000000012</v>
      </c>
      <c r="J86" s="31">
        <v>58938.999999999993</v>
      </c>
      <c r="K86" s="31">
        <v>48444</v>
      </c>
      <c r="L86" s="31">
        <v>38171.999999999993</v>
      </c>
      <c r="M86" s="31">
        <v>32680.999999999993</v>
      </c>
      <c r="N86" s="31">
        <v>32680.999999999993</v>
      </c>
      <c r="O86" s="31">
        <v>31180.999999999993</v>
      </c>
      <c r="P86" s="31">
        <v>31180.999999999993</v>
      </c>
      <c r="Q86" s="31">
        <v>5500.0000000000009</v>
      </c>
      <c r="R86" s="31">
        <v>5500.0000000000009</v>
      </c>
      <c r="S86" s="31"/>
      <c r="T86" s="31"/>
      <c r="U86" s="31"/>
      <c r="V86" s="31"/>
      <c r="W86" s="31"/>
      <c r="X86" s="31"/>
      <c r="Y86" s="31"/>
      <c r="Z86" s="31">
        <v>4559.4974999999995</v>
      </c>
      <c r="AA86" s="31">
        <v>4559.4974999999995</v>
      </c>
      <c r="AB86" s="31">
        <v>4362.8975000000009</v>
      </c>
      <c r="AC86" s="31">
        <v>2946.95</v>
      </c>
      <c r="AD86" s="31">
        <v>2422.1999999999998</v>
      </c>
      <c r="AE86" s="31">
        <v>1908.5999999999997</v>
      </c>
      <c r="AF86" s="31">
        <v>1634.0499999999997</v>
      </c>
      <c r="AG86" s="31">
        <v>1634.0499999999997</v>
      </c>
      <c r="AH86" s="31">
        <v>1559.0499999999997</v>
      </c>
      <c r="AI86" s="31">
        <v>1559.0499999999997</v>
      </c>
      <c r="AJ86" s="31">
        <v>275.00000000000006</v>
      </c>
      <c r="AK86" s="31">
        <v>275.00000000000006</v>
      </c>
      <c r="AL86" s="31"/>
      <c r="AM86" s="31"/>
      <c r="AN86" s="31"/>
      <c r="AO86" s="31"/>
      <c r="AP86" s="31"/>
      <c r="AQ86" s="31"/>
      <c r="AR86" s="31"/>
      <c r="AS86" s="31">
        <v>194</v>
      </c>
      <c r="AT86" s="31">
        <v>164</v>
      </c>
      <c r="AU86" s="31">
        <v>129</v>
      </c>
      <c r="AV86" s="31">
        <v>44</v>
      </c>
      <c r="AW86" s="31">
        <v>27</v>
      </c>
      <c r="AX86" s="31">
        <v>15</v>
      </c>
      <c r="AY86" s="31">
        <v>10</v>
      </c>
      <c r="AZ86" s="31">
        <v>10</v>
      </c>
      <c r="BA86" s="31">
        <v>9</v>
      </c>
      <c r="BB86" s="31">
        <v>9</v>
      </c>
      <c r="BC86" s="31">
        <v>1</v>
      </c>
      <c r="BD86" s="31">
        <v>1</v>
      </c>
      <c r="BE86" s="31"/>
      <c r="BF86" s="31"/>
      <c r="BG86" s="31"/>
      <c r="BH86" s="31"/>
      <c r="BI86" s="31"/>
      <c r="BJ86" s="31"/>
      <c r="BK86" s="31"/>
      <c r="BL86" s="31">
        <v>9.6999999999999993</v>
      </c>
      <c r="BM86" s="31">
        <v>8.1999999999999993</v>
      </c>
      <c r="BN86" s="31">
        <v>6.45</v>
      </c>
      <c r="BO86" s="31">
        <v>2.2000000000000002</v>
      </c>
      <c r="BP86" s="31">
        <v>1.35</v>
      </c>
      <c r="BQ86" s="31">
        <v>0.75</v>
      </c>
      <c r="BR86" s="31">
        <v>0.5</v>
      </c>
      <c r="BS86" s="31">
        <v>0.5</v>
      </c>
      <c r="BT86" s="31">
        <v>0.45</v>
      </c>
      <c r="BU86" s="31">
        <v>0.45</v>
      </c>
      <c r="BV86" s="31">
        <v>0.05</v>
      </c>
      <c r="BW86" s="31">
        <v>0.05</v>
      </c>
      <c r="BX86" s="31"/>
      <c r="BY86" s="31"/>
      <c r="BZ86" s="31"/>
      <c r="CA86" s="31"/>
      <c r="CB86" s="31"/>
      <c r="CC86" s="31"/>
      <c r="CD86" s="31"/>
      <c r="CE86" s="31">
        <v>109.59888888843125</v>
      </c>
    </row>
    <row r="87" spans="1:83" s="2" customFormat="1" ht="14.25" customHeight="1" x14ac:dyDescent="0.2">
      <c r="A87" s="9" t="s">
        <v>27</v>
      </c>
      <c r="B87" s="9">
        <v>548</v>
      </c>
      <c r="C87" s="9" t="s">
        <v>91</v>
      </c>
      <c r="D87" s="9">
        <v>2026</v>
      </c>
      <c r="E87" s="31">
        <v>1</v>
      </c>
      <c r="F87" s="31" t="s">
        <v>404</v>
      </c>
      <c r="G87" s="31">
        <v>180656.02000000022</v>
      </c>
      <c r="H87" s="31">
        <v>180656.02000000031</v>
      </c>
      <c r="I87" s="31">
        <v>177288.02000000028</v>
      </c>
      <c r="J87" s="31">
        <v>156719.02000000034</v>
      </c>
      <c r="K87" s="31">
        <v>139341.00000000029</v>
      </c>
      <c r="L87" s="31">
        <v>129605.00000000022</v>
      </c>
      <c r="M87" s="31">
        <v>127496.0000000002</v>
      </c>
      <c r="N87" s="31">
        <v>122071.0000000002</v>
      </c>
      <c r="O87" s="31">
        <v>102976.00000000019</v>
      </c>
      <c r="P87" s="31">
        <v>97741.000000000102</v>
      </c>
      <c r="Q87" s="31">
        <v>63261.999999999971</v>
      </c>
      <c r="R87" s="31">
        <v>63261.999999999971</v>
      </c>
      <c r="S87" s="31">
        <v>40198.999999999993</v>
      </c>
      <c r="T87" s="31">
        <v>40198.999999999993</v>
      </c>
      <c r="U87" s="31">
        <v>40198.999999999993</v>
      </c>
      <c r="V87" s="31">
        <v>17101</v>
      </c>
      <c r="W87" s="31"/>
      <c r="X87" s="31"/>
      <c r="Y87" s="31"/>
      <c r="Z87" s="31">
        <v>9032.8010000000104</v>
      </c>
      <c r="AA87" s="31">
        <v>9032.8010000000158</v>
      </c>
      <c r="AB87" s="31">
        <v>8864.4010000000144</v>
      </c>
      <c r="AC87" s="31">
        <v>7835.9510000000173</v>
      </c>
      <c r="AD87" s="31">
        <v>6967.0500000000147</v>
      </c>
      <c r="AE87" s="31">
        <v>6480.2500000000109</v>
      </c>
      <c r="AF87" s="31">
        <v>6374.8000000000102</v>
      </c>
      <c r="AG87" s="31">
        <v>6103.5500000000102</v>
      </c>
      <c r="AH87" s="31">
        <v>5148.8000000000093</v>
      </c>
      <c r="AI87" s="31">
        <v>4887.0500000000047</v>
      </c>
      <c r="AJ87" s="31">
        <v>3163.0999999999985</v>
      </c>
      <c r="AK87" s="31">
        <v>3163.0999999999985</v>
      </c>
      <c r="AL87" s="31">
        <v>2009.9499999999996</v>
      </c>
      <c r="AM87" s="31">
        <v>2009.9499999999996</v>
      </c>
      <c r="AN87" s="31">
        <v>2009.9499999999996</v>
      </c>
      <c r="AO87" s="31">
        <v>855.05</v>
      </c>
      <c r="AP87" s="31"/>
      <c r="AQ87" s="31"/>
      <c r="AR87" s="31"/>
      <c r="AS87" s="31">
        <v>192</v>
      </c>
      <c r="AT87" s="31">
        <v>164</v>
      </c>
      <c r="AU87" s="31">
        <v>139</v>
      </c>
      <c r="AV87" s="31">
        <v>77</v>
      </c>
      <c r="AW87" s="31">
        <v>49</v>
      </c>
      <c r="AX87" s="31">
        <v>38</v>
      </c>
      <c r="AY87" s="31">
        <v>36</v>
      </c>
      <c r="AZ87" s="31">
        <v>32</v>
      </c>
      <c r="BA87" s="31">
        <v>20</v>
      </c>
      <c r="BB87" s="31">
        <v>18</v>
      </c>
      <c r="BC87" s="31">
        <v>7</v>
      </c>
      <c r="BD87" s="31">
        <v>7</v>
      </c>
      <c r="BE87" s="31">
        <v>3</v>
      </c>
      <c r="BF87" s="31">
        <v>3</v>
      </c>
      <c r="BG87" s="31">
        <v>3</v>
      </c>
      <c r="BH87" s="31">
        <v>1</v>
      </c>
      <c r="BI87" s="31"/>
      <c r="BJ87" s="31"/>
      <c r="BK87" s="31"/>
      <c r="BL87" s="31">
        <v>9.6</v>
      </c>
      <c r="BM87" s="31">
        <v>8.1999999999999993</v>
      </c>
      <c r="BN87" s="31">
        <v>6.95</v>
      </c>
      <c r="BO87" s="31">
        <v>3.85</v>
      </c>
      <c r="BP87" s="31">
        <v>2.4500000000000002</v>
      </c>
      <c r="BQ87" s="31">
        <v>1.9</v>
      </c>
      <c r="BR87" s="31">
        <v>1.8</v>
      </c>
      <c r="BS87" s="31">
        <v>1.6</v>
      </c>
      <c r="BT87" s="31">
        <v>1</v>
      </c>
      <c r="BU87" s="31">
        <v>0.9</v>
      </c>
      <c r="BV87" s="31">
        <v>0.35</v>
      </c>
      <c r="BW87" s="31">
        <v>0.35</v>
      </c>
      <c r="BX87" s="31">
        <v>0.15</v>
      </c>
      <c r="BY87" s="31">
        <v>0.15</v>
      </c>
      <c r="BZ87" s="31">
        <v>0.15</v>
      </c>
      <c r="CA87" s="31">
        <v>0.05</v>
      </c>
      <c r="CB87" s="31"/>
      <c r="CC87" s="31"/>
      <c r="CD87" s="31"/>
      <c r="CE87" s="31">
        <v>115.2972222219687</v>
      </c>
    </row>
    <row r="88" spans="1:83" s="2" customFormat="1" ht="14.25" customHeight="1" x14ac:dyDescent="0.2">
      <c r="A88" s="9" t="s">
        <v>27</v>
      </c>
      <c r="B88" s="9">
        <v>814</v>
      </c>
      <c r="C88" s="9" t="s">
        <v>111</v>
      </c>
      <c r="D88" s="9">
        <v>2026</v>
      </c>
      <c r="E88" s="31">
        <v>1</v>
      </c>
      <c r="F88" s="31" t="s">
        <v>403</v>
      </c>
      <c r="G88" s="31">
        <v>129525.89000000013</v>
      </c>
      <c r="H88" s="31">
        <v>129525.89000000016</v>
      </c>
      <c r="I88" s="31">
        <v>125176.97000000013</v>
      </c>
      <c r="J88" s="31">
        <v>99929.020000000179</v>
      </c>
      <c r="K88" s="31">
        <v>82618.00000000016</v>
      </c>
      <c r="L88" s="31">
        <v>75436.000000000146</v>
      </c>
      <c r="M88" s="31">
        <v>69100.000000000073</v>
      </c>
      <c r="N88" s="31">
        <v>64021.999999999964</v>
      </c>
      <c r="O88" s="31">
        <v>52605.999999999971</v>
      </c>
      <c r="P88" s="31">
        <v>50142.999999999964</v>
      </c>
      <c r="Q88" s="31">
        <v>16804</v>
      </c>
      <c r="R88" s="31">
        <v>16804</v>
      </c>
      <c r="S88" s="31">
        <v>16804</v>
      </c>
      <c r="T88" s="31">
        <v>16804</v>
      </c>
      <c r="U88" s="31">
        <v>16804</v>
      </c>
      <c r="V88" s="31">
        <v>16804</v>
      </c>
      <c r="W88" s="31"/>
      <c r="X88" s="31"/>
      <c r="Y88" s="31"/>
      <c r="Z88" s="31">
        <v>6476.2945000000063</v>
      </c>
      <c r="AA88" s="31">
        <v>6476.2945000000082</v>
      </c>
      <c r="AB88" s="31">
        <v>6258.8485000000064</v>
      </c>
      <c r="AC88" s="31">
        <v>4996.4510000000091</v>
      </c>
      <c r="AD88" s="31">
        <v>4130.9000000000078</v>
      </c>
      <c r="AE88" s="31">
        <v>3771.8000000000075</v>
      </c>
      <c r="AF88" s="31">
        <v>3455.0000000000036</v>
      </c>
      <c r="AG88" s="31">
        <v>3201.0999999999981</v>
      </c>
      <c r="AH88" s="31">
        <v>2630.2999999999984</v>
      </c>
      <c r="AI88" s="31">
        <v>2507.1499999999983</v>
      </c>
      <c r="AJ88" s="31">
        <v>840.2</v>
      </c>
      <c r="AK88" s="31">
        <v>840.2</v>
      </c>
      <c r="AL88" s="31">
        <v>840.2</v>
      </c>
      <c r="AM88" s="31">
        <v>840.2</v>
      </c>
      <c r="AN88" s="31">
        <v>840.2</v>
      </c>
      <c r="AO88" s="31">
        <v>840.2</v>
      </c>
      <c r="AP88" s="31"/>
      <c r="AQ88" s="31"/>
      <c r="AR88" s="31"/>
      <c r="AS88" s="31">
        <v>214</v>
      </c>
      <c r="AT88" s="31">
        <v>183</v>
      </c>
      <c r="AU88" s="31">
        <v>144</v>
      </c>
      <c r="AV88" s="31">
        <v>66</v>
      </c>
      <c r="AW88" s="31">
        <v>38</v>
      </c>
      <c r="AX88" s="31">
        <v>30</v>
      </c>
      <c r="AY88" s="31">
        <v>24</v>
      </c>
      <c r="AZ88" s="31">
        <v>20</v>
      </c>
      <c r="BA88" s="31">
        <v>13</v>
      </c>
      <c r="BB88" s="31">
        <v>12</v>
      </c>
      <c r="BC88" s="31">
        <v>1</v>
      </c>
      <c r="BD88" s="31">
        <v>1</v>
      </c>
      <c r="BE88" s="31">
        <v>1</v>
      </c>
      <c r="BF88" s="31">
        <v>1</v>
      </c>
      <c r="BG88" s="31">
        <v>1</v>
      </c>
      <c r="BH88" s="31">
        <v>1</v>
      </c>
      <c r="BI88" s="31"/>
      <c r="BJ88" s="31"/>
      <c r="BK88" s="31"/>
      <c r="BL88" s="31">
        <v>10.7</v>
      </c>
      <c r="BM88" s="31">
        <v>9.15</v>
      </c>
      <c r="BN88" s="31">
        <v>7.2</v>
      </c>
      <c r="BO88" s="31">
        <v>3.3</v>
      </c>
      <c r="BP88" s="31">
        <v>1.9</v>
      </c>
      <c r="BQ88" s="31">
        <v>1.5</v>
      </c>
      <c r="BR88" s="31">
        <v>1.2</v>
      </c>
      <c r="BS88" s="31">
        <v>1</v>
      </c>
      <c r="BT88" s="31">
        <v>0.65</v>
      </c>
      <c r="BU88" s="31">
        <v>0.6</v>
      </c>
      <c r="BV88" s="31">
        <v>0.05</v>
      </c>
      <c r="BW88" s="31">
        <v>0.05</v>
      </c>
      <c r="BX88" s="31">
        <v>0.05</v>
      </c>
      <c r="BY88" s="31">
        <v>0.05</v>
      </c>
      <c r="BZ88" s="31">
        <v>0.05</v>
      </c>
      <c r="CA88" s="31">
        <v>0.05</v>
      </c>
      <c r="CB88" s="31"/>
      <c r="CC88" s="31"/>
      <c r="CD88" s="31"/>
      <c r="CE88" s="31">
        <v>108.49416666635079</v>
      </c>
    </row>
    <row r="89" spans="1:83" s="2" customFormat="1" ht="14.25" customHeight="1" x14ac:dyDescent="0.2">
      <c r="A89" s="9" t="s">
        <v>27</v>
      </c>
      <c r="B89" s="9">
        <v>516</v>
      </c>
      <c r="C89" s="9" t="s">
        <v>119</v>
      </c>
      <c r="D89" s="9">
        <v>2026</v>
      </c>
      <c r="E89" s="31">
        <v>1</v>
      </c>
      <c r="F89" s="31" t="s">
        <v>408</v>
      </c>
      <c r="G89" s="31">
        <v>82582.95</v>
      </c>
      <c r="H89" s="31">
        <v>82582.949999999983</v>
      </c>
      <c r="I89" s="31">
        <v>79909.949999999983</v>
      </c>
      <c r="J89" s="31">
        <v>66949</v>
      </c>
      <c r="K89" s="31">
        <v>59240.999999999985</v>
      </c>
      <c r="L89" s="31">
        <v>50385.999999999985</v>
      </c>
      <c r="M89" s="31">
        <v>47182.999999999978</v>
      </c>
      <c r="N89" s="31">
        <v>43249.999999999971</v>
      </c>
      <c r="O89" s="31">
        <v>34697</v>
      </c>
      <c r="P89" s="31">
        <v>27005.000000000007</v>
      </c>
      <c r="Q89" s="31">
        <v>5817</v>
      </c>
      <c r="R89" s="31">
        <v>5817</v>
      </c>
      <c r="S89" s="31"/>
      <c r="T89" s="31"/>
      <c r="U89" s="31"/>
      <c r="V89" s="31"/>
      <c r="W89" s="31"/>
      <c r="X89" s="31"/>
      <c r="Y89" s="31"/>
      <c r="Z89" s="31">
        <v>4129.1475</v>
      </c>
      <c r="AA89" s="31">
        <v>4129.1474999999991</v>
      </c>
      <c r="AB89" s="31">
        <v>3995.497499999999</v>
      </c>
      <c r="AC89" s="31">
        <v>3347.45</v>
      </c>
      <c r="AD89" s="31">
        <v>2962.0499999999993</v>
      </c>
      <c r="AE89" s="31">
        <v>2519.2999999999993</v>
      </c>
      <c r="AF89" s="31">
        <v>2359.1499999999987</v>
      </c>
      <c r="AG89" s="31">
        <v>2162.4999999999986</v>
      </c>
      <c r="AH89" s="31">
        <v>1734.85</v>
      </c>
      <c r="AI89" s="31">
        <v>1350.2500000000005</v>
      </c>
      <c r="AJ89" s="31">
        <v>290.85000000000002</v>
      </c>
      <c r="AK89" s="31">
        <v>290.85000000000002</v>
      </c>
      <c r="AL89" s="31"/>
      <c r="AM89" s="31"/>
      <c r="AN89" s="31"/>
      <c r="AO89" s="31"/>
      <c r="AP89" s="31"/>
      <c r="AQ89" s="31"/>
      <c r="AR89" s="31"/>
      <c r="AS89" s="31">
        <v>113</v>
      </c>
      <c r="AT89" s="31">
        <v>103</v>
      </c>
      <c r="AU89" s="31">
        <v>83</v>
      </c>
      <c r="AV89" s="31">
        <v>44</v>
      </c>
      <c r="AW89" s="31">
        <v>32</v>
      </c>
      <c r="AX89" s="31">
        <v>22</v>
      </c>
      <c r="AY89" s="31">
        <v>19</v>
      </c>
      <c r="AZ89" s="31">
        <v>16</v>
      </c>
      <c r="BA89" s="31">
        <v>11</v>
      </c>
      <c r="BB89" s="31">
        <v>8</v>
      </c>
      <c r="BC89" s="31">
        <v>1</v>
      </c>
      <c r="BD89" s="31">
        <v>1</v>
      </c>
      <c r="BE89" s="31"/>
      <c r="BF89" s="31"/>
      <c r="BG89" s="31"/>
      <c r="BH89" s="31"/>
      <c r="BI89" s="31"/>
      <c r="BJ89" s="31"/>
      <c r="BK89" s="31"/>
      <c r="BL89" s="31">
        <v>5.65</v>
      </c>
      <c r="BM89" s="31">
        <v>5.15</v>
      </c>
      <c r="BN89" s="31">
        <v>4.1500000000000004</v>
      </c>
      <c r="BO89" s="31">
        <v>2.2000000000000002</v>
      </c>
      <c r="BP89" s="31">
        <v>1.6</v>
      </c>
      <c r="BQ89" s="31">
        <v>1.1000000000000001</v>
      </c>
      <c r="BR89" s="31">
        <v>0.95</v>
      </c>
      <c r="BS89" s="31">
        <v>0.8</v>
      </c>
      <c r="BT89" s="31">
        <v>0.55000000000000004</v>
      </c>
      <c r="BU89" s="31">
        <v>0.4</v>
      </c>
      <c r="BV89" s="31">
        <v>0.05</v>
      </c>
      <c r="BW89" s="31">
        <v>0.05</v>
      </c>
      <c r="BX89" s="31"/>
      <c r="BY89" s="31"/>
      <c r="BZ89" s="31"/>
      <c r="CA89" s="31"/>
      <c r="CB89" s="31"/>
      <c r="CC89" s="31"/>
      <c r="CD89" s="31"/>
      <c r="CE89" s="31">
        <v>85.002222222159617</v>
      </c>
    </row>
    <row r="90" spans="1:83" s="2" customFormat="1" ht="14.25" customHeight="1" x14ac:dyDescent="0.2">
      <c r="A90" s="9" t="s">
        <v>27</v>
      </c>
      <c r="B90" s="9">
        <v>807</v>
      </c>
      <c r="C90" s="9" t="s">
        <v>155</v>
      </c>
      <c r="D90" s="9">
        <v>2026</v>
      </c>
      <c r="E90" s="31">
        <v>1</v>
      </c>
      <c r="F90" s="31" t="s">
        <v>402</v>
      </c>
      <c r="G90" s="31">
        <v>12956.000000000002</v>
      </c>
      <c r="H90" s="31">
        <v>12956.000000000002</v>
      </c>
      <c r="I90" s="31">
        <v>12818.000000000002</v>
      </c>
      <c r="J90" s="31">
        <v>10391</v>
      </c>
      <c r="K90" s="31">
        <v>10391</v>
      </c>
      <c r="L90" s="31">
        <v>7770</v>
      </c>
      <c r="M90" s="31">
        <v>6589</v>
      </c>
      <c r="N90" s="31">
        <v>5340</v>
      </c>
      <c r="O90" s="31">
        <v>5340</v>
      </c>
      <c r="P90" s="31">
        <v>3327</v>
      </c>
      <c r="Q90" s="31"/>
      <c r="R90" s="31"/>
      <c r="S90" s="31"/>
      <c r="T90" s="31"/>
      <c r="U90" s="31"/>
      <c r="V90" s="31"/>
      <c r="W90" s="31"/>
      <c r="X90" s="31"/>
      <c r="Y90" s="31"/>
      <c r="Z90" s="31">
        <v>647.80000000000007</v>
      </c>
      <c r="AA90" s="31">
        <v>647.80000000000007</v>
      </c>
      <c r="AB90" s="31">
        <v>640.90000000000009</v>
      </c>
      <c r="AC90" s="31">
        <v>519.54999999999995</v>
      </c>
      <c r="AD90" s="31">
        <v>519.54999999999995</v>
      </c>
      <c r="AE90" s="31">
        <v>388.5</v>
      </c>
      <c r="AF90" s="31">
        <v>329.45</v>
      </c>
      <c r="AG90" s="31">
        <v>267</v>
      </c>
      <c r="AH90" s="31">
        <v>267</v>
      </c>
      <c r="AI90" s="31">
        <v>166.35</v>
      </c>
      <c r="AJ90" s="31"/>
      <c r="AK90" s="31"/>
      <c r="AL90" s="31"/>
      <c r="AM90" s="31"/>
      <c r="AN90" s="31"/>
      <c r="AO90" s="31"/>
      <c r="AP90" s="31"/>
      <c r="AQ90" s="31"/>
      <c r="AR90" s="31"/>
      <c r="AS90" s="31">
        <v>19</v>
      </c>
      <c r="AT90" s="31">
        <v>16</v>
      </c>
      <c r="AU90" s="31">
        <v>15</v>
      </c>
      <c r="AV90" s="31">
        <v>7</v>
      </c>
      <c r="AW90" s="31">
        <v>7</v>
      </c>
      <c r="AX90" s="31">
        <v>4</v>
      </c>
      <c r="AY90" s="31">
        <v>3</v>
      </c>
      <c r="AZ90" s="31">
        <v>2</v>
      </c>
      <c r="BA90" s="31">
        <v>2</v>
      </c>
      <c r="BB90" s="31">
        <v>1</v>
      </c>
      <c r="BC90" s="31"/>
      <c r="BD90" s="31"/>
      <c r="BE90" s="31"/>
      <c r="BF90" s="31"/>
      <c r="BG90" s="31"/>
      <c r="BH90" s="31"/>
      <c r="BI90" s="31"/>
      <c r="BJ90" s="31"/>
      <c r="BK90" s="31"/>
      <c r="BL90" s="31">
        <v>0.95</v>
      </c>
      <c r="BM90" s="31">
        <v>0.8</v>
      </c>
      <c r="BN90" s="31">
        <v>0.75</v>
      </c>
      <c r="BO90" s="31">
        <v>0.35</v>
      </c>
      <c r="BP90" s="31">
        <v>0.35</v>
      </c>
      <c r="BQ90" s="31">
        <v>0.2</v>
      </c>
      <c r="BR90" s="31">
        <v>0.15</v>
      </c>
      <c r="BS90" s="31">
        <v>0.1</v>
      </c>
      <c r="BT90" s="31">
        <v>0.1</v>
      </c>
      <c r="BU90" s="31">
        <v>0.05</v>
      </c>
      <c r="BV90" s="31"/>
      <c r="BW90" s="31"/>
      <c r="BX90" s="31"/>
      <c r="BY90" s="31"/>
      <c r="BZ90" s="31"/>
      <c r="CA90" s="31"/>
      <c r="CB90" s="31"/>
      <c r="CC90" s="31"/>
      <c r="CD90" s="31"/>
      <c r="CE90" s="31">
        <v>12.05111111117294</v>
      </c>
    </row>
    <row r="91" spans="1:83" s="2" customFormat="1" ht="14.25" customHeight="1" x14ac:dyDescent="0.2">
      <c r="A91" s="9" t="s">
        <v>27</v>
      </c>
      <c r="B91" s="9"/>
      <c r="C91" s="9"/>
      <c r="D91" s="9">
        <v>2026</v>
      </c>
      <c r="E91" s="31">
        <v>1</v>
      </c>
      <c r="F91" s="31" t="s">
        <v>397</v>
      </c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>
        <v>17.7</v>
      </c>
    </row>
    <row r="92" spans="1:83" s="2" customFormat="1" ht="14.25" customHeight="1" x14ac:dyDescent="0.2">
      <c r="A92" s="9" t="s">
        <v>27</v>
      </c>
      <c r="B92" s="9">
        <v>557</v>
      </c>
      <c r="C92" s="9" t="s">
        <v>182</v>
      </c>
      <c r="D92" s="9">
        <v>2026</v>
      </c>
      <c r="E92" s="31">
        <v>1</v>
      </c>
      <c r="F92" s="31" t="s">
        <v>399</v>
      </c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>
        <v>6.0719444444822148</v>
      </c>
    </row>
    <row r="93" spans="1:83" s="2" customFormat="1" ht="14.25" customHeight="1" x14ac:dyDescent="0.2">
      <c r="A93" s="9" t="s">
        <v>27</v>
      </c>
      <c r="B93" s="9">
        <v>574</v>
      </c>
      <c r="C93" s="9" t="s">
        <v>100</v>
      </c>
      <c r="D93" s="9">
        <v>2026</v>
      </c>
      <c r="E93" s="31">
        <v>1</v>
      </c>
      <c r="F93" s="31" t="s">
        <v>401</v>
      </c>
      <c r="G93" s="31">
        <v>148152.94000000021</v>
      </c>
      <c r="H93" s="31">
        <v>148153.04000000018</v>
      </c>
      <c r="I93" s="31">
        <v>142953.02000000016</v>
      </c>
      <c r="J93" s="31">
        <v>102383.02000000011</v>
      </c>
      <c r="K93" s="31">
        <v>82328.000000000058</v>
      </c>
      <c r="L93" s="31">
        <v>67064.999999999985</v>
      </c>
      <c r="M93" s="31">
        <v>54806.999999999985</v>
      </c>
      <c r="N93" s="31">
        <v>54806.999999999985</v>
      </c>
      <c r="O93" s="31">
        <v>53299.999999999985</v>
      </c>
      <c r="P93" s="31">
        <v>53299.999999999985</v>
      </c>
      <c r="Q93" s="31">
        <v>16500</v>
      </c>
      <c r="R93" s="31">
        <v>16500</v>
      </c>
      <c r="S93" s="31"/>
      <c r="T93" s="31"/>
      <c r="U93" s="31"/>
      <c r="V93" s="31"/>
      <c r="W93" s="31"/>
      <c r="X93" s="31"/>
      <c r="Y93" s="31"/>
      <c r="Z93" s="31">
        <v>7407.6470000000099</v>
      </c>
      <c r="AA93" s="31">
        <v>7407.6520000000091</v>
      </c>
      <c r="AB93" s="31">
        <v>7147.651000000008</v>
      </c>
      <c r="AC93" s="31">
        <v>5119.1510000000053</v>
      </c>
      <c r="AD93" s="31">
        <v>4116.4000000000033</v>
      </c>
      <c r="AE93" s="31">
        <v>3353.2499999999991</v>
      </c>
      <c r="AF93" s="31">
        <v>2740.3499999999995</v>
      </c>
      <c r="AG93" s="31">
        <v>2740.3499999999995</v>
      </c>
      <c r="AH93" s="31">
        <v>2664.9999999999991</v>
      </c>
      <c r="AI93" s="31">
        <v>2664.9999999999991</v>
      </c>
      <c r="AJ93" s="31">
        <v>825</v>
      </c>
      <c r="AK93" s="31">
        <v>825</v>
      </c>
      <c r="AL93" s="31"/>
      <c r="AM93" s="31"/>
      <c r="AN93" s="31"/>
      <c r="AO93" s="31"/>
      <c r="AP93" s="31"/>
      <c r="AQ93" s="31"/>
      <c r="AR93" s="31"/>
      <c r="AS93" s="31">
        <v>281</v>
      </c>
      <c r="AT93" s="31">
        <v>242</v>
      </c>
      <c r="AU93" s="31">
        <v>199</v>
      </c>
      <c r="AV93" s="31">
        <v>77</v>
      </c>
      <c r="AW93" s="31">
        <v>45</v>
      </c>
      <c r="AX93" s="31">
        <v>27</v>
      </c>
      <c r="AY93" s="31">
        <v>16</v>
      </c>
      <c r="AZ93" s="31">
        <v>16</v>
      </c>
      <c r="BA93" s="31">
        <v>15</v>
      </c>
      <c r="BB93" s="31">
        <v>15</v>
      </c>
      <c r="BC93" s="31">
        <v>3</v>
      </c>
      <c r="BD93" s="31">
        <v>3</v>
      </c>
      <c r="BE93" s="31"/>
      <c r="BF93" s="31"/>
      <c r="BG93" s="31"/>
      <c r="BH93" s="31"/>
      <c r="BI93" s="31"/>
      <c r="BJ93" s="31"/>
      <c r="BK93" s="31"/>
      <c r="BL93" s="31">
        <v>14.05</v>
      </c>
      <c r="BM93" s="31">
        <v>12.1</v>
      </c>
      <c r="BN93" s="31">
        <v>9.9499999999999993</v>
      </c>
      <c r="BO93" s="31">
        <v>3.85</v>
      </c>
      <c r="BP93" s="31">
        <v>2.25</v>
      </c>
      <c r="BQ93" s="31">
        <v>1.35</v>
      </c>
      <c r="BR93" s="31">
        <v>0.8</v>
      </c>
      <c r="BS93" s="31">
        <v>0.8</v>
      </c>
      <c r="BT93" s="31">
        <v>0.75</v>
      </c>
      <c r="BU93" s="31">
        <v>0.75</v>
      </c>
      <c r="BV93" s="31">
        <v>0.15</v>
      </c>
      <c r="BW93" s="31">
        <v>0.15</v>
      </c>
      <c r="BX93" s="31"/>
      <c r="BY93" s="31"/>
      <c r="BZ93" s="31"/>
      <c r="CA93" s="31"/>
      <c r="CB93" s="31"/>
      <c r="CC93" s="31"/>
      <c r="CD93" s="31"/>
      <c r="CE93" s="31">
        <v>129.22722222207813</v>
      </c>
    </row>
    <row r="94" spans="1:83" s="2" customFormat="1" ht="14.25" customHeight="1" x14ac:dyDescent="0.2">
      <c r="A94" s="9" t="s">
        <v>27</v>
      </c>
      <c r="B94" s="9">
        <v>870</v>
      </c>
      <c r="C94" s="9" t="s">
        <v>112</v>
      </c>
      <c r="D94" s="9">
        <v>2026</v>
      </c>
      <c r="E94" s="31">
        <v>1</v>
      </c>
      <c r="F94" s="31" t="s">
        <v>1996</v>
      </c>
      <c r="G94" s="31">
        <v>10767</v>
      </c>
      <c r="H94" s="31">
        <v>10767</v>
      </c>
      <c r="I94" s="31">
        <v>10767</v>
      </c>
      <c r="J94" s="31">
        <v>10767</v>
      </c>
      <c r="K94" s="31">
        <v>10767</v>
      </c>
      <c r="L94" s="31">
        <v>10767</v>
      </c>
      <c r="M94" s="31">
        <v>10767</v>
      </c>
      <c r="N94" s="31">
        <v>10767</v>
      </c>
      <c r="O94" s="31">
        <v>10767</v>
      </c>
      <c r="P94" s="31">
        <v>10767</v>
      </c>
      <c r="Q94" s="31">
        <v>10767</v>
      </c>
      <c r="R94" s="31">
        <v>10767</v>
      </c>
      <c r="S94" s="31">
        <v>10767</v>
      </c>
      <c r="T94" s="31">
        <v>10767</v>
      </c>
      <c r="U94" s="31">
        <v>10767</v>
      </c>
      <c r="V94" s="31"/>
      <c r="W94" s="31"/>
      <c r="X94" s="31"/>
      <c r="Y94" s="31"/>
      <c r="Z94" s="31">
        <v>538.35</v>
      </c>
      <c r="AA94" s="31">
        <v>538.35</v>
      </c>
      <c r="AB94" s="31">
        <v>538.35</v>
      </c>
      <c r="AC94" s="31">
        <v>538.35</v>
      </c>
      <c r="AD94" s="31">
        <v>538.35</v>
      </c>
      <c r="AE94" s="31">
        <v>538.35</v>
      </c>
      <c r="AF94" s="31">
        <v>538.35</v>
      </c>
      <c r="AG94" s="31">
        <v>538.35</v>
      </c>
      <c r="AH94" s="31">
        <v>538.35</v>
      </c>
      <c r="AI94" s="31">
        <v>538.35</v>
      </c>
      <c r="AJ94" s="31">
        <v>538.35</v>
      </c>
      <c r="AK94" s="31">
        <v>538.35</v>
      </c>
      <c r="AL94" s="31">
        <v>538.35</v>
      </c>
      <c r="AM94" s="31">
        <v>538.35</v>
      </c>
      <c r="AN94" s="31">
        <v>538.35</v>
      </c>
      <c r="AO94" s="31"/>
      <c r="AP94" s="31"/>
      <c r="AQ94" s="31"/>
      <c r="AR94" s="31"/>
      <c r="AS94" s="31">
        <v>1</v>
      </c>
      <c r="AT94" s="31">
        <v>1</v>
      </c>
      <c r="AU94" s="31">
        <v>1</v>
      </c>
      <c r="AV94" s="31">
        <v>1</v>
      </c>
      <c r="AW94" s="31">
        <v>1</v>
      </c>
      <c r="AX94" s="31">
        <v>1</v>
      </c>
      <c r="AY94" s="31">
        <v>1</v>
      </c>
      <c r="AZ94" s="31">
        <v>1</v>
      </c>
      <c r="BA94" s="31">
        <v>1</v>
      </c>
      <c r="BB94" s="31">
        <v>1</v>
      </c>
      <c r="BC94" s="31">
        <v>1</v>
      </c>
      <c r="BD94" s="31">
        <v>1</v>
      </c>
      <c r="BE94" s="31">
        <v>1</v>
      </c>
      <c r="BF94" s="31">
        <v>1</v>
      </c>
      <c r="BG94" s="31">
        <v>1</v>
      </c>
      <c r="BH94" s="31"/>
      <c r="BI94" s="31"/>
      <c r="BJ94" s="31"/>
      <c r="BK94" s="31"/>
      <c r="BL94" s="31">
        <v>0.05</v>
      </c>
      <c r="BM94" s="31">
        <v>0.05</v>
      </c>
      <c r="BN94" s="31">
        <v>0.05</v>
      </c>
      <c r="BO94" s="31">
        <v>0.05</v>
      </c>
      <c r="BP94" s="31">
        <v>0.05</v>
      </c>
      <c r="BQ94" s="31">
        <v>0.05</v>
      </c>
      <c r="BR94" s="31">
        <v>0.05</v>
      </c>
      <c r="BS94" s="31">
        <v>0.05</v>
      </c>
      <c r="BT94" s="31">
        <v>0.05</v>
      </c>
      <c r="BU94" s="31">
        <v>0.05</v>
      </c>
      <c r="BV94" s="31">
        <v>0.05</v>
      </c>
      <c r="BW94" s="31">
        <v>0.05</v>
      </c>
      <c r="BX94" s="31">
        <v>0.05</v>
      </c>
      <c r="BY94" s="31">
        <v>0.05</v>
      </c>
      <c r="BZ94" s="31">
        <v>0.05</v>
      </c>
      <c r="CA94" s="31"/>
      <c r="CB94" s="31"/>
      <c r="CC94" s="31"/>
      <c r="CD94" s="31"/>
      <c r="CE94" s="31"/>
    </row>
    <row r="95" spans="1:83" s="2" customFormat="1" ht="14.25" customHeight="1" x14ac:dyDescent="0.2">
      <c r="A95" s="9" t="s">
        <v>27</v>
      </c>
      <c r="B95" s="9">
        <v>805</v>
      </c>
      <c r="C95" s="9" t="s">
        <v>137</v>
      </c>
      <c r="D95" s="9">
        <v>2026</v>
      </c>
      <c r="E95" s="31">
        <v>1</v>
      </c>
      <c r="F95" s="31" t="s">
        <v>400</v>
      </c>
      <c r="G95" s="31">
        <v>40167.989999999991</v>
      </c>
      <c r="H95" s="31">
        <v>40167.989999999983</v>
      </c>
      <c r="I95" s="31">
        <v>38675.969999999994</v>
      </c>
      <c r="J95" s="31">
        <v>23452.999999999996</v>
      </c>
      <c r="K95" s="31">
        <v>17026.999999999996</v>
      </c>
      <c r="L95" s="31">
        <v>15074.000000000004</v>
      </c>
      <c r="M95" s="31">
        <v>13071.000000000004</v>
      </c>
      <c r="N95" s="31">
        <v>10500.000000000004</v>
      </c>
      <c r="O95" s="31">
        <v>9000.0000000000018</v>
      </c>
      <c r="P95" s="31">
        <v>9000.0000000000018</v>
      </c>
      <c r="Q95" s="31"/>
      <c r="R95" s="31"/>
      <c r="S95" s="31"/>
      <c r="T95" s="31"/>
      <c r="U95" s="31"/>
      <c r="V95" s="31"/>
      <c r="W95" s="31"/>
      <c r="X95" s="31"/>
      <c r="Y95" s="31"/>
      <c r="Z95" s="31">
        <v>2008.3994999999995</v>
      </c>
      <c r="AA95" s="31">
        <v>2008.3994999999991</v>
      </c>
      <c r="AB95" s="31">
        <v>1933.7984999999996</v>
      </c>
      <c r="AC95" s="31">
        <v>1172.6499999999999</v>
      </c>
      <c r="AD95" s="31">
        <v>851.3499999999998</v>
      </c>
      <c r="AE95" s="31">
        <v>753.70000000000016</v>
      </c>
      <c r="AF95" s="31">
        <v>653.55000000000018</v>
      </c>
      <c r="AG95" s="31">
        <v>525.00000000000023</v>
      </c>
      <c r="AH95" s="31">
        <v>450.00000000000011</v>
      </c>
      <c r="AI95" s="31">
        <v>450.00000000000011</v>
      </c>
      <c r="AJ95" s="31"/>
      <c r="AK95" s="31"/>
      <c r="AL95" s="31"/>
      <c r="AM95" s="31"/>
      <c r="AN95" s="31"/>
      <c r="AO95" s="31"/>
      <c r="AP95" s="31"/>
      <c r="AQ95" s="31"/>
      <c r="AR95" s="31"/>
      <c r="AS95" s="31">
        <v>94</v>
      </c>
      <c r="AT95" s="31">
        <v>82</v>
      </c>
      <c r="AU95" s="31">
        <v>68</v>
      </c>
      <c r="AV95" s="31">
        <v>20</v>
      </c>
      <c r="AW95" s="31">
        <v>10</v>
      </c>
      <c r="AX95" s="31">
        <v>8</v>
      </c>
      <c r="AY95" s="31">
        <v>6</v>
      </c>
      <c r="AZ95" s="31">
        <v>4</v>
      </c>
      <c r="BA95" s="31">
        <v>3</v>
      </c>
      <c r="BB95" s="31">
        <v>3</v>
      </c>
      <c r="BC95" s="31"/>
      <c r="BD95" s="31"/>
      <c r="BE95" s="31"/>
      <c r="BF95" s="31"/>
      <c r="BG95" s="31"/>
      <c r="BH95" s="31"/>
      <c r="BI95" s="31"/>
      <c r="BJ95" s="31"/>
      <c r="BK95" s="31"/>
      <c r="BL95" s="31">
        <v>4.7</v>
      </c>
      <c r="BM95" s="31">
        <v>4.0999999999999996</v>
      </c>
      <c r="BN95" s="31">
        <v>3.4</v>
      </c>
      <c r="BO95" s="31">
        <v>1</v>
      </c>
      <c r="BP95" s="31">
        <v>0.5</v>
      </c>
      <c r="BQ95" s="31">
        <v>0.4</v>
      </c>
      <c r="BR95" s="31">
        <v>0.3</v>
      </c>
      <c r="BS95" s="31">
        <v>0.2</v>
      </c>
      <c r="BT95" s="31">
        <v>0.15</v>
      </c>
      <c r="BU95" s="31">
        <v>0.15</v>
      </c>
      <c r="BV95" s="31"/>
      <c r="BW95" s="31"/>
      <c r="BX95" s="31"/>
      <c r="BY95" s="31"/>
      <c r="BZ95" s="31"/>
      <c r="CA95" s="31"/>
      <c r="CB95" s="31"/>
      <c r="CC95" s="31"/>
      <c r="CD95" s="31"/>
      <c r="CE95" s="31">
        <v>53.86777777737705</v>
      </c>
    </row>
    <row r="96" spans="1:83" s="2" customFormat="1" ht="14.25" customHeight="1" x14ac:dyDescent="0.2">
      <c r="A96" s="9" t="s">
        <v>27</v>
      </c>
      <c r="B96" s="9">
        <v>550</v>
      </c>
      <c r="C96" s="9" t="s">
        <v>178</v>
      </c>
      <c r="D96" s="9">
        <v>2026</v>
      </c>
      <c r="E96" s="31">
        <v>1</v>
      </c>
      <c r="F96" s="31" t="s">
        <v>409</v>
      </c>
      <c r="G96" s="31">
        <v>4867</v>
      </c>
      <c r="H96" s="31">
        <v>4867</v>
      </c>
      <c r="I96" s="31">
        <v>4797</v>
      </c>
      <c r="J96" s="31">
        <v>3447</v>
      </c>
      <c r="K96" s="31">
        <v>3447</v>
      </c>
      <c r="L96" s="31">
        <v>2590</v>
      </c>
      <c r="M96" s="31">
        <v>2590</v>
      </c>
      <c r="N96" s="31">
        <v>2590</v>
      </c>
      <c r="O96" s="31">
        <v>2590</v>
      </c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>
        <v>243.35</v>
      </c>
      <c r="AA96" s="31">
        <v>243.35</v>
      </c>
      <c r="AB96" s="31">
        <v>239.85</v>
      </c>
      <c r="AC96" s="31">
        <v>172.35</v>
      </c>
      <c r="AD96" s="31">
        <v>172.35</v>
      </c>
      <c r="AE96" s="31">
        <v>129.5</v>
      </c>
      <c r="AF96" s="31">
        <v>129.5</v>
      </c>
      <c r="AG96" s="31">
        <v>129.5</v>
      </c>
      <c r="AH96" s="31">
        <v>129.5</v>
      </c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>
        <v>8</v>
      </c>
      <c r="AT96" s="31">
        <v>7</v>
      </c>
      <c r="AU96" s="31">
        <v>6</v>
      </c>
      <c r="AV96" s="31">
        <v>2</v>
      </c>
      <c r="AW96" s="31">
        <v>2</v>
      </c>
      <c r="AX96" s="31">
        <v>1</v>
      </c>
      <c r="AY96" s="31">
        <v>1</v>
      </c>
      <c r="AZ96" s="31">
        <v>1</v>
      </c>
      <c r="BA96" s="31">
        <v>1</v>
      </c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>
        <v>0.4</v>
      </c>
      <c r="BM96" s="31">
        <v>0.35</v>
      </c>
      <c r="BN96" s="31">
        <v>0.3</v>
      </c>
      <c r="BO96" s="31">
        <v>0.1</v>
      </c>
      <c r="BP96" s="31">
        <v>0.1</v>
      </c>
      <c r="BQ96" s="31">
        <v>0.05</v>
      </c>
      <c r="BR96" s="31">
        <v>0.05</v>
      </c>
      <c r="BS96" s="31">
        <v>0.05</v>
      </c>
      <c r="BT96" s="31">
        <v>0.05</v>
      </c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>
        <v>27.099722222057171</v>
      </c>
    </row>
    <row r="97" spans="1:83" s="2" customFormat="1" ht="14.25" customHeight="1" x14ac:dyDescent="0.2">
      <c r="A97" s="9" t="s">
        <v>29</v>
      </c>
      <c r="B97" s="9">
        <v>890</v>
      </c>
      <c r="C97" s="9" t="s">
        <v>97</v>
      </c>
      <c r="D97" s="9">
        <v>2026</v>
      </c>
      <c r="E97" s="31">
        <v>1</v>
      </c>
      <c r="F97" s="31" t="s">
        <v>413</v>
      </c>
      <c r="G97" s="31">
        <v>87987.000000000015</v>
      </c>
      <c r="H97" s="31">
        <v>87986.999999999971</v>
      </c>
      <c r="I97" s="31">
        <v>85162.999999999971</v>
      </c>
      <c r="J97" s="31">
        <v>67136.000000000015</v>
      </c>
      <c r="K97" s="31">
        <v>53110.999999999985</v>
      </c>
      <c r="L97" s="31">
        <v>43408.999999999993</v>
      </c>
      <c r="M97" s="31">
        <v>39034.999999999993</v>
      </c>
      <c r="N97" s="31">
        <v>33436</v>
      </c>
      <c r="O97" s="31">
        <v>26351.000000000004</v>
      </c>
      <c r="P97" s="31">
        <v>24000.000000000004</v>
      </c>
      <c r="Q97" s="31"/>
      <c r="R97" s="31"/>
      <c r="S97" s="31"/>
      <c r="T97" s="31"/>
      <c r="U97" s="31"/>
      <c r="V97" s="31"/>
      <c r="W97" s="31"/>
      <c r="X97" s="31"/>
      <c r="Y97" s="31"/>
      <c r="Z97" s="31">
        <v>4399.3500000000004</v>
      </c>
      <c r="AA97" s="31">
        <v>4399.3499999999985</v>
      </c>
      <c r="AB97" s="31">
        <v>4258.1499999999987</v>
      </c>
      <c r="AC97" s="31">
        <v>3356.8000000000006</v>
      </c>
      <c r="AD97" s="31">
        <v>2655.5499999999993</v>
      </c>
      <c r="AE97" s="31">
        <v>2170.4499999999998</v>
      </c>
      <c r="AF97" s="31">
        <v>1951.7499999999995</v>
      </c>
      <c r="AG97" s="31">
        <v>1671.8</v>
      </c>
      <c r="AH97" s="31">
        <v>1317.5500000000002</v>
      </c>
      <c r="AI97" s="31">
        <v>1200.0000000000002</v>
      </c>
      <c r="AJ97" s="31"/>
      <c r="AK97" s="31"/>
      <c r="AL97" s="31"/>
      <c r="AM97" s="31"/>
      <c r="AN97" s="31"/>
      <c r="AO97" s="31"/>
      <c r="AP97" s="31"/>
      <c r="AQ97" s="31"/>
      <c r="AR97" s="31"/>
      <c r="AS97" s="31">
        <v>149</v>
      </c>
      <c r="AT97" s="31">
        <v>135</v>
      </c>
      <c r="AU97" s="31">
        <v>110</v>
      </c>
      <c r="AV97" s="31">
        <v>55</v>
      </c>
      <c r="AW97" s="31">
        <v>32</v>
      </c>
      <c r="AX97" s="31">
        <v>21</v>
      </c>
      <c r="AY97" s="31">
        <v>17</v>
      </c>
      <c r="AZ97" s="31">
        <v>13</v>
      </c>
      <c r="BA97" s="31">
        <v>9</v>
      </c>
      <c r="BB97" s="31">
        <v>8</v>
      </c>
      <c r="BC97" s="31"/>
      <c r="BD97" s="31"/>
      <c r="BE97" s="31"/>
      <c r="BF97" s="31"/>
      <c r="BG97" s="31"/>
      <c r="BH97" s="31"/>
      <c r="BI97" s="31"/>
      <c r="BJ97" s="31"/>
      <c r="BK97" s="31"/>
      <c r="BL97" s="31">
        <v>7.45</v>
      </c>
      <c r="BM97" s="31">
        <v>6.75</v>
      </c>
      <c r="BN97" s="31">
        <v>5.5</v>
      </c>
      <c r="BO97" s="31">
        <v>2.75</v>
      </c>
      <c r="BP97" s="31">
        <v>1.6</v>
      </c>
      <c r="BQ97" s="31">
        <v>1.05</v>
      </c>
      <c r="BR97" s="31">
        <v>0.85</v>
      </c>
      <c r="BS97" s="31">
        <v>0.65</v>
      </c>
      <c r="BT97" s="31">
        <v>0.45</v>
      </c>
      <c r="BU97" s="31">
        <v>0.4</v>
      </c>
      <c r="BV97" s="31"/>
      <c r="BW97" s="31"/>
      <c r="BX97" s="31"/>
      <c r="BY97" s="31"/>
      <c r="BZ97" s="31"/>
      <c r="CA97" s="31"/>
      <c r="CB97" s="31"/>
      <c r="CC97" s="31"/>
      <c r="CD97" s="31"/>
      <c r="CE97" s="31">
        <v>111.82388888892251</v>
      </c>
    </row>
    <row r="98" spans="1:83" s="2" customFormat="1" ht="14.25" customHeight="1" x14ac:dyDescent="0.2">
      <c r="A98" s="9" t="s">
        <v>29</v>
      </c>
      <c r="B98" s="9"/>
      <c r="C98" s="9"/>
      <c r="D98" s="9">
        <v>2026</v>
      </c>
      <c r="E98" s="31">
        <v>1</v>
      </c>
      <c r="F98" s="31" t="s">
        <v>416</v>
      </c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>
        <v>17.920000000000002</v>
      </c>
    </row>
    <row r="99" spans="1:83" s="2" customFormat="1" ht="14.25" customHeight="1" x14ac:dyDescent="0.2">
      <c r="A99" s="9" t="s">
        <v>29</v>
      </c>
      <c r="B99" s="9">
        <v>853</v>
      </c>
      <c r="C99" s="9" t="s">
        <v>117</v>
      </c>
      <c r="D99" s="9">
        <v>2026</v>
      </c>
      <c r="E99" s="31">
        <v>1</v>
      </c>
      <c r="F99" s="31" t="s">
        <v>417</v>
      </c>
      <c r="G99" s="31">
        <v>3270</v>
      </c>
      <c r="H99" s="31">
        <v>3270</v>
      </c>
      <c r="I99" s="31">
        <v>2651</v>
      </c>
      <c r="J99" s="31">
        <v>2651</v>
      </c>
      <c r="K99" s="31">
        <v>2651</v>
      </c>
      <c r="L99" s="31">
        <v>2651</v>
      </c>
      <c r="M99" s="31">
        <v>2651</v>
      </c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>
        <v>163.5</v>
      </c>
      <c r="AA99" s="31">
        <v>163.5</v>
      </c>
      <c r="AB99" s="31">
        <v>132.55000000000001</v>
      </c>
      <c r="AC99" s="31">
        <v>132.55000000000001</v>
      </c>
      <c r="AD99" s="31">
        <v>132.55000000000001</v>
      </c>
      <c r="AE99" s="31">
        <v>132.55000000000001</v>
      </c>
      <c r="AF99" s="31">
        <v>132.55000000000001</v>
      </c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>
        <v>13</v>
      </c>
      <c r="AT99" s="31">
        <v>7</v>
      </c>
      <c r="AU99" s="31">
        <v>2</v>
      </c>
      <c r="AV99" s="31">
        <v>2</v>
      </c>
      <c r="AW99" s="31">
        <v>2</v>
      </c>
      <c r="AX99" s="31">
        <v>2</v>
      </c>
      <c r="AY99" s="31">
        <v>2</v>
      </c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>
        <v>0.65</v>
      </c>
      <c r="BM99" s="31">
        <v>0.35</v>
      </c>
      <c r="BN99" s="31">
        <v>0.1</v>
      </c>
      <c r="BO99" s="31">
        <v>0.1</v>
      </c>
      <c r="BP99" s="31">
        <v>0.1</v>
      </c>
      <c r="BQ99" s="31">
        <v>0.1</v>
      </c>
      <c r="BR99" s="31">
        <v>0.1</v>
      </c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>
        <v>111.79138888930902</v>
      </c>
    </row>
    <row r="100" spans="1:83" s="2" customFormat="1" ht="14.25" customHeight="1" x14ac:dyDescent="0.2">
      <c r="A100" s="9" t="s">
        <v>29</v>
      </c>
      <c r="B100" s="9">
        <v>588</v>
      </c>
      <c r="C100" s="9" t="s">
        <v>132</v>
      </c>
      <c r="D100" s="9">
        <v>2026</v>
      </c>
      <c r="E100" s="31">
        <v>1</v>
      </c>
      <c r="F100" s="31" t="s">
        <v>411</v>
      </c>
      <c r="G100" s="31">
        <v>32759.000000000004</v>
      </c>
      <c r="H100" s="31">
        <v>32759.000000000004</v>
      </c>
      <c r="I100" s="31">
        <v>30491.000000000004</v>
      </c>
      <c r="J100" s="31">
        <v>22824</v>
      </c>
      <c r="K100" s="31">
        <v>14538</v>
      </c>
      <c r="L100" s="31">
        <v>10101</v>
      </c>
      <c r="M100" s="31">
        <v>8100.9999999999991</v>
      </c>
      <c r="N100" s="31">
        <v>8100.9999999999991</v>
      </c>
      <c r="O100" s="31">
        <v>3000</v>
      </c>
      <c r="P100" s="31">
        <v>3000</v>
      </c>
      <c r="Q100" s="31"/>
      <c r="R100" s="31"/>
      <c r="S100" s="31"/>
      <c r="T100" s="31"/>
      <c r="U100" s="31"/>
      <c r="V100" s="31"/>
      <c r="W100" s="31"/>
      <c r="X100" s="31"/>
      <c r="Y100" s="31"/>
      <c r="Z100" s="31">
        <v>1637.9500000000003</v>
      </c>
      <c r="AA100" s="31">
        <v>1637.9500000000003</v>
      </c>
      <c r="AB100" s="31">
        <v>1524.5500000000002</v>
      </c>
      <c r="AC100" s="31">
        <v>1141.2</v>
      </c>
      <c r="AD100" s="31">
        <v>726.9</v>
      </c>
      <c r="AE100" s="31">
        <v>505.05</v>
      </c>
      <c r="AF100" s="31">
        <v>405.04999999999995</v>
      </c>
      <c r="AG100" s="31">
        <v>405.04999999999995</v>
      </c>
      <c r="AH100" s="31">
        <v>150</v>
      </c>
      <c r="AI100" s="31">
        <v>150</v>
      </c>
      <c r="AJ100" s="31"/>
      <c r="AK100" s="31"/>
      <c r="AL100" s="31"/>
      <c r="AM100" s="31"/>
      <c r="AN100" s="31"/>
      <c r="AO100" s="31"/>
      <c r="AP100" s="31"/>
      <c r="AQ100" s="31"/>
      <c r="AR100" s="31"/>
      <c r="AS100" s="31">
        <v>72</v>
      </c>
      <c r="AT100" s="31">
        <v>69</v>
      </c>
      <c r="AU100" s="31">
        <v>48</v>
      </c>
      <c r="AV100" s="31">
        <v>24</v>
      </c>
      <c r="AW100" s="31">
        <v>11</v>
      </c>
      <c r="AX100" s="31">
        <v>6</v>
      </c>
      <c r="AY100" s="31">
        <v>4</v>
      </c>
      <c r="AZ100" s="31">
        <v>4</v>
      </c>
      <c r="BA100" s="31">
        <v>1</v>
      </c>
      <c r="BB100" s="31">
        <v>1</v>
      </c>
      <c r="BC100" s="31"/>
      <c r="BD100" s="31"/>
      <c r="BE100" s="31"/>
      <c r="BF100" s="31"/>
      <c r="BG100" s="31"/>
      <c r="BH100" s="31"/>
      <c r="BI100" s="31"/>
      <c r="BJ100" s="31"/>
      <c r="BK100" s="31"/>
      <c r="BL100" s="31">
        <v>3.6</v>
      </c>
      <c r="BM100" s="31">
        <v>3.45</v>
      </c>
      <c r="BN100" s="31">
        <v>2.4</v>
      </c>
      <c r="BO100" s="31">
        <v>1.2</v>
      </c>
      <c r="BP100" s="31">
        <v>0.55000000000000004</v>
      </c>
      <c r="BQ100" s="31">
        <v>0.3</v>
      </c>
      <c r="BR100" s="31">
        <v>0.2</v>
      </c>
      <c r="BS100" s="31">
        <v>0.2</v>
      </c>
      <c r="BT100" s="31">
        <v>0.05</v>
      </c>
      <c r="BU100" s="31">
        <v>0.05</v>
      </c>
      <c r="BV100" s="31"/>
      <c r="BW100" s="31"/>
      <c r="BX100" s="31"/>
      <c r="BY100" s="31"/>
      <c r="BZ100" s="31"/>
      <c r="CA100" s="31"/>
      <c r="CB100" s="31"/>
      <c r="CC100" s="31"/>
      <c r="CD100" s="31"/>
      <c r="CE100" s="31">
        <v>106.18722222163109</v>
      </c>
    </row>
    <row r="101" spans="1:83" s="2" customFormat="1" ht="14.25" customHeight="1" x14ac:dyDescent="0.2">
      <c r="A101" s="9" t="s">
        <v>29</v>
      </c>
      <c r="B101" s="9">
        <v>583</v>
      </c>
      <c r="C101" s="9" t="s">
        <v>124</v>
      </c>
      <c r="D101" s="9">
        <v>2026</v>
      </c>
      <c r="E101" s="31">
        <v>1</v>
      </c>
      <c r="F101" s="31" t="s">
        <v>2008</v>
      </c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>
        <v>7.6749999998719431</v>
      </c>
    </row>
    <row r="102" spans="1:83" s="2" customFormat="1" ht="14.25" customHeight="1" x14ac:dyDescent="0.2">
      <c r="A102" s="9" t="s">
        <v>29</v>
      </c>
      <c r="B102" s="9">
        <v>582</v>
      </c>
      <c r="C102" s="9" t="s">
        <v>127</v>
      </c>
      <c r="D102" s="9">
        <v>2026</v>
      </c>
      <c r="E102" s="31">
        <v>1</v>
      </c>
      <c r="F102" s="31" t="s">
        <v>415</v>
      </c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>
        <v>8</v>
      </c>
    </row>
    <row r="103" spans="1:83" s="2" customFormat="1" ht="14.25" customHeight="1" x14ac:dyDescent="0.2">
      <c r="A103" s="9" t="s">
        <v>29</v>
      </c>
      <c r="B103" s="9">
        <v>577</v>
      </c>
      <c r="C103" s="9" t="s">
        <v>108</v>
      </c>
      <c r="D103" s="9">
        <v>2026</v>
      </c>
      <c r="E103" s="31">
        <v>1</v>
      </c>
      <c r="F103" s="31" t="s">
        <v>1992</v>
      </c>
      <c r="G103" s="31">
        <v>199</v>
      </c>
      <c r="H103" s="31">
        <v>199</v>
      </c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>
        <v>9.9499999999999993</v>
      </c>
      <c r="AA103" s="31">
        <v>9.9499999999999993</v>
      </c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>
        <v>1</v>
      </c>
      <c r="AT103" s="31">
        <v>1</v>
      </c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>
        <v>0.05</v>
      </c>
      <c r="BM103" s="31">
        <v>0.05</v>
      </c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</row>
    <row r="104" spans="1:83" s="2" customFormat="1" ht="14.25" customHeight="1" x14ac:dyDescent="0.2">
      <c r="A104" s="9" t="s">
        <v>29</v>
      </c>
      <c r="B104" s="9">
        <v>558</v>
      </c>
      <c r="C104" s="9" t="s">
        <v>90</v>
      </c>
      <c r="D104" s="9">
        <v>2026</v>
      </c>
      <c r="E104" s="31">
        <v>1</v>
      </c>
      <c r="F104" s="31" t="s">
        <v>412</v>
      </c>
      <c r="G104" s="31">
        <v>51493.999999999978</v>
      </c>
      <c r="H104" s="31">
        <v>51493.999999999993</v>
      </c>
      <c r="I104" s="31">
        <v>47756.999999999993</v>
      </c>
      <c r="J104" s="31">
        <v>29606</v>
      </c>
      <c r="K104" s="31">
        <v>21660.999999999996</v>
      </c>
      <c r="L104" s="31">
        <v>16261.000000000002</v>
      </c>
      <c r="M104" s="31">
        <v>13079.000000000002</v>
      </c>
      <c r="N104" s="31">
        <v>9149</v>
      </c>
      <c r="O104" s="31">
        <v>6000</v>
      </c>
      <c r="P104" s="31">
        <v>6000</v>
      </c>
      <c r="Q104" s="31"/>
      <c r="R104" s="31"/>
      <c r="S104" s="31"/>
      <c r="T104" s="31"/>
      <c r="U104" s="31"/>
      <c r="V104" s="31"/>
      <c r="W104" s="31"/>
      <c r="X104" s="31"/>
      <c r="Y104" s="31"/>
      <c r="Z104" s="31">
        <v>2574.6999999999989</v>
      </c>
      <c r="AA104" s="31">
        <v>2574.6999999999998</v>
      </c>
      <c r="AB104" s="31">
        <v>2387.8499999999995</v>
      </c>
      <c r="AC104" s="31">
        <v>1480.3</v>
      </c>
      <c r="AD104" s="31">
        <v>1083.0499999999997</v>
      </c>
      <c r="AE104" s="31">
        <v>813.05000000000007</v>
      </c>
      <c r="AF104" s="31">
        <v>653.95000000000005</v>
      </c>
      <c r="AG104" s="31">
        <v>457.45</v>
      </c>
      <c r="AH104" s="31">
        <v>300</v>
      </c>
      <c r="AI104" s="31">
        <v>300</v>
      </c>
      <c r="AJ104" s="31"/>
      <c r="AK104" s="31"/>
      <c r="AL104" s="31"/>
      <c r="AM104" s="31"/>
      <c r="AN104" s="31"/>
      <c r="AO104" s="31"/>
      <c r="AP104" s="31"/>
      <c r="AQ104" s="31"/>
      <c r="AR104" s="31"/>
      <c r="AS104" s="31">
        <v>127</v>
      </c>
      <c r="AT104" s="31">
        <v>114</v>
      </c>
      <c r="AU104" s="31">
        <v>85</v>
      </c>
      <c r="AV104" s="31">
        <v>28</v>
      </c>
      <c r="AW104" s="31">
        <v>16</v>
      </c>
      <c r="AX104" s="31">
        <v>10</v>
      </c>
      <c r="AY104" s="31">
        <v>7</v>
      </c>
      <c r="AZ104" s="31">
        <v>4</v>
      </c>
      <c r="BA104" s="31">
        <v>2</v>
      </c>
      <c r="BB104" s="31">
        <v>2</v>
      </c>
      <c r="BC104" s="31"/>
      <c r="BD104" s="31"/>
      <c r="BE104" s="31"/>
      <c r="BF104" s="31"/>
      <c r="BG104" s="31"/>
      <c r="BH104" s="31"/>
      <c r="BI104" s="31"/>
      <c r="BJ104" s="31"/>
      <c r="BK104" s="31"/>
      <c r="BL104" s="31">
        <v>6.35</v>
      </c>
      <c r="BM104" s="31">
        <v>5.7</v>
      </c>
      <c r="BN104" s="31">
        <v>4.25</v>
      </c>
      <c r="BO104" s="31">
        <v>1.4</v>
      </c>
      <c r="BP104" s="31">
        <v>0.8</v>
      </c>
      <c r="BQ104" s="31">
        <v>0.5</v>
      </c>
      <c r="BR104" s="31">
        <v>0.35</v>
      </c>
      <c r="BS104" s="31">
        <v>0.2</v>
      </c>
      <c r="BT104" s="31">
        <v>0.1</v>
      </c>
      <c r="BU104" s="31">
        <v>0.1</v>
      </c>
      <c r="BV104" s="31"/>
      <c r="BW104" s="31"/>
      <c r="BX104" s="31"/>
      <c r="BY104" s="31"/>
      <c r="BZ104" s="31"/>
      <c r="CA104" s="31"/>
      <c r="CB104" s="31"/>
      <c r="CC104" s="31"/>
      <c r="CD104" s="31"/>
      <c r="CE104" s="31">
        <v>101.1677777779405</v>
      </c>
    </row>
    <row r="105" spans="1:83" s="2" customFormat="1" ht="14.25" customHeight="1" x14ac:dyDescent="0.2">
      <c r="A105" s="9" t="s">
        <v>29</v>
      </c>
      <c r="B105" s="9">
        <v>569</v>
      </c>
      <c r="C105" s="9" t="s">
        <v>95</v>
      </c>
      <c r="D105" s="9">
        <v>2026</v>
      </c>
      <c r="E105" s="31">
        <v>1</v>
      </c>
      <c r="F105" s="31" t="s">
        <v>2009</v>
      </c>
      <c r="G105" s="31">
        <v>5725</v>
      </c>
      <c r="H105" s="31">
        <v>5725</v>
      </c>
      <c r="I105" s="31">
        <v>5725</v>
      </c>
      <c r="J105" s="31">
        <v>5725</v>
      </c>
      <c r="K105" s="31">
        <v>4573</v>
      </c>
      <c r="L105" s="31">
        <v>4573</v>
      </c>
      <c r="M105" s="31">
        <v>4573</v>
      </c>
      <c r="N105" s="31">
        <v>4573</v>
      </c>
      <c r="O105" s="31">
        <v>4573</v>
      </c>
      <c r="P105" s="31">
        <v>4573</v>
      </c>
      <c r="Q105" s="31"/>
      <c r="R105" s="31"/>
      <c r="S105" s="31"/>
      <c r="T105" s="31"/>
      <c r="U105" s="31"/>
      <c r="V105" s="31"/>
      <c r="W105" s="31"/>
      <c r="X105" s="31"/>
      <c r="Y105" s="31"/>
      <c r="Z105" s="31">
        <v>286.25</v>
      </c>
      <c r="AA105" s="31">
        <v>286.25</v>
      </c>
      <c r="AB105" s="31">
        <v>286.25</v>
      </c>
      <c r="AC105" s="31">
        <v>286.25</v>
      </c>
      <c r="AD105" s="31">
        <v>228.65</v>
      </c>
      <c r="AE105" s="31">
        <v>228.65</v>
      </c>
      <c r="AF105" s="31">
        <v>228.65</v>
      </c>
      <c r="AG105" s="31">
        <v>228.65</v>
      </c>
      <c r="AH105" s="31">
        <v>228.65</v>
      </c>
      <c r="AI105" s="31">
        <v>228.65</v>
      </c>
      <c r="AJ105" s="31"/>
      <c r="AK105" s="31"/>
      <c r="AL105" s="31"/>
      <c r="AM105" s="31"/>
      <c r="AN105" s="31"/>
      <c r="AO105" s="31"/>
      <c r="AP105" s="31"/>
      <c r="AQ105" s="31"/>
      <c r="AR105" s="31"/>
      <c r="AS105" s="31">
        <v>3</v>
      </c>
      <c r="AT105" s="31">
        <v>3</v>
      </c>
      <c r="AU105" s="31">
        <v>3</v>
      </c>
      <c r="AV105" s="31">
        <v>3</v>
      </c>
      <c r="AW105" s="31">
        <v>1</v>
      </c>
      <c r="AX105" s="31">
        <v>1</v>
      </c>
      <c r="AY105" s="31">
        <v>1</v>
      </c>
      <c r="AZ105" s="31">
        <v>1</v>
      </c>
      <c r="BA105" s="31">
        <v>1</v>
      </c>
      <c r="BB105" s="31">
        <v>1</v>
      </c>
      <c r="BC105" s="31"/>
      <c r="BD105" s="31"/>
      <c r="BE105" s="31"/>
      <c r="BF105" s="31"/>
      <c r="BG105" s="31"/>
      <c r="BH105" s="31"/>
      <c r="BI105" s="31"/>
      <c r="BJ105" s="31"/>
      <c r="BK105" s="31"/>
      <c r="BL105" s="31">
        <v>0.15</v>
      </c>
      <c r="BM105" s="31">
        <v>0.15</v>
      </c>
      <c r="BN105" s="31">
        <v>0.15</v>
      </c>
      <c r="BO105" s="31">
        <v>0.15</v>
      </c>
      <c r="BP105" s="31">
        <v>0.05</v>
      </c>
      <c r="BQ105" s="31">
        <v>0.05</v>
      </c>
      <c r="BR105" s="31">
        <v>0.05</v>
      </c>
      <c r="BS105" s="31">
        <v>0.05</v>
      </c>
      <c r="BT105" s="31">
        <v>0.05</v>
      </c>
      <c r="BU105" s="31">
        <v>0.05</v>
      </c>
      <c r="BV105" s="31"/>
      <c r="BW105" s="31"/>
      <c r="BX105" s="31"/>
      <c r="BY105" s="31"/>
      <c r="BZ105" s="31"/>
      <c r="CA105" s="31"/>
      <c r="CB105" s="31"/>
      <c r="CC105" s="31"/>
      <c r="CD105" s="31"/>
      <c r="CE105" s="31">
        <v>8.1952777779079042</v>
      </c>
    </row>
    <row r="106" spans="1:83" s="2" customFormat="1" ht="14.25" customHeight="1" x14ac:dyDescent="0.2">
      <c r="A106" s="9" t="s">
        <v>29</v>
      </c>
      <c r="B106" s="9">
        <v>568</v>
      </c>
      <c r="C106" s="9" t="s">
        <v>189</v>
      </c>
      <c r="D106" s="9">
        <v>2026</v>
      </c>
      <c r="E106" s="31">
        <v>1</v>
      </c>
      <c r="F106" s="31" t="s">
        <v>418</v>
      </c>
      <c r="G106" s="31">
        <v>100712.0000000001</v>
      </c>
      <c r="H106" s="31">
        <v>100712.0000000001</v>
      </c>
      <c r="I106" s="31">
        <v>99223.000000000102</v>
      </c>
      <c r="J106" s="31">
        <v>87243.000000000087</v>
      </c>
      <c r="K106" s="31">
        <v>77831.000000000073</v>
      </c>
      <c r="L106" s="31">
        <v>68976.000000000073</v>
      </c>
      <c r="M106" s="31">
        <v>68976.000000000073</v>
      </c>
      <c r="N106" s="31">
        <v>66129.999999999985</v>
      </c>
      <c r="O106" s="31">
        <v>64537.999999999985</v>
      </c>
      <c r="P106" s="31">
        <v>57324.999999999985</v>
      </c>
      <c r="Q106" s="31">
        <v>38999</v>
      </c>
      <c r="R106" s="31">
        <v>38999</v>
      </c>
      <c r="S106" s="31">
        <v>13970</v>
      </c>
      <c r="T106" s="31">
        <v>13970</v>
      </c>
      <c r="U106" s="31">
        <v>13970</v>
      </c>
      <c r="V106" s="31"/>
      <c r="W106" s="31"/>
      <c r="X106" s="31"/>
      <c r="Y106" s="31"/>
      <c r="Z106" s="31">
        <v>5035.6000000000049</v>
      </c>
      <c r="AA106" s="31">
        <v>5035.6000000000049</v>
      </c>
      <c r="AB106" s="31">
        <v>4961.1500000000051</v>
      </c>
      <c r="AC106" s="31">
        <v>4362.1500000000042</v>
      </c>
      <c r="AD106" s="31">
        <v>3891.5500000000038</v>
      </c>
      <c r="AE106" s="31">
        <v>3448.8000000000038</v>
      </c>
      <c r="AF106" s="31">
        <v>3448.8000000000038</v>
      </c>
      <c r="AG106" s="31">
        <v>3306.4999999999991</v>
      </c>
      <c r="AH106" s="31">
        <v>3226.8999999999992</v>
      </c>
      <c r="AI106" s="31">
        <v>2866.2499999999991</v>
      </c>
      <c r="AJ106" s="31">
        <v>1949.95</v>
      </c>
      <c r="AK106" s="31">
        <v>1949.95</v>
      </c>
      <c r="AL106" s="31">
        <v>698.5</v>
      </c>
      <c r="AM106" s="31">
        <v>698.5</v>
      </c>
      <c r="AN106" s="31">
        <v>698.5</v>
      </c>
      <c r="AO106" s="31"/>
      <c r="AP106" s="31"/>
      <c r="AQ106" s="31"/>
      <c r="AR106" s="31"/>
      <c r="AS106" s="31">
        <v>97</v>
      </c>
      <c r="AT106" s="31">
        <v>91</v>
      </c>
      <c r="AU106" s="31">
        <v>76</v>
      </c>
      <c r="AV106" s="31">
        <v>42</v>
      </c>
      <c r="AW106" s="31">
        <v>27</v>
      </c>
      <c r="AX106" s="31">
        <v>17</v>
      </c>
      <c r="AY106" s="31">
        <v>17</v>
      </c>
      <c r="AZ106" s="31">
        <v>15</v>
      </c>
      <c r="BA106" s="31">
        <v>14</v>
      </c>
      <c r="BB106" s="31">
        <v>11</v>
      </c>
      <c r="BC106" s="31">
        <v>5</v>
      </c>
      <c r="BD106" s="31">
        <v>5</v>
      </c>
      <c r="BE106" s="31">
        <v>1</v>
      </c>
      <c r="BF106" s="31">
        <v>1</v>
      </c>
      <c r="BG106" s="31">
        <v>1</v>
      </c>
      <c r="BH106" s="31"/>
      <c r="BI106" s="31"/>
      <c r="BJ106" s="31"/>
      <c r="BK106" s="31"/>
      <c r="BL106" s="31">
        <v>4.8499999999999996</v>
      </c>
      <c r="BM106" s="31">
        <v>4.55</v>
      </c>
      <c r="BN106" s="31">
        <v>3.8</v>
      </c>
      <c r="BO106" s="31">
        <v>2.1</v>
      </c>
      <c r="BP106" s="31">
        <v>1.35</v>
      </c>
      <c r="BQ106" s="31">
        <v>0.85</v>
      </c>
      <c r="BR106" s="31">
        <v>0.85</v>
      </c>
      <c r="BS106" s="31">
        <v>0.75</v>
      </c>
      <c r="BT106" s="31">
        <v>0.7</v>
      </c>
      <c r="BU106" s="31">
        <v>0.55000000000000004</v>
      </c>
      <c r="BV106" s="31">
        <v>0.25</v>
      </c>
      <c r="BW106" s="31">
        <v>0.25</v>
      </c>
      <c r="BX106" s="31">
        <v>0.05</v>
      </c>
      <c r="BY106" s="31">
        <v>0.05</v>
      </c>
      <c r="BZ106" s="31">
        <v>0.05</v>
      </c>
      <c r="CA106" s="31"/>
      <c r="CB106" s="31"/>
      <c r="CC106" s="31"/>
      <c r="CD106" s="31"/>
      <c r="CE106" s="31">
        <v>119.75305555562954</v>
      </c>
    </row>
    <row r="107" spans="1:83" s="2" customFormat="1" ht="14.25" customHeight="1" x14ac:dyDescent="0.2">
      <c r="A107" s="9" t="s">
        <v>29</v>
      </c>
      <c r="B107" s="9">
        <v>584</v>
      </c>
      <c r="C107" s="9" t="s">
        <v>133</v>
      </c>
      <c r="D107" s="9">
        <v>2026</v>
      </c>
      <c r="E107" s="31">
        <v>1</v>
      </c>
      <c r="F107" s="31" t="s">
        <v>414</v>
      </c>
      <c r="G107" s="31">
        <v>118440.00000000017</v>
      </c>
      <c r="H107" s="31">
        <v>118440.00000000019</v>
      </c>
      <c r="I107" s="31">
        <v>115593.00000000017</v>
      </c>
      <c r="J107" s="31">
        <v>97148.000000000058</v>
      </c>
      <c r="K107" s="31">
        <v>90630.000000000058</v>
      </c>
      <c r="L107" s="31">
        <v>80138.000000000073</v>
      </c>
      <c r="M107" s="31">
        <v>72369.000000000131</v>
      </c>
      <c r="N107" s="31">
        <v>63413.999999999964</v>
      </c>
      <c r="O107" s="31">
        <v>58641.999999999956</v>
      </c>
      <c r="P107" s="31">
        <v>53142.999999999964</v>
      </c>
      <c r="Q107" s="31">
        <v>22652.999999999985</v>
      </c>
      <c r="R107" s="31">
        <v>22652.999999999985</v>
      </c>
      <c r="S107" s="31"/>
      <c r="T107" s="31"/>
      <c r="U107" s="31"/>
      <c r="V107" s="31"/>
      <c r="W107" s="31"/>
      <c r="X107" s="31"/>
      <c r="Y107" s="31"/>
      <c r="Z107" s="31">
        <v>5922.0000000000091</v>
      </c>
      <c r="AA107" s="31">
        <v>5922.0000000000091</v>
      </c>
      <c r="AB107" s="31">
        <v>5779.6500000000087</v>
      </c>
      <c r="AC107" s="31">
        <v>4857.4000000000033</v>
      </c>
      <c r="AD107" s="31">
        <v>4531.5000000000027</v>
      </c>
      <c r="AE107" s="31">
        <v>4006.9000000000037</v>
      </c>
      <c r="AF107" s="31">
        <v>3618.4500000000066</v>
      </c>
      <c r="AG107" s="31">
        <v>3170.699999999998</v>
      </c>
      <c r="AH107" s="31">
        <v>2932.0999999999976</v>
      </c>
      <c r="AI107" s="31">
        <v>2657.1499999999983</v>
      </c>
      <c r="AJ107" s="31">
        <v>1132.6499999999992</v>
      </c>
      <c r="AK107" s="31">
        <v>1132.6499999999992</v>
      </c>
      <c r="AL107" s="31"/>
      <c r="AM107" s="31"/>
      <c r="AN107" s="31"/>
      <c r="AO107" s="31"/>
      <c r="AP107" s="31"/>
      <c r="AQ107" s="31"/>
      <c r="AR107" s="31"/>
      <c r="AS107" s="31">
        <v>145</v>
      </c>
      <c r="AT107" s="31">
        <v>134</v>
      </c>
      <c r="AU107" s="31">
        <v>112</v>
      </c>
      <c r="AV107" s="31">
        <v>56</v>
      </c>
      <c r="AW107" s="31">
        <v>45</v>
      </c>
      <c r="AX107" s="31">
        <v>33</v>
      </c>
      <c r="AY107" s="31">
        <v>26</v>
      </c>
      <c r="AZ107" s="31">
        <v>19</v>
      </c>
      <c r="BA107" s="31">
        <v>16</v>
      </c>
      <c r="BB107" s="31">
        <v>14</v>
      </c>
      <c r="BC107" s="31">
        <v>4</v>
      </c>
      <c r="BD107" s="31">
        <v>4</v>
      </c>
      <c r="BE107" s="31"/>
      <c r="BF107" s="31"/>
      <c r="BG107" s="31"/>
      <c r="BH107" s="31"/>
      <c r="BI107" s="31"/>
      <c r="BJ107" s="31"/>
      <c r="BK107" s="31"/>
      <c r="BL107" s="31">
        <v>7.25</v>
      </c>
      <c r="BM107" s="31">
        <v>6.7</v>
      </c>
      <c r="BN107" s="31">
        <v>5.6</v>
      </c>
      <c r="BO107" s="31">
        <v>2.8</v>
      </c>
      <c r="BP107" s="31">
        <v>2.25</v>
      </c>
      <c r="BQ107" s="31">
        <v>1.65</v>
      </c>
      <c r="BR107" s="31">
        <v>1.3</v>
      </c>
      <c r="BS107" s="31">
        <v>0.95</v>
      </c>
      <c r="BT107" s="31">
        <v>0.8</v>
      </c>
      <c r="BU107" s="31">
        <v>0.7</v>
      </c>
      <c r="BV107" s="31">
        <v>0.2</v>
      </c>
      <c r="BW107" s="31">
        <v>0.2</v>
      </c>
      <c r="BX107" s="31"/>
      <c r="BY107" s="31"/>
      <c r="BZ107" s="31"/>
      <c r="CA107" s="31"/>
      <c r="CB107" s="31"/>
      <c r="CC107" s="31"/>
      <c r="CD107" s="31"/>
      <c r="CE107" s="31">
        <v>114.86833333340473</v>
      </c>
    </row>
    <row r="108" spans="1:83" s="2" customFormat="1" ht="14.25" customHeight="1" x14ac:dyDescent="0.2">
      <c r="A108" s="9" t="s">
        <v>29</v>
      </c>
      <c r="B108" s="9">
        <v>863</v>
      </c>
      <c r="C108" s="9" t="s">
        <v>195</v>
      </c>
      <c r="D108" s="9">
        <v>2026</v>
      </c>
      <c r="E108" s="31">
        <v>1</v>
      </c>
      <c r="F108" s="31" t="s">
        <v>410</v>
      </c>
      <c r="G108" s="31">
        <v>4824</v>
      </c>
      <c r="H108" s="31">
        <v>4824</v>
      </c>
      <c r="I108" s="31">
        <v>4755</v>
      </c>
      <c r="J108" s="31">
        <v>3999</v>
      </c>
      <c r="K108" s="31">
        <v>3999</v>
      </c>
      <c r="L108" s="31">
        <v>3000</v>
      </c>
      <c r="M108" s="31">
        <v>3000</v>
      </c>
      <c r="N108" s="31">
        <v>3000</v>
      </c>
      <c r="O108" s="31">
        <v>3000</v>
      </c>
      <c r="P108" s="31">
        <v>3000</v>
      </c>
      <c r="Q108" s="31"/>
      <c r="R108" s="31"/>
      <c r="S108" s="31"/>
      <c r="T108" s="31"/>
      <c r="U108" s="31"/>
      <c r="V108" s="31"/>
      <c r="W108" s="31"/>
      <c r="X108" s="31"/>
      <c r="Y108" s="31"/>
      <c r="Z108" s="31">
        <v>241.2</v>
      </c>
      <c r="AA108" s="31">
        <v>241.2</v>
      </c>
      <c r="AB108" s="31">
        <v>237.75</v>
      </c>
      <c r="AC108" s="31">
        <v>199.95</v>
      </c>
      <c r="AD108" s="31">
        <v>199.95</v>
      </c>
      <c r="AE108" s="31">
        <v>150</v>
      </c>
      <c r="AF108" s="31">
        <v>150</v>
      </c>
      <c r="AG108" s="31">
        <v>150</v>
      </c>
      <c r="AH108" s="31">
        <v>150</v>
      </c>
      <c r="AI108" s="31">
        <v>150</v>
      </c>
      <c r="AJ108" s="31"/>
      <c r="AK108" s="31"/>
      <c r="AL108" s="31"/>
      <c r="AM108" s="31"/>
      <c r="AN108" s="31"/>
      <c r="AO108" s="31"/>
      <c r="AP108" s="31"/>
      <c r="AQ108" s="31"/>
      <c r="AR108" s="31"/>
      <c r="AS108" s="31">
        <v>5</v>
      </c>
      <c r="AT108" s="31">
        <v>5</v>
      </c>
      <c r="AU108" s="31">
        <v>4</v>
      </c>
      <c r="AV108" s="31">
        <v>2</v>
      </c>
      <c r="AW108" s="31">
        <v>2</v>
      </c>
      <c r="AX108" s="31">
        <v>1</v>
      </c>
      <c r="AY108" s="31">
        <v>1</v>
      </c>
      <c r="AZ108" s="31">
        <v>1</v>
      </c>
      <c r="BA108" s="31">
        <v>1</v>
      </c>
      <c r="BB108" s="31">
        <v>1</v>
      </c>
      <c r="BC108" s="31"/>
      <c r="BD108" s="31"/>
      <c r="BE108" s="31"/>
      <c r="BF108" s="31"/>
      <c r="BG108" s="31"/>
      <c r="BH108" s="31"/>
      <c r="BI108" s="31"/>
      <c r="BJ108" s="31"/>
      <c r="BK108" s="31"/>
      <c r="BL108" s="31">
        <v>0.25</v>
      </c>
      <c r="BM108" s="31">
        <v>0.25</v>
      </c>
      <c r="BN108" s="31">
        <v>0.2</v>
      </c>
      <c r="BO108" s="31">
        <v>0.1</v>
      </c>
      <c r="BP108" s="31">
        <v>0.1</v>
      </c>
      <c r="BQ108" s="31">
        <v>0.05</v>
      </c>
      <c r="BR108" s="31">
        <v>0.05</v>
      </c>
      <c r="BS108" s="31">
        <v>0.05</v>
      </c>
      <c r="BT108" s="31">
        <v>0.05</v>
      </c>
      <c r="BU108" s="31">
        <v>0.05</v>
      </c>
      <c r="BV108" s="31"/>
      <c r="BW108" s="31"/>
      <c r="BX108" s="31"/>
      <c r="BY108" s="31"/>
      <c r="BZ108" s="31"/>
      <c r="CA108" s="31"/>
      <c r="CB108" s="31"/>
      <c r="CC108" s="31"/>
      <c r="CD108" s="31"/>
      <c r="CE108" s="31">
        <v>26.191944444377441</v>
      </c>
    </row>
    <row r="109" spans="1:83" s="2" customFormat="1" ht="14.25" customHeight="1" x14ac:dyDescent="0.2">
      <c r="A109" s="9" t="s">
        <v>41</v>
      </c>
      <c r="B109" s="9">
        <v>583</v>
      </c>
      <c r="C109" s="9" t="s">
        <v>124</v>
      </c>
      <c r="D109" s="9">
        <v>2026</v>
      </c>
      <c r="E109" s="31">
        <v>1</v>
      </c>
      <c r="F109" s="31" t="s">
        <v>1993</v>
      </c>
      <c r="G109" s="31">
        <v>962</v>
      </c>
      <c r="H109" s="31">
        <v>962</v>
      </c>
      <c r="I109" s="31">
        <v>774</v>
      </c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>
        <v>48.1</v>
      </c>
      <c r="AA109" s="31">
        <v>48.1</v>
      </c>
      <c r="AB109" s="31">
        <v>38.700000000000003</v>
      </c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>
        <v>3</v>
      </c>
      <c r="AT109" s="31">
        <v>3</v>
      </c>
      <c r="AU109" s="31">
        <v>2</v>
      </c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>
        <v>0.15</v>
      </c>
      <c r="BM109" s="31">
        <v>0.15</v>
      </c>
      <c r="BN109" s="31">
        <v>0.1</v>
      </c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>
        <v>16.797777777886949</v>
      </c>
    </row>
    <row r="110" spans="1:83" s="2" customFormat="1" ht="14.25" customHeight="1" x14ac:dyDescent="0.2">
      <c r="A110" s="9" t="s">
        <v>41</v>
      </c>
      <c r="B110" s="9">
        <v>557</v>
      </c>
      <c r="C110" s="9" t="s">
        <v>182</v>
      </c>
      <c r="D110" s="9">
        <v>2026</v>
      </c>
      <c r="E110" s="31">
        <v>1</v>
      </c>
      <c r="F110" s="31" t="s">
        <v>2010</v>
      </c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>
        <v>2.75</v>
      </c>
    </row>
    <row r="111" spans="1:83" s="2" customFormat="1" ht="14.25" customHeight="1" x14ac:dyDescent="0.2">
      <c r="A111" s="9" t="s">
        <v>41</v>
      </c>
      <c r="B111" s="9"/>
      <c r="C111" s="9"/>
      <c r="D111" s="9">
        <v>2026</v>
      </c>
      <c r="E111" s="31">
        <v>1</v>
      </c>
      <c r="F111" s="31" t="s">
        <v>421</v>
      </c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>
        <v>5.68</v>
      </c>
    </row>
    <row r="112" spans="1:83" s="2" customFormat="1" ht="14.25" customHeight="1" x14ac:dyDescent="0.2">
      <c r="A112" s="9" t="s">
        <v>41</v>
      </c>
      <c r="B112" s="9">
        <v>807</v>
      </c>
      <c r="C112" s="9" t="s">
        <v>155</v>
      </c>
      <c r="D112" s="9">
        <v>2026</v>
      </c>
      <c r="E112" s="31">
        <v>1</v>
      </c>
      <c r="F112" s="31" t="s">
        <v>424</v>
      </c>
      <c r="G112" s="31">
        <v>3923</v>
      </c>
      <c r="H112" s="31">
        <v>3923</v>
      </c>
      <c r="I112" s="31">
        <v>3626</v>
      </c>
      <c r="J112" s="31">
        <v>1249</v>
      </c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>
        <v>196.15</v>
      </c>
      <c r="AA112" s="31">
        <v>196.15</v>
      </c>
      <c r="AB112" s="31">
        <v>181.3</v>
      </c>
      <c r="AC112" s="31">
        <v>62.45</v>
      </c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>
        <v>15</v>
      </c>
      <c r="AT112" s="31">
        <v>14</v>
      </c>
      <c r="AU112" s="31">
        <v>11</v>
      </c>
      <c r="AV112" s="31">
        <v>2</v>
      </c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>
        <v>0.75</v>
      </c>
      <c r="BM112" s="31">
        <v>0.7</v>
      </c>
      <c r="BN112" s="31">
        <v>0.55000000000000004</v>
      </c>
      <c r="BO112" s="31">
        <v>0.1</v>
      </c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>
        <v>16.649444444279652</v>
      </c>
    </row>
    <row r="113" spans="1:83" s="2" customFormat="1" ht="14.25" customHeight="1" x14ac:dyDescent="0.2">
      <c r="A113" s="9" t="s">
        <v>41</v>
      </c>
      <c r="B113" s="9">
        <v>525</v>
      </c>
      <c r="C113" s="9" t="s">
        <v>125</v>
      </c>
      <c r="D113" s="9">
        <v>2026</v>
      </c>
      <c r="E113" s="31">
        <v>1</v>
      </c>
      <c r="F113" s="31" t="s">
        <v>422</v>
      </c>
      <c r="G113" s="31">
        <v>5069</v>
      </c>
      <c r="H113" s="31">
        <v>5069</v>
      </c>
      <c r="I113" s="31">
        <v>4990</v>
      </c>
      <c r="J113" s="31">
        <v>4015</v>
      </c>
      <c r="K113" s="31">
        <v>2628.9999999999995</v>
      </c>
      <c r="L113" s="31">
        <v>1000.0000000000001</v>
      </c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>
        <v>253.45</v>
      </c>
      <c r="AA113" s="31">
        <v>253.45</v>
      </c>
      <c r="AB113" s="31">
        <v>249.5</v>
      </c>
      <c r="AC113" s="31">
        <v>200.75</v>
      </c>
      <c r="AD113" s="31">
        <v>131.44999999999999</v>
      </c>
      <c r="AE113" s="31">
        <v>50.000000000000007</v>
      </c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>
        <v>9</v>
      </c>
      <c r="AT113" s="31">
        <v>9</v>
      </c>
      <c r="AU113" s="31">
        <v>8</v>
      </c>
      <c r="AV113" s="31">
        <v>5</v>
      </c>
      <c r="AW113" s="31">
        <v>3</v>
      </c>
      <c r="AX113" s="31">
        <v>1</v>
      </c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>
        <v>0.45</v>
      </c>
      <c r="BM113" s="31">
        <v>0.45</v>
      </c>
      <c r="BN113" s="31">
        <v>0.4</v>
      </c>
      <c r="BO113" s="31">
        <v>0.25</v>
      </c>
      <c r="BP113" s="31">
        <v>0.15</v>
      </c>
      <c r="BQ113" s="31">
        <v>0.05</v>
      </c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>
        <v>16.671111111296341</v>
      </c>
    </row>
    <row r="114" spans="1:83" s="2" customFormat="1" ht="14.25" customHeight="1" x14ac:dyDescent="0.2">
      <c r="A114" s="9" t="s">
        <v>41</v>
      </c>
      <c r="B114" s="9">
        <v>569</v>
      </c>
      <c r="C114" s="9" t="s">
        <v>95</v>
      </c>
      <c r="D114" s="9">
        <v>2026</v>
      </c>
      <c r="E114" s="31">
        <v>1</v>
      </c>
      <c r="F114" s="31" t="s">
        <v>419</v>
      </c>
      <c r="G114" s="31">
        <v>42024.999999999993</v>
      </c>
      <c r="H114" s="31">
        <v>42024.999999999993</v>
      </c>
      <c r="I114" s="31">
        <v>39903.999999999993</v>
      </c>
      <c r="J114" s="31">
        <v>29461.999999999989</v>
      </c>
      <c r="K114" s="31">
        <v>23513</v>
      </c>
      <c r="L114" s="31">
        <v>16518</v>
      </c>
      <c r="M114" s="31">
        <v>13309.000000000002</v>
      </c>
      <c r="N114" s="31">
        <v>9368.0000000000018</v>
      </c>
      <c r="O114" s="31">
        <v>6000</v>
      </c>
      <c r="P114" s="31">
        <v>6000</v>
      </c>
      <c r="Q114" s="31"/>
      <c r="R114" s="31"/>
      <c r="S114" s="31"/>
      <c r="T114" s="31"/>
      <c r="U114" s="31"/>
      <c r="V114" s="31"/>
      <c r="W114" s="31"/>
      <c r="X114" s="31"/>
      <c r="Y114" s="31"/>
      <c r="Z114" s="31">
        <v>2101.2499999999995</v>
      </c>
      <c r="AA114" s="31">
        <v>2101.2499999999995</v>
      </c>
      <c r="AB114" s="31">
        <v>1995.1999999999996</v>
      </c>
      <c r="AC114" s="31">
        <v>1473.0999999999995</v>
      </c>
      <c r="AD114" s="31">
        <v>1175.6500000000001</v>
      </c>
      <c r="AE114" s="31">
        <v>825.9</v>
      </c>
      <c r="AF114" s="31">
        <v>665.45</v>
      </c>
      <c r="AG114" s="31">
        <v>468.40000000000009</v>
      </c>
      <c r="AH114" s="31">
        <v>300</v>
      </c>
      <c r="AI114" s="31">
        <v>300</v>
      </c>
      <c r="AJ114" s="31"/>
      <c r="AK114" s="31"/>
      <c r="AL114" s="31"/>
      <c r="AM114" s="31"/>
      <c r="AN114" s="31"/>
      <c r="AO114" s="31"/>
      <c r="AP114" s="31"/>
      <c r="AQ114" s="31"/>
      <c r="AR114" s="31"/>
      <c r="AS114" s="31">
        <v>77</v>
      </c>
      <c r="AT114" s="31">
        <v>74</v>
      </c>
      <c r="AU114" s="31">
        <v>59</v>
      </c>
      <c r="AV114" s="31">
        <v>28</v>
      </c>
      <c r="AW114" s="31">
        <v>18</v>
      </c>
      <c r="AX114" s="31">
        <v>10</v>
      </c>
      <c r="AY114" s="31">
        <v>7</v>
      </c>
      <c r="AZ114" s="31">
        <v>4</v>
      </c>
      <c r="BA114" s="31">
        <v>2</v>
      </c>
      <c r="BB114" s="31">
        <v>2</v>
      </c>
      <c r="BC114" s="31"/>
      <c r="BD114" s="31"/>
      <c r="BE114" s="31"/>
      <c r="BF114" s="31"/>
      <c r="BG114" s="31"/>
      <c r="BH114" s="31"/>
      <c r="BI114" s="31"/>
      <c r="BJ114" s="31"/>
      <c r="BK114" s="31"/>
      <c r="BL114" s="31">
        <v>3.85</v>
      </c>
      <c r="BM114" s="31">
        <v>3.7</v>
      </c>
      <c r="BN114" s="31">
        <v>2.95</v>
      </c>
      <c r="BO114" s="31">
        <v>1.4</v>
      </c>
      <c r="BP114" s="31">
        <v>0.9</v>
      </c>
      <c r="BQ114" s="31">
        <v>0.5</v>
      </c>
      <c r="BR114" s="31">
        <v>0.35</v>
      </c>
      <c r="BS114" s="31">
        <v>0.2</v>
      </c>
      <c r="BT114" s="31">
        <v>0.1</v>
      </c>
      <c r="BU114" s="31">
        <v>0.1</v>
      </c>
      <c r="BV114" s="31"/>
      <c r="BW114" s="31"/>
      <c r="BX114" s="31"/>
      <c r="BY114" s="31"/>
      <c r="BZ114" s="31"/>
      <c r="CA114" s="31"/>
      <c r="CB114" s="31"/>
      <c r="CC114" s="31"/>
      <c r="CD114" s="31"/>
      <c r="CE114" s="31">
        <v>82.989722221971022</v>
      </c>
    </row>
    <row r="115" spans="1:83" s="2" customFormat="1" ht="14.25" customHeight="1" x14ac:dyDescent="0.2">
      <c r="A115" s="9" t="s">
        <v>41</v>
      </c>
      <c r="B115" s="9">
        <v>587</v>
      </c>
      <c r="C115" s="9" t="s">
        <v>128</v>
      </c>
      <c r="D115" s="9">
        <v>2026</v>
      </c>
      <c r="E115" s="31">
        <v>1</v>
      </c>
      <c r="F115" s="31" t="s">
        <v>420</v>
      </c>
      <c r="G115" s="31">
        <v>37392.999999999993</v>
      </c>
      <c r="H115" s="31">
        <v>37392.999999999993</v>
      </c>
      <c r="I115" s="31">
        <v>35093</v>
      </c>
      <c r="J115" s="31">
        <v>24768.999999999993</v>
      </c>
      <c r="K115" s="31">
        <v>19760</v>
      </c>
      <c r="L115" s="31">
        <v>14687.000000000002</v>
      </c>
      <c r="M115" s="31">
        <v>12484</v>
      </c>
      <c r="N115" s="31">
        <v>11276.999999999998</v>
      </c>
      <c r="O115" s="31">
        <v>6737</v>
      </c>
      <c r="P115" s="31">
        <v>6737</v>
      </c>
      <c r="Q115" s="31"/>
      <c r="R115" s="31"/>
      <c r="S115" s="31"/>
      <c r="T115" s="31"/>
      <c r="U115" s="31"/>
      <c r="V115" s="31"/>
      <c r="W115" s="31"/>
      <c r="X115" s="31"/>
      <c r="Y115" s="31"/>
      <c r="Z115" s="31">
        <v>1869.6499999999996</v>
      </c>
      <c r="AA115" s="31">
        <v>1869.6499999999996</v>
      </c>
      <c r="AB115" s="31">
        <v>1754.65</v>
      </c>
      <c r="AC115" s="31">
        <v>1238.4499999999996</v>
      </c>
      <c r="AD115" s="31">
        <v>988</v>
      </c>
      <c r="AE115" s="31">
        <v>734.35000000000014</v>
      </c>
      <c r="AF115" s="31">
        <v>624.20000000000005</v>
      </c>
      <c r="AG115" s="31">
        <v>563.84999999999991</v>
      </c>
      <c r="AH115" s="31">
        <v>336.85</v>
      </c>
      <c r="AI115" s="31">
        <v>336.85</v>
      </c>
      <c r="AJ115" s="31"/>
      <c r="AK115" s="31"/>
      <c r="AL115" s="31"/>
      <c r="AM115" s="31"/>
      <c r="AN115" s="31"/>
      <c r="AO115" s="31"/>
      <c r="AP115" s="31"/>
      <c r="AQ115" s="31"/>
      <c r="AR115" s="31"/>
      <c r="AS115" s="31">
        <v>71</v>
      </c>
      <c r="AT115" s="31">
        <v>67</v>
      </c>
      <c r="AU115" s="31">
        <v>51</v>
      </c>
      <c r="AV115" s="31">
        <v>22</v>
      </c>
      <c r="AW115" s="31">
        <v>14</v>
      </c>
      <c r="AX115" s="31">
        <v>8</v>
      </c>
      <c r="AY115" s="31">
        <v>6</v>
      </c>
      <c r="AZ115" s="31">
        <v>5</v>
      </c>
      <c r="BA115" s="31">
        <v>2</v>
      </c>
      <c r="BB115" s="31">
        <v>2</v>
      </c>
      <c r="BC115" s="31"/>
      <c r="BD115" s="31"/>
      <c r="BE115" s="31"/>
      <c r="BF115" s="31"/>
      <c r="BG115" s="31"/>
      <c r="BH115" s="31"/>
      <c r="BI115" s="31"/>
      <c r="BJ115" s="31"/>
      <c r="BK115" s="31"/>
      <c r="BL115" s="31">
        <v>3.55</v>
      </c>
      <c r="BM115" s="31">
        <v>3.35</v>
      </c>
      <c r="BN115" s="31">
        <v>2.5499999999999998</v>
      </c>
      <c r="BO115" s="31">
        <v>1.1000000000000001</v>
      </c>
      <c r="BP115" s="31">
        <v>0.7</v>
      </c>
      <c r="BQ115" s="31">
        <v>0.4</v>
      </c>
      <c r="BR115" s="31">
        <v>0.3</v>
      </c>
      <c r="BS115" s="31">
        <v>0.25</v>
      </c>
      <c r="BT115" s="31">
        <v>0.1</v>
      </c>
      <c r="BU115" s="31">
        <v>0.1</v>
      </c>
      <c r="BV115" s="31"/>
      <c r="BW115" s="31"/>
      <c r="BX115" s="31"/>
      <c r="BY115" s="31"/>
      <c r="BZ115" s="31"/>
      <c r="CA115" s="31"/>
      <c r="CB115" s="31"/>
      <c r="CC115" s="31"/>
      <c r="CD115" s="31"/>
      <c r="CE115" s="31">
        <v>118.2397222223226</v>
      </c>
    </row>
    <row r="116" spans="1:83" s="2" customFormat="1" ht="14.25" customHeight="1" x14ac:dyDescent="0.2">
      <c r="A116" s="9" t="s">
        <v>41</v>
      </c>
      <c r="B116" s="9">
        <v>527</v>
      </c>
      <c r="C116" s="9" t="s">
        <v>118</v>
      </c>
      <c r="D116" s="9">
        <v>2026</v>
      </c>
      <c r="E116" s="31">
        <v>1</v>
      </c>
      <c r="F116" s="31" t="s">
        <v>423</v>
      </c>
      <c r="G116" s="31">
        <v>28317.999999999993</v>
      </c>
      <c r="H116" s="31">
        <v>28318.000000000007</v>
      </c>
      <c r="I116" s="31">
        <v>26258</v>
      </c>
      <c r="J116" s="31">
        <v>17399</v>
      </c>
      <c r="K116" s="31">
        <v>14946.000000000004</v>
      </c>
      <c r="L116" s="31">
        <v>12329</v>
      </c>
      <c r="M116" s="31">
        <v>11271</v>
      </c>
      <c r="N116" s="31">
        <v>8704</v>
      </c>
      <c r="O116" s="31">
        <v>5500</v>
      </c>
      <c r="P116" s="31">
        <v>5500</v>
      </c>
      <c r="Q116" s="31">
        <v>5500</v>
      </c>
      <c r="R116" s="31">
        <v>5500</v>
      </c>
      <c r="S116" s="31"/>
      <c r="T116" s="31"/>
      <c r="U116" s="31"/>
      <c r="V116" s="31"/>
      <c r="W116" s="31"/>
      <c r="X116" s="31"/>
      <c r="Y116" s="31"/>
      <c r="Z116" s="31">
        <v>1415.8999999999996</v>
      </c>
      <c r="AA116" s="31">
        <v>1415.9000000000003</v>
      </c>
      <c r="AB116" s="31">
        <v>1312.9</v>
      </c>
      <c r="AC116" s="31">
        <v>869.95</v>
      </c>
      <c r="AD116" s="31">
        <v>747.30000000000018</v>
      </c>
      <c r="AE116" s="31">
        <v>616.45000000000005</v>
      </c>
      <c r="AF116" s="31">
        <v>563.54999999999995</v>
      </c>
      <c r="AG116" s="31">
        <v>435.2</v>
      </c>
      <c r="AH116" s="31">
        <v>275</v>
      </c>
      <c r="AI116" s="31">
        <v>275</v>
      </c>
      <c r="AJ116" s="31">
        <v>275</v>
      </c>
      <c r="AK116" s="31">
        <v>275</v>
      </c>
      <c r="AL116" s="31"/>
      <c r="AM116" s="31"/>
      <c r="AN116" s="31"/>
      <c r="AO116" s="31"/>
      <c r="AP116" s="31"/>
      <c r="AQ116" s="31"/>
      <c r="AR116" s="31"/>
      <c r="AS116" s="31">
        <v>69</v>
      </c>
      <c r="AT116" s="31">
        <v>60</v>
      </c>
      <c r="AU116" s="31">
        <v>42</v>
      </c>
      <c r="AV116" s="31">
        <v>13</v>
      </c>
      <c r="AW116" s="31">
        <v>9</v>
      </c>
      <c r="AX116" s="31">
        <v>6</v>
      </c>
      <c r="AY116" s="31">
        <v>5</v>
      </c>
      <c r="AZ116" s="31">
        <v>3</v>
      </c>
      <c r="BA116" s="31">
        <v>1</v>
      </c>
      <c r="BB116" s="31">
        <v>1</v>
      </c>
      <c r="BC116" s="31">
        <v>1</v>
      </c>
      <c r="BD116" s="31">
        <v>1</v>
      </c>
      <c r="BE116" s="31"/>
      <c r="BF116" s="31"/>
      <c r="BG116" s="31"/>
      <c r="BH116" s="31"/>
      <c r="BI116" s="31"/>
      <c r="BJ116" s="31"/>
      <c r="BK116" s="31"/>
      <c r="BL116" s="31">
        <v>3.45</v>
      </c>
      <c r="BM116" s="31">
        <v>3</v>
      </c>
      <c r="BN116" s="31">
        <v>2.1</v>
      </c>
      <c r="BO116" s="31">
        <v>0.65</v>
      </c>
      <c r="BP116" s="31">
        <v>0.45</v>
      </c>
      <c r="BQ116" s="31">
        <v>0.3</v>
      </c>
      <c r="BR116" s="31">
        <v>0.25</v>
      </c>
      <c r="BS116" s="31">
        <v>0.15</v>
      </c>
      <c r="BT116" s="31">
        <v>0.05</v>
      </c>
      <c r="BU116" s="31">
        <v>0.05</v>
      </c>
      <c r="BV116" s="31">
        <v>0.05</v>
      </c>
      <c r="BW116" s="31">
        <v>0.05</v>
      </c>
      <c r="BX116" s="31"/>
      <c r="BY116" s="31"/>
      <c r="BZ116" s="31"/>
      <c r="CA116" s="31"/>
      <c r="CB116" s="31"/>
      <c r="CC116" s="31"/>
      <c r="CD116" s="31"/>
      <c r="CE116" s="31">
        <v>78.811111110381319</v>
      </c>
    </row>
    <row r="117" spans="1:83" s="2" customFormat="1" ht="14.25" customHeight="1" x14ac:dyDescent="0.2">
      <c r="A117" s="9" t="s">
        <v>37</v>
      </c>
      <c r="B117" s="9">
        <v>543</v>
      </c>
      <c r="C117" s="9" t="s">
        <v>110</v>
      </c>
      <c r="D117" s="9">
        <v>2025</v>
      </c>
      <c r="E117" s="31">
        <v>12</v>
      </c>
      <c r="F117" s="31" t="s">
        <v>428</v>
      </c>
      <c r="G117" s="31">
        <v>205850.95000000074</v>
      </c>
      <c r="H117" s="31">
        <v>205850.95000000068</v>
      </c>
      <c r="I117" s="31">
        <v>198789.95000000068</v>
      </c>
      <c r="J117" s="31">
        <v>165893.9500000008</v>
      </c>
      <c r="K117" s="31">
        <v>138409.00000000076</v>
      </c>
      <c r="L117" s="31">
        <v>132334.00000000079</v>
      </c>
      <c r="M117" s="31">
        <v>125998.00000000079</v>
      </c>
      <c r="N117" s="31">
        <v>115444.00000000057</v>
      </c>
      <c r="O117" s="31">
        <v>96722.000000000276</v>
      </c>
      <c r="P117" s="31">
        <v>88077.000000000306</v>
      </c>
      <c r="Q117" s="31">
        <v>27833.999999999956</v>
      </c>
      <c r="R117" s="31">
        <v>22456.999999999971</v>
      </c>
      <c r="S117" s="31">
        <v>10500.000000000009</v>
      </c>
      <c r="T117" s="31">
        <v>10500.000000000009</v>
      </c>
      <c r="U117" s="31">
        <v>10500.000000000009</v>
      </c>
      <c r="V117" s="31"/>
      <c r="W117" s="31"/>
      <c r="X117" s="31"/>
      <c r="Y117" s="31"/>
      <c r="Z117" s="31">
        <v>6640.3532258064752</v>
      </c>
      <c r="AA117" s="31">
        <v>6640.3532258064733</v>
      </c>
      <c r="AB117" s="31">
        <v>6412.579032258086</v>
      </c>
      <c r="AC117" s="31">
        <v>5351.4177419355092</v>
      </c>
      <c r="AD117" s="31">
        <v>4464.806451612928</v>
      </c>
      <c r="AE117" s="31">
        <v>4268.838709677445</v>
      </c>
      <c r="AF117" s="31">
        <v>4064.4516129032513</v>
      </c>
      <c r="AG117" s="31">
        <v>3724.0000000000182</v>
      </c>
      <c r="AH117" s="31">
        <v>3120.0645161290413</v>
      </c>
      <c r="AI117" s="31">
        <v>2841.1935483871066</v>
      </c>
      <c r="AJ117" s="31">
        <v>897.87096774193412</v>
      </c>
      <c r="AK117" s="31">
        <v>724.41935483870873</v>
      </c>
      <c r="AL117" s="31">
        <v>338.70967741935516</v>
      </c>
      <c r="AM117" s="31">
        <v>338.70967741935516</v>
      </c>
      <c r="AN117" s="31">
        <v>338.70967741935516</v>
      </c>
      <c r="AO117" s="31"/>
      <c r="AP117" s="31"/>
      <c r="AQ117" s="31"/>
      <c r="AR117" s="31"/>
      <c r="AS117" s="31">
        <v>295</v>
      </c>
      <c r="AT117" s="31">
        <v>277</v>
      </c>
      <c r="AU117" s="31">
        <v>212</v>
      </c>
      <c r="AV117" s="31">
        <v>101</v>
      </c>
      <c r="AW117" s="31">
        <v>58</v>
      </c>
      <c r="AX117" s="31">
        <v>51</v>
      </c>
      <c r="AY117" s="31">
        <v>45</v>
      </c>
      <c r="AZ117" s="31">
        <v>37</v>
      </c>
      <c r="BA117" s="31">
        <v>26</v>
      </c>
      <c r="BB117" s="31">
        <v>22</v>
      </c>
      <c r="BC117" s="31">
        <v>4</v>
      </c>
      <c r="BD117" s="31">
        <v>3</v>
      </c>
      <c r="BE117" s="31">
        <v>1</v>
      </c>
      <c r="BF117" s="31">
        <v>1</v>
      </c>
      <c r="BG117" s="31">
        <v>1</v>
      </c>
      <c r="BH117" s="31"/>
      <c r="BI117" s="31"/>
      <c r="BJ117" s="31"/>
      <c r="BK117" s="31"/>
      <c r="BL117" s="31">
        <v>9.5161290322580641</v>
      </c>
      <c r="BM117" s="31">
        <v>8.935483870967742</v>
      </c>
      <c r="BN117" s="31">
        <v>6.838709677419355</v>
      </c>
      <c r="BO117" s="31">
        <v>3.2580645161290325</v>
      </c>
      <c r="BP117" s="31">
        <v>1.8709677419354838</v>
      </c>
      <c r="BQ117" s="31">
        <v>1.6451612903225807</v>
      </c>
      <c r="BR117" s="31">
        <v>1.4516129032258065</v>
      </c>
      <c r="BS117" s="31">
        <v>1.1935483870967742</v>
      </c>
      <c r="BT117" s="31">
        <v>0.83870967741935487</v>
      </c>
      <c r="BU117" s="31">
        <v>0.70967741935483875</v>
      </c>
      <c r="BV117" s="31">
        <v>0.12903225806451613</v>
      </c>
      <c r="BW117" s="31">
        <v>9.6774193548387094E-2</v>
      </c>
      <c r="BX117" s="31">
        <v>3.2258064516129031E-2</v>
      </c>
      <c r="BY117" s="31">
        <v>3.2258064516129031E-2</v>
      </c>
      <c r="BZ117" s="31">
        <v>3.2258064516129031E-2</v>
      </c>
      <c r="CA117" s="31"/>
      <c r="CB117" s="31"/>
      <c r="CC117" s="31"/>
      <c r="CD117" s="31"/>
      <c r="CE117" s="31">
        <v>187.46944444472203</v>
      </c>
    </row>
    <row r="118" spans="1:83" s="2" customFormat="1" ht="14.25" customHeight="1" x14ac:dyDescent="0.2">
      <c r="A118" s="9" t="s">
        <v>37</v>
      </c>
      <c r="B118" s="9">
        <v>817</v>
      </c>
      <c r="C118" s="9" t="s">
        <v>93</v>
      </c>
      <c r="D118" s="9">
        <v>2025</v>
      </c>
      <c r="E118" s="31">
        <v>12</v>
      </c>
      <c r="F118" s="31" t="s">
        <v>431</v>
      </c>
      <c r="G118" s="31">
        <v>370</v>
      </c>
      <c r="H118" s="31">
        <v>370</v>
      </c>
      <c r="I118" s="31">
        <v>370</v>
      </c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>
        <v>11.935483870967742</v>
      </c>
      <c r="AA118" s="31">
        <v>11.935483870967742</v>
      </c>
      <c r="AB118" s="31">
        <v>11.935483870967742</v>
      </c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>
        <v>1</v>
      </c>
      <c r="AT118" s="31">
        <v>1</v>
      </c>
      <c r="AU118" s="31">
        <v>1</v>
      </c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>
        <v>3.2258064516129031E-2</v>
      </c>
      <c r="BM118" s="31">
        <v>3.2258064516129031E-2</v>
      </c>
      <c r="BN118" s="31">
        <v>3.2258064516129031E-2</v>
      </c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</row>
    <row r="119" spans="1:83" s="2" customFormat="1" ht="14.25" customHeight="1" x14ac:dyDescent="0.2">
      <c r="A119" s="9" t="s">
        <v>37</v>
      </c>
      <c r="B119" s="9">
        <v>517</v>
      </c>
      <c r="C119" s="9" t="s">
        <v>165</v>
      </c>
      <c r="D119" s="9">
        <v>2025</v>
      </c>
      <c r="E119" s="31">
        <v>12</v>
      </c>
      <c r="F119" s="31" t="s">
        <v>429</v>
      </c>
      <c r="G119" s="31">
        <v>42992.94999999999</v>
      </c>
      <c r="H119" s="31">
        <v>42992.95</v>
      </c>
      <c r="I119" s="31">
        <v>41158.949999999997</v>
      </c>
      <c r="J119" s="31">
        <v>27021</v>
      </c>
      <c r="K119" s="31">
        <v>17866.000000000007</v>
      </c>
      <c r="L119" s="31">
        <v>16097.000000000004</v>
      </c>
      <c r="M119" s="31">
        <v>13848</v>
      </c>
      <c r="N119" s="31">
        <v>12635</v>
      </c>
      <c r="O119" s="31">
        <v>11021</v>
      </c>
      <c r="P119" s="31">
        <v>9021</v>
      </c>
      <c r="Q119" s="31"/>
      <c r="R119" s="31"/>
      <c r="S119" s="31"/>
      <c r="T119" s="31"/>
      <c r="U119" s="31"/>
      <c r="V119" s="31"/>
      <c r="W119" s="31"/>
      <c r="X119" s="31"/>
      <c r="Y119" s="31"/>
      <c r="Z119" s="31">
        <v>1386.8693548387093</v>
      </c>
      <c r="AA119" s="31">
        <v>1386.8693548387096</v>
      </c>
      <c r="AB119" s="31">
        <v>1327.7080645161288</v>
      </c>
      <c r="AC119" s="31">
        <v>871.64516129032256</v>
      </c>
      <c r="AD119" s="31">
        <v>576.32258064516157</v>
      </c>
      <c r="AE119" s="31">
        <v>519.25806451612914</v>
      </c>
      <c r="AF119" s="31">
        <v>446.70967741935482</v>
      </c>
      <c r="AG119" s="31">
        <v>407.58064516129031</v>
      </c>
      <c r="AH119" s="31">
        <v>355.51612903225805</v>
      </c>
      <c r="AI119" s="31">
        <v>291</v>
      </c>
      <c r="AJ119" s="31"/>
      <c r="AK119" s="31"/>
      <c r="AL119" s="31"/>
      <c r="AM119" s="31"/>
      <c r="AN119" s="31"/>
      <c r="AO119" s="31"/>
      <c r="AP119" s="31"/>
      <c r="AQ119" s="31"/>
      <c r="AR119" s="31"/>
      <c r="AS119" s="31">
        <v>84</v>
      </c>
      <c r="AT119" s="31">
        <v>81</v>
      </c>
      <c r="AU119" s="31">
        <v>67</v>
      </c>
      <c r="AV119" s="31">
        <v>24</v>
      </c>
      <c r="AW119" s="31">
        <v>10</v>
      </c>
      <c r="AX119" s="31">
        <v>8</v>
      </c>
      <c r="AY119" s="31">
        <v>6</v>
      </c>
      <c r="AZ119" s="31">
        <v>5</v>
      </c>
      <c r="BA119" s="31">
        <v>4</v>
      </c>
      <c r="BB119" s="31">
        <v>3</v>
      </c>
      <c r="BC119" s="31"/>
      <c r="BD119" s="31"/>
      <c r="BE119" s="31"/>
      <c r="BF119" s="31"/>
      <c r="BG119" s="31"/>
      <c r="BH119" s="31"/>
      <c r="BI119" s="31"/>
      <c r="BJ119" s="31"/>
      <c r="BK119" s="31"/>
      <c r="BL119" s="31">
        <v>2.7096774193548385</v>
      </c>
      <c r="BM119" s="31">
        <v>2.6129032258064515</v>
      </c>
      <c r="BN119" s="31">
        <v>2.161290322580645</v>
      </c>
      <c r="BO119" s="31">
        <v>0.77419354838709675</v>
      </c>
      <c r="BP119" s="31">
        <v>0.32258064516129031</v>
      </c>
      <c r="BQ119" s="31">
        <v>0.25806451612903225</v>
      </c>
      <c r="BR119" s="31">
        <v>0.19354838709677419</v>
      </c>
      <c r="BS119" s="31">
        <v>0.16129032258064516</v>
      </c>
      <c r="BT119" s="31">
        <v>0.12903225806451613</v>
      </c>
      <c r="BU119" s="31">
        <v>9.6774193548387094E-2</v>
      </c>
      <c r="BV119" s="31"/>
      <c r="BW119" s="31"/>
      <c r="BX119" s="31"/>
      <c r="BY119" s="31"/>
      <c r="BZ119" s="31"/>
      <c r="CA119" s="31"/>
      <c r="CB119" s="31"/>
      <c r="CC119" s="31"/>
      <c r="CD119" s="31"/>
      <c r="CE119" s="31">
        <v>46.118611111089123</v>
      </c>
    </row>
    <row r="120" spans="1:83" s="2" customFormat="1" ht="14.25" customHeight="1" x14ac:dyDescent="0.2">
      <c r="A120" s="9" t="s">
        <v>37</v>
      </c>
      <c r="B120" s="9">
        <v>565</v>
      </c>
      <c r="C120" s="9" t="s">
        <v>187</v>
      </c>
      <c r="D120" s="9">
        <v>2025</v>
      </c>
      <c r="E120" s="31">
        <v>12</v>
      </c>
      <c r="F120" s="31" t="s">
        <v>432</v>
      </c>
      <c r="G120" s="31">
        <v>132674.89999999997</v>
      </c>
      <c r="H120" s="31">
        <v>132674.89999999997</v>
      </c>
      <c r="I120" s="31">
        <v>127446.94999999997</v>
      </c>
      <c r="J120" s="31">
        <v>94508.949999999968</v>
      </c>
      <c r="K120" s="31">
        <v>70148.000000000029</v>
      </c>
      <c r="L120" s="31">
        <v>66748</v>
      </c>
      <c r="M120" s="31">
        <v>62301.999999999985</v>
      </c>
      <c r="N120" s="31">
        <v>54238.999999999978</v>
      </c>
      <c r="O120" s="31">
        <v>49599.999999999978</v>
      </c>
      <c r="P120" s="31">
        <v>38808.999999999978</v>
      </c>
      <c r="Q120" s="31">
        <v>32723.999999999996</v>
      </c>
      <c r="R120" s="31">
        <v>32723.999999999996</v>
      </c>
      <c r="S120" s="31">
        <v>21724</v>
      </c>
      <c r="T120" s="31">
        <v>11964</v>
      </c>
      <c r="U120" s="31">
        <v>11964</v>
      </c>
      <c r="V120" s="31"/>
      <c r="W120" s="31"/>
      <c r="X120" s="31"/>
      <c r="Y120" s="31"/>
      <c r="Z120" s="31">
        <v>4279.8354838709665</v>
      </c>
      <c r="AA120" s="31">
        <v>4279.8354838709665</v>
      </c>
      <c r="AB120" s="31">
        <v>4111.1919354838701</v>
      </c>
      <c r="AC120" s="31">
        <v>3048.6758064516121</v>
      </c>
      <c r="AD120" s="31">
        <v>2262.8387096774204</v>
      </c>
      <c r="AE120" s="31">
        <v>2153.1612903225805</v>
      </c>
      <c r="AF120" s="31">
        <v>2009.7419354838705</v>
      </c>
      <c r="AG120" s="31">
        <v>1749.6451612903218</v>
      </c>
      <c r="AH120" s="31">
        <v>1599.9999999999993</v>
      </c>
      <c r="AI120" s="31">
        <v>1251.903225806451</v>
      </c>
      <c r="AJ120" s="31">
        <v>1055.6129032258063</v>
      </c>
      <c r="AK120" s="31">
        <v>1055.6129032258063</v>
      </c>
      <c r="AL120" s="31">
        <v>700.77419354838707</v>
      </c>
      <c r="AM120" s="31">
        <v>385.93548387096774</v>
      </c>
      <c r="AN120" s="31">
        <v>385.93548387096774</v>
      </c>
      <c r="AO120" s="31"/>
      <c r="AP120" s="31"/>
      <c r="AQ120" s="31"/>
      <c r="AR120" s="31"/>
      <c r="AS120" s="31">
        <v>229</v>
      </c>
      <c r="AT120" s="31">
        <v>219</v>
      </c>
      <c r="AU120" s="31">
        <v>177</v>
      </c>
      <c r="AV120" s="31">
        <v>67</v>
      </c>
      <c r="AW120" s="31">
        <v>28</v>
      </c>
      <c r="AX120" s="31">
        <v>24</v>
      </c>
      <c r="AY120" s="31">
        <v>20</v>
      </c>
      <c r="AZ120" s="31">
        <v>14</v>
      </c>
      <c r="BA120" s="31">
        <v>11</v>
      </c>
      <c r="BB120" s="31">
        <v>6</v>
      </c>
      <c r="BC120" s="31">
        <v>4</v>
      </c>
      <c r="BD120" s="31">
        <v>4</v>
      </c>
      <c r="BE120" s="31">
        <v>2</v>
      </c>
      <c r="BF120" s="31">
        <v>1</v>
      </c>
      <c r="BG120" s="31">
        <v>1</v>
      </c>
      <c r="BH120" s="31"/>
      <c r="BI120" s="31"/>
      <c r="BJ120" s="31"/>
      <c r="BK120" s="31"/>
      <c r="BL120" s="31">
        <v>7.387096774193548</v>
      </c>
      <c r="BM120" s="31">
        <v>7.064516129032258</v>
      </c>
      <c r="BN120" s="31">
        <v>5.709677419354839</v>
      </c>
      <c r="BO120" s="31">
        <v>2.161290322580645</v>
      </c>
      <c r="BP120" s="31">
        <v>0.90322580645161288</v>
      </c>
      <c r="BQ120" s="31">
        <v>0.77419354838709675</v>
      </c>
      <c r="BR120" s="31">
        <v>0.64516129032258063</v>
      </c>
      <c r="BS120" s="31">
        <v>0.45161290322580644</v>
      </c>
      <c r="BT120" s="31">
        <v>0.35483870967741937</v>
      </c>
      <c r="BU120" s="31">
        <v>0.19354838709677419</v>
      </c>
      <c r="BV120" s="31">
        <v>0.12903225806451613</v>
      </c>
      <c r="BW120" s="31">
        <v>0.12903225806451613</v>
      </c>
      <c r="BX120" s="31">
        <v>6.4516129032258063E-2</v>
      </c>
      <c r="BY120" s="31">
        <v>3.2258064516129031E-2</v>
      </c>
      <c r="BZ120" s="31">
        <v>3.2258064516129031E-2</v>
      </c>
      <c r="CA120" s="31"/>
      <c r="CB120" s="31"/>
      <c r="CC120" s="31"/>
      <c r="CD120" s="31"/>
      <c r="CE120" s="31">
        <v>170.237499999688</v>
      </c>
    </row>
    <row r="121" spans="1:83" s="2" customFormat="1" ht="14.25" customHeight="1" x14ac:dyDescent="0.2">
      <c r="A121" s="9" t="s">
        <v>37</v>
      </c>
      <c r="B121" s="9">
        <v>889</v>
      </c>
      <c r="C121" s="9" t="s">
        <v>106</v>
      </c>
      <c r="D121" s="9">
        <v>2025</v>
      </c>
      <c r="E121" s="31">
        <v>12</v>
      </c>
      <c r="F121" s="31" t="s">
        <v>425</v>
      </c>
      <c r="G121" s="31">
        <v>270</v>
      </c>
      <c r="H121" s="31">
        <v>270</v>
      </c>
      <c r="I121" s="31">
        <v>270</v>
      </c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>
        <v>8.7096774193548381</v>
      </c>
      <c r="AA121" s="31">
        <v>8.7096774193548381</v>
      </c>
      <c r="AB121" s="31">
        <v>8.7096774193548381</v>
      </c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>
        <v>1</v>
      </c>
      <c r="AT121" s="31">
        <v>1</v>
      </c>
      <c r="AU121" s="31">
        <v>1</v>
      </c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>
        <v>3.2258064516129031E-2</v>
      </c>
      <c r="BM121" s="31">
        <v>3.2258064516129031E-2</v>
      </c>
      <c r="BN121" s="31">
        <v>3.2258064516129031E-2</v>
      </c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</row>
    <row r="122" spans="1:83" s="2" customFormat="1" ht="14.25" customHeight="1" x14ac:dyDescent="0.2">
      <c r="A122" s="9" t="s">
        <v>37</v>
      </c>
      <c r="B122" s="9">
        <v>520</v>
      </c>
      <c r="C122" s="9" t="s">
        <v>101</v>
      </c>
      <c r="D122" s="9">
        <v>2025</v>
      </c>
      <c r="E122" s="31">
        <v>12</v>
      </c>
      <c r="F122" s="31" t="s">
        <v>427</v>
      </c>
      <c r="G122" s="31">
        <v>597</v>
      </c>
      <c r="H122" s="31">
        <v>597</v>
      </c>
      <c r="I122" s="31">
        <v>597</v>
      </c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>
        <v>19.258064516129032</v>
      </c>
      <c r="AA122" s="31">
        <v>19.258064516129032</v>
      </c>
      <c r="AB122" s="31">
        <v>19.258064516129032</v>
      </c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>
        <v>3</v>
      </c>
      <c r="AT122" s="31">
        <v>2</v>
      </c>
      <c r="AU122" s="31">
        <v>2</v>
      </c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>
        <v>9.6774193548387094E-2</v>
      </c>
      <c r="BM122" s="31">
        <v>6.4516129032258063E-2</v>
      </c>
      <c r="BN122" s="31">
        <v>6.4516129032258063E-2</v>
      </c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</row>
    <row r="123" spans="1:83" s="2" customFormat="1" ht="14.25" customHeight="1" x14ac:dyDescent="0.2">
      <c r="A123" s="9" t="s">
        <v>37</v>
      </c>
      <c r="B123" s="9">
        <v>544</v>
      </c>
      <c r="C123" s="9" t="s">
        <v>99</v>
      </c>
      <c r="D123" s="9">
        <v>2025</v>
      </c>
      <c r="E123" s="31">
        <v>12</v>
      </c>
      <c r="F123" s="31" t="s">
        <v>430</v>
      </c>
      <c r="G123" s="31">
        <v>12469</v>
      </c>
      <c r="H123" s="31">
        <v>12469</v>
      </c>
      <c r="I123" s="31">
        <v>11342</v>
      </c>
      <c r="J123" s="31">
        <v>8467</v>
      </c>
      <c r="K123" s="31">
        <v>5958</v>
      </c>
      <c r="L123" s="31">
        <v>4289</v>
      </c>
      <c r="M123" s="31">
        <v>3209</v>
      </c>
      <c r="N123" s="31">
        <v>3209</v>
      </c>
      <c r="O123" s="31">
        <v>3209</v>
      </c>
      <c r="P123" s="31">
        <v>3209</v>
      </c>
      <c r="Q123" s="31"/>
      <c r="R123" s="31"/>
      <c r="S123" s="31"/>
      <c r="T123" s="31"/>
      <c r="U123" s="31"/>
      <c r="V123" s="31"/>
      <c r="W123" s="31"/>
      <c r="X123" s="31"/>
      <c r="Y123" s="31"/>
      <c r="Z123" s="31">
        <v>402.22580645161293</v>
      </c>
      <c r="AA123" s="31">
        <v>402.22580645161293</v>
      </c>
      <c r="AB123" s="31">
        <v>365.87096774193549</v>
      </c>
      <c r="AC123" s="31">
        <v>273.12903225806451</v>
      </c>
      <c r="AD123" s="31">
        <v>192.19354838709677</v>
      </c>
      <c r="AE123" s="31">
        <v>138.35483870967741</v>
      </c>
      <c r="AF123" s="31">
        <v>103.51612903225806</v>
      </c>
      <c r="AG123" s="31">
        <v>103.51612903225806</v>
      </c>
      <c r="AH123" s="31">
        <v>103.51612903225806</v>
      </c>
      <c r="AI123" s="31">
        <v>103.51612903225806</v>
      </c>
      <c r="AJ123" s="31"/>
      <c r="AK123" s="31"/>
      <c r="AL123" s="31"/>
      <c r="AM123" s="31"/>
      <c r="AN123" s="31"/>
      <c r="AO123" s="31"/>
      <c r="AP123" s="31"/>
      <c r="AQ123" s="31"/>
      <c r="AR123" s="31"/>
      <c r="AS123" s="31">
        <v>27</v>
      </c>
      <c r="AT123" s="31">
        <v>26</v>
      </c>
      <c r="AU123" s="31">
        <v>18</v>
      </c>
      <c r="AV123" s="31">
        <v>8</v>
      </c>
      <c r="AW123" s="31">
        <v>4</v>
      </c>
      <c r="AX123" s="31">
        <v>2</v>
      </c>
      <c r="AY123" s="31">
        <v>1</v>
      </c>
      <c r="AZ123" s="31">
        <v>1</v>
      </c>
      <c r="BA123" s="31">
        <v>1</v>
      </c>
      <c r="BB123" s="31">
        <v>1</v>
      </c>
      <c r="BC123" s="31"/>
      <c r="BD123" s="31"/>
      <c r="BE123" s="31"/>
      <c r="BF123" s="31"/>
      <c r="BG123" s="31"/>
      <c r="BH123" s="31"/>
      <c r="BI123" s="31"/>
      <c r="BJ123" s="31"/>
      <c r="BK123" s="31"/>
      <c r="BL123" s="31">
        <v>0.87096774193548387</v>
      </c>
      <c r="BM123" s="31">
        <v>0.83870967741935487</v>
      </c>
      <c r="BN123" s="31">
        <v>0.58064516129032262</v>
      </c>
      <c r="BO123" s="31">
        <v>0.25806451612903225</v>
      </c>
      <c r="BP123" s="31">
        <v>0.12903225806451613</v>
      </c>
      <c r="BQ123" s="31">
        <v>6.4516129032258063E-2</v>
      </c>
      <c r="BR123" s="31">
        <v>3.2258064516129031E-2</v>
      </c>
      <c r="BS123" s="31">
        <v>3.2258064516129031E-2</v>
      </c>
      <c r="BT123" s="31">
        <v>3.2258064516129031E-2</v>
      </c>
      <c r="BU123" s="31">
        <v>3.2258064516129031E-2</v>
      </c>
      <c r="BV123" s="31"/>
      <c r="BW123" s="31"/>
      <c r="BX123" s="31"/>
      <c r="BY123" s="31"/>
      <c r="BZ123" s="31"/>
      <c r="CA123" s="31"/>
      <c r="CB123" s="31"/>
      <c r="CC123" s="31"/>
      <c r="CD123" s="31"/>
      <c r="CE123" s="31">
        <v>18.427777777935844</v>
      </c>
    </row>
    <row r="124" spans="1:83" s="2" customFormat="1" ht="14.25" customHeight="1" x14ac:dyDescent="0.2">
      <c r="A124" s="9" t="s">
        <v>37</v>
      </c>
      <c r="B124" s="9">
        <v>580</v>
      </c>
      <c r="C124" s="9" t="s">
        <v>96</v>
      </c>
      <c r="D124" s="9">
        <v>2025</v>
      </c>
      <c r="E124" s="31">
        <v>12</v>
      </c>
      <c r="F124" s="31" t="s">
        <v>426</v>
      </c>
      <c r="G124" s="31">
        <v>59145.949999999932</v>
      </c>
      <c r="H124" s="31">
        <v>59145.949999999924</v>
      </c>
      <c r="I124" s="31">
        <v>56404.949999999932</v>
      </c>
      <c r="J124" s="31">
        <v>40683.999999999927</v>
      </c>
      <c r="K124" s="31">
        <v>33143.999999999942</v>
      </c>
      <c r="L124" s="31">
        <v>28608.999999999956</v>
      </c>
      <c r="M124" s="31">
        <v>26386.999999999956</v>
      </c>
      <c r="N124" s="31">
        <v>25059.999999999956</v>
      </c>
      <c r="O124" s="31">
        <v>21463.99999999996</v>
      </c>
      <c r="P124" s="31">
        <v>16597.000000000015</v>
      </c>
      <c r="Q124" s="31"/>
      <c r="R124" s="31"/>
      <c r="S124" s="31"/>
      <c r="T124" s="31"/>
      <c r="U124" s="31"/>
      <c r="V124" s="31"/>
      <c r="W124" s="31"/>
      <c r="X124" s="31"/>
      <c r="Y124" s="31"/>
      <c r="Z124" s="31">
        <v>1907.9338709677397</v>
      </c>
      <c r="AA124" s="31">
        <v>1907.9338709677395</v>
      </c>
      <c r="AB124" s="31">
        <v>1819.51451612903</v>
      </c>
      <c r="AC124" s="31">
        <v>1312.3870967741911</v>
      </c>
      <c r="AD124" s="31">
        <v>1069.1612903225787</v>
      </c>
      <c r="AE124" s="31">
        <v>922.87096774193412</v>
      </c>
      <c r="AF124" s="31">
        <v>851.19354838709535</v>
      </c>
      <c r="AG124" s="31">
        <v>808.38709677419217</v>
      </c>
      <c r="AH124" s="31">
        <v>692.38709677419229</v>
      </c>
      <c r="AI124" s="31">
        <v>535.38709677419399</v>
      </c>
      <c r="AJ124" s="31"/>
      <c r="AK124" s="31"/>
      <c r="AL124" s="31"/>
      <c r="AM124" s="31"/>
      <c r="AN124" s="31"/>
      <c r="AO124" s="31"/>
      <c r="AP124" s="31"/>
      <c r="AQ124" s="31"/>
      <c r="AR124" s="31"/>
      <c r="AS124" s="31">
        <v>109</v>
      </c>
      <c r="AT124" s="31">
        <v>104</v>
      </c>
      <c r="AU124" s="31">
        <v>80</v>
      </c>
      <c r="AV124" s="31">
        <v>29</v>
      </c>
      <c r="AW124" s="31">
        <v>17</v>
      </c>
      <c r="AX124" s="31">
        <v>12</v>
      </c>
      <c r="AY124" s="31">
        <v>10</v>
      </c>
      <c r="AZ124" s="31">
        <v>9</v>
      </c>
      <c r="BA124" s="31">
        <v>7</v>
      </c>
      <c r="BB124" s="31">
        <v>5</v>
      </c>
      <c r="BC124" s="31"/>
      <c r="BD124" s="31"/>
      <c r="BE124" s="31"/>
      <c r="BF124" s="31"/>
      <c r="BG124" s="31"/>
      <c r="BH124" s="31"/>
      <c r="BI124" s="31"/>
      <c r="BJ124" s="31"/>
      <c r="BK124" s="31"/>
      <c r="BL124" s="31">
        <v>3.5161290322580645</v>
      </c>
      <c r="BM124" s="31">
        <v>3.3548387096774195</v>
      </c>
      <c r="BN124" s="31">
        <v>2.5806451612903225</v>
      </c>
      <c r="BO124" s="31">
        <v>0.93548387096774188</v>
      </c>
      <c r="BP124" s="31">
        <v>0.54838709677419351</v>
      </c>
      <c r="BQ124" s="31">
        <v>0.38709677419354838</v>
      </c>
      <c r="BR124" s="31">
        <v>0.32258064516129031</v>
      </c>
      <c r="BS124" s="31">
        <v>0.29032258064516131</v>
      </c>
      <c r="BT124" s="31">
        <v>0.22580645161290322</v>
      </c>
      <c r="BU124" s="31">
        <v>0.16129032258064516</v>
      </c>
      <c r="BV124" s="31"/>
      <c r="BW124" s="31"/>
      <c r="BX124" s="31"/>
      <c r="BY124" s="31"/>
      <c r="BZ124" s="31"/>
      <c r="CA124" s="31"/>
      <c r="CB124" s="31"/>
      <c r="CC124" s="31"/>
      <c r="CD124" s="31"/>
      <c r="CE124" s="31">
        <v>44.987777777898593</v>
      </c>
    </row>
    <row r="125" spans="1:83" s="2" customFormat="1" ht="14.25" customHeight="1" x14ac:dyDescent="0.2">
      <c r="A125" s="9" t="s">
        <v>33</v>
      </c>
      <c r="B125" s="9">
        <v>812</v>
      </c>
      <c r="C125" s="9" t="s">
        <v>157</v>
      </c>
      <c r="D125" s="9">
        <v>2025</v>
      </c>
      <c r="E125" s="31">
        <v>12</v>
      </c>
      <c r="F125" s="31" t="s">
        <v>445</v>
      </c>
      <c r="G125" s="31">
        <v>11999.999999999996</v>
      </c>
      <c r="H125" s="31">
        <v>11999.999999999996</v>
      </c>
      <c r="I125" s="31">
        <v>11999.999999999996</v>
      </c>
      <c r="J125" s="31">
        <v>11999.999999999996</v>
      </c>
      <c r="K125" s="31">
        <v>11999.999999999996</v>
      </c>
      <c r="L125" s="31">
        <v>11999.999999999996</v>
      </c>
      <c r="M125" s="31">
        <v>11999.999999999996</v>
      </c>
      <c r="N125" s="31">
        <v>11999.999999999996</v>
      </c>
      <c r="O125" s="31">
        <v>11999.999999999996</v>
      </c>
      <c r="P125" s="31">
        <v>11999.999999999996</v>
      </c>
      <c r="Q125" s="31">
        <v>11999.999999999996</v>
      </c>
      <c r="R125" s="31">
        <v>11999.999999999996</v>
      </c>
      <c r="S125" s="31">
        <v>11999.999999999996</v>
      </c>
      <c r="T125" s="31">
        <v>11999.999999999996</v>
      </c>
      <c r="U125" s="31">
        <v>11999.999999999996</v>
      </c>
      <c r="V125" s="31"/>
      <c r="W125" s="31"/>
      <c r="X125" s="31"/>
      <c r="Y125" s="31"/>
      <c r="Z125" s="31">
        <v>387.09677419354824</v>
      </c>
      <c r="AA125" s="31">
        <v>387.09677419354824</v>
      </c>
      <c r="AB125" s="31">
        <v>387.09677419354824</v>
      </c>
      <c r="AC125" s="31">
        <v>387.09677419354824</v>
      </c>
      <c r="AD125" s="31">
        <v>387.09677419354824</v>
      </c>
      <c r="AE125" s="31">
        <v>387.09677419354824</v>
      </c>
      <c r="AF125" s="31">
        <v>387.09677419354824</v>
      </c>
      <c r="AG125" s="31">
        <v>387.09677419354824</v>
      </c>
      <c r="AH125" s="31">
        <v>387.09677419354824</v>
      </c>
      <c r="AI125" s="31">
        <v>387.09677419354824</v>
      </c>
      <c r="AJ125" s="31">
        <v>387.09677419354824</v>
      </c>
      <c r="AK125" s="31">
        <v>387.09677419354824</v>
      </c>
      <c r="AL125" s="31">
        <v>387.09677419354824</v>
      </c>
      <c r="AM125" s="31">
        <v>387.09677419354824</v>
      </c>
      <c r="AN125" s="31">
        <v>387.09677419354824</v>
      </c>
      <c r="AO125" s="31"/>
      <c r="AP125" s="31"/>
      <c r="AQ125" s="31"/>
      <c r="AR125" s="31"/>
      <c r="AS125" s="31">
        <v>2</v>
      </c>
      <c r="AT125" s="31">
        <v>1</v>
      </c>
      <c r="AU125" s="31">
        <v>1</v>
      </c>
      <c r="AV125" s="31">
        <v>1</v>
      </c>
      <c r="AW125" s="31">
        <v>1</v>
      </c>
      <c r="AX125" s="31">
        <v>1</v>
      </c>
      <c r="AY125" s="31">
        <v>1</v>
      </c>
      <c r="AZ125" s="31">
        <v>1</v>
      </c>
      <c r="BA125" s="31">
        <v>1</v>
      </c>
      <c r="BB125" s="31">
        <v>1</v>
      </c>
      <c r="BC125" s="31">
        <v>1</v>
      </c>
      <c r="BD125" s="31">
        <v>1</v>
      </c>
      <c r="BE125" s="31">
        <v>1</v>
      </c>
      <c r="BF125" s="31">
        <v>1</v>
      </c>
      <c r="BG125" s="31">
        <v>1</v>
      </c>
      <c r="BH125" s="31"/>
      <c r="BI125" s="31"/>
      <c r="BJ125" s="31"/>
      <c r="BK125" s="31"/>
      <c r="BL125" s="31">
        <v>6.4516129032258063E-2</v>
      </c>
      <c r="BM125" s="31">
        <v>3.2258064516129031E-2</v>
      </c>
      <c r="BN125" s="31">
        <v>3.2258064516129031E-2</v>
      </c>
      <c r="BO125" s="31">
        <v>3.2258064516129031E-2</v>
      </c>
      <c r="BP125" s="31">
        <v>3.2258064516129031E-2</v>
      </c>
      <c r="BQ125" s="31">
        <v>3.2258064516129031E-2</v>
      </c>
      <c r="BR125" s="31">
        <v>3.2258064516129031E-2</v>
      </c>
      <c r="BS125" s="31">
        <v>3.2258064516129031E-2</v>
      </c>
      <c r="BT125" s="31">
        <v>3.2258064516129031E-2</v>
      </c>
      <c r="BU125" s="31">
        <v>3.2258064516129031E-2</v>
      </c>
      <c r="BV125" s="31">
        <v>3.2258064516129031E-2</v>
      </c>
      <c r="BW125" s="31">
        <v>3.2258064516129031E-2</v>
      </c>
      <c r="BX125" s="31">
        <v>3.2258064516129031E-2</v>
      </c>
      <c r="BY125" s="31">
        <v>3.2258064516129031E-2</v>
      </c>
      <c r="BZ125" s="31">
        <v>3.2258064516129031E-2</v>
      </c>
      <c r="CA125" s="31"/>
      <c r="CB125" s="31"/>
      <c r="CC125" s="31"/>
      <c r="CD125" s="31"/>
      <c r="CE125" s="31"/>
    </row>
    <row r="126" spans="1:83" s="2" customFormat="1" ht="14.25" customHeight="1" x14ac:dyDescent="0.2">
      <c r="A126" s="9" t="s">
        <v>33</v>
      </c>
      <c r="B126" s="9">
        <v>574</v>
      </c>
      <c r="C126" s="9" t="s">
        <v>100</v>
      </c>
      <c r="D126" s="9">
        <v>2025</v>
      </c>
      <c r="E126" s="31">
        <v>12</v>
      </c>
      <c r="F126" s="31" t="s">
        <v>433</v>
      </c>
      <c r="G126" s="31">
        <v>17901.000000000004</v>
      </c>
      <c r="H126" s="31">
        <v>17901.000000000004</v>
      </c>
      <c r="I126" s="31">
        <v>17260</v>
      </c>
      <c r="J126" s="31">
        <v>14719.000000000002</v>
      </c>
      <c r="K126" s="31">
        <v>11868.000000000002</v>
      </c>
      <c r="L126" s="31">
        <v>11868.000000000002</v>
      </c>
      <c r="M126" s="31">
        <v>9705</v>
      </c>
      <c r="N126" s="31">
        <v>8211.0000000000018</v>
      </c>
      <c r="O126" s="31">
        <v>8211.0000000000018</v>
      </c>
      <c r="P126" s="31">
        <v>6211.0000000000027</v>
      </c>
      <c r="Q126" s="31"/>
      <c r="R126" s="31"/>
      <c r="S126" s="31"/>
      <c r="T126" s="31"/>
      <c r="U126" s="31"/>
      <c r="V126" s="31"/>
      <c r="W126" s="31"/>
      <c r="X126" s="31"/>
      <c r="Y126" s="31"/>
      <c r="Z126" s="31">
        <v>577.45161290322596</v>
      </c>
      <c r="AA126" s="31">
        <v>577.45161290322596</v>
      </c>
      <c r="AB126" s="31">
        <v>556.77419354838707</v>
      </c>
      <c r="AC126" s="31">
        <v>474.80645161290329</v>
      </c>
      <c r="AD126" s="31">
        <v>382.83870967741939</v>
      </c>
      <c r="AE126" s="31">
        <v>382.83870967741939</v>
      </c>
      <c r="AF126" s="31">
        <v>313.06451612903226</v>
      </c>
      <c r="AG126" s="31">
        <v>264.87096774193554</v>
      </c>
      <c r="AH126" s="31">
        <v>264.87096774193554</v>
      </c>
      <c r="AI126" s="31">
        <v>200.35483870967749</v>
      </c>
      <c r="AJ126" s="31"/>
      <c r="AK126" s="31"/>
      <c r="AL126" s="31"/>
      <c r="AM126" s="31"/>
      <c r="AN126" s="31"/>
      <c r="AO126" s="31"/>
      <c r="AP126" s="31"/>
      <c r="AQ126" s="31"/>
      <c r="AR126" s="31"/>
      <c r="AS126" s="31">
        <v>25</v>
      </c>
      <c r="AT126" s="31">
        <v>24</v>
      </c>
      <c r="AU126" s="31">
        <v>19</v>
      </c>
      <c r="AV126" s="31">
        <v>11</v>
      </c>
      <c r="AW126" s="31">
        <v>6</v>
      </c>
      <c r="AX126" s="31">
        <v>6</v>
      </c>
      <c r="AY126" s="31">
        <v>4</v>
      </c>
      <c r="AZ126" s="31">
        <v>3</v>
      </c>
      <c r="BA126" s="31">
        <v>3</v>
      </c>
      <c r="BB126" s="31">
        <v>2</v>
      </c>
      <c r="BC126" s="31"/>
      <c r="BD126" s="31"/>
      <c r="BE126" s="31"/>
      <c r="BF126" s="31"/>
      <c r="BG126" s="31"/>
      <c r="BH126" s="31"/>
      <c r="BI126" s="31"/>
      <c r="BJ126" s="31"/>
      <c r="BK126" s="31"/>
      <c r="BL126" s="31">
        <v>0.80645161290322576</v>
      </c>
      <c r="BM126" s="31">
        <v>0.77419354838709675</v>
      </c>
      <c r="BN126" s="31">
        <v>0.61290322580645162</v>
      </c>
      <c r="BO126" s="31">
        <v>0.35483870967741937</v>
      </c>
      <c r="BP126" s="31">
        <v>0.19354838709677419</v>
      </c>
      <c r="BQ126" s="31">
        <v>0.19354838709677419</v>
      </c>
      <c r="BR126" s="31">
        <v>0.12903225806451613</v>
      </c>
      <c r="BS126" s="31">
        <v>9.6774193548387094E-2</v>
      </c>
      <c r="BT126" s="31">
        <v>9.6774193548387094E-2</v>
      </c>
      <c r="BU126" s="31">
        <v>6.4516129032258063E-2</v>
      </c>
      <c r="BV126" s="31"/>
      <c r="BW126" s="31"/>
      <c r="BX126" s="31"/>
      <c r="BY126" s="31"/>
      <c r="BZ126" s="31"/>
      <c r="CA126" s="31"/>
      <c r="CB126" s="31"/>
      <c r="CC126" s="31"/>
      <c r="CD126" s="31"/>
      <c r="CE126" s="31">
        <v>2.9580555557040498</v>
      </c>
    </row>
    <row r="127" spans="1:83" s="2" customFormat="1" ht="14.25" customHeight="1" x14ac:dyDescent="0.2">
      <c r="A127" s="9" t="s">
        <v>33</v>
      </c>
      <c r="B127" s="9">
        <v>863</v>
      </c>
      <c r="C127" s="9" t="s">
        <v>195</v>
      </c>
      <c r="D127" s="9">
        <v>2025</v>
      </c>
      <c r="E127" s="31">
        <v>12</v>
      </c>
      <c r="F127" s="31" t="s">
        <v>444</v>
      </c>
      <c r="G127" s="31">
        <v>34979.999999999985</v>
      </c>
      <c r="H127" s="31">
        <v>34979.999999999993</v>
      </c>
      <c r="I127" s="31">
        <v>31514.999999999993</v>
      </c>
      <c r="J127" s="31">
        <v>25835.999999999993</v>
      </c>
      <c r="K127" s="31">
        <v>16720</v>
      </c>
      <c r="L127" s="31">
        <v>16720</v>
      </c>
      <c r="M127" s="31">
        <v>14625</v>
      </c>
      <c r="N127" s="31">
        <v>12030</v>
      </c>
      <c r="O127" s="31">
        <v>8860</v>
      </c>
      <c r="P127" s="31">
        <v>8860</v>
      </c>
      <c r="Q127" s="31">
        <v>5500</v>
      </c>
      <c r="R127" s="31">
        <v>5500</v>
      </c>
      <c r="S127" s="31"/>
      <c r="T127" s="31"/>
      <c r="U127" s="31"/>
      <c r="V127" s="31"/>
      <c r="W127" s="31"/>
      <c r="X127" s="31"/>
      <c r="Y127" s="31"/>
      <c r="Z127" s="31">
        <v>1128.387096774193</v>
      </c>
      <c r="AA127" s="31">
        <v>1128.3870967741934</v>
      </c>
      <c r="AB127" s="31">
        <v>1016.6129032258062</v>
      </c>
      <c r="AC127" s="31">
        <v>833.41935483870941</v>
      </c>
      <c r="AD127" s="31">
        <v>539.35483870967744</v>
      </c>
      <c r="AE127" s="31">
        <v>539.35483870967744</v>
      </c>
      <c r="AF127" s="31">
        <v>471.77419354838707</v>
      </c>
      <c r="AG127" s="31">
        <v>388.06451612903226</v>
      </c>
      <c r="AH127" s="31">
        <v>285.80645161290323</v>
      </c>
      <c r="AI127" s="31">
        <v>285.80645161290323</v>
      </c>
      <c r="AJ127" s="31">
        <v>177.41935483870967</v>
      </c>
      <c r="AK127" s="31">
        <v>177.41935483870967</v>
      </c>
      <c r="AL127" s="31"/>
      <c r="AM127" s="31"/>
      <c r="AN127" s="31"/>
      <c r="AO127" s="31"/>
      <c r="AP127" s="31"/>
      <c r="AQ127" s="31"/>
      <c r="AR127" s="31"/>
      <c r="AS127" s="31">
        <v>80</v>
      </c>
      <c r="AT127" s="31">
        <v>68</v>
      </c>
      <c r="AU127" s="31">
        <v>41</v>
      </c>
      <c r="AV127" s="31">
        <v>23</v>
      </c>
      <c r="AW127" s="31">
        <v>8</v>
      </c>
      <c r="AX127" s="31">
        <v>8</v>
      </c>
      <c r="AY127" s="31">
        <v>6</v>
      </c>
      <c r="AZ127" s="31">
        <v>4</v>
      </c>
      <c r="BA127" s="31">
        <v>2</v>
      </c>
      <c r="BB127" s="31">
        <v>2</v>
      </c>
      <c r="BC127" s="31">
        <v>1</v>
      </c>
      <c r="BD127" s="31">
        <v>1</v>
      </c>
      <c r="BE127" s="31"/>
      <c r="BF127" s="31"/>
      <c r="BG127" s="31"/>
      <c r="BH127" s="31"/>
      <c r="BI127" s="31"/>
      <c r="BJ127" s="31"/>
      <c r="BK127" s="31"/>
      <c r="BL127" s="31">
        <v>2.5806451612903225</v>
      </c>
      <c r="BM127" s="31">
        <v>2.193548387096774</v>
      </c>
      <c r="BN127" s="31">
        <v>1.3225806451612903</v>
      </c>
      <c r="BO127" s="31">
        <v>0.74193548387096775</v>
      </c>
      <c r="BP127" s="31">
        <v>0.25806451612903225</v>
      </c>
      <c r="BQ127" s="31">
        <v>0.25806451612903225</v>
      </c>
      <c r="BR127" s="31">
        <v>0.19354838709677419</v>
      </c>
      <c r="BS127" s="31">
        <v>0.12903225806451613</v>
      </c>
      <c r="BT127" s="31">
        <v>6.4516129032258063E-2</v>
      </c>
      <c r="BU127" s="31">
        <v>6.4516129032258063E-2</v>
      </c>
      <c r="BV127" s="31">
        <v>3.2258064516129031E-2</v>
      </c>
      <c r="BW127" s="31">
        <v>3.2258064516129031E-2</v>
      </c>
      <c r="BX127" s="31"/>
      <c r="BY127" s="31"/>
      <c r="BZ127" s="31"/>
      <c r="CA127" s="31"/>
      <c r="CB127" s="31"/>
      <c r="CC127" s="31"/>
      <c r="CD127" s="31"/>
      <c r="CE127" s="31">
        <v>50.704444444302936</v>
      </c>
    </row>
    <row r="128" spans="1:83" s="2" customFormat="1" ht="14.25" customHeight="1" x14ac:dyDescent="0.2">
      <c r="A128" s="9" t="s">
        <v>33</v>
      </c>
      <c r="B128" s="9">
        <v>896</v>
      </c>
      <c r="C128" s="9" t="s">
        <v>196</v>
      </c>
      <c r="D128" s="9">
        <v>2025</v>
      </c>
      <c r="E128" s="31">
        <v>12</v>
      </c>
      <c r="F128" s="31" t="s">
        <v>447</v>
      </c>
      <c r="G128" s="31">
        <v>1425</v>
      </c>
      <c r="H128" s="31">
        <v>1425</v>
      </c>
      <c r="I128" s="31">
        <v>1425</v>
      </c>
      <c r="J128" s="31">
        <v>1425</v>
      </c>
      <c r="K128" s="31">
        <v>1425</v>
      </c>
      <c r="L128" s="31">
        <v>1425</v>
      </c>
      <c r="M128" s="31">
        <v>1425</v>
      </c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>
        <v>45.967741935483872</v>
      </c>
      <c r="AA128" s="31">
        <v>45.967741935483872</v>
      </c>
      <c r="AB128" s="31">
        <v>45.967741935483872</v>
      </c>
      <c r="AC128" s="31">
        <v>45.967741935483872</v>
      </c>
      <c r="AD128" s="31">
        <v>45.967741935483872</v>
      </c>
      <c r="AE128" s="31">
        <v>45.967741935483872</v>
      </c>
      <c r="AF128" s="31">
        <v>45.967741935483872</v>
      </c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>
        <v>1</v>
      </c>
      <c r="AT128" s="31">
        <v>1</v>
      </c>
      <c r="AU128" s="31">
        <v>1</v>
      </c>
      <c r="AV128" s="31">
        <v>1</v>
      </c>
      <c r="AW128" s="31">
        <v>1</v>
      </c>
      <c r="AX128" s="31">
        <v>1</v>
      </c>
      <c r="AY128" s="31">
        <v>1</v>
      </c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>
        <v>3.2258064516129031E-2</v>
      </c>
      <c r="BM128" s="31">
        <v>3.2258064516129031E-2</v>
      </c>
      <c r="BN128" s="31">
        <v>3.2258064516129031E-2</v>
      </c>
      <c r="BO128" s="31">
        <v>3.2258064516129031E-2</v>
      </c>
      <c r="BP128" s="31">
        <v>3.2258064516129031E-2</v>
      </c>
      <c r="BQ128" s="31">
        <v>3.2258064516129031E-2</v>
      </c>
      <c r="BR128" s="31">
        <v>3.2258064516129031E-2</v>
      </c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</row>
    <row r="129" spans="1:83" s="2" customFormat="1" ht="14.25" customHeight="1" x14ac:dyDescent="0.2">
      <c r="A129" s="9" t="s">
        <v>33</v>
      </c>
      <c r="B129" s="9"/>
      <c r="C129" s="9"/>
      <c r="D129" s="9">
        <v>2025</v>
      </c>
      <c r="E129" s="31">
        <v>12</v>
      </c>
      <c r="F129" s="31" t="s">
        <v>436</v>
      </c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>
        <v>40.42</v>
      </c>
    </row>
    <row r="130" spans="1:83" s="2" customFormat="1" ht="14.25" customHeight="1" x14ac:dyDescent="0.2">
      <c r="A130" s="9" t="s">
        <v>33</v>
      </c>
      <c r="B130" s="9">
        <v>832</v>
      </c>
      <c r="C130" s="9" t="s">
        <v>115</v>
      </c>
      <c r="D130" s="9">
        <v>2025</v>
      </c>
      <c r="E130" s="31">
        <v>12</v>
      </c>
      <c r="F130" s="31" t="s">
        <v>443</v>
      </c>
      <c r="G130" s="31">
        <v>251080.55000000037</v>
      </c>
      <c r="H130" s="31">
        <v>251080.55000000034</v>
      </c>
      <c r="I130" s="31">
        <v>245458.8500000003</v>
      </c>
      <c r="J130" s="31">
        <v>206783.00000000032</v>
      </c>
      <c r="K130" s="31">
        <v>159695.00000000023</v>
      </c>
      <c r="L130" s="31">
        <v>144444.0000000002</v>
      </c>
      <c r="M130" s="31">
        <v>123314.00000000001</v>
      </c>
      <c r="N130" s="31">
        <v>108577.00000000003</v>
      </c>
      <c r="O130" s="31">
        <v>93449.000000000073</v>
      </c>
      <c r="P130" s="31">
        <v>74093.000000000102</v>
      </c>
      <c r="Q130" s="31">
        <v>30469.999999999993</v>
      </c>
      <c r="R130" s="31">
        <v>30469.999999999993</v>
      </c>
      <c r="S130" s="31">
        <v>13970</v>
      </c>
      <c r="T130" s="31">
        <v>13970</v>
      </c>
      <c r="U130" s="31">
        <v>13970</v>
      </c>
      <c r="V130" s="31"/>
      <c r="W130" s="31"/>
      <c r="X130" s="31"/>
      <c r="Y130" s="31"/>
      <c r="Z130" s="31">
        <v>8099.372580645173</v>
      </c>
      <c r="AA130" s="31">
        <v>8099.3725806451721</v>
      </c>
      <c r="AB130" s="31">
        <v>7918.0274193548485</v>
      </c>
      <c r="AC130" s="31">
        <v>6670.4193548387202</v>
      </c>
      <c r="AD130" s="31">
        <v>5151.4516129032336</v>
      </c>
      <c r="AE130" s="31">
        <v>4659.4838709677488</v>
      </c>
      <c r="AF130" s="31">
        <v>3977.8709677419361</v>
      </c>
      <c r="AG130" s="31">
        <v>3502.4838709677429</v>
      </c>
      <c r="AH130" s="31">
        <v>3014.4838709677442</v>
      </c>
      <c r="AI130" s="31">
        <v>2390.0967741935515</v>
      </c>
      <c r="AJ130" s="31">
        <v>982.90322580645136</v>
      </c>
      <c r="AK130" s="31">
        <v>982.90322580645136</v>
      </c>
      <c r="AL130" s="31">
        <v>450.64516129032256</v>
      </c>
      <c r="AM130" s="31">
        <v>450.64516129032256</v>
      </c>
      <c r="AN130" s="31">
        <v>450.64516129032256</v>
      </c>
      <c r="AO130" s="31"/>
      <c r="AP130" s="31"/>
      <c r="AQ130" s="31"/>
      <c r="AR130" s="31"/>
      <c r="AS130" s="31">
        <v>353</v>
      </c>
      <c r="AT130" s="31">
        <v>328</v>
      </c>
      <c r="AU130" s="31">
        <v>284</v>
      </c>
      <c r="AV130" s="31">
        <v>162</v>
      </c>
      <c r="AW130" s="31">
        <v>84</v>
      </c>
      <c r="AX130" s="31">
        <v>67</v>
      </c>
      <c r="AY130" s="31">
        <v>47</v>
      </c>
      <c r="AZ130" s="31">
        <v>36</v>
      </c>
      <c r="BA130" s="31">
        <v>27</v>
      </c>
      <c r="BB130" s="31">
        <v>18</v>
      </c>
      <c r="BC130" s="31">
        <v>4</v>
      </c>
      <c r="BD130" s="31">
        <v>4</v>
      </c>
      <c r="BE130" s="31">
        <v>1</v>
      </c>
      <c r="BF130" s="31">
        <v>1</v>
      </c>
      <c r="BG130" s="31">
        <v>1</v>
      </c>
      <c r="BH130" s="31"/>
      <c r="BI130" s="31"/>
      <c r="BJ130" s="31"/>
      <c r="BK130" s="31"/>
      <c r="BL130" s="31">
        <v>11.387096774193548</v>
      </c>
      <c r="BM130" s="31">
        <v>10.580645161290322</v>
      </c>
      <c r="BN130" s="31">
        <v>9.1612903225806459</v>
      </c>
      <c r="BO130" s="31">
        <v>5.225806451612903</v>
      </c>
      <c r="BP130" s="31">
        <v>2.7096774193548385</v>
      </c>
      <c r="BQ130" s="31">
        <v>2.161290322580645</v>
      </c>
      <c r="BR130" s="31">
        <v>1.5161290322580645</v>
      </c>
      <c r="BS130" s="31">
        <v>1.1612903225806452</v>
      </c>
      <c r="BT130" s="31">
        <v>0.87096774193548387</v>
      </c>
      <c r="BU130" s="31">
        <v>0.58064516129032262</v>
      </c>
      <c r="BV130" s="31">
        <v>0.12903225806451613</v>
      </c>
      <c r="BW130" s="31">
        <v>0.12903225806451613</v>
      </c>
      <c r="BX130" s="31">
        <v>3.2258064516129031E-2</v>
      </c>
      <c r="BY130" s="31">
        <v>3.2258064516129031E-2</v>
      </c>
      <c r="BZ130" s="31">
        <v>3.2258064516129031E-2</v>
      </c>
      <c r="CA130" s="31"/>
      <c r="CB130" s="31"/>
      <c r="CC130" s="31"/>
      <c r="CD130" s="31"/>
      <c r="CE130" s="31">
        <v>170.7277777785412</v>
      </c>
    </row>
    <row r="131" spans="1:83" s="2" customFormat="1" ht="14.25" customHeight="1" x14ac:dyDescent="0.2">
      <c r="A131" s="9" t="s">
        <v>33</v>
      </c>
      <c r="B131" s="9">
        <v>544</v>
      </c>
      <c r="C131" s="9" t="s">
        <v>99</v>
      </c>
      <c r="D131" s="9">
        <v>2025</v>
      </c>
      <c r="E131" s="31">
        <v>12</v>
      </c>
      <c r="F131" s="31" t="s">
        <v>446</v>
      </c>
      <c r="G131" s="31">
        <v>190</v>
      </c>
      <c r="H131" s="31">
        <v>190</v>
      </c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>
        <v>6.129032258064516</v>
      </c>
      <c r="AA131" s="31">
        <v>6.129032258064516</v>
      </c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>
        <v>1</v>
      </c>
      <c r="AT131" s="31">
        <v>1</v>
      </c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>
        <v>3.2258064516129031E-2</v>
      </c>
      <c r="BM131" s="31">
        <v>3.2258064516129031E-2</v>
      </c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>
        <v>4.21</v>
      </c>
    </row>
    <row r="132" spans="1:83" s="2" customFormat="1" ht="14.25" customHeight="1" x14ac:dyDescent="0.2">
      <c r="A132" s="9" t="s">
        <v>33</v>
      </c>
      <c r="B132" s="9">
        <v>565</v>
      </c>
      <c r="C132" s="9" t="s">
        <v>187</v>
      </c>
      <c r="D132" s="9">
        <v>2025</v>
      </c>
      <c r="E132" s="31">
        <v>12</v>
      </c>
      <c r="F132" s="31" t="s">
        <v>435</v>
      </c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>
        <v>8</v>
      </c>
    </row>
    <row r="133" spans="1:83" s="2" customFormat="1" ht="14.25" customHeight="1" x14ac:dyDescent="0.2">
      <c r="A133" s="9" t="s">
        <v>33</v>
      </c>
      <c r="B133" s="9">
        <v>517</v>
      </c>
      <c r="C133" s="9" t="s">
        <v>165</v>
      </c>
      <c r="D133" s="9">
        <v>2025</v>
      </c>
      <c r="E133" s="31">
        <v>12</v>
      </c>
      <c r="F133" s="31" t="s">
        <v>442</v>
      </c>
      <c r="G133" s="31">
        <v>20661.999999999993</v>
      </c>
      <c r="H133" s="31">
        <v>20662.000000000004</v>
      </c>
      <c r="I133" s="31">
        <v>20374.000000000004</v>
      </c>
      <c r="J133" s="31">
        <v>15986.000000000004</v>
      </c>
      <c r="K133" s="31">
        <v>12271.000000000004</v>
      </c>
      <c r="L133" s="31">
        <v>9721.0000000000036</v>
      </c>
      <c r="M133" s="31">
        <v>8646.0000000000018</v>
      </c>
      <c r="N133" s="31">
        <v>8646.0000000000018</v>
      </c>
      <c r="O133" s="31">
        <v>5493</v>
      </c>
      <c r="P133" s="31">
        <v>3171</v>
      </c>
      <c r="Q133" s="31"/>
      <c r="R133" s="31"/>
      <c r="S133" s="31"/>
      <c r="T133" s="31"/>
      <c r="U133" s="31"/>
      <c r="V133" s="31"/>
      <c r="W133" s="31"/>
      <c r="X133" s="31"/>
      <c r="Y133" s="31"/>
      <c r="Z133" s="31">
        <v>666.51612903225782</v>
      </c>
      <c r="AA133" s="31">
        <v>666.51612903225816</v>
      </c>
      <c r="AB133" s="31">
        <v>657.22580645161304</v>
      </c>
      <c r="AC133" s="31">
        <v>515.67741935483878</v>
      </c>
      <c r="AD133" s="31">
        <v>395.83870967741944</v>
      </c>
      <c r="AE133" s="31">
        <v>313.58064516129042</v>
      </c>
      <c r="AF133" s="31">
        <v>278.90322580645164</v>
      </c>
      <c r="AG133" s="31">
        <v>278.90322580645164</v>
      </c>
      <c r="AH133" s="31">
        <v>177.19354838709677</v>
      </c>
      <c r="AI133" s="31">
        <v>102.29032258064517</v>
      </c>
      <c r="AJ133" s="31"/>
      <c r="AK133" s="31"/>
      <c r="AL133" s="31"/>
      <c r="AM133" s="31"/>
      <c r="AN133" s="31"/>
      <c r="AO133" s="31"/>
      <c r="AP133" s="31"/>
      <c r="AQ133" s="31"/>
      <c r="AR133" s="31"/>
      <c r="AS133" s="31">
        <v>35</v>
      </c>
      <c r="AT133" s="31">
        <v>30</v>
      </c>
      <c r="AU133" s="31">
        <v>27</v>
      </c>
      <c r="AV133" s="31">
        <v>14</v>
      </c>
      <c r="AW133" s="31">
        <v>8</v>
      </c>
      <c r="AX133" s="31">
        <v>5</v>
      </c>
      <c r="AY133" s="31">
        <v>4</v>
      </c>
      <c r="AZ133" s="31">
        <v>4</v>
      </c>
      <c r="BA133" s="31">
        <v>2</v>
      </c>
      <c r="BB133" s="31">
        <v>1</v>
      </c>
      <c r="BC133" s="31"/>
      <c r="BD133" s="31"/>
      <c r="BE133" s="31"/>
      <c r="BF133" s="31"/>
      <c r="BG133" s="31"/>
      <c r="BH133" s="31"/>
      <c r="BI133" s="31"/>
      <c r="BJ133" s="31"/>
      <c r="BK133" s="31"/>
      <c r="BL133" s="31">
        <v>1.1290322580645162</v>
      </c>
      <c r="BM133" s="31">
        <v>0.967741935483871</v>
      </c>
      <c r="BN133" s="31">
        <v>0.87096774193548387</v>
      </c>
      <c r="BO133" s="31">
        <v>0.45161290322580644</v>
      </c>
      <c r="BP133" s="31">
        <v>0.25806451612903225</v>
      </c>
      <c r="BQ133" s="31">
        <v>0.16129032258064516</v>
      </c>
      <c r="BR133" s="31">
        <v>0.12903225806451613</v>
      </c>
      <c r="BS133" s="31">
        <v>0.12903225806451613</v>
      </c>
      <c r="BT133" s="31">
        <v>6.4516129032258063E-2</v>
      </c>
      <c r="BU133" s="31">
        <v>3.2258064516129031E-2</v>
      </c>
      <c r="BV133" s="31"/>
      <c r="BW133" s="31"/>
      <c r="BX133" s="31"/>
      <c r="BY133" s="31"/>
      <c r="BZ133" s="31"/>
      <c r="CA133" s="31"/>
      <c r="CB133" s="31"/>
      <c r="CC133" s="31"/>
      <c r="CD133" s="31"/>
      <c r="CE133" s="31">
        <v>24.810555555915926</v>
      </c>
    </row>
    <row r="134" spans="1:83" s="2" customFormat="1" ht="14.25" customHeight="1" x14ac:dyDescent="0.2">
      <c r="A134" s="9" t="s">
        <v>33</v>
      </c>
      <c r="B134" s="9">
        <v>580</v>
      </c>
      <c r="C134" s="9" t="s">
        <v>96</v>
      </c>
      <c r="D134" s="9">
        <v>2025</v>
      </c>
      <c r="E134" s="31">
        <v>12</v>
      </c>
      <c r="F134" s="31" t="s">
        <v>448</v>
      </c>
      <c r="G134" s="31">
        <v>10088.950000000004</v>
      </c>
      <c r="H134" s="31">
        <v>10088.950000000004</v>
      </c>
      <c r="I134" s="31">
        <v>9810.9500000000044</v>
      </c>
      <c r="J134" s="31">
        <v>8344.0000000000036</v>
      </c>
      <c r="K134" s="31">
        <v>7723.0000000000036</v>
      </c>
      <c r="L134" s="31">
        <v>7723.0000000000036</v>
      </c>
      <c r="M134" s="31">
        <v>7723.0000000000036</v>
      </c>
      <c r="N134" s="31">
        <v>7723.0000000000036</v>
      </c>
      <c r="O134" s="31">
        <v>7723.0000000000036</v>
      </c>
      <c r="P134" s="31">
        <v>7723.0000000000036</v>
      </c>
      <c r="Q134" s="31">
        <v>7723.0000000000036</v>
      </c>
      <c r="R134" s="31">
        <v>7723.0000000000036</v>
      </c>
      <c r="S134" s="31"/>
      <c r="T134" s="31"/>
      <c r="U134" s="31"/>
      <c r="V134" s="31"/>
      <c r="W134" s="31"/>
      <c r="X134" s="31"/>
      <c r="Y134" s="31"/>
      <c r="Z134" s="31">
        <v>325.45000000000016</v>
      </c>
      <c r="AA134" s="31">
        <v>325.45000000000016</v>
      </c>
      <c r="AB134" s="31">
        <v>316.48225806451626</v>
      </c>
      <c r="AC134" s="31">
        <v>269.16129032258078</v>
      </c>
      <c r="AD134" s="31">
        <v>249.12903225806463</v>
      </c>
      <c r="AE134" s="31">
        <v>249.12903225806463</v>
      </c>
      <c r="AF134" s="31">
        <v>249.12903225806463</v>
      </c>
      <c r="AG134" s="31">
        <v>249.12903225806463</v>
      </c>
      <c r="AH134" s="31">
        <v>249.12903225806463</v>
      </c>
      <c r="AI134" s="31">
        <v>249.12903225806463</v>
      </c>
      <c r="AJ134" s="31">
        <v>249.12903225806463</v>
      </c>
      <c r="AK134" s="31">
        <v>249.12903225806463</v>
      </c>
      <c r="AL134" s="31"/>
      <c r="AM134" s="31"/>
      <c r="AN134" s="31"/>
      <c r="AO134" s="31"/>
      <c r="AP134" s="31"/>
      <c r="AQ134" s="31"/>
      <c r="AR134" s="31"/>
      <c r="AS134" s="31">
        <v>9</v>
      </c>
      <c r="AT134" s="31">
        <v>9</v>
      </c>
      <c r="AU134" s="31">
        <v>7</v>
      </c>
      <c r="AV134" s="31">
        <v>2</v>
      </c>
      <c r="AW134" s="31">
        <v>1</v>
      </c>
      <c r="AX134" s="31">
        <v>1</v>
      </c>
      <c r="AY134" s="31">
        <v>1</v>
      </c>
      <c r="AZ134" s="31">
        <v>1</v>
      </c>
      <c r="BA134" s="31">
        <v>1</v>
      </c>
      <c r="BB134" s="31">
        <v>1</v>
      </c>
      <c r="BC134" s="31">
        <v>1</v>
      </c>
      <c r="BD134" s="31">
        <v>1</v>
      </c>
      <c r="BE134" s="31"/>
      <c r="BF134" s="31"/>
      <c r="BG134" s="31"/>
      <c r="BH134" s="31"/>
      <c r="BI134" s="31"/>
      <c r="BJ134" s="31"/>
      <c r="BK134" s="31"/>
      <c r="BL134" s="31">
        <v>0.29032258064516131</v>
      </c>
      <c r="BM134" s="31">
        <v>0.29032258064516131</v>
      </c>
      <c r="BN134" s="31">
        <v>0.22580645161290322</v>
      </c>
      <c r="BO134" s="31">
        <v>6.4516129032258063E-2</v>
      </c>
      <c r="BP134" s="31">
        <v>3.2258064516129031E-2</v>
      </c>
      <c r="BQ134" s="31">
        <v>3.2258064516129031E-2</v>
      </c>
      <c r="BR134" s="31">
        <v>3.2258064516129031E-2</v>
      </c>
      <c r="BS134" s="31">
        <v>3.2258064516129031E-2</v>
      </c>
      <c r="BT134" s="31">
        <v>3.2258064516129031E-2</v>
      </c>
      <c r="BU134" s="31">
        <v>3.2258064516129031E-2</v>
      </c>
      <c r="BV134" s="31">
        <v>3.2258064516129031E-2</v>
      </c>
      <c r="BW134" s="31">
        <v>3.2258064516129031E-2</v>
      </c>
      <c r="BX134" s="31"/>
      <c r="BY134" s="31"/>
      <c r="BZ134" s="31"/>
      <c r="CA134" s="31"/>
      <c r="CB134" s="31"/>
      <c r="CC134" s="31"/>
      <c r="CD134" s="31"/>
      <c r="CE134" s="31">
        <v>7.8236111111473292</v>
      </c>
    </row>
    <row r="135" spans="1:83" s="2" customFormat="1" ht="14.25" customHeight="1" x14ac:dyDescent="0.2">
      <c r="A135" s="9" t="s">
        <v>33</v>
      </c>
      <c r="B135" s="9">
        <v>537</v>
      </c>
      <c r="C135" s="9" t="s">
        <v>126</v>
      </c>
      <c r="D135" s="9">
        <v>2025</v>
      </c>
      <c r="E135" s="31">
        <v>12</v>
      </c>
      <c r="F135" s="31" t="s">
        <v>434</v>
      </c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>
        <v>99.69611111140344</v>
      </c>
    </row>
    <row r="136" spans="1:83" s="2" customFormat="1" ht="14.25" customHeight="1" x14ac:dyDescent="0.2">
      <c r="A136" s="9" t="s">
        <v>33</v>
      </c>
      <c r="B136" s="9">
        <v>889</v>
      </c>
      <c r="C136" s="9" t="s">
        <v>106</v>
      </c>
      <c r="D136" s="9">
        <v>2025</v>
      </c>
      <c r="E136" s="31">
        <v>12</v>
      </c>
      <c r="F136" s="31" t="s">
        <v>441</v>
      </c>
      <c r="G136" s="31">
        <v>213371.80000000008</v>
      </c>
      <c r="H136" s="31">
        <v>213371.80000000016</v>
      </c>
      <c r="I136" s="31">
        <v>204986.95000000024</v>
      </c>
      <c r="J136" s="31">
        <v>165469.00000000023</v>
      </c>
      <c r="K136" s="31">
        <v>128547.0000000002</v>
      </c>
      <c r="L136" s="31">
        <v>121576.0000000002</v>
      </c>
      <c r="M136" s="31">
        <v>97051.000000000131</v>
      </c>
      <c r="N136" s="31">
        <v>85343.000000000175</v>
      </c>
      <c r="O136" s="31">
        <v>72468.999999999971</v>
      </c>
      <c r="P136" s="31">
        <v>55602.999999999956</v>
      </c>
      <c r="Q136" s="31">
        <v>23188</v>
      </c>
      <c r="R136" s="31">
        <v>23188</v>
      </c>
      <c r="S136" s="31"/>
      <c r="T136" s="31"/>
      <c r="U136" s="31"/>
      <c r="V136" s="31"/>
      <c r="W136" s="31"/>
      <c r="X136" s="31"/>
      <c r="Y136" s="31"/>
      <c r="Z136" s="31">
        <v>6882.9612903225834</v>
      </c>
      <c r="AA136" s="31">
        <v>6882.9612903225861</v>
      </c>
      <c r="AB136" s="31">
        <v>6612.4822580645241</v>
      </c>
      <c r="AC136" s="31">
        <v>5337.7096774193624</v>
      </c>
      <c r="AD136" s="31">
        <v>4146.6774193548454</v>
      </c>
      <c r="AE136" s="31">
        <v>3921.8064516129098</v>
      </c>
      <c r="AF136" s="31">
        <v>3130.6774193548431</v>
      </c>
      <c r="AG136" s="31">
        <v>2753.0000000000055</v>
      </c>
      <c r="AH136" s="31">
        <v>2337.7096774193537</v>
      </c>
      <c r="AI136" s="31">
        <v>1793.6451612903211</v>
      </c>
      <c r="AJ136" s="31">
        <v>748</v>
      </c>
      <c r="AK136" s="31">
        <v>748</v>
      </c>
      <c r="AL136" s="31"/>
      <c r="AM136" s="31"/>
      <c r="AN136" s="31"/>
      <c r="AO136" s="31"/>
      <c r="AP136" s="31"/>
      <c r="AQ136" s="31"/>
      <c r="AR136" s="31"/>
      <c r="AS136" s="31">
        <v>358</v>
      </c>
      <c r="AT136" s="31">
        <v>320</v>
      </c>
      <c r="AU136" s="31">
        <v>255</v>
      </c>
      <c r="AV136" s="31">
        <v>132</v>
      </c>
      <c r="AW136" s="31">
        <v>70</v>
      </c>
      <c r="AX136" s="31">
        <v>62</v>
      </c>
      <c r="AY136" s="31">
        <v>39</v>
      </c>
      <c r="AZ136" s="31">
        <v>30</v>
      </c>
      <c r="BA136" s="31">
        <v>22</v>
      </c>
      <c r="BB136" s="31">
        <v>14</v>
      </c>
      <c r="BC136" s="31">
        <v>4</v>
      </c>
      <c r="BD136" s="31">
        <v>4</v>
      </c>
      <c r="BE136" s="31"/>
      <c r="BF136" s="31"/>
      <c r="BG136" s="31"/>
      <c r="BH136" s="31"/>
      <c r="BI136" s="31"/>
      <c r="BJ136" s="31"/>
      <c r="BK136" s="31"/>
      <c r="BL136" s="31">
        <v>11.548387096774194</v>
      </c>
      <c r="BM136" s="31">
        <v>10.32258064516129</v>
      </c>
      <c r="BN136" s="31">
        <v>8.2258064516129039</v>
      </c>
      <c r="BO136" s="31">
        <v>4.258064516129032</v>
      </c>
      <c r="BP136" s="31">
        <v>2.2580645161290325</v>
      </c>
      <c r="BQ136" s="31">
        <v>2</v>
      </c>
      <c r="BR136" s="31">
        <v>1.2580645161290323</v>
      </c>
      <c r="BS136" s="31">
        <v>0.967741935483871</v>
      </c>
      <c r="BT136" s="31">
        <v>0.70967741935483875</v>
      </c>
      <c r="BU136" s="31">
        <v>0.45161290322580644</v>
      </c>
      <c r="BV136" s="31">
        <v>0.12903225806451613</v>
      </c>
      <c r="BW136" s="31">
        <v>0.12903225806451613</v>
      </c>
      <c r="BX136" s="31"/>
      <c r="BY136" s="31"/>
      <c r="BZ136" s="31"/>
      <c r="CA136" s="31"/>
      <c r="CB136" s="31"/>
      <c r="CC136" s="31"/>
      <c r="CD136" s="31"/>
      <c r="CE136" s="31">
        <v>191.50527777790558</v>
      </c>
    </row>
    <row r="137" spans="1:83" s="2" customFormat="1" ht="14.25" customHeight="1" x14ac:dyDescent="0.2">
      <c r="A137" s="9" t="s">
        <v>33</v>
      </c>
      <c r="B137" s="9">
        <v>807</v>
      </c>
      <c r="C137" s="9" t="s">
        <v>155</v>
      </c>
      <c r="D137" s="9">
        <v>2025</v>
      </c>
      <c r="E137" s="31">
        <v>12</v>
      </c>
      <c r="F137" s="31" t="s">
        <v>440</v>
      </c>
      <c r="G137" s="31">
        <v>138787.90000000043</v>
      </c>
      <c r="H137" s="31">
        <v>138787.9000000004</v>
      </c>
      <c r="I137" s="31">
        <v>133321.9000000004</v>
      </c>
      <c r="J137" s="31">
        <v>107647.00000000033</v>
      </c>
      <c r="K137" s="31">
        <v>85411.000000000218</v>
      </c>
      <c r="L137" s="31">
        <v>77682.000000000087</v>
      </c>
      <c r="M137" s="31">
        <v>67818.999999999913</v>
      </c>
      <c r="N137" s="31">
        <v>62354.999999999898</v>
      </c>
      <c r="O137" s="31">
        <v>59162.999999999898</v>
      </c>
      <c r="P137" s="31">
        <v>49641.99999999992</v>
      </c>
      <c r="Q137" s="31">
        <v>20686.000000000004</v>
      </c>
      <c r="R137" s="31">
        <v>20686.000000000004</v>
      </c>
      <c r="S137" s="31">
        <v>14560.000000000005</v>
      </c>
      <c r="T137" s="31">
        <v>14560.000000000005</v>
      </c>
      <c r="U137" s="31">
        <v>14560.000000000005</v>
      </c>
      <c r="V137" s="31"/>
      <c r="W137" s="31"/>
      <c r="X137" s="31"/>
      <c r="Y137" s="31"/>
      <c r="Z137" s="31">
        <v>4477.0290322580786</v>
      </c>
      <c r="AA137" s="31">
        <v>4477.0290322580777</v>
      </c>
      <c r="AB137" s="31">
        <v>4300.7064516129158</v>
      </c>
      <c r="AC137" s="31">
        <v>3472.4838709677529</v>
      </c>
      <c r="AD137" s="31">
        <v>2755.1935483871039</v>
      </c>
      <c r="AE137" s="31">
        <v>2505.8709677419383</v>
      </c>
      <c r="AF137" s="31">
        <v>2187.7096774193519</v>
      </c>
      <c r="AG137" s="31">
        <v>2011.4516129032224</v>
      </c>
      <c r="AH137" s="31">
        <v>1908.4838709677385</v>
      </c>
      <c r="AI137" s="31">
        <v>1601.3548387096748</v>
      </c>
      <c r="AJ137" s="31">
        <v>667.29032258064524</v>
      </c>
      <c r="AK137" s="31">
        <v>667.29032258064524</v>
      </c>
      <c r="AL137" s="31">
        <v>469.67741935483889</v>
      </c>
      <c r="AM137" s="31">
        <v>469.67741935483889</v>
      </c>
      <c r="AN137" s="31">
        <v>469.67741935483889</v>
      </c>
      <c r="AO137" s="31"/>
      <c r="AP137" s="31"/>
      <c r="AQ137" s="31"/>
      <c r="AR137" s="31"/>
      <c r="AS137" s="31">
        <v>204</v>
      </c>
      <c r="AT137" s="31">
        <v>189</v>
      </c>
      <c r="AU137" s="31">
        <v>151</v>
      </c>
      <c r="AV137" s="31">
        <v>74</v>
      </c>
      <c r="AW137" s="31">
        <v>39</v>
      </c>
      <c r="AX137" s="31">
        <v>30</v>
      </c>
      <c r="AY137" s="31">
        <v>21</v>
      </c>
      <c r="AZ137" s="31">
        <v>17</v>
      </c>
      <c r="BA137" s="31">
        <v>15</v>
      </c>
      <c r="BB137" s="31">
        <v>11</v>
      </c>
      <c r="BC137" s="31">
        <v>2</v>
      </c>
      <c r="BD137" s="31">
        <v>2</v>
      </c>
      <c r="BE137" s="31">
        <v>1</v>
      </c>
      <c r="BF137" s="31">
        <v>1</v>
      </c>
      <c r="BG137" s="31">
        <v>1</v>
      </c>
      <c r="BH137" s="31"/>
      <c r="BI137" s="31"/>
      <c r="BJ137" s="31"/>
      <c r="BK137" s="31"/>
      <c r="BL137" s="31">
        <v>6.580645161290323</v>
      </c>
      <c r="BM137" s="31">
        <v>6.096774193548387</v>
      </c>
      <c r="BN137" s="31">
        <v>4.870967741935484</v>
      </c>
      <c r="BO137" s="31">
        <v>2.3870967741935485</v>
      </c>
      <c r="BP137" s="31">
        <v>1.2580645161290323</v>
      </c>
      <c r="BQ137" s="31">
        <v>0.967741935483871</v>
      </c>
      <c r="BR137" s="31">
        <v>0.67741935483870963</v>
      </c>
      <c r="BS137" s="31">
        <v>0.54838709677419351</v>
      </c>
      <c r="BT137" s="31">
        <v>0.4838709677419355</v>
      </c>
      <c r="BU137" s="31">
        <v>0.35483870967741937</v>
      </c>
      <c r="BV137" s="31">
        <v>6.4516129032258063E-2</v>
      </c>
      <c r="BW137" s="31">
        <v>6.4516129032258063E-2</v>
      </c>
      <c r="BX137" s="31">
        <v>3.2258064516129031E-2</v>
      </c>
      <c r="BY137" s="31">
        <v>3.2258064516129031E-2</v>
      </c>
      <c r="BZ137" s="31">
        <v>3.2258064516129031E-2</v>
      </c>
      <c r="CA137" s="31"/>
      <c r="CB137" s="31"/>
      <c r="CC137" s="31"/>
      <c r="CD137" s="31"/>
      <c r="CE137" s="31">
        <v>109.75749999994878</v>
      </c>
    </row>
    <row r="138" spans="1:83" s="2" customFormat="1" ht="14.25" customHeight="1" x14ac:dyDescent="0.2">
      <c r="A138" s="9" t="s">
        <v>33</v>
      </c>
      <c r="B138" s="9">
        <v>828</v>
      </c>
      <c r="C138" s="9" t="s">
        <v>158</v>
      </c>
      <c r="D138" s="9">
        <v>2025</v>
      </c>
      <c r="E138" s="31">
        <v>12</v>
      </c>
      <c r="F138" s="31" t="s">
        <v>439</v>
      </c>
      <c r="G138" s="31">
        <v>341963.54999999993</v>
      </c>
      <c r="H138" s="31">
        <v>341963.55000000005</v>
      </c>
      <c r="I138" s="31">
        <v>330538.80000000022</v>
      </c>
      <c r="J138" s="31">
        <v>275728.8499999998</v>
      </c>
      <c r="K138" s="31">
        <v>218832.9000000002</v>
      </c>
      <c r="L138" s="31">
        <v>205148.90000000017</v>
      </c>
      <c r="M138" s="31">
        <v>184410.9000000002</v>
      </c>
      <c r="N138" s="31">
        <v>169523.90000000023</v>
      </c>
      <c r="O138" s="31">
        <v>153937.0000000002</v>
      </c>
      <c r="P138" s="31">
        <v>134688.00000000017</v>
      </c>
      <c r="Q138" s="31">
        <v>34817</v>
      </c>
      <c r="R138" s="31">
        <v>34817</v>
      </c>
      <c r="S138" s="31">
        <v>10580</v>
      </c>
      <c r="T138" s="31">
        <v>10580</v>
      </c>
      <c r="U138" s="31">
        <v>10580</v>
      </c>
      <c r="V138" s="31"/>
      <c r="W138" s="31"/>
      <c r="X138" s="31"/>
      <c r="Y138" s="31"/>
      <c r="Z138" s="31">
        <v>11031.082258064514</v>
      </c>
      <c r="AA138" s="31">
        <v>11031.082258064518</v>
      </c>
      <c r="AB138" s="31">
        <v>10662.541935483878</v>
      </c>
      <c r="AC138" s="31">
        <v>8894.4790322580575</v>
      </c>
      <c r="AD138" s="31">
        <v>7059.1258064516196</v>
      </c>
      <c r="AE138" s="31">
        <v>6617.7064516129085</v>
      </c>
      <c r="AF138" s="31">
        <v>5948.7387096774255</v>
      </c>
      <c r="AG138" s="31">
        <v>5468.5129032258137</v>
      </c>
      <c r="AH138" s="31">
        <v>4965.7096774193615</v>
      </c>
      <c r="AI138" s="31">
        <v>4344.7741935483928</v>
      </c>
      <c r="AJ138" s="31">
        <v>1123.1290322580646</v>
      </c>
      <c r="AK138" s="31">
        <v>1123.1290322580646</v>
      </c>
      <c r="AL138" s="31">
        <v>341.29032258064518</v>
      </c>
      <c r="AM138" s="31">
        <v>341.29032258064518</v>
      </c>
      <c r="AN138" s="31">
        <v>341.29032258064518</v>
      </c>
      <c r="AO138" s="31"/>
      <c r="AP138" s="31"/>
      <c r="AQ138" s="31"/>
      <c r="AR138" s="31"/>
      <c r="AS138" s="31">
        <v>499</v>
      </c>
      <c r="AT138" s="31">
        <v>457</v>
      </c>
      <c r="AU138" s="31">
        <v>363</v>
      </c>
      <c r="AV138" s="31">
        <v>192</v>
      </c>
      <c r="AW138" s="31">
        <v>100</v>
      </c>
      <c r="AX138" s="31">
        <v>85</v>
      </c>
      <c r="AY138" s="31">
        <v>66</v>
      </c>
      <c r="AZ138" s="31">
        <v>55</v>
      </c>
      <c r="BA138" s="31">
        <v>46</v>
      </c>
      <c r="BB138" s="31">
        <v>37</v>
      </c>
      <c r="BC138" s="31">
        <v>5</v>
      </c>
      <c r="BD138" s="31">
        <v>5</v>
      </c>
      <c r="BE138" s="31">
        <v>1</v>
      </c>
      <c r="BF138" s="31">
        <v>1</v>
      </c>
      <c r="BG138" s="31">
        <v>1</v>
      </c>
      <c r="BH138" s="31"/>
      <c r="BI138" s="31"/>
      <c r="BJ138" s="31"/>
      <c r="BK138" s="31"/>
      <c r="BL138" s="31">
        <v>16.096774193548388</v>
      </c>
      <c r="BM138" s="31">
        <v>14.741935483870968</v>
      </c>
      <c r="BN138" s="31">
        <v>11.709677419354838</v>
      </c>
      <c r="BO138" s="31">
        <v>6.193548387096774</v>
      </c>
      <c r="BP138" s="31">
        <v>3.225806451612903</v>
      </c>
      <c r="BQ138" s="31">
        <v>2.7419354838709675</v>
      </c>
      <c r="BR138" s="31">
        <v>2.129032258064516</v>
      </c>
      <c r="BS138" s="31">
        <v>1.7741935483870968</v>
      </c>
      <c r="BT138" s="31">
        <v>1.4838709677419355</v>
      </c>
      <c r="BU138" s="31">
        <v>1.1935483870967742</v>
      </c>
      <c r="BV138" s="31">
        <v>0.16129032258064516</v>
      </c>
      <c r="BW138" s="31">
        <v>0.16129032258064516</v>
      </c>
      <c r="BX138" s="31">
        <v>3.2258064516129031E-2</v>
      </c>
      <c r="BY138" s="31">
        <v>3.2258064516129031E-2</v>
      </c>
      <c r="BZ138" s="31">
        <v>3.2258064516129031E-2</v>
      </c>
      <c r="CA138" s="31"/>
      <c r="CB138" s="31"/>
      <c r="CC138" s="31"/>
      <c r="CD138" s="31"/>
      <c r="CE138" s="31">
        <v>201.53055555542232</v>
      </c>
    </row>
    <row r="139" spans="1:83" s="2" customFormat="1" ht="14.25" customHeight="1" x14ac:dyDescent="0.2">
      <c r="A139" s="9" t="s">
        <v>33</v>
      </c>
      <c r="B139" s="9">
        <v>886</v>
      </c>
      <c r="C139" s="9" t="s">
        <v>116</v>
      </c>
      <c r="D139" s="9">
        <v>2025</v>
      </c>
      <c r="E139" s="31">
        <v>12</v>
      </c>
      <c r="F139" s="31" t="s">
        <v>438</v>
      </c>
      <c r="G139" s="31">
        <v>103625.85000000015</v>
      </c>
      <c r="H139" s="31">
        <v>103625.85000000015</v>
      </c>
      <c r="I139" s="31">
        <v>99848.950000000157</v>
      </c>
      <c r="J139" s="31">
        <v>75912.000000000058</v>
      </c>
      <c r="K139" s="31">
        <v>54995.999999999978</v>
      </c>
      <c r="L139" s="31">
        <v>47881.999999999993</v>
      </c>
      <c r="M139" s="31">
        <v>37821.999999999993</v>
      </c>
      <c r="N139" s="31">
        <v>31285.999999999993</v>
      </c>
      <c r="O139" s="31">
        <v>24874.999999999985</v>
      </c>
      <c r="P139" s="31">
        <v>24874.999999999985</v>
      </c>
      <c r="Q139" s="31"/>
      <c r="R139" s="31"/>
      <c r="S139" s="31"/>
      <c r="T139" s="31"/>
      <c r="U139" s="31"/>
      <c r="V139" s="31"/>
      <c r="W139" s="31"/>
      <c r="X139" s="31"/>
      <c r="Y139" s="31"/>
      <c r="Z139" s="31">
        <v>3342.7693548387147</v>
      </c>
      <c r="AA139" s="31">
        <v>3342.7693548387147</v>
      </c>
      <c r="AB139" s="31">
        <v>3220.9338709677472</v>
      </c>
      <c r="AC139" s="31">
        <v>2448.7741935483891</v>
      </c>
      <c r="AD139" s="31">
        <v>1774.0645161290315</v>
      </c>
      <c r="AE139" s="31">
        <v>1544.58064516129</v>
      </c>
      <c r="AF139" s="31">
        <v>1220.064516129032</v>
      </c>
      <c r="AG139" s="31">
        <v>1009.2258064516127</v>
      </c>
      <c r="AH139" s="31">
        <v>802.41935483870918</v>
      </c>
      <c r="AI139" s="31">
        <v>802.41935483870918</v>
      </c>
      <c r="AJ139" s="31"/>
      <c r="AK139" s="31"/>
      <c r="AL139" s="31"/>
      <c r="AM139" s="31"/>
      <c r="AN139" s="31"/>
      <c r="AO139" s="31"/>
      <c r="AP139" s="31"/>
      <c r="AQ139" s="31"/>
      <c r="AR139" s="31"/>
      <c r="AS139" s="31">
        <v>185</v>
      </c>
      <c r="AT139" s="31">
        <v>172</v>
      </c>
      <c r="AU139" s="31">
        <v>142</v>
      </c>
      <c r="AV139" s="31">
        <v>67</v>
      </c>
      <c r="AW139" s="31">
        <v>34</v>
      </c>
      <c r="AX139" s="31">
        <v>26</v>
      </c>
      <c r="AY139" s="31">
        <v>17</v>
      </c>
      <c r="AZ139" s="31">
        <v>12</v>
      </c>
      <c r="BA139" s="31">
        <v>8</v>
      </c>
      <c r="BB139" s="31">
        <v>8</v>
      </c>
      <c r="BC139" s="31"/>
      <c r="BD139" s="31"/>
      <c r="BE139" s="31"/>
      <c r="BF139" s="31"/>
      <c r="BG139" s="31"/>
      <c r="BH139" s="31"/>
      <c r="BI139" s="31"/>
      <c r="BJ139" s="31"/>
      <c r="BK139" s="31"/>
      <c r="BL139" s="31">
        <v>5.967741935483871</v>
      </c>
      <c r="BM139" s="31">
        <v>5.5483870967741939</v>
      </c>
      <c r="BN139" s="31">
        <v>4.580645161290323</v>
      </c>
      <c r="BO139" s="31">
        <v>2.161290322580645</v>
      </c>
      <c r="BP139" s="31">
        <v>1.096774193548387</v>
      </c>
      <c r="BQ139" s="31">
        <v>0.83870967741935487</v>
      </c>
      <c r="BR139" s="31">
        <v>0.54838709677419351</v>
      </c>
      <c r="BS139" s="31">
        <v>0.38709677419354838</v>
      </c>
      <c r="BT139" s="31">
        <v>0.25806451612903225</v>
      </c>
      <c r="BU139" s="31">
        <v>0.25806451612903225</v>
      </c>
      <c r="BV139" s="31"/>
      <c r="BW139" s="31"/>
      <c r="BX139" s="31"/>
      <c r="BY139" s="31"/>
      <c r="BZ139" s="31"/>
      <c r="CA139" s="31"/>
      <c r="CB139" s="31"/>
      <c r="CC139" s="31"/>
      <c r="CD139" s="31"/>
      <c r="CE139" s="31">
        <v>134.47944444434484</v>
      </c>
    </row>
    <row r="140" spans="1:83" s="2" customFormat="1" ht="14.25" customHeight="1" x14ac:dyDescent="0.2">
      <c r="A140" s="9" t="s">
        <v>33</v>
      </c>
      <c r="B140" s="9">
        <v>523</v>
      </c>
      <c r="C140" s="9" t="s">
        <v>114</v>
      </c>
      <c r="D140" s="9">
        <v>2025</v>
      </c>
      <c r="E140" s="31">
        <v>12</v>
      </c>
      <c r="F140" s="31" t="s">
        <v>437</v>
      </c>
      <c r="G140" s="31">
        <v>206204.94999999987</v>
      </c>
      <c r="H140" s="31">
        <v>206204.94999999987</v>
      </c>
      <c r="I140" s="31">
        <v>200525.94999999984</v>
      </c>
      <c r="J140" s="31">
        <v>159644.9500000003</v>
      </c>
      <c r="K140" s="31">
        <v>117455.00000000031</v>
      </c>
      <c r="L140" s="31">
        <v>111058.00000000028</v>
      </c>
      <c r="M140" s="31">
        <v>99075.000000000247</v>
      </c>
      <c r="N140" s="31">
        <v>80935.000000000306</v>
      </c>
      <c r="O140" s="31">
        <v>74623.000000000146</v>
      </c>
      <c r="P140" s="31">
        <v>55137.999999999942</v>
      </c>
      <c r="Q140" s="31">
        <v>16725.000000000007</v>
      </c>
      <c r="R140" s="31">
        <v>11505.000000000007</v>
      </c>
      <c r="S140" s="31"/>
      <c r="T140" s="31"/>
      <c r="U140" s="31"/>
      <c r="V140" s="31"/>
      <c r="W140" s="31"/>
      <c r="X140" s="31"/>
      <c r="Y140" s="31"/>
      <c r="Z140" s="31">
        <v>6651.7725806451572</v>
      </c>
      <c r="AA140" s="31">
        <v>6651.7725806451572</v>
      </c>
      <c r="AB140" s="31">
        <v>6468.5790322580597</v>
      </c>
      <c r="AC140" s="31">
        <v>5149.837096774203</v>
      </c>
      <c r="AD140" s="31">
        <v>3788.8709677419452</v>
      </c>
      <c r="AE140" s="31">
        <v>3582.5161290322671</v>
      </c>
      <c r="AF140" s="31">
        <v>3195.9677419354916</v>
      </c>
      <c r="AG140" s="31">
        <v>2610.806451612913</v>
      </c>
      <c r="AH140" s="31">
        <v>2407.1935483871016</v>
      </c>
      <c r="AI140" s="31">
        <v>1778.6451612903206</v>
      </c>
      <c r="AJ140" s="31">
        <v>539.51612903225828</v>
      </c>
      <c r="AK140" s="31">
        <v>371.12903225806474</v>
      </c>
      <c r="AL140" s="31"/>
      <c r="AM140" s="31"/>
      <c r="AN140" s="31"/>
      <c r="AO140" s="31"/>
      <c r="AP140" s="31"/>
      <c r="AQ140" s="31"/>
      <c r="AR140" s="31"/>
      <c r="AS140" s="31">
        <v>316</v>
      </c>
      <c r="AT140" s="31">
        <v>297</v>
      </c>
      <c r="AU140" s="31">
        <v>251</v>
      </c>
      <c r="AV140" s="31">
        <v>125</v>
      </c>
      <c r="AW140" s="31">
        <v>59</v>
      </c>
      <c r="AX140" s="31">
        <v>52</v>
      </c>
      <c r="AY140" s="31">
        <v>41</v>
      </c>
      <c r="AZ140" s="31">
        <v>28</v>
      </c>
      <c r="BA140" s="31">
        <v>24</v>
      </c>
      <c r="BB140" s="31">
        <v>15</v>
      </c>
      <c r="BC140" s="31">
        <v>3</v>
      </c>
      <c r="BD140" s="31">
        <v>2</v>
      </c>
      <c r="BE140" s="31"/>
      <c r="BF140" s="31"/>
      <c r="BG140" s="31"/>
      <c r="BH140" s="31"/>
      <c r="BI140" s="31"/>
      <c r="BJ140" s="31"/>
      <c r="BK140" s="31"/>
      <c r="BL140" s="31">
        <v>10.193548387096774</v>
      </c>
      <c r="BM140" s="31">
        <v>9.5806451612903221</v>
      </c>
      <c r="BN140" s="31">
        <v>8.0967741935483879</v>
      </c>
      <c r="BO140" s="31">
        <v>4.032258064516129</v>
      </c>
      <c r="BP140" s="31">
        <v>1.903225806451613</v>
      </c>
      <c r="BQ140" s="31">
        <v>1.6774193548387097</v>
      </c>
      <c r="BR140" s="31">
        <v>1.3225806451612903</v>
      </c>
      <c r="BS140" s="31">
        <v>0.90322580645161288</v>
      </c>
      <c r="BT140" s="31">
        <v>0.77419354838709675</v>
      </c>
      <c r="BU140" s="31">
        <v>0.4838709677419355</v>
      </c>
      <c r="BV140" s="31">
        <v>9.6774193548387094E-2</v>
      </c>
      <c r="BW140" s="31">
        <v>6.4516129032258063E-2</v>
      </c>
      <c r="BX140" s="31"/>
      <c r="BY140" s="31"/>
      <c r="BZ140" s="31"/>
      <c r="CA140" s="31"/>
      <c r="CB140" s="31"/>
      <c r="CC140" s="31"/>
      <c r="CD140" s="31"/>
      <c r="CE140" s="31">
        <v>165.13527777796844</v>
      </c>
    </row>
    <row r="141" spans="1:83" s="2" customFormat="1" ht="14.25" customHeight="1" x14ac:dyDescent="0.2">
      <c r="A141" s="9" t="s">
        <v>35</v>
      </c>
      <c r="B141" s="9">
        <v>568</v>
      </c>
      <c r="C141" s="9" t="s">
        <v>189</v>
      </c>
      <c r="D141" s="9">
        <v>2025</v>
      </c>
      <c r="E141" s="31">
        <v>12</v>
      </c>
      <c r="F141" s="31" t="s">
        <v>458</v>
      </c>
      <c r="G141" s="31">
        <v>900</v>
      </c>
      <c r="H141" s="31">
        <v>900</v>
      </c>
      <c r="I141" s="31">
        <v>900</v>
      </c>
      <c r="J141" s="31">
        <v>900</v>
      </c>
      <c r="K141" s="31">
        <v>900</v>
      </c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>
        <v>29.032258064516128</v>
      </c>
      <c r="AA141" s="31">
        <v>29.032258064516128</v>
      </c>
      <c r="AB141" s="31">
        <v>29.032258064516128</v>
      </c>
      <c r="AC141" s="31">
        <v>29.032258064516128</v>
      </c>
      <c r="AD141" s="31">
        <v>29.032258064516128</v>
      </c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>
        <v>1</v>
      </c>
      <c r="AT141" s="31">
        <v>1</v>
      </c>
      <c r="AU141" s="31">
        <v>1</v>
      </c>
      <c r="AV141" s="31">
        <v>1</v>
      </c>
      <c r="AW141" s="31">
        <v>1</v>
      </c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>
        <v>3.2258064516129031E-2</v>
      </c>
      <c r="BM141" s="31">
        <v>3.2258064516129031E-2</v>
      </c>
      <c r="BN141" s="31">
        <v>3.2258064516129031E-2</v>
      </c>
      <c r="BO141" s="31">
        <v>3.2258064516129031E-2</v>
      </c>
      <c r="BP141" s="31">
        <v>3.2258064516129031E-2</v>
      </c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</row>
    <row r="142" spans="1:83" s="2" customFormat="1" ht="14.25" customHeight="1" x14ac:dyDescent="0.2">
      <c r="A142" s="9" t="s">
        <v>35</v>
      </c>
      <c r="B142" s="9">
        <v>544</v>
      </c>
      <c r="C142" s="9" t="s">
        <v>99</v>
      </c>
      <c r="D142" s="9">
        <v>2025</v>
      </c>
      <c r="E142" s="31">
        <v>12</v>
      </c>
      <c r="F142" s="31" t="s">
        <v>455</v>
      </c>
      <c r="G142" s="31">
        <v>177742.7999999999</v>
      </c>
      <c r="H142" s="31">
        <v>177742.79999999984</v>
      </c>
      <c r="I142" s="31">
        <v>173386.9499999999</v>
      </c>
      <c r="J142" s="31">
        <v>146249</v>
      </c>
      <c r="K142" s="31">
        <v>111964.99999999994</v>
      </c>
      <c r="L142" s="31">
        <v>103204.99999999996</v>
      </c>
      <c r="M142" s="31">
        <v>81514.000000000073</v>
      </c>
      <c r="N142" s="31">
        <v>67196.000000000087</v>
      </c>
      <c r="O142" s="31">
        <v>54394.000000000051</v>
      </c>
      <c r="P142" s="31">
        <v>50137.000000000051</v>
      </c>
      <c r="Q142" s="31">
        <v>16999.999999999993</v>
      </c>
      <c r="R142" s="31">
        <v>16999.999999999993</v>
      </c>
      <c r="S142" s="31"/>
      <c r="T142" s="31"/>
      <c r="U142" s="31"/>
      <c r="V142" s="31"/>
      <c r="W142" s="31"/>
      <c r="X142" s="31"/>
      <c r="Y142" s="31"/>
      <c r="Z142" s="31">
        <v>5733.638709677416</v>
      </c>
      <c r="AA142" s="31">
        <v>5733.6387096774142</v>
      </c>
      <c r="AB142" s="31">
        <v>5593.1274193548352</v>
      </c>
      <c r="AC142" s="31">
        <v>4717.7096774193551</v>
      </c>
      <c r="AD142" s="31">
        <v>3611.774193548385</v>
      </c>
      <c r="AE142" s="31">
        <v>3329.1935483870952</v>
      </c>
      <c r="AF142" s="31">
        <v>2629.4838709677442</v>
      </c>
      <c r="AG142" s="31">
        <v>2167.6129032258091</v>
      </c>
      <c r="AH142" s="31">
        <v>1754.6451612903243</v>
      </c>
      <c r="AI142" s="31">
        <v>1617.322580645163</v>
      </c>
      <c r="AJ142" s="31">
        <v>548.38709677419331</v>
      </c>
      <c r="AK142" s="31">
        <v>548.38709677419331</v>
      </c>
      <c r="AL142" s="31"/>
      <c r="AM142" s="31"/>
      <c r="AN142" s="31"/>
      <c r="AO142" s="31"/>
      <c r="AP142" s="31"/>
      <c r="AQ142" s="31"/>
      <c r="AR142" s="31"/>
      <c r="AS142" s="31">
        <v>250</v>
      </c>
      <c r="AT142" s="31">
        <v>233</v>
      </c>
      <c r="AU142" s="31">
        <v>200</v>
      </c>
      <c r="AV142" s="31">
        <v>118</v>
      </c>
      <c r="AW142" s="31">
        <v>64</v>
      </c>
      <c r="AX142" s="31">
        <v>54</v>
      </c>
      <c r="AY142" s="31">
        <v>34</v>
      </c>
      <c r="AZ142" s="31">
        <v>23</v>
      </c>
      <c r="BA142" s="31">
        <v>15</v>
      </c>
      <c r="BB142" s="31">
        <v>13</v>
      </c>
      <c r="BC142" s="31">
        <v>3</v>
      </c>
      <c r="BD142" s="31">
        <v>3</v>
      </c>
      <c r="BE142" s="31"/>
      <c r="BF142" s="31"/>
      <c r="BG142" s="31"/>
      <c r="BH142" s="31"/>
      <c r="BI142" s="31"/>
      <c r="BJ142" s="31"/>
      <c r="BK142" s="31"/>
      <c r="BL142" s="31">
        <v>8.064516129032258</v>
      </c>
      <c r="BM142" s="31">
        <v>7.5161290322580649</v>
      </c>
      <c r="BN142" s="31">
        <v>6.4516129032258061</v>
      </c>
      <c r="BO142" s="31">
        <v>3.806451612903226</v>
      </c>
      <c r="BP142" s="31">
        <v>2.064516129032258</v>
      </c>
      <c r="BQ142" s="31">
        <v>1.7419354838709677</v>
      </c>
      <c r="BR142" s="31">
        <v>1.096774193548387</v>
      </c>
      <c r="BS142" s="31">
        <v>0.74193548387096775</v>
      </c>
      <c r="BT142" s="31">
        <v>0.4838709677419355</v>
      </c>
      <c r="BU142" s="31">
        <v>0.41935483870967744</v>
      </c>
      <c r="BV142" s="31">
        <v>9.6774193548387094E-2</v>
      </c>
      <c r="BW142" s="31">
        <v>9.6774193548387094E-2</v>
      </c>
      <c r="BX142" s="31"/>
      <c r="BY142" s="31"/>
      <c r="BZ142" s="31"/>
      <c r="CA142" s="31"/>
      <c r="CB142" s="31"/>
      <c r="CC142" s="31"/>
      <c r="CD142" s="31"/>
      <c r="CE142" s="31">
        <v>166.75416666631122</v>
      </c>
    </row>
    <row r="143" spans="1:83" s="2" customFormat="1" ht="14.25" customHeight="1" x14ac:dyDescent="0.2">
      <c r="A143" s="9" t="s">
        <v>35</v>
      </c>
      <c r="B143" s="9">
        <v>580</v>
      </c>
      <c r="C143" s="9" t="s">
        <v>96</v>
      </c>
      <c r="D143" s="9">
        <v>2025</v>
      </c>
      <c r="E143" s="31">
        <v>12</v>
      </c>
      <c r="F143" s="31" t="s">
        <v>454</v>
      </c>
      <c r="G143" s="31">
        <v>124807.00000000006</v>
      </c>
      <c r="H143" s="31">
        <v>124807.00000000004</v>
      </c>
      <c r="I143" s="31">
        <v>121161.00000000004</v>
      </c>
      <c r="J143" s="31">
        <v>94691.000000000044</v>
      </c>
      <c r="K143" s="31">
        <v>75207.000000000029</v>
      </c>
      <c r="L143" s="31">
        <v>67510.000000000029</v>
      </c>
      <c r="M143" s="31">
        <v>54104.999999999985</v>
      </c>
      <c r="N143" s="31">
        <v>47578.999999999993</v>
      </c>
      <c r="O143" s="31">
        <v>44186.999999999993</v>
      </c>
      <c r="P143" s="31">
        <v>39921.999999999993</v>
      </c>
      <c r="Q143" s="31">
        <v>6000</v>
      </c>
      <c r="R143" s="31">
        <v>6000</v>
      </c>
      <c r="S143" s="31"/>
      <c r="T143" s="31"/>
      <c r="U143" s="31"/>
      <c r="V143" s="31"/>
      <c r="W143" s="31"/>
      <c r="X143" s="31"/>
      <c r="Y143" s="31"/>
      <c r="Z143" s="31">
        <v>4026.0322580645179</v>
      </c>
      <c r="AA143" s="31">
        <v>4026.0322580645175</v>
      </c>
      <c r="AB143" s="31">
        <v>3908.4193548387111</v>
      </c>
      <c r="AC143" s="31">
        <v>3054.5483870967755</v>
      </c>
      <c r="AD143" s="31">
        <v>2426.032258064517</v>
      </c>
      <c r="AE143" s="31">
        <v>2177.7419354838721</v>
      </c>
      <c r="AF143" s="31">
        <v>1745.3225806451608</v>
      </c>
      <c r="AG143" s="31">
        <v>1534.8064516129029</v>
      </c>
      <c r="AH143" s="31">
        <v>1425.3870967741934</v>
      </c>
      <c r="AI143" s="31">
        <v>1287.8064516129029</v>
      </c>
      <c r="AJ143" s="31">
        <v>193.54838709677421</v>
      </c>
      <c r="AK143" s="31">
        <v>193.54838709677421</v>
      </c>
      <c r="AL143" s="31"/>
      <c r="AM143" s="31"/>
      <c r="AN143" s="31"/>
      <c r="AO143" s="31"/>
      <c r="AP143" s="31"/>
      <c r="AQ143" s="31"/>
      <c r="AR143" s="31"/>
      <c r="AS143" s="31">
        <v>189</v>
      </c>
      <c r="AT143" s="31">
        <v>179</v>
      </c>
      <c r="AU143" s="31">
        <v>150</v>
      </c>
      <c r="AV143" s="31">
        <v>72</v>
      </c>
      <c r="AW143" s="31">
        <v>41</v>
      </c>
      <c r="AX143" s="31">
        <v>32</v>
      </c>
      <c r="AY143" s="31">
        <v>20</v>
      </c>
      <c r="AZ143" s="31">
        <v>15</v>
      </c>
      <c r="BA143" s="31">
        <v>13</v>
      </c>
      <c r="BB143" s="31">
        <v>11</v>
      </c>
      <c r="BC143" s="31">
        <v>1</v>
      </c>
      <c r="BD143" s="31">
        <v>1</v>
      </c>
      <c r="BE143" s="31"/>
      <c r="BF143" s="31"/>
      <c r="BG143" s="31"/>
      <c r="BH143" s="31"/>
      <c r="BI143" s="31"/>
      <c r="BJ143" s="31"/>
      <c r="BK143" s="31"/>
      <c r="BL143" s="31">
        <v>6.096774193548387</v>
      </c>
      <c r="BM143" s="31">
        <v>5.774193548387097</v>
      </c>
      <c r="BN143" s="31">
        <v>4.838709677419355</v>
      </c>
      <c r="BO143" s="31">
        <v>2.3225806451612905</v>
      </c>
      <c r="BP143" s="31">
        <v>1.3225806451612903</v>
      </c>
      <c r="BQ143" s="31">
        <v>1.032258064516129</v>
      </c>
      <c r="BR143" s="31">
        <v>0.64516129032258063</v>
      </c>
      <c r="BS143" s="31">
        <v>0.4838709677419355</v>
      </c>
      <c r="BT143" s="31">
        <v>0.41935483870967744</v>
      </c>
      <c r="BU143" s="31">
        <v>0.35483870967741937</v>
      </c>
      <c r="BV143" s="31">
        <v>3.2258064516129031E-2</v>
      </c>
      <c r="BW143" s="31">
        <v>3.2258064516129031E-2</v>
      </c>
      <c r="BX143" s="31"/>
      <c r="BY143" s="31"/>
      <c r="BZ143" s="31"/>
      <c r="CA143" s="31"/>
      <c r="CB143" s="31"/>
      <c r="CC143" s="31"/>
      <c r="CD143" s="31"/>
      <c r="CE143" s="31">
        <v>156.23888888954184</v>
      </c>
    </row>
    <row r="144" spans="1:83" s="2" customFormat="1" ht="14.25" customHeight="1" x14ac:dyDescent="0.2">
      <c r="A144" s="9" t="s">
        <v>35</v>
      </c>
      <c r="B144" s="9">
        <v>517</v>
      </c>
      <c r="C144" s="9" t="s">
        <v>165</v>
      </c>
      <c r="D144" s="9">
        <v>2025</v>
      </c>
      <c r="E144" s="31">
        <v>12</v>
      </c>
      <c r="F144" s="31" t="s">
        <v>462</v>
      </c>
      <c r="G144" s="31">
        <v>165595.75000000015</v>
      </c>
      <c r="H144" s="31">
        <v>165595.7500000002</v>
      </c>
      <c r="I144" s="31">
        <v>161299.85000000021</v>
      </c>
      <c r="J144" s="31">
        <v>137894.95000000024</v>
      </c>
      <c r="K144" s="31">
        <v>108113.9500000002</v>
      </c>
      <c r="L144" s="31">
        <v>105576.9500000002</v>
      </c>
      <c r="M144" s="31">
        <v>82900.950000000143</v>
      </c>
      <c r="N144" s="31">
        <v>65544.949999999968</v>
      </c>
      <c r="O144" s="31">
        <v>60377.999999999956</v>
      </c>
      <c r="P144" s="31">
        <v>47585.999999999978</v>
      </c>
      <c r="Q144" s="31">
        <v>19094</v>
      </c>
      <c r="R144" s="31">
        <v>19094</v>
      </c>
      <c r="S144" s="31">
        <v>8094</v>
      </c>
      <c r="T144" s="31"/>
      <c r="U144" s="31"/>
      <c r="V144" s="31"/>
      <c r="W144" s="31"/>
      <c r="X144" s="31"/>
      <c r="Y144" s="31"/>
      <c r="Z144" s="31">
        <v>5341.7983870967792</v>
      </c>
      <c r="AA144" s="31">
        <v>5341.798387096781</v>
      </c>
      <c r="AB144" s="31">
        <v>5203.2209677419423</v>
      </c>
      <c r="AC144" s="31">
        <v>4448.2241935483953</v>
      </c>
      <c r="AD144" s="31">
        <v>3487.5467741935549</v>
      </c>
      <c r="AE144" s="31">
        <v>3405.7080645161354</v>
      </c>
      <c r="AF144" s="31">
        <v>2674.2241935483917</v>
      </c>
      <c r="AG144" s="31">
        <v>2114.3532258064506</v>
      </c>
      <c r="AH144" s="31">
        <v>1947.6774193548374</v>
      </c>
      <c r="AI144" s="31">
        <v>1535.0322580645154</v>
      </c>
      <c r="AJ144" s="31">
        <v>615.93548387096769</v>
      </c>
      <c r="AK144" s="31">
        <v>615.93548387096769</v>
      </c>
      <c r="AL144" s="31">
        <v>261.09677419354841</v>
      </c>
      <c r="AM144" s="31"/>
      <c r="AN144" s="31"/>
      <c r="AO144" s="31"/>
      <c r="AP144" s="31"/>
      <c r="AQ144" s="31"/>
      <c r="AR144" s="31"/>
      <c r="AS144" s="31">
        <v>222</v>
      </c>
      <c r="AT144" s="31">
        <v>208</v>
      </c>
      <c r="AU144" s="31">
        <v>177</v>
      </c>
      <c r="AV144" s="31">
        <v>105</v>
      </c>
      <c r="AW144" s="31">
        <v>58</v>
      </c>
      <c r="AX144" s="31">
        <v>55</v>
      </c>
      <c r="AY144" s="31">
        <v>34</v>
      </c>
      <c r="AZ144" s="31">
        <v>21</v>
      </c>
      <c r="BA144" s="31">
        <v>18</v>
      </c>
      <c r="BB144" s="31">
        <v>12</v>
      </c>
      <c r="BC144" s="31">
        <v>3</v>
      </c>
      <c r="BD144" s="31">
        <v>3</v>
      </c>
      <c r="BE144" s="31">
        <v>1</v>
      </c>
      <c r="BF144" s="31"/>
      <c r="BG144" s="31"/>
      <c r="BH144" s="31"/>
      <c r="BI144" s="31"/>
      <c r="BJ144" s="31"/>
      <c r="BK144" s="31"/>
      <c r="BL144" s="31">
        <v>7.161290322580645</v>
      </c>
      <c r="BM144" s="31">
        <v>6.709677419354839</v>
      </c>
      <c r="BN144" s="31">
        <v>5.709677419354839</v>
      </c>
      <c r="BO144" s="31">
        <v>3.3870967741935485</v>
      </c>
      <c r="BP144" s="31">
        <v>1.8709677419354838</v>
      </c>
      <c r="BQ144" s="31">
        <v>1.7741935483870968</v>
      </c>
      <c r="BR144" s="31">
        <v>1.096774193548387</v>
      </c>
      <c r="BS144" s="31">
        <v>0.67741935483870963</v>
      </c>
      <c r="BT144" s="31">
        <v>0.58064516129032262</v>
      </c>
      <c r="BU144" s="31">
        <v>0.38709677419354838</v>
      </c>
      <c r="BV144" s="31">
        <v>9.6774193548387094E-2</v>
      </c>
      <c r="BW144" s="31">
        <v>9.6774193548387094E-2</v>
      </c>
      <c r="BX144" s="31">
        <v>3.2258064516129031E-2</v>
      </c>
      <c r="BY144" s="31"/>
      <c r="BZ144" s="31"/>
      <c r="CA144" s="31"/>
      <c r="CB144" s="31"/>
      <c r="CC144" s="31"/>
      <c r="CD144" s="31"/>
      <c r="CE144" s="31">
        <v>140.10361111163161</v>
      </c>
    </row>
    <row r="145" spans="1:83" s="2" customFormat="1" ht="14.25" customHeight="1" x14ac:dyDescent="0.2">
      <c r="A145" s="9" t="s">
        <v>35</v>
      </c>
      <c r="B145" s="9">
        <v>520</v>
      </c>
      <c r="C145" s="9" t="s">
        <v>101</v>
      </c>
      <c r="D145" s="9">
        <v>2025</v>
      </c>
      <c r="E145" s="31">
        <v>12</v>
      </c>
      <c r="F145" s="31" t="s">
        <v>450</v>
      </c>
      <c r="G145" s="31">
        <v>222407.00000000038</v>
      </c>
      <c r="H145" s="31">
        <v>222657.00000000026</v>
      </c>
      <c r="I145" s="31">
        <v>216573.00000000026</v>
      </c>
      <c r="J145" s="31">
        <v>176075.00000000038</v>
      </c>
      <c r="K145" s="31">
        <v>129193.00000000025</v>
      </c>
      <c r="L145" s="31">
        <v>115101.00000000031</v>
      </c>
      <c r="M145" s="31">
        <v>98642.000000000116</v>
      </c>
      <c r="N145" s="31">
        <v>86553.000000000058</v>
      </c>
      <c r="O145" s="31">
        <v>72762.000000000116</v>
      </c>
      <c r="P145" s="31">
        <v>52266.999999999971</v>
      </c>
      <c r="Q145" s="31">
        <v>12055.000000000004</v>
      </c>
      <c r="R145" s="31">
        <v>12055.000000000004</v>
      </c>
      <c r="S145" s="31"/>
      <c r="T145" s="31"/>
      <c r="U145" s="31"/>
      <c r="V145" s="31"/>
      <c r="W145" s="31"/>
      <c r="X145" s="31"/>
      <c r="Y145" s="31"/>
      <c r="Z145" s="31">
        <v>7174.419354838722</v>
      </c>
      <c r="AA145" s="31">
        <v>7182.4838709677506</v>
      </c>
      <c r="AB145" s="31">
        <v>6986.2258064516218</v>
      </c>
      <c r="AC145" s="31">
        <v>5679.8387096774313</v>
      </c>
      <c r="AD145" s="31">
        <v>4167.5161290322658</v>
      </c>
      <c r="AE145" s="31">
        <v>3712.9354838709778</v>
      </c>
      <c r="AF145" s="31">
        <v>3182.0000000000036</v>
      </c>
      <c r="AG145" s="31">
        <v>2792.0322580645179</v>
      </c>
      <c r="AH145" s="31">
        <v>2347.1612903225846</v>
      </c>
      <c r="AI145" s="31">
        <v>1686.0322580645152</v>
      </c>
      <c r="AJ145" s="31">
        <v>388.8709677419356</v>
      </c>
      <c r="AK145" s="31">
        <v>388.8709677419356</v>
      </c>
      <c r="AL145" s="31"/>
      <c r="AM145" s="31"/>
      <c r="AN145" s="31"/>
      <c r="AO145" s="31"/>
      <c r="AP145" s="31"/>
      <c r="AQ145" s="31"/>
      <c r="AR145" s="31"/>
      <c r="AS145" s="31">
        <v>352</v>
      </c>
      <c r="AT145" s="31">
        <v>325</v>
      </c>
      <c r="AU145" s="31">
        <v>276</v>
      </c>
      <c r="AV145" s="31">
        <v>150</v>
      </c>
      <c r="AW145" s="31">
        <v>72</v>
      </c>
      <c r="AX145" s="31">
        <v>56</v>
      </c>
      <c r="AY145" s="31">
        <v>41</v>
      </c>
      <c r="AZ145" s="31">
        <v>32</v>
      </c>
      <c r="BA145" s="31">
        <v>24</v>
      </c>
      <c r="BB145" s="31">
        <v>15</v>
      </c>
      <c r="BC145" s="31">
        <v>2</v>
      </c>
      <c r="BD145" s="31">
        <v>2</v>
      </c>
      <c r="BE145" s="31"/>
      <c r="BF145" s="31"/>
      <c r="BG145" s="31"/>
      <c r="BH145" s="31"/>
      <c r="BI145" s="31"/>
      <c r="BJ145" s="31"/>
      <c r="BK145" s="31"/>
      <c r="BL145" s="31">
        <v>11.35483870967742</v>
      </c>
      <c r="BM145" s="31">
        <v>10.483870967741936</v>
      </c>
      <c r="BN145" s="31">
        <v>8.9032258064516121</v>
      </c>
      <c r="BO145" s="31">
        <v>4.838709677419355</v>
      </c>
      <c r="BP145" s="31">
        <v>2.3225806451612905</v>
      </c>
      <c r="BQ145" s="31">
        <v>1.8064516129032258</v>
      </c>
      <c r="BR145" s="31">
        <v>1.3225806451612903</v>
      </c>
      <c r="BS145" s="31">
        <v>1.032258064516129</v>
      </c>
      <c r="BT145" s="31">
        <v>0.77419354838709675</v>
      </c>
      <c r="BU145" s="31">
        <v>0.4838709677419355</v>
      </c>
      <c r="BV145" s="31">
        <v>6.4516129032258063E-2</v>
      </c>
      <c r="BW145" s="31">
        <v>6.4516129032258063E-2</v>
      </c>
      <c r="BX145" s="31"/>
      <c r="BY145" s="31"/>
      <c r="BZ145" s="31"/>
      <c r="CA145" s="31"/>
      <c r="CB145" s="31"/>
      <c r="CC145" s="31"/>
      <c r="CD145" s="31"/>
      <c r="CE145" s="31">
        <v>192.55166666661157</v>
      </c>
    </row>
    <row r="146" spans="1:83" s="2" customFormat="1" ht="14.25" customHeight="1" x14ac:dyDescent="0.2">
      <c r="A146" s="9" t="s">
        <v>35</v>
      </c>
      <c r="B146" s="9">
        <v>863</v>
      </c>
      <c r="C146" s="9" t="s">
        <v>195</v>
      </c>
      <c r="D146" s="9">
        <v>2025</v>
      </c>
      <c r="E146" s="31">
        <v>12</v>
      </c>
      <c r="F146" s="31" t="s">
        <v>456</v>
      </c>
      <c r="G146" s="31">
        <v>200</v>
      </c>
      <c r="H146" s="31">
        <v>200</v>
      </c>
      <c r="I146" s="31">
        <v>200</v>
      </c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>
        <v>6.4516129032258061</v>
      </c>
      <c r="AA146" s="31">
        <v>6.4516129032258061</v>
      </c>
      <c r="AB146" s="31">
        <v>6.4516129032258061</v>
      </c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>
        <v>1</v>
      </c>
      <c r="AT146" s="31">
        <v>1</v>
      </c>
      <c r="AU146" s="31">
        <v>1</v>
      </c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>
        <v>3.2258064516129031E-2</v>
      </c>
      <c r="BM146" s="31">
        <v>3.2258064516129031E-2</v>
      </c>
      <c r="BN146" s="31">
        <v>3.2258064516129031E-2</v>
      </c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>
        <v>32.47</v>
      </c>
    </row>
    <row r="147" spans="1:83" s="2" customFormat="1" ht="14.25" customHeight="1" x14ac:dyDescent="0.2">
      <c r="A147" s="9" t="s">
        <v>35</v>
      </c>
      <c r="B147" s="9">
        <v>889</v>
      </c>
      <c r="C147" s="9" t="s">
        <v>106</v>
      </c>
      <c r="D147" s="9">
        <v>2025</v>
      </c>
      <c r="E147" s="31">
        <v>12</v>
      </c>
      <c r="F147" s="31" t="s">
        <v>457</v>
      </c>
      <c r="G147" s="31">
        <v>129</v>
      </c>
      <c r="H147" s="31">
        <v>129</v>
      </c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>
        <v>4.161290322580645</v>
      </c>
      <c r="AA147" s="31">
        <v>4.161290322580645</v>
      </c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>
        <v>1</v>
      </c>
      <c r="AT147" s="31">
        <v>1</v>
      </c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>
        <v>3.2258064516129031E-2</v>
      </c>
      <c r="BM147" s="31">
        <v>3.2258064516129031E-2</v>
      </c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</row>
    <row r="148" spans="1:83" s="2" customFormat="1" ht="14.25" customHeight="1" x14ac:dyDescent="0.2">
      <c r="A148" s="9" t="s">
        <v>35</v>
      </c>
      <c r="B148" s="9">
        <v>838</v>
      </c>
      <c r="C148" s="9" t="s">
        <v>98</v>
      </c>
      <c r="D148" s="9">
        <v>2025</v>
      </c>
      <c r="E148" s="31">
        <v>12</v>
      </c>
      <c r="F148" s="31" t="s">
        <v>449</v>
      </c>
      <c r="G148" s="31">
        <v>310141.69999999914</v>
      </c>
      <c r="H148" s="31">
        <v>310141.69999999949</v>
      </c>
      <c r="I148" s="31">
        <v>301411.84999999992</v>
      </c>
      <c r="J148" s="31">
        <v>262133.00000000029</v>
      </c>
      <c r="K148" s="31">
        <v>221832.00000000035</v>
      </c>
      <c r="L148" s="31">
        <v>212189.00000000035</v>
      </c>
      <c r="M148" s="31">
        <v>190258.00000000017</v>
      </c>
      <c r="N148" s="31">
        <v>176593.0000000002</v>
      </c>
      <c r="O148" s="31">
        <v>171790.0000000002</v>
      </c>
      <c r="P148" s="31">
        <v>154792.0000000002</v>
      </c>
      <c r="Q148" s="31">
        <v>99723</v>
      </c>
      <c r="R148" s="31">
        <v>99723</v>
      </c>
      <c r="S148" s="31">
        <v>88223</v>
      </c>
      <c r="T148" s="31">
        <v>88223</v>
      </c>
      <c r="U148" s="31">
        <v>88223</v>
      </c>
      <c r="V148" s="31">
        <v>88223</v>
      </c>
      <c r="W148" s="31">
        <v>72000</v>
      </c>
      <c r="X148" s="31">
        <v>72000</v>
      </c>
      <c r="Y148" s="31">
        <v>72000</v>
      </c>
      <c r="Z148" s="31">
        <v>10004.570967741907</v>
      </c>
      <c r="AA148" s="31">
        <v>10004.570967741918</v>
      </c>
      <c r="AB148" s="31">
        <v>9722.9629032258035</v>
      </c>
      <c r="AC148" s="31">
        <v>8455.9032258064617</v>
      </c>
      <c r="AD148" s="31">
        <v>7155.8709677419465</v>
      </c>
      <c r="AE148" s="31">
        <v>6844.8064516129143</v>
      </c>
      <c r="AF148" s="31">
        <v>6137.3548387096835</v>
      </c>
      <c r="AG148" s="31">
        <v>5696.548387096781</v>
      </c>
      <c r="AH148" s="31">
        <v>5541.6129032258132</v>
      </c>
      <c r="AI148" s="31">
        <v>4993.2903225806522</v>
      </c>
      <c r="AJ148" s="31">
        <v>3216.8709677419356</v>
      </c>
      <c r="AK148" s="31">
        <v>3216.8709677419356</v>
      </c>
      <c r="AL148" s="31">
        <v>2845.9032258064517</v>
      </c>
      <c r="AM148" s="31">
        <v>2845.9032258064517</v>
      </c>
      <c r="AN148" s="31">
        <v>2845.9032258064517</v>
      </c>
      <c r="AO148" s="31">
        <v>2845.9032258064517</v>
      </c>
      <c r="AP148" s="31">
        <v>2322.5806451612902</v>
      </c>
      <c r="AQ148" s="31">
        <v>2322.5806451612902</v>
      </c>
      <c r="AR148" s="31">
        <v>2322.5806451612902</v>
      </c>
      <c r="AS148" s="31">
        <v>366</v>
      </c>
      <c r="AT148" s="31">
        <v>324</v>
      </c>
      <c r="AU148" s="31">
        <v>259</v>
      </c>
      <c r="AV148" s="31">
        <v>138</v>
      </c>
      <c r="AW148" s="31">
        <v>73</v>
      </c>
      <c r="AX148" s="31">
        <v>62</v>
      </c>
      <c r="AY148" s="31">
        <v>42</v>
      </c>
      <c r="AZ148" s="31">
        <v>32</v>
      </c>
      <c r="BA148" s="31">
        <v>29</v>
      </c>
      <c r="BB148" s="31">
        <v>21</v>
      </c>
      <c r="BC148" s="31">
        <v>4</v>
      </c>
      <c r="BD148" s="31">
        <v>4</v>
      </c>
      <c r="BE148" s="31">
        <v>2</v>
      </c>
      <c r="BF148" s="31">
        <v>2</v>
      </c>
      <c r="BG148" s="31">
        <v>2</v>
      </c>
      <c r="BH148" s="31">
        <v>2</v>
      </c>
      <c r="BI148" s="31">
        <v>1</v>
      </c>
      <c r="BJ148" s="31">
        <v>1</v>
      </c>
      <c r="BK148" s="31">
        <v>1</v>
      </c>
      <c r="BL148" s="31">
        <v>11.806451612903226</v>
      </c>
      <c r="BM148" s="31">
        <v>10.451612903225806</v>
      </c>
      <c r="BN148" s="31">
        <v>8.3548387096774199</v>
      </c>
      <c r="BO148" s="31">
        <v>4.4516129032258061</v>
      </c>
      <c r="BP148" s="31">
        <v>2.3548387096774195</v>
      </c>
      <c r="BQ148" s="31">
        <v>2</v>
      </c>
      <c r="BR148" s="31">
        <v>1.3548387096774193</v>
      </c>
      <c r="BS148" s="31">
        <v>1.032258064516129</v>
      </c>
      <c r="BT148" s="31">
        <v>0.93548387096774188</v>
      </c>
      <c r="BU148" s="31">
        <v>0.67741935483870963</v>
      </c>
      <c r="BV148" s="31">
        <v>0.12903225806451613</v>
      </c>
      <c r="BW148" s="31">
        <v>0.12903225806451613</v>
      </c>
      <c r="BX148" s="31">
        <v>6.4516129032258063E-2</v>
      </c>
      <c r="BY148" s="31">
        <v>6.4516129032258063E-2</v>
      </c>
      <c r="BZ148" s="31">
        <v>6.4516129032258063E-2</v>
      </c>
      <c r="CA148" s="31">
        <v>6.4516129032258063E-2</v>
      </c>
      <c r="CB148" s="31">
        <v>3.2258064516129031E-2</v>
      </c>
      <c r="CC148" s="31">
        <v>3.2258064516129031E-2</v>
      </c>
      <c r="CD148" s="31">
        <v>3.2258064516129031E-2</v>
      </c>
      <c r="CE148" s="31">
        <v>200.23000000056345</v>
      </c>
    </row>
    <row r="149" spans="1:83" s="2" customFormat="1" ht="14.25" customHeight="1" x14ac:dyDescent="0.2">
      <c r="A149" s="9" t="s">
        <v>35</v>
      </c>
      <c r="B149" s="9">
        <v>817</v>
      </c>
      <c r="C149" s="9" t="s">
        <v>93</v>
      </c>
      <c r="D149" s="9">
        <v>2025</v>
      </c>
      <c r="E149" s="31">
        <v>12</v>
      </c>
      <c r="F149" s="31" t="s">
        <v>452</v>
      </c>
      <c r="G149" s="31">
        <v>254500.00000000026</v>
      </c>
      <c r="H149" s="31">
        <v>254500.00000000023</v>
      </c>
      <c r="I149" s="31">
        <v>250912.00000000023</v>
      </c>
      <c r="J149" s="31">
        <v>219542.0000000002</v>
      </c>
      <c r="K149" s="31">
        <v>180949.00000000026</v>
      </c>
      <c r="L149" s="31">
        <v>172100.00000000026</v>
      </c>
      <c r="M149" s="31">
        <v>152159.00000000017</v>
      </c>
      <c r="N149" s="31">
        <v>130959.0000000002</v>
      </c>
      <c r="O149" s="31">
        <v>123078.00000000017</v>
      </c>
      <c r="P149" s="31">
        <v>107605.00000000015</v>
      </c>
      <c r="Q149" s="31">
        <v>39630.999999999949</v>
      </c>
      <c r="R149" s="31">
        <v>34586.999999999956</v>
      </c>
      <c r="S149" s="31">
        <v>17087.000000000004</v>
      </c>
      <c r="T149" s="31"/>
      <c r="U149" s="31"/>
      <c r="V149" s="31"/>
      <c r="W149" s="31"/>
      <c r="X149" s="31"/>
      <c r="Y149" s="31"/>
      <c r="Z149" s="31">
        <v>8209.6774193548463</v>
      </c>
      <c r="AA149" s="31">
        <v>8209.6774193548463</v>
      </c>
      <c r="AB149" s="31">
        <v>8093.9354838709751</v>
      </c>
      <c r="AC149" s="31">
        <v>7082.0000000000064</v>
      </c>
      <c r="AD149" s="31">
        <v>5837.0645161290404</v>
      </c>
      <c r="AE149" s="31">
        <v>5551.612903225815</v>
      </c>
      <c r="AF149" s="31">
        <v>4908.3548387096835</v>
      </c>
      <c r="AG149" s="31">
        <v>4224.4838709677488</v>
      </c>
      <c r="AH149" s="31">
        <v>3970.2580645161347</v>
      </c>
      <c r="AI149" s="31">
        <v>3471.1290322580694</v>
      </c>
      <c r="AJ149" s="31">
        <v>1278.4193548387079</v>
      </c>
      <c r="AK149" s="31">
        <v>1115.7096774193535</v>
      </c>
      <c r="AL149" s="31">
        <v>551.19354838709694</v>
      </c>
      <c r="AM149" s="31"/>
      <c r="AN149" s="31"/>
      <c r="AO149" s="31"/>
      <c r="AP149" s="31"/>
      <c r="AQ149" s="31"/>
      <c r="AR149" s="31"/>
      <c r="AS149" s="31">
        <v>283</v>
      </c>
      <c r="AT149" s="31">
        <v>266</v>
      </c>
      <c r="AU149" s="31">
        <v>239</v>
      </c>
      <c r="AV149" s="31">
        <v>145</v>
      </c>
      <c r="AW149" s="31">
        <v>83</v>
      </c>
      <c r="AX149" s="31">
        <v>73</v>
      </c>
      <c r="AY149" s="31">
        <v>54</v>
      </c>
      <c r="AZ149" s="31">
        <v>38</v>
      </c>
      <c r="BA149" s="31">
        <v>33</v>
      </c>
      <c r="BB149" s="31">
        <v>26</v>
      </c>
      <c r="BC149" s="31">
        <v>6</v>
      </c>
      <c r="BD149" s="31">
        <v>5</v>
      </c>
      <c r="BE149" s="31">
        <v>2</v>
      </c>
      <c r="BF149" s="31"/>
      <c r="BG149" s="31"/>
      <c r="BH149" s="31"/>
      <c r="BI149" s="31"/>
      <c r="BJ149" s="31"/>
      <c r="BK149" s="31"/>
      <c r="BL149" s="31">
        <v>9.129032258064516</v>
      </c>
      <c r="BM149" s="31">
        <v>8.5806451612903221</v>
      </c>
      <c r="BN149" s="31">
        <v>7.709677419354839</v>
      </c>
      <c r="BO149" s="31">
        <v>4.67741935483871</v>
      </c>
      <c r="BP149" s="31">
        <v>2.6774193548387095</v>
      </c>
      <c r="BQ149" s="31">
        <v>2.3548387096774195</v>
      </c>
      <c r="BR149" s="31">
        <v>1.7419354838709677</v>
      </c>
      <c r="BS149" s="31">
        <v>1.2258064516129032</v>
      </c>
      <c r="BT149" s="31">
        <v>1.064516129032258</v>
      </c>
      <c r="BU149" s="31">
        <v>0.83870967741935487</v>
      </c>
      <c r="BV149" s="31">
        <v>0.19354838709677419</v>
      </c>
      <c r="BW149" s="31">
        <v>0.16129032258064516</v>
      </c>
      <c r="BX149" s="31">
        <v>6.4516129032258063E-2</v>
      </c>
      <c r="BY149" s="31"/>
      <c r="BZ149" s="31"/>
      <c r="CA149" s="31"/>
      <c r="CB149" s="31"/>
      <c r="CC149" s="31"/>
      <c r="CD149" s="31"/>
      <c r="CE149" s="31">
        <v>175.29083333292743</v>
      </c>
    </row>
    <row r="150" spans="1:83" s="2" customFormat="1" ht="14.25" customHeight="1" x14ac:dyDescent="0.2">
      <c r="A150" s="9" t="s">
        <v>35</v>
      </c>
      <c r="B150" s="9">
        <v>896</v>
      </c>
      <c r="C150" s="9" t="s">
        <v>196</v>
      </c>
      <c r="D150" s="9">
        <v>2025</v>
      </c>
      <c r="E150" s="31">
        <v>12</v>
      </c>
      <c r="F150" s="31" t="s">
        <v>451</v>
      </c>
      <c r="G150" s="31">
        <v>87946.64999999998</v>
      </c>
      <c r="H150" s="31">
        <v>89546.64999999998</v>
      </c>
      <c r="I150" s="31">
        <v>81084.900000000038</v>
      </c>
      <c r="J150" s="31">
        <v>60231.000000000015</v>
      </c>
      <c r="K150" s="31">
        <v>46287.000000000015</v>
      </c>
      <c r="L150" s="31">
        <v>37168.000000000007</v>
      </c>
      <c r="M150" s="31">
        <v>36059.000000000007</v>
      </c>
      <c r="N150" s="31">
        <v>34587.000000000007</v>
      </c>
      <c r="O150" s="31">
        <v>29776</v>
      </c>
      <c r="P150" s="31">
        <v>20499.999999999989</v>
      </c>
      <c r="Q150" s="31">
        <v>11500</v>
      </c>
      <c r="R150" s="31">
        <v>11500</v>
      </c>
      <c r="S150" s="31"/>
      <c r="T150" s="31"/>
      <c r="U150" s="31"/>
      <c r="V150" s="31"/>
      <c r="W150" s="31"/>
      <c r="X150" s="31"/>
      <c r="Y150" s="31"/>
      <c r="Z150" s="31">
        <v>2836.9887096774187</v>
      </c>
      <c r="AA150" s="31">
        <v>2888.601612903225</v>
      </c>
      <c r="AB150" s="31">
        <v>2615.6419354838722</v>
      </c>
      <c r="AC150" s="31">
        <v>1942.9354838709683</v>
      </c>
      <c r="AD150" s="31">
        <v>1493.1290322580651</v>
      </c>
      <c r="AE150" s="31">
        <v>1198.9677419354841</v>
      </c>
      <c r="AF150" s="31">
        <v>1163.1935483870971</v>
      </c>
      <c r="AG150" s="31">
        <v>1115.7096774193551</v>
      </c>
      <c r="AH150" s="31">
        <v>960.51612903225805</v>
      </c>
      <c r="AI150" s="31">
        <v>661.29032258064478</v>
      </c>
      <c r="AJ150" s="31">
        <v>370.96774193548384</v>
      </c>
      <c r="AK150" s="31">
        <v>370.96774193548384</v>
      </c>
      <c r="AL150" s="31"/>
      <c r="AM150" s="31"/>
      <c r="AN150" s="31"/>
      <c r="AO150" s="31"/>
      <c r="AP150" s="31"/>
      <c r="AQ150" s="31"/>
      <c r="AR150" s="31"/>
      <c r="AS150" s="31">
        <v>218</v>
      </c>
      <c r="AT150" s="31">
        <v>186</v>
      </c>
      <c r="AU150" s="31">
        <v>114</v>
      </c>
      <c r="AV150" s="31">
        <v>47</v>
      </c>
      <c r="AW150" s="31">
        <v>24</v>
      </c>
      <c r="AX150" s="31">
        <v>14</v>
      </c>
      <c r="AY150" s="31">
        <v>13</v>
      </c>
      <c r="AZ150" s="31">
        <v>12</v>
      </c>
      <c r="BA150" s="31">
        <v>9</v>
      </c>
      <c r="BB150" s="31">
        <v>5</v>
      </c>
      <c r="BC150" s="31">
        <v>2</v>
      </c>
      <c r="BD150" s="31">
        <v>2</v>
      </c>
      <c r="BE150" s="31"/>
      <c r="BF150" s="31"/>
      <c r="BG150" s="31"/>
      <c r="BH150" s="31"/>
      <c r="BI150" s="31"/>
      <c r="BJ150" s="31"/>
      <c r="BK150" s="31"/>
      <c r="BL150" s="31">
        <v>7.032258064516129</v>
      </c>
      <c r="BM150" s="31">
        <v>6</v>
      </c>
      <c r="BN150" s="31">
        <v>3.6774193548387095</v>
      </c>
      <c r="BO150" s="31">
        <v>1.5161290322580645</v>
      </c>
      <c r="BP150" s="31">
        <v>0.77419354838709675</v>
      </c>
      <c r="BQ150" s="31">
        <v>0.45161290322580644</v>
      </c>
      <c r="BR150" s="31">
        <v>0.41935483870967744</v>
      </c>
      <c r="BS150" s="31">
        <v>0.38709677419354838</v>
      </c>
      <c r="BT150" s="31">
        <v>0.29032258064516131</v>
      </c>
      <c r="BU150" s="31">
        <v>0.16129032258064516</v>
      </c>
      <c r="BV150" s="31">
        <v>6.4516129032258063E-2</v>
      </c>
      <c r="BW150" s="31">
        <v>6.4516129032258063E-2</v>
      </c>
      <c r="BX150" s="31"/>
      <c r="BY150" s="31"/>
      <c r="BZ150" s="31"/>
      <c r="CA150" s="31"/>
      <c r="CB150" s="31"/>
      <c r="CC150" s="31"/>
      <c r="CD150" s="31"/>
      <c r="CE150" s="31">
        <v>201.13305555575062</v>
      </c>
    </row>
    <row r="151" spans="1:83" s="2" customFormat="1" ht="14.25" customHeight="1" x14ac:dyDescent="0.2">
      <c r="A151" s="9" t="s">
        <v>35</v>
      </c>
      <c r="B151" s="9">
        <v>543</v>
      </c>
      <c r="C151" s="9" t="s">
        <v>110</v>
      </c>
      <c r="D151" s="9">
        <v>2025</v>
      </c>
      <c r="E151" s="31">
        <v>12</v>
      </c>
      <c r="F151" s="31" t="s">
        <v>453</v>
      </c>
      <c r="G151" s="31">
        <v>3227.0000000000005</v>
      </c>
      <c r="H151" s="31">
        <v>3227.0000000000005</v>
      </c>
      <c r="I151" s="31">
        <v>3227.0000000000005</v>
      </c>
      <c r="J151" s="31">
        <v>2525</v>
      </c>
      <c r="K151" s="31">
        <v>2525</v>
      </c>
      <c r="L151" s="31">
        <v>2525</v>
      </c>
      <c r="M151" s="31">
        <v>1518</v>
      </c>
      <c r="N151" s="31">
        <v>1518</v>
      </c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>
        <v>104.0967741935484</v>
      </c>
      <c r="AA151" s="31">
        <v>104.0967741935484</v>
      </c>
      <c r="AB151" s="31">
        <v>104.0967741935484</v>
      </c>
      <c r="AC151" s="31">
        <v>81.451612903225808</v>
      </c>
      <c r="AD151" s="31">
        <v>81.451612903225808</v>
      </c>
      <c r="AE151" s="31">
        <v>81.451612903225808</v>
      </c>
      <c r="AF151" s="31">
        <v>48.967741935483872</v>
      </c>
      <c r="AG151" s="31">
        <v>48.967741935483872</v>
      </c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>
        <v>6</v>
      </c>
      <c r="AT151" s="31">
        <v>5</v>
      </c>
      <c r="AU151" s="31">
        <v>5</v>
      </c>
      <c r="AV151" s="31">
        <v>2</v>
      </c>
      <c r="AW151" s="31">
        <v>2</v>
      </c>
      <c r="AX151" s="31">
        <v>2</v>
      </c>
      <c r="AY151" s="31">
        <v>1</v>
      </c>
      <c r="AZ151" s="31">
        <v>1</v>
      </c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>
        <v>0.19354838709677419</v>
      </c>
      <c r="BM151" s="31">
        <v>0.16129032258064516</v>
      </c>
      <c r="BN151" s="31">
        <v>0.16129032258064516</v>
      </c>
      <c r="BO151" s="31">
        <v>6.4516129032258063E-2</v>
      </c>
      <c r="BP151" s="31">
        <v>6.4516129032258063E-2</v>
      </c>
      <c r="BQ151" s="31">
        <v>6.4516129032258063E-2</v>
      </c>
      <c r="BR151" s="31">
        <v>3.2258064516129031E-2</v>
      </c>
      <c r="BS151" s="31">
        <v>3.2258064516129031E-2</v>
      </c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>
        <v>21.17</v>
      </c>
    </row>
    <row r="152" spans="1:83" s="2" customFormat="1" ht="14.25" customHeight="1" x14ac:dyDescent="0.2">
      <c r="A152" s="9" t="s">
        <v>35</v>
      </c>
      <c r="B152" s="9">
        <v>565</v>
      </c>
      <c r="C152" s="9" t="s">
        <v>187</v>
      </c>
      <c r="D152" s="9">
        <v>2025</v>
      </c>
      <c r="E152" s="31">
        <v>12</v>
      </c>
      <c r="F152" s="31" t="s">
        <v>460</v>
      </c>
      <c r="G152" s="31">
        <v>9140.9500000000007</v>
      </c>
      <c r="H152" s="31">
        <v>9140.9500000000007</v>
      </c>
      <c r="I152" s="31">
        <v>8989.9500000000007</v>
      </c>
      <c r="J152" s="31">
        <v>8010</v>
      </c>
      <c r="K152" s="31">
        <v>7471</v>
      </c>
      <c r="L152" s="31">
        <v>7471</v>
      </c>
      <c r="M152" s="31">
        <v>6323</v>
      </c>
      <c r="N152" s="31">
        <v>3675</v>
      </c>
      <c r="O152" s="31">
        <v>3675</v>
      </c>
      <c r="P152" s="31">
        <v>3675</v>
      </c>
      <c r="Q152" s="31"/>
      <c r="R152" s="31"/>
      <c r="S152" s="31"/>
      <c r="T152" s="31"/>
      <c r="U152" s="31"/>
      <c r="V152" s="31"/>
      <c r="W152" s="31"/>
      <c r="X152" s="31"/>
      <c r="Y152" s="31"/>
      <c r="Z152" s="31">
        <v>294.86935483870968</v>
      </c>
      <c r="AA152" s="31">
        <v>294.86935483870968</v>
      </c>
      <c r="AB152" s="31">
        <v>289.9983870967742</v>
      </c>
      <c r="AC152" s="31">
        <v>258.38709677419354</v>
      </c>
      <c r="AD152" s="31">
        <v>241</v>
      </c>
      <c r="AE152" s="31">
        <v>241</v>
      </c>
      <c r="AF152" s="31">
        <v>203.96774193548387</v>
      </c>
      <c r="AG152" s="31">
        <v>118.54838709677419</v>
      </c>
      <c r="AH152" s="31">
        <v>118.54838709677419</v>
      </c>
      <c r="AI152" s="31">
        <v>118.54838709677419</v>
      </c>
      <c r="AJ152" s="31"/>
      <c r="AK152" s="31"/>
      <c r="AL152" s="31"/>
      <c r="AM152" s="31"/>
      <c r="AN152" s="31"/>
      <c r="AO152" s="31"/>
      <c r="AP152" s="31"/>
      <c r="AQ152" s="31"/>
      <c r="AR152" s="31"/>
      <c r="AS152" s="31">
        <v>9</v>
      </c>
      <c r="AT152" s="31">
        <v>9</v>
      </c>
      <c r="AU152" s="31">
        <v>8</v>
      </c>
      <c r="AV152" s="31">
        <v>5</v>
      </c>
      <c r="AW152" s="31">
        <v>4</v>
      </c>
      <c r="AX152" s="31">
        <v>4</v>
      </c>
      <c r="AY152" s="31">
        <v>3</v>
      </c>
      <c r="AZ152" s="31">
        <v>1</v>
      </c>
      <c r="BA152" s="31">
        <v>1</v>
      </c>
      <c r="BB152" s="31">
        <v>1</v>
      </c>
      <c r="BC152" s="31"/>
      <c r="BD152" s="31"/>
      <c r="BE152" s="31"/>
      <c r="BF152" s="31"/>
      <c r="BG152" s="31"/>
      <c r="BH152" s="31"/>
      <c r="BI152" s="31"/>
      <c r="BJ152" s="31"/>
      <c r="BK152" s="31"/>
      <c r="BL152" s="31">
        <v>0.29032258064516131</v>
      </c>
      <c r="BM152" s="31">
        <v>0.29032258064516131</v>
      </c>
      <c r="BN152" s="31">
        <v>0.25806451612903225</v>
      </c>
      <c r="BO152" s="31">
        <v>0.16129032258064516</v>
      </c>
      <c r="BP152" s="31">
        <v>0.12903225806451613</v>
      </c>
      <c r="BQ152" s="31">
        <v>0.12903225806451613</v>
      </c>
      <c r="BR152" s="31">
        <v>9.6774193548387094E-2</v>
      </c>
      <c r="BS152" s="31">
        <v>3.2258064516129031E-2</v>
      </c>
      <c r="BT152" s="31">
        <v>3.2258064516129031E-2</v>
      </c>
      <c r="BU152" s="31">
        <v>3.2258064516129031E-2</v>
      </c>
      <c r="BV152" s="31"/>
      <c r="BW152" s="31"/>
      <c r="BX152" s="31"/>
      <c r="BY152" s="31"/>
      <c r="BZ152" s="31"/>
      <c r="CA152" s="31"/>
      <c r="CB152" s="31"/>
      <c r="CC152" s="31"/>
      <c r="CD152" s="31"/>
      <c r="CE152" s="31">
        <v>18.93</v>
      </c>
    </row>
    <row r="153" spans="1:83" s="2" customFormat="1" ht="14.25" customHeight="1" x14ac:dyDescent="0.2">
      <c r="A153" s="9" t="s">
        <v>35</v>
      </c>
      <c r="B153" s="9"/>
      <c r="C153" s="9"/>
      <c r="D153" s="9">
        <v>2025</v>
      </c>
      <c r="E153" s="31">
        <v>12</v>
      </c>
      <c r="F153" s="31" t="s">
        <v>459</v>
      </c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>
        <v>38.58</v>
      </c>
    </row>
    <row r="154" spans="1:83" s="2" customFormat="1" ht="14.25" customHeight="1" x14ac:dyDescent="0.2">
      <c r="A154" s="9" t="s">
        <v>35</v>
      </c>
      <c r="B154" s="9">
        <v>828</v>
      </c>
      <c r="C154" s="9" t="s">
        <v>158</v>
      </c>
      <c r="D154" s="9">
        <v>2025</v>
      </c>
      <c r="E154" s="31">
        <v>12</v>
      </c>
      <c r="F154" s="31" t="s">
        <v>461</v>
      </c>
      <c r="G154" s="31">
        <v>1621</v>
      </c>
      <c r="H154" s="31">
        <v>1621</v>
      </c>
      <c r="I154" s="31">
        <v>1621</v>
      </c>
      <c r="J154" s="31">
        <v>1251</v>
      </c>
      <c r="K154" s="31">
        <v>1251</v>
      </c>
      <c r="L154" s="31">
        <v>1251</v>
      </c>
      <c r="M154" s="31">
        <v>1251</v>
      </c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>
        <v>52.29032258064516</v>
      </c>
      <c r="AA154" s="31">
        <v>52.29032258064516</v>
      </c>
      <c r="AB154" s="31">
        <v>52.29032258064516</v>
      </c>
      <c r="AC154" s="31">
        <v>40.354838709677416</v>
      </c>
      <c r="AD154" s="31">
        <v>40.354838709677416</v>
      </c>
      <c r="AE154" s="31">
        <v>40.354838709677416</v>
      </c>
      <c r="AF154" s="31">
        <v>40.354838709677416</v>
      </c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>
        <v>2</v>
      </c>
      <c r="AT154" s="31">
        <v>2</v>
      </c>
      <c r="AU154" s="31">
        <v>2</v>
      </c>
      <c r="AV154" s="31">
        <v>1</v>
      </c>
      <c r="AW154" s="31">
        <v>1</v>
      </c>
      <c r="AX154" s="31">
        <v>1</v>
      </c>
      <c r="AY154" s="31">
        <v>1</v>
      </c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>
        <v>6.4516129032258063E-2</v>
      </c>
      <c r="BM154" s="31">
        <v>6.4516129032258063E-2</v>
      </c>
      <c r="BN154" s="31">
        <v>6.4516129032258063E-2</v>
      </c>
      <c r="BO154" s="31">
        <v>3.2258064516129031E-2</v>
      </c>
      <c r="BP154" s="31">
        <v>3.2258064516129031E-2</v>
      </c>
      <c r="BQ154" s="31">
        <v>3.2258064516129031E-2</v>
      </c>
      <c r="BR154" s="31">
        <v>3.2258064516129031E-2</v>
      </c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</row>
    <row r="155" spans="1:83" s="2" customFormat="1" ht="14.25" customHeight="1" x14ac:dyDescent="0.2">
      <c r="A155" s="9" t="s">
        <v>39</v>
      </c>
      <c r="B155" s="9">
        <v>890</v>
      </c>
      <c r="C155" s="9" t="s">
        <v>97</v>
      </c>
      <c r="D155" s="9">
        <v>2025</v>
      </c>
      <c r="E155" s="31">
        <v>12</v>
      </c>
      <c r="F155" s="31" t="s">
        <v>472</v>
      </c>
      <c r="G155" s="31">
        <v>999</v>
      </c>
      <c r="H155" s="31">
        <v>999</v>
      </c>
      <c r="I155" s="31">
        <v>999</v>
      </c>
      <c r="J155" s="31">
        <v>999</v>
      </c>
      <c r="K155" s="31">
        <v>999</v>
      </c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>
        <v>32.225806451612904</v>
      </c>
      <c r="AA155" s="31">
        <v>32.225806451612904</v>
      </c>
      <c r="AB155" s="31">
        <v>32.225806451612904</v>
      </c>
      <c r="AC155" s="31">
        <v>32.225806451612904</v>
      </c>
      <c r="AD155" s="31">
        <v>32.225806451612904</v>
      </c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>
        <v>1</v>
      </c>
      <c r="AT155" s="31">
        <v>1</v>
      </c>
      <c r="AU155" s="31">
        <v>1</v>
      </c>
      <c r="AV155" s="31">
        <v>1</v>
      </c>
      <c r="AW155" s="31">
        <v>1</v>
      </c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>
        <v>3.2258064516129031E-2</v>
      </c>
      <c r="BM155" s="31">
        <v>3.2258064516129031E-2</v>
      </c>
      <c r="BN155" s="31">
        <v>3.2258064516129031E-2</v>
      </c>
      <c r="BO155" s="31">
        <v>3.2258064516129031E-2</v>
      </c>
      <c r="BP155" s="31">
        <v>3.2258064516129031E-2</v>
      </c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</row>
    <row r="156" spans="1:83" s="2" customFormat="1" ht="14.25" customHeight="1" x14ac:dyDescent="0.2">
      <c r="A156" s="9" t="s">
        <v>39</v>
      </c>
      <c r="B156" s="9">
        <v>530</v>
      </c>
      <c r="C156" s="9" t="s">
        <v>92</v>
      </c>
      <c r="D156" s="9">
        <v>2025</v>
      </c>
      <c r="E156" s="31">
        <v>12</v>
      </c>
      <c r="F156" s="31" t="s">
        <v>467</v>
      </c>
      <c r="G156" s="31">
        <v>120445.95000000014</v>
      </c>
      <c r="H156" s="31">
        <v>120445.95000000014</v>
      </c>
      <c r="I156" s="31">
        <v>118633.95000000016</v>
      </c>
      <c r="J156" s="31">
        <v>105358.00000000013</v>
      </c>
      <c r="K156" s="31">
        <v>83246.999999999913</v>
      </c>
      <c r="L156" s="31">
        <v>77712.999999999971</v>
      </c>
      <c r="M156" s="31">
        <v>69180.999999999971</v>
      </c>
      <c r="N156" s="31">
        <v>62528.999999999978</v>
      </c>
      <c r="O156" s="31">
        <v>55812.999999999971</v>
      </c>
      <c r="P156" s="31">
        <v>51781.999999999985</v>
      </c>
      <c r="Q156" s="31">
        <v>12000</v>
      </c>
      <c r="R156" s="31">
        <v>12000</v>
      </c>
      <c r="S156" s="31"/>
      <c r="T156" s="31"/>
      <c r="U156" s="31"/>
      <c r="V156" s="31"/>
      <c r="W156" s="31"/>
      <c r="X156" s="31"/>
      <c r="Y156" s="31"/>
      <c r="Z156" s="31">
        <v>3885.3532258064561</v>
      </c>
      <c r="AA156" s="31">
        <v>3885.3532258064561</v>
      </c>
      <c r="AB156" s="31">
        <v>3826.9016129032307</v>
      </c>
      <c r="AC156" s="31">
        <v>3398.645161290327</v>
      </c>
      <c r="AD156" s="31">
        <v>2685.3870967741909</v>
      </c>
      <c r="AE156" s="31">
        <v>2506.8709677419347</v>
      </c>
      <c r="AF156" s="31">
        <v>2231.6451612903215</v>
      </c>
      <c r="AG156" s="31">
        <v>2017.0645161290315</v>
      </c>
      <c r="AH156" s="31">
        <v>1800.4193548387088</v>
      </c>
      <c r="AI156" s="31">
        <v>1670.387096774193</v>
      </c>
      <c r="AJ156" s="31">
        <v>387.09677419354841</v>
      </c>
      <c r="AK156" s="31">
        <v>387.09677419354841</v>
      </c>
      <c r="AL156" s="31"/>
      <c r="AM156" s="31"/>
      <c r="AN156" s="31"/>
      <c r="AO156" s="31"/>
      <c r="AP156" s="31"/>
      <c r="AQ156" s="31"/>
      <c r="AR156" s="31"/>
      <c r="AS156" s="31">
        <v>169</v>
      </c>
      <c r="AT156" s="31">
        <v>130</v>
      </c>
      <c r="AU156" s="31">
        <v>116</v>
      </c>
      <c r="AV156" s="31">
        <v>75</v>
      </c>
      <c r="AW156" s="31">
        <v>40</v>
      </c>
      <c r="AX156" s="31">
        <v>34</v>
      </c>
      <c r="AY156" s="31">
        <v>26</v>
      </c>
      <c r="AZ156" s="31">
        <v>21</v>
      </c>
      <c r="BA156" s="31">
        <v>17</v>
      </c>
      <c r="BB156" s="31">
        <v>15</v>
      </c>
      <c r="BC156" s="31">
        <v>2</v>
      </c>
      <c r="BD156" s="31">
        <v>2</v>
      </c>
      <c r="BE156" s="31"/>
      <c r="BF156" s="31"/>
      <c r="BG156" s="31"/>
      <c r="BH156" s="31"/>
      <c r="BI156" s="31"/>
      <c r="BJ156" s="31"/>
      <c r="BK156" s="31"/>
      <c r="BL156" s="31">
        <v>5.4516129032258061</v>
      </c>
      <c r="BM156" s="31">
        <v>4.193548387096774</v>
      </c>
      <c r="BN156" s="31">
        <v>3.7419354838709675</v>
      </c>
      <c r="BO156" s="31">
        <v>2.4193548387096775</v>
      </c>
      <c r="BP156" s="31">
        <v>1.2903225806451613</v>
      </c>
      <c r="BQ156" s="31">
        <v>1.096774193548387</v>
      </c>
      <c r="BR156" s="31">
        <v>0.83870967741935487</v>
      </c>
      <c r="BS156" s="31">
        <v>0.67741935483870963</v>
      </c>
      <c r="BT156" s="31">
        <v>0.54838709677419351</v>
      </c>
      <c r="BU156" s="31">
        <v>0.4838709677419355</v>
      </c>
      <c r="BV156" s="31">
        <v>6.4516129032258063E-2</v>
      </c>
      <c r="BW156" s="31">
        <v>6.4516129032258063E-2</v>
      </c>
      <c r="BX156" s="31"/>
      <c r="BY156" s="31"/>
      <c r="BZ156" s="31"/>
      <c r="CA156" s="31"/>
      <c r="CB156" s="31"/>
      <c r="CC156" s="31"/>
      <c r="CD156" s="31"/>
      <c r="CE156" s="31">
        <v>216.01611111047211</v>
      </c>
    </row>
    <row r="157" spans="1:83" s="2" customFormat="1" ht="14.25" customHeight="1" x14ac:dyDescent="0.2">
      <c r="A157" s="9" t="s">
        <v>39</v>
      </c>
      <c r="B157" s="9">
        <v>574</v>
      </c>
      <c r="C157" s="9" t="s">
        <v>100</v>
      </c>
      <c r="D157" s="9">
        <v>2025</v>
      </c>
      <c r="E157" s="31">
        <v>12</v>
      </c>
      <c r="F157" s="31" t="s">
        <v>466</v>
      </c>
      <c r="G157" s="31">
        <v>1075</v>
      </c>
      <c r="H157" s="31">
        <v>1075</v>
      </c>
      <c r="I157" s="31">
        <v>1075</v>
      </c>
      <c r="J157" s="31">
        <v>1075</v>
      </c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>
        <v>34.677419354838712</v>
      </c>
      <c r="AA157" s="31">
        <v>34.677419354838712</v>
      </c>
      <c r="AB157" s="31">
        <v>34.677419354838712</v>
      </c>
      <c r="AC157" s="31">
        <v>34.677419354838712</v>
      </c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>
        <v>2</v>
      </c>
      <c r="AT157" s="31">
        <v>2</v>
      </c>
      <c r="AU157" s="31">
        <v>2</v>
      </c>
      <c r="AV157" s="31">
        <v>2</v>
      </c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>
        <v>6.4516129032258063E-2</v>
      </c>
      <c r="BM157" s="31">
        <v>6.4516129032258063E-2</v>
      </c>
      <c r="BN157" s="31">
        <v>6.4516129032258063E-2</v>
      </c>
      <c r="BO157" s="31">
        <v>6.4516129032258063E-2</v>
      </c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</row>
    <row r="158" spans="1:83" s="2" customFormat="1" ht="14.25" customHeight="1" x14ac:dyDescent="0.2">
      <c r="A158" s="9" t="s">
        <v>39</v>
      </c>
      <c r="B158" s="9">
        <v>832</v>
      </c>
      <c r="C158" s="9" t="s">
        <v>115</v>
      </c>
      <c r="D158" s="9">
        <v>2025</v>
      </c>
      <c r="E158" s="31">
        <v>12</v>
      </c>
      <c r="F158" s="31" t="s">
        <v>464</v>
      </c>
      <c r="G158" s="31">
        <v>1569</v>
      </c>
      <c r="H158" s="31">
        <v>1569</v>
      </c>
      <c r="I158" s="31">
        <v>1569</v>
      </c>
      <c r="J158" s="31">
        <v>1569</v>
      </c>
      <c r="K158" s="31">
        <v>1569</v>
      </c>
      <c r="L158" s="31">
        <v>1569</v>
      </c>
      <c r="M158" s="31">
        <v>1569</v>
      </c>
      <c r="N158" s="31">
        <v>1569</v>
      </c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>
        <v>50.612903225806448</v>
      </c>
      <c r="AA158" s="31">
        <v>50.612903225806448</v>
      </c>
      <c r="AB158" s="31">
        <v>50.612903225806448</v>
      </c>
      <c r="AC158" s="31">
        <v>50.612903225806448</v>
      </c>
      <c r="AD158" s="31">
        <v>50.612903225806448</v>
      </c>
      <c r="AE158" s="31">
        <v>50.612903225806448</v>
      </c>
      <c r="AF158" s="31">
        <v>50.612903225806448</v>
      </c>
      <c r="AG158" s="31">
        <v>50.612903225806448</v>
      </c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>
        <v>1</v>
      </c>
      <c r="AT158" s="31">
        <v>1</v>
      </c>
      <c r="AU158" s="31">
        <v>1</v>
      </c>
      <c r="AV158" s="31">
        <v>1</v>
      </c>
      <c r="AW158" s="31">
        <v>1</v>
      </c>
      <c r="AX158" s="31">
        <v>1</v>
      </c>
      <c r="AY158" s="31">
        <v>1</v>
      </c>
      <c r="AZ158" s="31">
        <v>1</v>
      </c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>
        <v>3.2258064516129031E-2</v>
      </c>
      <c r="BM158" s="31">
        <v>3.2258064516129031E-2</v>
      </c>
      <c r="BN158" s="31">
        <v>3.2258064516129031E-2</v>
      </c>
      <c r="BO158" s="31">
        <v>3.2258064516129031E-2</v>
      </c>
      <c r="BP158" s="31">
        <v>3.2258064516129031E-2</v>
      </c>
      <c r="BQ158" s="31">
        <v>3.2258064516129031E-2</v>
      </c>
      <c r="BR158" s="31">
        <v>3.2258064516129031E-2</v>
      </c>
      <c r="BS158" s="31">
        <v>3.2258064516129031E-2</v>
      </c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</row>
    <row r="159" spans="1:83" s="2" customFormat="1" ht="14.25" customHeight="1" x14ac:dyDescent="0.2">
      <c r="A159" s="9" t="s">
        <v>39</v>
      </c>
      <c r="B159" s="9">
        <v>550</v>
      </c>
      <c r="C159" s="9" t="s">
        <v>178</v>
      </c>
      <c r="D159" s="9">
        <v>2025</v>
      </c>
      <c r="E159" s="31">
        <v>12</v>
      </c>
      <c r="F159" s="31" t="s">
        <v>473</v>
      </c>
      <c r="G159" s="31">
        <v>479</v>
      </c>
      <c r="H159" s="31">
        <v>479</v>
      </c>
      <c r="I159" s="31">
        <v>479</v>
      </c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>
        <v>15.451612903225806</v>
      </c>
      <c r="AA159" s="31">
        <v>15.451612903225806</v>
      </c>
      <c r="AB159" s="31">
        <v>15.451612903225806</v>
      </c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>
        <v>1</v>
      </c>
      <c r="AT159" s="31">
        <v>1</v>
      </c>
      <c r="AU159" s="31">
        <v>1</v>
      </c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>
        <v>3.2258064516129031E-2</v>
      </c>
      <c r="BM159" s="31">
        <v>3.2258064516129031E-2</v>
      </c>
      <c r="BN159" s="31">
        <v>3.2258064516129031E-2</v>
      </c>
      <c r="BO159" s="31"/>
      <c r="BP159" s="31"/>
      <c r="BQ159" s="31"/>
      <c r="BR159" s="31"/>
      <c r="BS159" s="31"/>
      <c r="BT159" s="31"/>
      <c r="BU159" s="31"/>
      <c r="BV159" s="31"/>
      <c r="BW159" s="31"/>
      <c r="BX159" s="31"/>
      <c r="BY159" s="31"/>
      <c r="BZ159" s="31"/>
      <c r="CA159" s="31"/>
      <c r="CB159" s="31"/>
      <c r="CC159" s="31"/>
      <c r="CD159" s="31"/>
      <c r="CE159" s="31">
        <v>20.32</v>
      </c>
    </row>
    <row r="160" spans="1:83" s="2" customFormat="1" ht="14.25" customHeight="1" x14ac:dyDescent="0.2">
      <c r="A160" s="9" t="s">
        <v>39</v>
      </c>
      <c r="B160" s="9">
        <v>579</v>
      </c>
      <c r="C160" s="9" t="s">
        <v>104</v>
      </c>
      <c r="D160" s="9">
        <v>2025</v>
      </c>
      <c r="E160" s="31">
        <v>12</v>
      </c>
      <c r="F160" s="31" t="s">
        <v>471</v>
      </c>
      <c r="G160" s="31">
        <v>191591.65000000005</v>
      </c>
      <c r="H160" s="31">
        <v>191591.65000000005</v>
      </c>
      <c r="I160" s="31">
        <v>185907.85000000015</v>
      </c>
      <c r="J160" s="31">
        <v>149372.0000000002</v>
      </c>
      <c r="K160" s="31">
        <v>103574.00000000012</v>
      </c>
      <c r="L160" s="31">
        <v>94668.000000000102</v>
      </c>
      <c r="M160" s="31">
        <v>84176.000000000146</v>
      </c>
      <c r="N160" s="31">
        <v>72137.000000000102</v>
      </c>
      <c r="O160" s="31">
        <v>60552.999999999978</v>
      </c>
      <c r="P160" s="31">
        <v>54205.999999999978</v>
      </c>
      <c r="Q160" s="31">
        <v>11500</v>
      </c>
      <c r="R160" s="31">
        <v>11500</v>
      </c>
      <c r="S160" s="31"/>
      <c r="T160" s="31"/>
      <c r="U160" s="31"/>
      <c r="V160" s="31"/>
      <c r="W160" s="31"/>
      <c r="X160" s="31"/>
      <c r="Y160" s="31"/>
      <c r="Z160" s="31">
        <v>6180.3758064516142</v>
      </c>
      <c r="AA160" s="31">
        <v>6180.3758064516142</v>
      </c>
      <c r="AB160" s="31">
        <v>5997.0274193548439</v>
      </c>
      <c r="AC160" s="31">
        <v>4818.4516129032327</v>
      </c>
      <c r="AD160" s="31">
        <v>3341.0967741935519</v>
      </c>
      <c r="AE160" s="31">
        <v>3053.8064516129066</v>
      </c>
      <c r="AF160" s="31">
        <v>2715.3548387096821</v>
      </c>
      <c r="AG160" s="31">
        <v>2327.0000000000032</v>
      </c>
      <c r="AH160" s="31">
        <v>1953.3225806451605</v>
      </c>
      <c r="AI160" s="31">
        <v>1748.5806451612896</v>
      </c>
      <c r="AJ160" s="31">
        <v>370.96774193548384</v>
      </c>
      <c r="AK160" s="31">
        <v>370.96774193548384</v>
      </c>
      <c r="AL160" s="31"/>
      <c r="AM160" s="31"/>
      <c r="AN160" s="31"/>
      <c r="AO160" s="31"/>
      <c r="AP160" s="31"/>
      <c r="AQ160" s="31"/>
      <c r="AR160" s="31"/>
      <c r="AS160" s="31">
        <v>321</v>
      </c>
      <c r="AT160" s="31">
        <v>288</v>
      </c>
      <c r="AU160" s="31">
        <v>240</v>
      </c>
      <c r="AV160" s="31">
        <v>129</v>
      </c>
      <c r="AW160" s="31">
        <v>55</v>
      </c>
      <c r="AX160" s="31">
        <v>45</v>
      </c>
      <c r="AY160" s="31">
        <v>35</v>
      </c>
      <c r="AZ160" s="31">
        <v>26</v>
      </c>
      <c r="BA160" s="31">
        <v>19</v>
      </c>
      <c r="BB160" s="31">
        <v>16</v>
      </c>
      <c r="BC160" s="31">
        <v>2</v>
      </c>
      <c r="BD160" s="31">
        <v>2</v>
      </c>
      <c r="BE160" s="31"/>
      <c r="BF160" s="31"/>
      <c r="BG160" s="31"/>
      <c r="BH160" s="31"/>
      <c r="BI160" s="31"/>
      <c r="BJ160" s="31"/>
      <c r="BK160" s="31"/>
      <c r="BL160" s="31">
        <v>10.35483870967742</v>
      </c>
      <c r="BM160" s="31">
        <v>9.2903225806451619</v>
      </c>
      <c r="BN160" s="31">
        <v>7.741935483870968</v>
      </c>
      <c r="BO160" s="31">
        <v>4.161290322580645</v>
      </c>
      <c r="BP160" s="31">
        <v>1.7741935483870968</v>
      </c>
      <c r="BQ160" s="31">
        <v>1.4516129032258065</v>
      </c>
      <c r="BR160" s="31">
        <v>1.1290322580645162</v>
      </c>
      <c r="BS160" s="31">
        <v>0.83870967741935487</v>
      </c>
      <c r="BT160" s="31">
        <v>0.61290322580645162</v>
      </c>
      <c r="BU160" s="31">
        <v>0.5161290322580645</v>
      </c>
      <c r="BV160" s="31">
        <v>6.4516129032258063E-2</v>
      </c>
      <c r="BW160" s="31">
        <v>6.4516129032258063E-2</v>
      </c>
      <c r="BX160" s="31"/>
      <c r="BY160" s="31"/>
      <c r="BZ160" s="31"/>
      <c r="CA160" s="31"/>
      <c r="CB160" s="31"/>
      <c r="CC160" s="31"/>
      <c r="CD160" s="31"/>
      <c r="CE160" s="31">
        <v>204.64833333398681</v>
      </c>
    </row>
    <row r="161" spans="1:83" s="2" customFormat="1" ht="14.25" customHeight="1" x14ac:dyDescent="0.2">
      <c r="A161" s="9" t="s">
        <v>39</v>
      </c>
      <c r="B161" s="9">
        <v>577</v>
      </c>
      <c r="C161" s="9" t="s">
        <v>108</v>
      </c>
      <c r="D161" s="9">
        <v>2025</v>
      </c>
      <c r="E161" s="31">
        <v>12</v>
      </c>
      <c r="F161" s="31" t="s">
        <v>463</v>
      </c>
      <c r="G161" s="31">
        <v>168187.70000000045</v>
      </c>
      <c r="H161" s="31">
        <v>168187.70000000036</v>
      </c>
      <c r="I161" s="31">
        <v>159414.80000000025</v>
      </c>
      <c r="J161" s="31">
        <v>137051.90000000017</v>
      </c>
      <c r="K161" s="31">
        <v>100086.00000000003</v>
      </c>
      <c r="L161" s="31">
        <v>86174.999999999927</v>
      </c>
      <c r="M161" s="31">
        <v>70404</v>
      </c>
      <c r="N161" s="31">
        <v>61312.999999999956</v>
      </c>
      <c r="O161" s="31">
        <v>56289.999999999956</v>
      </c>
      <c r="P161" s="31">
        <v>44216.999999999971</v>
      </c>
      <c r="Q161" s="31">
        <v>6030.0000000000018</v>
      </c>
      <c r="R161" s="31">
        <v>6030.0000000000018</v>
      </c>
      <c r="S161" s="31"/>
      <c r="T161" s="31"/>
      <c r="U161" s="31"/>
      <c r="V161" s="31"/>
      <c r="W161" s="31"/>
      <c r="X161" s="31"/>
      <c r="Y161" s="31"/>
      <c r="Z161" s="31">
        <v>5425.4096774193695</v>
      </c>
      <c r="AA161" s="31">
        <v>5425.4096774193667</v>
      </c>
      <c r="AB161" s="31">
        <v>5142.4129032258143</v>
      </c>
      <c r="AC161" s="31">
        <v>4421.0290322580704</v>
      </c>
      <c r="AD161" s="31">
        <v>3228.5806451612912</v>
      </c>
      <c r="AE161" s="31">
        <v>2779.8387096774172</v>
      </c>
      <c r="AF161" s="31">
        <v>2271.0967741935483</v>
      </c>
      <c r="AG161" s="31">
        <v>1977.8387096774179</v>
      </c>
      <c r="AH161" s="31">
        <v>1815.8064516129018</v>
      </c>
      <c r="AI161" s="31">
        <v>1426.3548387096764</v>
      </c>
      <c r="AJ161" s="31">
        <v>194.51612903225814</v>
      </c>
      <c r="AK161" s="31">
        <v>194.51612903225814</v>
      </c>
      <c r="AL161" s="31"/>
      <c r="AM161" s="31"/>
      <c r="AN161" s="31"/>
      <c r="AO161" s="31"/>
      <c r="AP161" s="31"/>
      <c r="AQ161" s="31"/>
      <c r="AR161" s="31"/>
      <c r="AS161" s="31">
        <v>309</v>
      </c>
      <c r="AT161" s="31">
        <v>256</v>
      </c>
      <c r="AU161" s="31">
        <v>192</v>
      </c>
      <c r="AV161" s="31">
        <v>122</v>
      </c>
      <c r="AW161" s="31">
        <v>60</v>
      </c>
      <c r="AX161" s="31">
        <v>44</v>
      </c>
      <c r="AY161" s="31">
        <v>29</v>
      </c>
      <c r="AZ161" s="31">
        <v>22</v>
      </c>
      <c r="BA161" s="31">
        <v>19</v>
      </c>
      <c r="BB161" s="31">
        <v>13</v>
      </c>
      <c r="BC161" s="31">
        <v>1</v>
      </c>
      <c r="BD161" s="31">
        <v>1</v>
      </c>
      <c r="BE161" s="31"/>
      <c r="BF161" s="31"/>
      <c r="BG161" s="31"/>
      <c r="BH161" s="31"/>
      <c r="BI161" s="31"/>
      <c r="BJ161" s="31"/>
      <c r="BK161" s="31"/>
      <c r="BL161" s="31">
        <v>9.9677419354838701</v>
      </c>
      <c r="BM161" s="31">
        <v>8.258064516129032</v>
      </c>
      <c r="BN161" s="31">
        <v>6.193548387096774</v>
      </c>
      <c r="BO161" s="31">
        <v>3.935483870967742</v>
      </c>
      <c r="BP161" s="31">
        <v>1.935483870967742</v>
      </c>
      <c r="BQ161" s="31">
        <v>1.4193548387096775</v>
      </c>
      <c r="BR161" s="31">
        <v>0.93548387096774188</v>
      </c>
      <c r="BS161" s="31">
        <v>0.70967741935483875</v>
      </c>
      <c r="BT161" s="31">
        <v>0.61290322580645162</v>
      </c>
      <c r="BU161" s="31">
        <v>0.41935483870967744</v>
      </c>
      <c r="BV161" s="31">
        <v>3.2258064516129031E-2</v>
      </c>
      <c r="BW161" s="31">
        <v>3.2258064516129031E-2</v>
      </c>
      <c r="BX161" s="31"/>
      <c r="BY161" s="31"/>
      <c r="BZ161" s="31"/>
      <c r="CA161" s="31"/>
      <c r="CB161" s="31"/>
      <c r="CC161" s="31"/>
      <c r="CD161" s="31"/>
      <c r="CE161" s="31">
        <v>198.58277777808019</v>
      </c>
    </row>
    <row r="162" spans="1:83" s="2" customFormat="1" ht="14.25" customHeight="1" x14ac:dyDescent="0.2">
      <c r="A162" s="9" t="s">
        <v>39</v>
      </c>
      <c r="B162" s="9">
        <v>557</v>
      </c>
      <c r="C162" s="9" t="s">
        <v>182</v>
      </c>
      <c r="D162" s="9">
        <v>2025</v>
      </c>
      <c r="E162" s="31">
        <v>12</v>
      </c>
      <c r="F162" s="31" t="s">
        <v>470</v>
      </c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  <c r="BS162" s="31"/>
      <c r="BT162" s="31"/>
      <c r="BU162" s="31"/>
      <c r="BV162" s="31"/>
      <c r="BW162" s="31"/>
      <c r="BX162" s="31"/>
      <c r="BY162" s="31"/>
      <c r="BZ162" s="31"/>
      <c r="CA162" s="31"/>
      <c r="CB162" s="31"/>
      <c r="CC162" s="31"/>
      <c r="CD162" s="31"/>
      <c r="CE162" s="31">
        <v>8</v>
      </c>
    </row>
    <row r="163" spans="1:83" s="2" customFormat="1" ht="14.25" customHeight="1" x14ac:dyDescent="0.2">
      <c r="A163" s="9" t="s">
        <v>39</v>
      </c>
      <c r="B163" s="9">
        <v>807</v>
      </c>
      <c r="C163" s="9" t="s">
        <v>155</v>
      </c>
      <c r="D163" s="9">
        <v>2025</v>
      </c>
      <c r="E163" s="31">
        <v>12</v>
      </c>
      <c r="F163" s="31" t="s">
        <v>477</v>
      </c>
      <c r="G163" s="31">
        <v>2715</v>
      </c>
      <c r="H163" s="31">
        <v>2715</v>
      </c>
      <c r="I163" s="31">
        <v>2573</v>
      </c>
      <c r="J163" s="31">
        <v>1605</v>
      </c>
      <c r="K163" s="31">
        <v>1057</v>
      </c>
      <c r="L163" s="31">
        <v>1057</v>
      </c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>
        <v>87.58064516129032</v>
      </c>
      <c r="AA163" s="31">
        <v>87.58064516129032</v>
      </c>
      <c r="AB163" s="31">
        <v>83</v>
      </c>
      <c r="AC163" s="31">
        <v>51.774193548387096</v>
      </c>
      <c r="AD163" s="31">
        <v>34.096774193548384</v>
      </c>
      <c r="AE163" s="31">
        <v>34.096774193548384</v>
      </c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>
        <v>6</v>
      </c>
      <c r="AT163" s="31">
        <v>6</v>
      </c>
      <c r="AU163" s="31">
        <v>5</v>
      </c>
      <c r="AV163" s="31">
        <v>2</v>
      </c>
      <c r="AW163" s="31">
        <v>1</v>
      </c>
      <c r="AX163" s="31">
        <v>1</v>
      </c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>
        <v>0.19354838709677419</v>
      </c>
      <c r="BM163" s="31">
        <v>0.19354838709677419</v>
      </c>
      <c r="BN163" s="31">
        <v>0.16129032258064516</v>
      </c>
      <c r="BO163" s="31">
        <v>6.4516129032258063E-2</v>
      </c>
      <c r="BP163" s="31">
        <v>3.2258064516129031E-2</v>
      </c>
      <c r="BQ163" s="31">
        <v>3.2258064516129031E-2</v>
      </c>
      <c r="BR163" s="31"/>
      <c r="BS163" s="31"/>
      <c r="BT163" s="31"/>
      <c r="BU163" s="31"/>
      <c r="BV163" s="31"/>
      <c r="BW163" s="31"/>
      <c r="BX163" s="31"/>
      <c r="BY163" s="31"/>
      <c r="BZ163" s="31"/>
      <c r="CA163" s="31"/>
      <c r="CB163" s="31"/>
      <c r="CC163" s="31"/>
      <c r="CD163" s="31"/>
      <c r="CE163" s="31">
        <v>8.310277777723968</v>
      </c>
    </row>
    <row r="164" spans="1:83" s="2" customFormat="1" ht="14.25" customHeight="1" x14ac:dyDescent="0.2">
      <c r="A164" s="9" t="s">
        <v>39</v>
      </c>
      <c r="B164" s="9">
        <v>547</v>
      </c>
      <c r="C164" s="9" t="s">
        <v>94</v>
      </c>
      <c r="D164" s="9">
        <v>2025</v>
      </c>
      <c r="E164" s="31">
        <v>12</v>
      </c>
      <c r="F164" s="31" t="s">
        <v>465</v>
      </c>
      <c r="G164" s="31">
        <v>243019.64999999985</v>
      </c>
      <c r="H164" s="31">
        <v>243019.64999999988</v>
      </c>
      <c r="I164" s="31">
        <v>233466.89999999976</v>
      </c>
      <c r="J164" s="31">
        <v>192438.94999999992</v>
      </c>
      <c r="K164" s="31">
        <v>149604.00000000017</v>
      </c>
      <c r="L164" s="31">
        <v>134453.00000000003</v>
      </c>
      <c r="M164" s="31">
        <v>115281.00000000015</v>
      </c>
      <c r="N164" s="31">
        <v>106032.00000000006</v>
      </c>
      <c r="O164" s="31">
        <v>99218.000000000073</v>
      </c>
      <c r="P164" s="31">
        <v>91196.000000000087</v>
      </c>
      <c r="Q164" s="31">
        <v>17500</v>
      </c>
      <c r="R164" s="31">
        <v>17500</v>
      </c>
      <c r="S164" s="31"/>
      <c r="T164" s="31"/>
      <c r="U164" s="31"/>
      <c r="V164" s="31"/>
      <c r="W164" s="31"/>
      <c r="X164" s="31"/>
      <c r="Y164" s="31"/>
      <c r="Z164" s="31">
        <v>7839.3435483870917</v>
      </c>
      <c r="AA164" s="31">
        <v>7839.3435483870926</v>
      </c>
      <c r="AB164" s="31">
        <v>7531.1903225806373</v>
      </c>
      <c r="AC164" s="31">
        <v>6207.7080645161268</v>
      </c>
      <c r="AD164" s="31">
        <v>4825.9354838709733</v>
      </c>
      <c r="AE164" s="31">
        <v>4337.1935483870975</v>
      </c>
      <c r="AF164" s="31">
        <v>3718.7419354838757</v>
      </c>
      <c r="AG164" s="31">
        <v>3420.3870967741955</v>
      </c>
      <c r="AH164" s="31">
        <v>3200.5806451612925</v>
      </c>
      <c r="AI164" s="31">
        <v>2941.8064516129061</v>
      </c>
      <c r="AJ164" s="31">
        <v>564.51612903225805</v>
      </c>
      <c r="AK164" s="31">
        <v>564.51612903225805</v>
      </c>
      <c r="AL164" s="31"/>
      <c r="AM164" s="31"/>
      <c r="AN164" s="31"/>
      <c r="AO164" s="31"/>
      <c r="AP164" s="31"/>
      <c r="AQ164" s="31"/>
      <c r="AR164" s="31"/>
      <c r="AS164" s="31">
        <v>411</v>
      </c>
      <c r="AT164" s="31">
        <v>350</v>
      </c>
      <c r="AU164" s="31">
        <v>268</v>
      </c>
      <c r="AV164" s="31">
        <v>144</v>
      </c>
      <c r="AW164" s="31">
        <v>75</v>
      </c>
      <c r="AX164" s="31">
        <v>58</v>
      </c>
      <c r="AY164" s="31">
        <v>40</v>
      </c>
      <c r="AZ164" s="31">
        <v>33</v>
      </c>
      <c r="BA164" s="31">
        <v>29</v>
      </c>
      <c r="BB164" s="31">
        <v>25</v>
      </c>
      <c r="BC164" s="31">
        <v>3</v>
      </c>
      <c r="BD164" s="31">
        <v>3</v>
      </c>
      <c r="BE164" s="31"/>
      <c r="BF164" s="31"/>
      <c r="BG164" s="31"/>
      <c r="BH164" s="31"/>
      <c r="BI164" s="31"/>
      <c r="BJ164" s="31"/>
      <c r="BK164" s="31"/>
      <c r="BL164" s="31">
        <v>13.258064516129032</v>
      </c>
      <c r="BM164" s="31">
        <v>11.290322580645162</v>
      </c>
      <c r="BN164" s="31">
        <v>8.6451612903225801</v>
      </c>
      <c r="BO164" s="31">
        <v>4.645161290322581</v>
      </c>
      <c r="BP164" s="31">
        <v>2.4193548387096775</v>
      </c>
      <c r="BQ164" s="31">
        <v>1.8709677419354838</v>
      </c>
      <c r="BR164" s="31">
        <v>1.2903225806451613</v>
      </c>
      <c r="BS164" s="31">
        <v>1.064516129032258</v>
      </c>
      <c r="BT164" s="31">
        <v>0.93548387096774188</v>
      </c>
      <c r="BU164" s="31">
        <v>0.80645161290322576</v>
      </c>
      <c r="BV164" s="31">
        <v>9.6774193548387094E-2</v>
      </c>
      <c r="BW164" s="31">
        <v>9.6774193548387094E-2</v>
      </c>
      <c r="BX164" s="31"/>
      <c r="BY164" s="31"/>
      <c r="BZ164" s="31"/>
      <c r="CA164" s="31"/>
      <c r="CB164" s="31"/>
      <c r="CC164" s="31"/>
      <c r="CD164" s="31"/>
      <c r="CE164" s="31">
        <v>213.77694444308057</v>
      </c>
    </row>
    <row r="165" spans="1:83" s="2" customFormat="1" ht="14.25" customHeight="1" x14ac:dyDescent="0.2">
      <c r="A165" s="9" t="s">
        <v>39</v>
      </c>
      <c r="B165" s="9"/>
      <c r="C165" s="9"/>
      <c r="D165" s="9">
        <v>2025</v>
      </c>
      <c r="E165" s="31">
        <v>12</v>
      </c>
      <c r="F165" s="31" t="s">
        <v>474</v>
      </c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  <c r="BS165" s="31"/>
      <c r="BT165" s="31"/>
      <c r="BU165" s="31"/>
      <c r="BV165" s="31"/>
      <c r="BW165" s="31"/>
      <c r="BX165" s="31"/>
      <c r="BY165" s="31"/>
      <c r="BZ165" s="31"/>
      <c r="CA165" s="31"/>
      <c r="CB165" s="31"/>
      <c r="CC165" s="31"/>
      <c r="CD165" s="31"/>
      <c r="CE165" s="31">
        <v>12.940000000000001</v>
      </c>
    </row>
    <row r="166" spans="1:83" s="2" customFormat="1" ht="14.25" customHeight="1" x14ac:dyDescent="0.2">
      <c r="A166" s="9" t="s">
        <v>39</v>
      </c>
      <c r="B166" s="9">
        <v>584</v>
      </c>
      <c r="C166" s="9" t="s">
        <v>133</v>
      </c>
      <c r="D166" s="9">
        <v>2025</v>
      </c>
      <c r="E166" s="31">
        <v>12</v>
      </c>
      <c r="F166" s="31" t="s">
        <v>476</v>
      </c>
      <c r="G166" s="31">
        <v>115</v>
      </c>
      <c r="H166" s="31">
        <v>115</v>
      </c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>
        <v>3.7096774193548385</v>
      </c>
      <c r="AA166" s="31">
        <v>3.7096774193548385</v>
      </c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>
        <v>1</v>
      </c>
      <c r="AT166" s="31">
        <v>1</v>
      </c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K166" s="31"/>
      <c r="BL166" s="31">
        <v>3.2258064516129031E-2</v>
      </c>
      <c r="BM166" s="31">
        <v>3.2258064516129031E-2</v>
      </c>
      <c r="BN166" s="31"/>
      <c r="BO166" s="31"/>
      <c r="BP166" s="31"/>
      <c r="BQ166" s="31"/>
      <c r="BR166" s="31"/>
      <c r="BS166" s="31"/>
      <c r="BT166" s="31"/>
      <c r="BU166" s="31"/>
      <c r="BV166" s="31"/>
      <c r="BW166" s="31"/>
      <c r="BX166" s="31"/>
      <c r="BY166" s="31"/>
      <c r="BZ166" s="31"/>
      <c r="CA166" s="31"/>
      <c r="CB166" s="31"/>
      <c r="CC166" s="31"/>
      <c r="CD166" s="31"/>
      <c r="CE166" s="31"/>
    </row>
    <row r="167" spans="1:83" s="2" customFormat="1" ht="14.25" customHeight="1" x14ac:dyDescent="0.2">
      <c r="A167" s="9" t="s">
        <v>39</v>
      </c>
      <c r="B167" s="9">
        <v>862</v>
      </c>
      <c r="C167" s="9" t="s">
        <v>105</v>
      </c>
      <c r="D167" s="9">
        <v>2025</v>
      </c>
      <c r="E167" s="31">
        <v>12</v>
      </c>
      <c r="F167" s="31" t="s">
        <v>469</v>
      </c>
      <c r="G167" s="31">
        <v>165834.7000000003</v>
      </c>
      <c r="H167" s="31">
        <v>165834.70000000033</v>
      </c>
      <c r="I167" s="31">
        <v>159040.90000000037</v>
      </c>
      <c r="J167" s="31">
        <v>131675.00000000032</v>
      </c>
      <c r="K167" s="31">
        <v>105598.99999999999</v>
      </c>
      <c r="L167" s="31">
        <v>96860.000000000015</v>
      </c>
      <c r="M167" s="31">
        <v>82963.000000000044</v>
      </c>
      <c r="N167" s="31">
        <v>69467.000000000073</v>
      </c>
      <c r="O167" s="31">
        <v>62695.999999999942</v>
      </c>
      <c r="P167" s="31">
        <v>46263.999999999971</v>
      </c>
      <c r="Q167" s="31">
        <v>12000.000000000004</v>
      </c>
      <c r="R167" s="31">
        <v>12000.000000000004</v>
      </c>
      <c r="S167" s="31"/>
      <c r="T167" s="31"/>
      <c r="U167" s="31"/>
      <c r="V167" s="31"/>
      <c r="W167" s="31"/>
      <c r="X167" s="31"/>
      <c r="Y167" s="31"/>
      <c r="Z167" s="31">
        <v>5349.5064516129132</v>
      </c>
      <c r="AA167" s="31">
        <v>5349.5064516129141</v>
      </c>
      <c r="AB167" s="31">
        <v>5130.3516129032378</v>
      </c>
      <c r="AC167" s="31">
        <v>4247.5806451613007</v>
      </c>
      <c r="AD167" s="31">
        <v>3406.4193548387093</v>
      </c>
      <c r="AE167" s="31">
        <v>3124.5161290322585</v>
      </c>
      <c r="AF167" s="31">
        <v>2676.2258064516145</v>
      </c>
      <c r="AG167" s="31">
        <v>2240.8709677419379</v>
      </c>
      <c r="AH167" s="31">
        <v>2022.451612903224</v>
      </c>
      <c r="AI167" s="31">
        <v>1492.3870967741925</v>
      </c>
      <c r="AJ167" s="31">
        <v>387.09677419354853</v>
      </c>
      <c r="AK167" s="31">
        <v>387.09677419354853</v>
      </c>
      <c r="AL167" s="31"/>
      <c r="AM167" s="31"/>
      <c r="AN167" s="31"/>
      <c r="AO167" s="31"/>
      <c r="AP167" s="31"/>
      <c r="AQ167" s="31"/>
      <c r="AR167" s="31"/>
      <c r="AS167" s="31">
        <v>279</v>
      </c>
      <c r="AT167" s="31">
        <v>241</v>
      </c>
      <c r="AU167" s="31">
        <v>187</v>
      </c>
      <c r="AV167" s="31">
        <v>101</v>
      </c>
      <c r="AW167" s="31">
        <v>58</v>
      </c>
      <c r="AX167" s="31">
        <v>48</v>
      </c>
      <c r="AY167" s="31">
        <v>35</v>
      </c>
      <c r="AZ167" s="31">
        <v>25</v>
      </c>
      <c r="BA167" s="31">
        <v>21</v>
      </c>
      <c r="BB167" s="31">
        <v>13</v>
      </c>
      <c r="BC167" s="31">
        <v>2</v>
      </c>
      <c r="BD167" s="31">
        <v>2</v>
      </c>
      <c r="BE167" s="31"/>
      <c r="BF167" s="31"/>
      <c r="BG167" s="31"/>
      <c r="BH167" s="31"/>
      <c r="BI167" s="31"/>
      <c r="BJ167" s="31"/>
      <c r="BK167" s="31"/>
      <c r="BL167" s="31">
        <v>9</v>
      </c>
      <c r="BM167" s="31">
        <v>7.774193548387097</v>
      </c>
      <c r="BN167" s="31">
        <v>6.032258064516129</v>
      </c>
      <c r="BO167" s="31">
        <v>3.2580645161290325</v>
      </c>
      <c r="BP167" s="31">
        <v>1.8709677419354838</v>
      </c>
      <c r="BQ167" s="31">
        <v>1.5483870967741935</v>
      </c>
      <c r="BR167" s="31">
        <v>1.1290322580645162</v>
      </c>
      <c r="BS167" s="31">
        <v>0.80645161290322576</v>
      </c>
      <c r="BT167" s="31">
        <v>0.67741935483870963</v>
      </c>
      <c r="BU167" s="31">
        <v>0.41935483870967744</v>
      </c>
      <c r="BV167" s="31">
        <v>6.4516129032258063E-2</v>
      </c>
      <c r="BW167" s="31">
        <v>6.4516129032258063E-2</v>
      </c>
      <c r="BX167" s="31"/>
      <c r="BY167" s="31"/>
      <c r="BZ167" s="31"/>
      <c r="CA167" s="31"/>
      <c r="CB167" s="31"/>
      <c r="CC167" s="31"/>
      <c r="CD167" s="31"/>
      <c r="CE167" s="31">
        <v>188.01833333296702</v>
      </c>
    </row>
    <row r="168" spans="1:83" s="2" customFormat="1" ht="14.25" customHeight="1" x14ac:dyDescent="0.2">
      <c r="A168" s="9" t="s">
        <v>39</v>
      </c>
      <c r="B168" s="9">
        <v>870</v>
      </c>
      <c r="C168" s="9" t="s">
        <v>112</v>
      </c>
      <c r="D168" s="9">
        <v>2025</v>
      </c>
      <c r="E168" s="31">
        <v>12</v>
      </c>
      <c r="F168" s="31" t="s">
        <v>475</v>
      </c>
      <c r="G168" s="31">
        <v>4484</v>
      </c>
      <c r="H168" s="31">
        <v>4484</v>
      </c>
      <c r="I168" s="31">
        <v>4484</v>
      </c>
      <c r="J168" s="31">
        <v>3066.0000000000005</v>
      </c>
      <c r="K168" s="31">
        <v>3066.0000000000005</v>
      </c>
      <c r="L168" s="31">
        <v>3066.0000000000005</v>
      </c>
      <c r="M168" s="31">
        <v>2000</v>
      </c>
      <c r="N168" s="31">
        <v>2000</v>
      </c>
      <c r="O168" s="31">
        <v>2000</v>
      </c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>
        <v>144.64516129032259</v>
      </c>
      <c r="AA168" s="31">
        <v>144.64516129032259</v>
      </c>
      <c r="AB168" s="31">
        <v>144.64516129032259</v>
      </c>
      <c r="AC168" s="31">
        <v>98.90322580645163</v>
      </c>
      <c r="AD168" s="31">
        <v>98.90322580645163</v>
      </c>
      <c r="AE168" s="31">
        <v>98.90322580645163</v>
      </c>
      <c r="AF168" s="31">
        <v>64.516129032258064</v>
      </c>
      <c r="AG168" s="31">
        <v>64.516129032258064</v>
      </c>
      <c r="AH168" s="31">
        <v>64.516129032258064</v>
      </c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>
        <v>8</v>
      </c>
      <c r="AT168" s="31">
        <v>6</v>
      </c>
      <c r="AU168" s="31">
        <v>6</v>
      </c>
      <c r="AV168" s="31">
        <v>2</v>
      </c>
      <c r="AW168" s="31">
        <v>2</v>
      </c>
      <c r="AX168" s="31">
        <v>2</v>
      </c>
      <c r="AY168" s="31">
        <v>1</v>
      </c>
      <c r="AZ168" s="31">
        <v>1</v>
      </c>
      <c r="BA168" s="31">
        <v>1</v>
      </c>
      <c r="BB168" s="31"/>
      <c r="BC168" s="31"/>
      <c r="BD168" s="31"/>
      <c r="BE168" s="31"/>
      <c r="BF168" s="31"/>
      <c r="BG168" s="31"/>
      <c r="BH168" s="31"/>
      <c r="BI168" s="31"/>
      <c r="BJ168" s="31"/>
      <c r="BK168" s="31"/>
      <c r="BL168" s="31">
        <v>0.25806451612903225</v>
      </c>
      <c r="BM168" s="31">
        <v>0.19354838709677419</v>
      </c>
      <c r="BN168" s="31">
        <v>0.19354838709677419</v>
      </c>
      <c r="BO168" s="31">
        <v>6.4516129032258063E-2</v>
      </c>
      <c r="BP168" s="31">
        <v>6.4516129032258063E-2</v>
      </c>
      <c r="BQ168" s="31">
        <v>6.4516129032258063E-2</v>
      </c>
      <c r="BR168" s="31">
        <v>3.2258064516129031E-2</v>
      </c>
      <c r="BS168" s="31">
        <v>3.2258064516129031E-2</v>
      </c>
      <c r="BT168" s="31">
        <v>3.2258064516129031E-2</v>
      </c>
      <c r="BU168" s="31"/>
      <c r="BV168" s="31"/>
      <c r="BW168" s="31"/>
      <c r="BX168" s="31"/>
      <c r="BY168" s="31"/>
      <c r="BZ168" s="31"/>
      <c r="CA168" s="31"/>
      <c r="CB168" s="31"/>
      <c r="CC168" s="31"/>
      <c r="CD168" s="31"/>
      <c r="CE168" s="31">
        <v>8</v>
      </c>
    </row>
    <row r="169" spans="1:83" s="2" customFormat="1" ht="14.25" customHeight="1" x14ac:dyDescent="0.2">
      <c r="A169" s="9" t="s">
        <v>39</v>
      </c>
      <c r="B169" s="9">
        <v>572</v>
      </c>
      <c r="C169" s="9" t="s">
        <v>123</v>
      </c>
      <c r="D169" s="9">
        <v>2025</v>
      </c>
      <c r="E169" s="31">
        <v>12</v>
      </c>
      <c r="F169" s="31" t="s">
        <v>468</v>
      </c>
      <c r="G169" s="31">
        <v>111249.80000000013</v>
      </c>
      <c r="H169" s="31">
        <v>111249.80000000009</v>
      </c>
      <c r="I169" s="31">
        <v>106128.85000000009</v>
      </c>
      <c r="J169" s="31">
        <v>75542.999999999942</v>
      </c>
      <c r="K169" s="31">
        <v>55025.999999999964</v>
      </c>
      <c r="L169" s="31">
        <v>47180.999999999964</v>
      </c>
      <c r="M169" s="31">
        <v>39927.999999999964</v>
      </c>
      <c r="N169" s="31">
        <v>27884.999999999989</v>
      </c>
      <c r="O169" s="31">
        <v>26000.000000000004</v>
      </c>
      <c r="P169" s="31">
        <v>26000.000000000004</v>
      </c>
      <c r="Q169" s="31">
        <v>6000</v>
      </c>
      <c r="R169" s="31">
        <v>6000</v>
      </c>
      <c r="S169" s="31"/>
      <c r="T169" s="31"/>
      <c r="U169" s="31"/>
      <c r="V169" s="31"/>
      <c r="W169" s="31"/>
      <c r="X169" s="31"/>
      <c r="Y169" s="31"/>
      <c r="Z169" s="31">
        <v>3588.703225806456</v>
      </c>
      <c r="AA169" s="31">
        <v>3588.7032258064546</v>
      </c>
      <c r="AB169" s="31">
        <v>3423.5112903225836</v>
      </c>
      <c r="AC169" s="31">
        <v>2436.8709677419338</v>
      </c>
      <c r="AD169" s="31">
        <v>1775.032258064515</v>
      </c>
      <c r="AE169" s="31">
        <v>1521.9677419354828</v>
      </c>
      <c r="AF169" s="31">
        <v>1287.9999999999989</v>
      </c>
      <c r="AG169" s="31">
        <v>899.51612903225771</v>
      </c>
      <c r="AH169" s="31">
        <v>838.70967741935499</v>
      </c>
      <c r="AI169" s="31">
        <v>838.70967741935499</v>
      </c>
      <c r="AJ169" s="31">
        <v>193.54838709677421</v>
      </c>
      <c r="AK169" s="31">
        <v>193.54838709677421</v>
      </c>
      <c r="AL169" s="31"/>
      <c r="AM169" s="31"/>
      <c r="AN169" s="31"/>
      <c r="AO169" s="31"/>
      <c r="AP169" s="31"/>
      <c r="AQ169" s="31"/>
      <c r="AR169" s="31"/>
      <c r="AS169" s="31">
        <v>234</v>
      </c>
      <c r="AT169" s="31">
        <v>201</v>
      </c>
      <c r="AU169" s="31">
        <v>163</v>
      </c>
      <c r="AV169" s="31">
        <v>67</v>
      </c>
      <c r="AW169" s="31">
        <v>33</v>
      </c>
      <c r="AX169" s="31">
        <v>24</v>
      </c>
      <c r="AY169" s="31">
        <v>17</v>
      </c>
      <c r="AZ169" s="31">
        <v>8</v>
      </c>
      <c r="BA169" s="31">
        <v>7</v>
      </c>
      <c r="BB169" s="31">
        <v>7</v>
      </c>
      <c r="BC169" s="31">
        <v>1</v>
      </c>
      <c r="BD169" s="31">
        <v>1</v>
      </c>
      <c r="BE169" s="31"/>
      <c r="BF169" s="31"/>
      <c r="BG169" s="31"/>
      <c r="BH169" s="31"/>
      <c r="BI169" s="31"/>
      <c r="BJ169" s="31"/>
      <c r="BK169" s="31"/>
      <c r="BL169" s="31">
        <v>7.5483870967741939</v>
      </c>
      <c r="BM169" s="31">
        <v>6.4838709677419351</v>
      </c>
      <c r="BN169" s="31">
        <v>5.258064516129032</v>
      </c>
      <c r="BO169" s="31">
        <v>2.161290322580645</v>
      </c>
      <c r="BP169" s="31">
        <v>1.064516129032258</v>
      </c>
      <c r="BQ169" s="31">
        <v>0.77419354838709675</v>
      </c>
      <c r="BR169" s="31">
        <v>0.54838709677419351</v>
      </c>
      <c r="BS169" s="31">
        <v>0.25806451612903225</v>
      </c>
      <c r="BT169" s="31">
        <v>0.22580645161290322</v>
      </c>
      <c r="BU169" s="31">
        <v>0.22580645161290322</v>
      </c>
      <c r="BV169" s="31">
        <v>3.2258064516129031E-2</v>
      </c>
      <c r="BW169" s="31">
        <v>3.2258064516129031E-2</v>
      </c>
      <c r="BX169" s="31"/>
      <c r="BY169" s="31"/>
      <c r="BZ169" s="31"/>
      <c r="CA169" s="31"/>
      <c r="CB169" s="31"/>
      <c r="CC169" s="31"/>
      <c r="CD169" s="31"/>
      <c r="CE169" s="31">
        <v>179.38222222186158</v>
      </c>
    </row>
    <row r="170" spans="1:83" s="2" customFormat="1" ht="14.25" customHeight="1" x14ac:dyDescent="0.2">
      <c r="A170" s="9" t="s">
        <v>40</v>
      </c>
      <c r="B170" s="9">
        <v>550</v>
      </c>
      <c r="C170" s="9" t="s">
        <v>178</v>
      </c>
      <c r="D170" s="9">
        <v>2025</v>
      </c>
      <c r="E170" s="31">
        <v>12</v>
      </c>
      <c r="F170" s="31" t="s">
        <v>483</v>
      </c>
      <c r="G170" s="31">
        <v>858.00000000000011</v>
      </c>
      <c r="H170" s="31">
        <v>858.00000000000011</v>
      </c>
      <c r="I170" s="31">
        <v>689.00000000000011</v>
      </c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>
        <v>27.677419354838712</v>
      </c>
      <c r="AA170" s="31">
        <v>27.677419354838712</v>
      </c>
      <c r="AB170" s="31">
        <v>22.225806451612907</v>
      </c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>
        <v>3</v>
      </c>
      <c r="AT170" s="31">
        <v>3</v>
      </c>
      <c r="AU170" s="31">
        <v>2</v>
      </c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>
        <v>9.6774193548387094E-2</v>
      </c>
      <c r="BM170" s="31">
        <v>9.6774193548387094E-2</v>
      </c>
      <c r="BN170" s="31">
        <v>6.4516129032258063E-2</v>
      </c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>
        <v>42.737499999986028</v>
      </c>
    </row>
    <row r="171" spans="1:83" s="2" customFormat="1" ht="14.25" customHeight="1" x14ac:dyDescent="0.2">
      <c r="A171" s="9" t="s">
        <v>40</v>
      </c>
      <c r="B171" s="9">
        <v>572</v>
      </c>
      <c r="C171" s="9" t="s">
        <v>123</v>
      </c>
      <c r="D171" s="9">
        <v>2025</v>
      </c>
      <c r="E171" s="31">
        <v>12</v>
      </c>
      <c r="F171" s="31" t="s">
        <v>479</v>
      </c>
      <c r="G171" s="31">
        <v>1546</v>
      </c>
      <c r="H171" s="31">
        <v>1546</v>
      </c>
      <c r="I171" s="31">
        <v>1546</v>
      </c>
      <c r="J171" s="31">
        <v>1177</v>
      </c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>
        <v>49.87096774193548</v>
      </c>
      <c r="AA171" s="31">
        <v>49.87096774193548</v>
      </c>
      <c r="AB171" s="31">
        <v>49.87096774193548</v>
      </c>
      <c r="AC171" s="31">
        <v>37.967741935483872</v>
      </c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>
        <v>3</v>
      </c>
      <c r="AT171" s="31">
        <v>3</v>
      </c>
      <c r="AU171" s="31">
        <v>3</v>
      </c>
      <c r="AV171" s="31">
        <v>2</v>
      </c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K171" s="31"/>
      <c r="BL171" s="31">
        <v>9.6774193548387094E-2</v>
      </c>
      <c r="BM171" s="31">
        <v>9.6774193548387094E-2</v>
      </c>
      <c r="BN171" s="31">
        <v>9.6774193548387094E-2</v>
      </c>
      <c r="BO171" s="31">
        <v>6.4516129032258063E-2</v>
      </c>
      <c r="BP171" s="31"/>
      <c r="BQ171" s="31"/>
      <c r="BR171" s="31"/>
      <c r="BS171" s="31"/>
      <c r="BT171" s="31"/>
      <c r="BU171" s="31"/>
      <c r="BV171" s="31"/>
      <c r="BW171" s="31"/>
      <c r="BX171" s="31"/>
      <c r="BY171" s="31"/>
      <c r="BZ171" s="31"/>
      <c r="CA171" s="31"/>
      <c r="CB171" s="31"/>
      <c r="CC171" s="31"/>
      <c r="CD171" s="31"/>
      <c r="CE171" s="31"/>
    </row>
    <row r="172" spans="1:83" s="2" customFormat="1" ht="14.25" customHeight="1" x14ac:dyDescent="0.2">
      <c r="A172" s="9" t="s">
        <v>40</v>
      </c>
      <c r="B172" s="9">
        <v>807</v>
      </c>
      <c r="C172" s="9" t="s">
        <v>155</v>
      </c>
      <c r="D172" s="9">
        <v>2025</v>
      </c>
      <c r="E172" s="31">
        <v>12</v>
      </c>
      <c r="F172" s="31" t="s">
        <v>480</v>
      </c>
      <c r="G172" s="31">
        <v>4900.0000000000009</v>
      </c>
      <c r="H172" s="31">
        <v>4900.0000000000009</v>
      </c>
      <c r="I172" s="31">
        <v>4900.0000000000009</v>
      </c>
      <c r="J172" s="31">
        <v>4266</v>
      </c>
      <c r="K172" s="31">
        <v>3488</v>
      </c>
      <c r="L172" s="31">
        <v>3488</v>
      </c>
      <c r="M172" s="31">
        <v>2486</v>
      </c>
      <c r="N172" s="31">
        <v>2486</v>
      </c>
      <c r="O172" s="31">
        <v>2486</v>
      </c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>
        <v>158.06451612903228</v>
      </c>
      <c r="AA172" s="31">
        <v>158.06451612903228</v>
      </c>
      <c r="AB172" s="31">
        <v>158.06451612903228</v>
      </c>
      <c r="AC172" s="31">
        <v>137.61290322580646</v>
      </c>
      <c r="AD172" s="31">
        <v>112.51612903225806</v>
      </c>
      <c r="AE172" s="31">
        <v>112.51612903225806</v>
      </c>
      <c r="AF172" s="31">
        <v>80.193548387096769</v>
      </c>
      <c r="AG172" s="31">
        <v>80.193548387096769</v>
      </c>
      <c r="AH172" s="31">
        <v>80.193548387096769</v>
      </c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>
        <v>5</v>
      </c>
      <c r="AT172" s="31">
        <v>5</v>
      </c>
      <c r="AU172" s="31">
        <v>5</v>
      </c>
      <c r="AV172" s="31">
        <v>3</v>
      </c>
      <c r="AW172" s="31">
        <v>2</v>
      </c>
      <c r="AX172" s="31">
        <v>2</v>
      </c>
      <c r="AY172" s="31">
        <v>1</v>
      </c>
      <c r="AZ172" s="31">
        <v>1</v>
      </c>
      <c r="BA172" s="31">
        <v>1</v>
      </c>
      <c r="BB172" s="31"/>
      <c r="BC172" s="31"/>
      <c r="BD172" s="31"/>
      <c r="BE172" s="31"/>
      <c r="BF172" s="31"/>
      <c r="BG172" s="31"/>
      <c r="BH172" s="31"/>
      <c r="BI172" s="31"/>
      <c r="BJ172" s="31"/>
      <c r="BK172" s="31"/>
      <c r="BL172" s="31">
        <v>0.16129032258064516</v>
      </c>
      <c r="BM172" s="31">
        <v>0.16129032258064516</v>
      </c>
      <c r="BN172" s="31">
        <v>0.16129032258064516</v>
      </c>
      <c r="BO172" s="31">
        <v>9.6774193548387094E-2</v>
      </c>
      <c r="BP172" s="31">
        <v>6.4516129032258063E-2</v>
      </c>
      <c r="BQ172" s="31">
        <v>6.4516129032258063E-2</v>
      </c>
      <c r="BR172" s="31">
        <v>3.2258064516129031E-2</v>
      </c>
      <c r="BS172" s="31">
        <v>3.2258064516129031E-2</v>
      </c>
      <c r="BT172" s="31">
        <v>3.2258064516129031E-2</v>
      </c>
      <c r="BU172" s="31"/>
      <c r="BV172" s="31"/>
      <c r="BW172" s="31"/>
      <c r="BX172" s="31"/>
      <c r="BY172" s="31"/>
      <c r="BZ172" s="31"/>
      <c r="CA172" s="31"/>
      <c r="CB172" s="31"/>
      <c r="CC172" s="31"/>
      <c r="CD172" s="31"/>
      <c r="CE172" s="31"/>
    </row>
    <row r="173" spans="1:83" s="2" customFormat="1" ht="14.25" customHeight="1" x14ac:dyDescent="0.2">
      <c r="A173" s="9" t="s">
        <v>40</v>
      </c>
      <c r="B173" s="9">
        <v>574</v>
      </c>
      <c r="C173" s="9" t="s">
        <v>100</v>
      </c>
      <c r="D173" s="9">
        <v>2025</v>
      </c>
      <c r="E173" s="31">
        <v>12</v>
      </c>
      <c r="F173" s="31" t="s">
        <v>485</v>
      </c>
      <c r="G173" s="31">
        <v>0</v>
      </c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>
        <v>0</v>
      </c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>
        <v>1</v>
      </c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K173" s="31"/>
      <c r="BL173" s="31">
        <v>3.2258064516129031E-2</v>
      </c>
      <c r="BM173" s="31"/>
      <c r="BN173" s="31"/>
      <c r="BO173" s="31"/>
      <c r="BP173" s="31"/>
      <c r="BQ173" s="31"/>
      <c r="BR173" s="31"/>
      <c r="BS173" s="31"/>
      <c r="BT173" s="31"/>
      <c r="BU173" s="31"/>
      <c r="BV173" s="31"/>
      <c r="BW173" s="31"/>
      <c r="BX173" s="31"/>
      <c r="BY173" s="31"/>
      <c r="BZ173" s="31"/>
      <c r="CA173" s="31"/>
      <c r="CB173" s="31"/>
      <c r="CC173" s="31"/>
      <c r="CD173" s="31"/>
      <c r="CE173" s="31"/>
    </row>
    <row r="174" spans="1:83" s="2" customFormat="1" ht="14.25" customHeight="1" x14ac:dyDescent="0.2">
      <c r="A174" s="9" t="s">
        <v>40</v>
      </c>
      <c r="B174" s="9">
        <v>557</v>
      </c>
      <c r="C174" s="9" t="s">
        <v>182</v>
      </c>
      <c r="D174" s="9">
        <v>2025</v>
      </c>
      <c r="E174" s="31">
        <v>12</v>
      </c>
      <c r="F174" s="31" t="s">
        <v>484</v>
      </c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  <c r="BS174" s="31"/>
      <c r="BT174" s="31"/>
      <c r="BU174" s="31"/>
      <c r="BV174" s="31"/>
      <c r="BW174" s="31"/>
      <c r="BX174" s="31"/>
      <c r="BY174" s="31"/>
      <c r="BZ174" s="31"/>
      <c r="CA174" s="31"/>
      <c r="CB174" s="31"/>
      <c r="CC174" s="31"/>
      <c r="CD174" s="31"/>
      <c r="CE174" s="31">
        <v>8</v>
      </c>
    </row>
    <row r="175" spans="1:83" s="2" customFormat="1" ht="14.25" customHeight="1" x14ac:dyDescent="0.2">
      <c r="A175" s="9" t="s">
        <v>40</v>
      </c>
      <c r="B175" s="9">
        <v>530</v>
      </c>
      <c r="C175" s="9" t="s">
        <v>92</v>
      </c>
      <c r="D175" s="9">
        <v>2025</v>
      </c>
      <c r="E175" s="31">
        <v>12</v>
      </c>
      <c r="F175" s="31" t="s">
        <v>482</v>
      </c>
      <c r="G175" s="31">
        <v>41266.999999999985</v>
      </c>
      <c r="H175" s="31">
        <v>41266.999999999978</v>
      </c>
      <c r="I175" s="31">
        <v>40958.999999999985</v>
      </c>
      <c r="J175" s="31">
        <v>40662.999999999985</v>
      </c>
      <c r="K175" s="31">
        <v>39272.999999999985</v>
      </c>
      <c r="L175" s="31">
        <v>38463.999999999985</v>
      </c>
      <c r="M175" s="31">
        <v>38463.999999999985</v>
      </c>
      <c r="N175" s="31">
        <v>38463.999999999985</v>
      </c>
      <c r="O175" s="31">
        <v>36923.999999999985</v>
      </c>
      <c r="P175" s="31">
        <v>34863.999999999985</v>
      </c>
      <c r="Q175" s="31">
        <v>27867.999999999996</v>
      </c>
      <c r="R175" s="31">
        <v>27867.999999999996</v>
      </c>
      <c r="S175" s="31">
        <v>20499.999999999996</v>
      </c>
      <c r="T175" s="31">
        <v>20499.999999999996</v>
      </c>
      <c r="U175" s="31">
        <v>20499.999999999996</v>
      </c>
      <c r="V175" s="31">
        <v>20499.999999999996</v>
      </c>
      <c r="W175" s="31">
        <v>20499.999999999996</v>
      </c>
      <c r="X175" s="31"/>
      <c r="Y175" s="31"/>
      <c r="Z175" s="31">
        <v>1331.1935483870964</v>
      </c>
      <c r="AA175" s="31">
        <v>1331.1935483870961</v>
      </c>
      <c r="AB175" s="31">
        <v>1321.2580645161286</v>
      </c>
      <c r="AC175" s="31">
        <v>1311.7096774193544</v>
      </c>
      <c r="AD175" s="31">
        <v>1266.8709677419349</v>
      </c>
      <c r="AE175" s="31">
        <v>1240.7741935483866</v>
      </c>
      <c r="AF175" s="31">
        <v>1240.7741935483866</v>
      </c>
      <c r="AG175" s="31">
        <v>1240.7741935483866</v>
      </c>
      <c r="AH175" s="31">
        <v>1191.0967741935478</v>
      </c>
      <c r="AI175" s="31">
        <v>1124.6451612903222</v>
      </c>
      <c r="AJ175" s="31">
        <v>898.96774193548379</v>
      </c>
      <c r="AK175" s="31">
        <v>898.96774193548379</v>
      </c>
      <c r="AL175" s="31">
        <v>661.29032258064501</v>
      </c>
      <c r="AM175" s="31">
        <v>661.29032258064501</v>
      </c>
      <c r="AN175" s="31">
        <v>661.29032258064501</v>
      </c>
      <c r="AO175" s="31">
        <v>661.29032258064501</v>
      </c>
      <c r="AP175" s="31">
        <v>661.29032258064501</v>
      </c>
      <c r="AQ175" s="31"/>
      <c r="AR175" s="31"/>
      <c r="AS175" s="31">
        <v>14</v>
      </c>
      <c r="AT175" s="31">
        <v>12</v>
      </c>
      <c r="AU175" s="31">
        <v>10</v>
      </c>
      <c r="AV175" s="31">
        <v>9</v>
      </c>
      <c r="AW175" s="31">
        <v>7</v>
      </c>
      <c r="AX175" s="31">
        <v>6</v>
      </c>
      <c r="AY175" s="31">
        <v>6</v>
      </c>
      <c r="AZ175" s="31">
        <v>6</v>
      </c>
      <c r="BA175" s="31">
        <v>5</v>
      </c>
      <c r="BB175" s="31">
        <v>4</v>
      </c>
      <c r="BC175" s="31">
        <v>2</v>
      </c>
      <c r="BD175" s="31">
        <v>2</v>
      </c>
      <c r="BE175" s="31">
        <v>1</v>
      </c>
      <c r="BF175" s="31">
        <v>1</v>
      </c>
      <c r="BG175" s="31">
        <v>1</v>
      </c>
      <c r="BH175" s="31">
        <v>1</v>
      </c>
      <c r="BI175" s="31">
        <v>1</v>
      </c>
      <c r="BJ175" s="31"/>
      <c r="BK175" s="31"/>
      <c r="BL175" s="31">
        <v>0.45161290322580644</v>
      </c>
      <c r="BM175" s="31">
        <v>0.38709677419354838</v>
      </c>
      <c r="BN175" s="31">
        <v>0.32258064516129031</v>
      </c>
      <c r="BO175" s="31">
        <v>0.29032258064516131</v>
      </c>
      <c r="BP175" s="31">
        <v>0.22580645161290322</v>
      </c>
      <c r="BQ175" s="31">
        <v>0.19354838709677419</v>
      </c>
      <c r="BR175" s="31">
        <v>0.19354838709677419</v>
      </c>
      <c r="BS175" s="31">
        <v>0.19354838709677419</v>
      </c>
      <c r="BT175" s="31">
        <v>0.16129032258064516</v>
      </c>
      <c r="BU175" s="31">
        <v>0.12903225806451613</v>
      </c>
      <c r="BV175" s="31">
        <v>6.4516129032258063E-2</v>
      </c>
      <c r="BW175" s="31">
        <v>6.4516129032258063E-2</v>
      </c>
      <c r="BX175" s="31">
        <v>3.2258064516129031E-2</v>
      </c>
      <c r="BY175" s="31">
        <v>3.2258064516129031E-2</v>
      </c>
      <c r="BZ175" s="31">
        <v>3.2258064516129031E-2</v>
      </c>
      <c r="CA175" s="31">
        <v>3.2258064516129031E-2</v>
      </c>
      <c r="CB175" s="31">
        <v>3.2258064516129031E-2</v>
      </c>
      <c r="CC175" s="31"/>
      <c r="CD175" s="31"/>
      <c r="CE175" s="31"/>
    </row>
    <row r="176" spans="1:83" s="2" customFormat="1" ht="14.25" customHeight="1" x14ac:dyDescent="0.2">
      <c r="A176" s="9" t="s">
        <v>40</v>
      </c>
      <c r="B176" s="9">
        <v>547</v>
      </c>
      <c r="C176" s="9" t="s">
        <v>94</v>
      </c>
      <c r="D176" s="9">
        <v>2025</v>
      </c>
      <c r="E176" s="31">
        <v>12</v>
      </c>
      <c r="F176" s="31" t="s">
        <v>478</v>
      </c>
      <c r="G176" s="31">
        <v>27437.999999999996</v>
      </c>
      <c r="H176" s="31">
        <v>27437.999999999996</v>
      </c>
      <c r="I176" s="31">
        <v>27437.999999999996</v>
      </c>
      <c r="J176" s="31">
        <v>27015</v>
      </c>
      <c r="K176" s="31">
        <v>25772</v>
      </c>
      <c r="L176" s="31">
        <v>25772</v>
      </c>
      <c r="M176" s="31">
        <v>25772</v>
      </c>
      <c r="N176" s="31">
        <v>25772</v>
      </c>
      <c r="O176" s="31">
        <v>25772</v>
      </c>
      <c r="P176" s="31">
        <v>23772</v>
      </c>
      <c r="Q176" s="31">
        <v>20772</v>
      </c>
      <c r="R176" s="31">
        <v>20772</v>
      </c>
      <c r="S176" s="31">
        <v>14220</v>
      </c>
      <c r="T176" s="31">
        <v>14220</v>
      </c>
      <c r="U176" s="31">
        <v>14220</v>
      </c>
      <c r="V176" s="31"/>
      <c r="W176" s="31"/>
      <c r="X176" s="31"/>
      <c r="Y176" s="31"/>
      <c r="Z176" s="31">
        <v>885.0967741935483</v>
      </c>
      <c r="AA176" s="31">
        <v>885.0967741935483</v>
      </c>
      <c r="AB176" s="31">
        <v>885.0967741935483</v>
      </c>
      <c r="AC176" s="31">
        <v>871.45161290322585</v>
      </c>
      <c r="AD176" s="31">
        <v>831.35483870967744</v>
      </c>
      <c r="AE176" s="31">
        <v>831.35483870967744</v>
      </c>
      <c r="AF176" s="31">
        <v>831.35483870967744</v>
      </c>
      <c r="AG176" s="31">
        <v>831.35483870967744</v>
      </c>
      <c r="AH176" s="31">
        <v>831.35483870967744</v>
      </c>
      <c r="AI176" s="31">
        <v>766.83870967741939</v>
      </c>
      <c r="AJ176" s="31">
        <v>670.06451612903231</v>
      </c>
      <c r="AK176" s="31">
        <v>670.06451612903231</v>
      </c>
      <c r="AL176" s="31">
        <v>458.70967741935482</v>
      </c>
      <c r="AM176" s="31">
        <v>458.70967741935482</v>
      </c>
      <c r="AN176" s="31">
        <v>458.70967741935482</v>
      </c>
      <c r="AO176" s="31"/>
      <c r="AP176" s="31"/>
      <c r="AQ176" s="31"/>
      <c r="AR176" s="31"/>
      <c r="AS176" s="31">
        <v>8</v>
      </c>
      <c r="AT176" s="31">
        <v>7</v>
      </c>
      <c r="AU176" s="31">
        <v>7</v>
      </c>
      <c r="AV176" s="31">
        <v>6</v>
      </c>
      <c r="AW176" s="31">
        <v>4</v>
      </c>
      <c r="AX176" s="31">
        <v>4</v>
      </c>
      <c r="AY176" s="31">
        <v>4</v>
      </c>
      <c r="AZ176" s="31">
        <v>4</v>
      </c>
      <c r="BA176" s="31">
        <v>4</v>
      </c>
      <c r="BB176" s="31">
        <v>3</v>
      </c>
      <c r="BC176" s="31">
        <v>2</v>
      </c>
      <c r="BD176" s="31">
        <v>2</v>
      </c>
      <c r="BE176" s="31">
        <v>1</v>
      </c>
      <c r="BF176" s="31">
        <v>1</v>
      </c>
      <c r="BG176" s="31">
        <v>1</v>
      </c>
      <c r="BH176" s="31"/>
      <c r="BI176" s="31"/>
      <c r="BJ176" s="31"/>
      <c r="BK176" s="31"/>
      <c r="BL176" s="31">
        <v>0.25806451612903225</v>
      </c>
      <c r="BM176" s="31">
        <v>0.22580645161290322</v>
      </c>
      <c r="BN176" s="31">
        <v>0.22580645161290322</v>
      </c>
      <c r="BO176" s="31">
        <v>0.19354838709677419</v>
      </c>
      <c r="BP176" s="31">
        <v>0.12903225806451613</v>
      </c>
      <c r="BQ176" s="31">
        <v>0.12903225806451613</v>
      </c>
      <c r="BR176" s="31">
        <v>0.12903225806451613</v>
      </c>
      <c r="BS176" s="31">
        <v>0.12903225806451613</v>
      </c>
      <c r="BT176" s="31">
        <v>0.12903225806451613</v>
      </c>
      <c r="BU176" s="31">
        <v>9.6774193548387094E-2</v>
      </c>
      <c r="BV176" s="31">
        <v>6.4516129032258063E-2</v>
      </c>
      <c r="BW176" s="31">
        <v>6.4516129032258063E-2</v>
      </c>
      <c r="BX176" s="31">
        <v>3.2258064516129031E-2</v>
      </c>
      <c r="BY176" s="31">
        <v>3.2258064516129031E-2</v>
      </c>
      <c r="BZ176" s="31">
        <v>3.2258064516129031E-2</v>
      </c>
      <c r="CA176" s="31"/>
      <c r="CB176" s="31"/>
      <c r="CC176" s="31"/>
      <c r="CD176" s="31"/>
      <c r="CE176" s="31"/>
    </row>
    <row r="177" spans="1:83" s="2" customFormat="1" ht="14.25" customHeight="1" x14ac:dyDescent="0.2">
      <c r="A177" s="9" t="s">
        <v>40</v>
      </c>
      <c r="B177" s="9">
        <v>577</v>
      </c>
      <c r="C177" s="9" t="s">
        <v>108</v>
      </c>
      <c r="D177" s="9">
        <v>2025</v>
      </c>
      <c r="E177" s="31">
        <v>12</v>
      </c>
      <c r="F177" s="31" t="s">
        <v>481</v>
      </c>
      <c r="G177" s="31">
        <v>15281.900000000001</v>
      </c>
      <c r="H177" s="31">
        <v>15281.900000000001</v>
      </c>
      <c r="I177" s="31">
        <v>14962.900000000001</v>
      </c>
      <c r="J177" s="31">
        <v>11273</v>
      </c>
      <c r="K177" s="31">
        <v>10134.000000000002</v>
      </c>
      <c r="L177" s="31">
        <v>9208.0000000000018</v>
      </c>
      <c r="M177" s="31">
        <v>7000.0000000000009</v>
      </c>
      <c r="N177" s="31">
        <v>7000.0000000000009</v>
      </c>
      <c r="O177" s="31">
        <v>7000.0000000000009</v>
      </c>
      <c r="P177" s="31">
        <v>7000.0000000000009</v>
      </c>
      <c r="Q177" s="31"/>
      <c r="R177" s="31"/>
      <c r="S177" s="31"/>
      <c r="T177" s="31"/>
      <c r="U177" s="31"/>
      <c r="V177" s="31"/>
      <c r="W177" s="31"/>
      <c r="X177" s="31"/>
      <c r="Y177" s="31"/>
      <c r="Z177" s="31">
        <v>492.96451612903229</v>
      </c>
      <c r="AA177" s="31">
        <v>492.96451612903229</v>
      </c>
      <c r="AB177" s="31">
        <v>482.67419354838717</v>
      </c>
      <c r="AC177" s="31">
        <v>363.64516129032256</v>
      </c>
      <c r="AD177" s="31">
        <v>326.90322580645164</v>
      </c>
      <c r="AE177" s="31">
        <v>297.03225806451621</v>
      </c>
      <c r="AF177" s="31">
        <v>225.80645161290326</v>
      </c>
      <c r="AG177" s="31">
        <v>225.80645161290326</v>
      </c>
      <c r="AH177" s="31">
        <v>225.80645161290326</v>
      </c>
      <c r="AI177" s="31">
        <v>225.80645161290326</v>
      </c>
      <c r="AJ177" s="31"/>
      <c r="AK177" s="31"/>
      <c r="AL177" s="31"/>
      <c r="AM177" s="31"/>
      <c r="AN177" s="31"/>
      <c r="AO177" s="31"/>
      <c r="AP177" s="31"/>
      <c r="AQ177" s="31"/>
      <c r="AR177" s="31"/>
      <c r="AS177" s="31">
        <v>24</v>
      </c>
      <c r="AT177" s="31">
        <v>20</v>
      </c>
      <c r="AU177" s="31">
        <v>18</v>
      </c>
      <c r="AV177" s="31">
        <v>7</v>
      </c>
      <c r="AW177" s="31">
        <v>5</v>
      </c>
      <c r="AX177" s="31">
        <v>4</v>
      </c>
      <c r="AY177" s="31">
        <v>2</v>
      </c>
      <c r="AZ177" s="31">
        <v>2</v>
      </c>
      <c r="BA177" s="31">
        <v>2</v>
      </c>
      <c r="BB177" s="31">
        <v>2</v>
      </c>
      <c r="BC177" s="31"/>
      <c r="BD177" s="31"/>
      <c r="BE177" s="31"/>
      <c r="BF177" s="31"/>
      <c r="BG177" s="31"/>
      <c r="BH177" s="31"/>
      <c r="BI177" s="31"/>
      <c r="BJ177" s="31"/>
      <c r="BK177" s="31"/>
      <c r="BL177" s="31">
        <v>0.77419354838709675</v>
      </c>
      <c r="BM177" s="31">
        <v>0.64516129032258063</v>
      </c>
      <c r="BN177" s="31">
        <v>0.58064516129032262</v>
      </c>
      <c r="BO177" s="31">
        <v>0.22580645161290322</v>
      </c>
      <c r="BP177" s="31">
        <v>0.16129032258064516</v>
      </c>
      <c r="BQ177" s="31">
        <v>0.12903225806451613</v>
      </c>
      <c r="BR177" s="31">
        <v>6.4516129032258063E-2</v>
      </c>
      <c r="BS177" s="31">
        <v>6.4516129032258063E-2</v>
      </c>
      <c r="BT177" s="31">
        <v>6.4516129032258063E-2</v>
      </c>
      <c r="BU177" s="31">
        <v>6.4516129032258063E-2</v>
      </c>
      <c r="BV177" s="31"/>
      <c r="BW177" s="31"/>
      <c r="BX177" s="31"/>
      <c r="BY177" s="31"/>
      <c r="BZ177" s="31"/>
      <c r="CA177" s="31"/>
      <c r="CB177" s="31"/>
      <c r="CC177" s="31"/>
      <c r="CD177" s="31"/>
      <c r="CE177" s="31">
        <v>9.2899999999999991</v>
      </c>
    </row>
    <row r="178" spans="1:83" s="2" customFormat="1" ht="14.25" customHeight="1" x14ac:dyDescent="0.2">
      <c r="A178" s="9" t="s">
        <v>40</v>
      </c>
      <c r="B178" s="9">
        <v>579</v>
      </c>
      <c r="C178" s="9" t="s">
        <v>104</v>
      </c>
      <c r="D178" s="9">
        <v>2025</v>
      </c>
      <c r="E178" s="31">
        <v>12</v>
      </c>
      <c r="F178" s="31" t="s">
        <v>487</v>
      </c>
      <c r="G178" s="31">
        <v>26990.000000000004</v>
      </c>
      <c r="H178" s="31">
        <v>26990.000000000004</v>
      </c>
      <c r="I178" s="31">
        <v>26990.000000000004</v>
      </c>
      <c r="J178" s="31">
        <v>24666.000000000004</v>
      </c>
      <c r="K178" s="31">
        <v>21414.999999999996</v>
      </c>
      <c r="L178" s="31">
        <v>21414.999999999996</v>
      </c>
      <c r="M178" s="31">
        <v>20248</v>
      </c>
      <c r="N178" s="31">
        <v>20248</v>
      </c>
      <c r="O178" s="31">
        <v>16694</v>
      </c>
      <c r="P178" s="31">
        <v>12032</v>
      </c>
      <c r="Q178" s="31">
        <v>5832</v>
      </c>
      <c r="R178" s="31">
        <v>5832</v>
      </c>
      <c r="S178" s="31"/>
      <c r="T178" s="31"/>
      <c r="U178" s="31"/>
      <c r="V178" s="31"/>
      <c r="W178" s="31"/>
      <c r="X178" s="31"/>
      <c r="Y178" s="31"/>
      <c r="Z178" s="31">
        <v>870.64516129032268</v>
      </c>
      <c r="AA178" s="31">
        <v>870.64516129032268</v>
      </c>
      <c r="AB178" s="31">
        <v>870.64516129032268</v>
      </c>
      <c r="AC178" s="31">
        <v>795.67741935483878</v>
      </c>
      <c r="AD178" s="31">
        <v>690.80645161290306</v>
      </c>
      <c r="AE178" s="31">
        <v>690.80645161290306</v>
      </c>
      <c r="AF178" s="31">
        <v>653.16129032258061</v>
      </c>
      <c r="AG178" s="31">
        <v>653.16129032258061</v>
      </c>
      <c r="AH178" s="31">
        <v>538.51612903225805</v>
      </c>
      <c r="AI178" s="31">
        <v>388.12903225806451</v>
      </c>
      <c r="AJ178" s="31">
        <v>188.12903225806451</v>
      </c>
      <c r="AK178" s="31">
        <v>188.12903225806451</v>
      </c>
      <c r="AL178" s="31"/>
      <c r="AM178" s="31"/>
      <c r="AN178" s="31"/>
      <c r="AO178" s="31"/>
      <c r="AP178" s="31"/>
      <c r="AQ178" s="31"/>
      <c r="AR178" s="31"/>
      <c r="AS178" s="31">
        <v>21</v>
      </c>
      <c r="AT178" s="31">
        <v>20</v>
      </c>
      <c r="AU178" s="31">
        <v>20</v>
      </c>
      <c r="AV178" s="31">
        <v>13</v>
      </c>
      <c r="AW178" s="31">
        <v>8</v>
      </c>
      <c r="AX178" s="31">
        <v>8</v>
      </c>
      <c r="AY178" s="31">
        <v>7</v>
      </c>
      <c r="AZ178" s="31">
        <v>7</v>
      </c>
      <c r="BA178" s="31">
        <v>5</v>
      </c>
      <c r="BB178" s="31">
        <v>3</v>
      </c>
      <c r="BC178" s="31">
        <v>1</v>
      </c>
      <c r="BD178" s="31">
        <v>1</v>
      </c>
      <c r="BE178" s="31"/>
      <c r="BF178" s="31"/>
      <c r="BG178" s="31"/>
      <c r="BH178" s="31"/>
      <c r="BI178" s="31"/>
      <c r="BJ178" s="31"/>
      <c r="BK178" s="31"/>
      <c r="BL178" s="31">
        <v>0.67741935483870963</v>
      </c>
      <c r="BM178" s="31">
        <v>0.64516129032258063</v>
      </c>
      <c r="BN178" s="31">
        <v>0.64516129032258063</v>
      </c>
      <c r="BO178" s="31">
        <v>0.41935483870967744</v>
      </c>
      <c r="BP178" s="31">
        <v>0.25806451612903225</v>
      </c>
      <c r="BQ178" s="31">
        <v>0.25806451612903225</v>
      </c>
      <c r="BR178" s="31">
        <v>0.22580645161290322</v>
      </c>
      <c r="BS178" s="31">
        <v>0.22580645161290322</v>
      </c>
      <c r="BT178" s="31">
        <v>0.16129032258064516</v>
      </c>
      <c r="BU178" s="31">
        <v>9.6774193548387094E-2</v>
      </c>
      <c r="BV178" s="31">
        <v>3.2258064516129031E-2</v>
      </c>
      <c r="BW178" s="31">
        <v>3.2258064516129031E-2</v>
      </c>
      <c r="BX178" s="31"/>
      <c r="BY178" s="31"/>
      <c r="BZ178" s="31"/>
      <c r="CA178" s="31"/>
      <c r="CB178" s="31"/>
      <c r="CC178" s="31"/>
      <c r="CD178" s="31"/>
      <c r="CE178" s="31">
        <v>11.01</v>
      </c>
    </row>
    <row r="179" spans="1:83" s="2" customFormat="1" ht="14.25" customHeight="1" x14ac:dyDescent="0.2">
      <c r="A179" s="9" t="s">
        <v>40</v>
      </c>
      <c r="B179" s="9">
        <v>862</v>
      </c>
      <c r="C179" s="9" t="s">
        <v>105</v>
      </c>
      <c r="D179" s="9">
        <v>2025</v>
      </c>
      <c r="E179" s="31">
        <v>12</v>
      </c>
      <c r="F179" s="31" t="s">
        <v>486</v>
      </c>
      <c r="G179" s="31">
        <v>54048.900000000009</v>
      </c>
      <c r="H179" s="31">
        <v>54048.900000000009</v>
      </c>
      <c r="I179" s="31">
        <v>53674.900000000009</v>
      </c>
      <c r="J179" s="31">
        <v>53343.950000000012</v>
      </c>
      <c r="K179" s="31">
        <v>48793.000000000007</v>
      </c>
      <c r="L179" s="31">
        <v>47057</v>
      </c>
      <c r="M179" s="31">
        <v>46029</v>
      </c>
      <c r="N179" s="31">
        <v>44587</v>
      </c>
      <c r="O179" s="31">
        <v>44587</v>
      </c>
      <c r="P179" s="31">
        <v>42471</v>
      </c>
      <c r="Q179" s="31">
        <v>35376</v>
      </c>
      <c r="R179" s="31">
        <v>35376</v>
      </c>
      <c r="S179" s="31">
        <v>35376</v>
      </c>
      <c r="T179" s="31">
        <v>35376</v>
      </c>
      <c r="U179" s="31">
        <v>35376</v>
      </c>
      <c r="V179" s="31">
        <v>35376</v>
      </c>
      <c r="W179" s="31"/>
      <c r="X179" s="31"/>
      <c r="Y179" s="31"/>
      <c r="Z179" s="31">
        <v>1743.5129032258067</v>
      </c>
      <c r="AA179" s="31">
        <v>1743.5129032258067</v>
      </c>
      <c r="AB179" s="31">
        <v>1731.4483870967745</v>
      </c>
      <c r="AC179" s="31">
        <v>1720.7725806451617</v>
      </c>
      <c r="AD179" s="31">
        <v>1573.9677419354841</v>
      </c>
      <c r="AE179" s="31">
        <v>1517.9677419354839</v>
      </c>
      <c r="AF179" s="31">
        <v>1484.8064516129032</v>
      </c>
      <c r="AG179" s="31">
        <v>1438.2903225806451</v>
      </c>
      <c r="AH179" s="31">
        <v>1438.2903225806451</v>
      </c>
      <c r="AI179" s="31">
        <v>1370.0322580645161</v>
      </c>
      <c r="AJ179" s="31">
        <v>1141.1612903225807</v>
      </c>
      <c r="AK179" s="31">
        <v>1141.1612903225807</v>
      </c>
      <c r="AL179" s="31">
        <v>1141.1612903225807</v>
      </c>
      <c r="AM179" s="31">
        <v>1141.1612903225807</v>
      </c>
      <c r="AN179" s="31">
        <v>1141.1612903225807</v>
      </c>
      <c r="AO179" s="31">
        <v>1141.1612903225807</v>
      </c>
      <c r="AP179" s="31"/>
      <c r="AQ179" s="31"/>
      <c r="AR179" s="31"/>
      <c r="AS179" s="31">
        <v>23</v>
      </c>
      <c r="AT179" s="31">
        <v>19</v>
      </c>
      <c r="AU179" s="31">
        <v>17</v>
      </c>
      <c r="AV179" s="31">
        <v>16</v>
      </c>
      <c r="AW179" s="31">
        <v>9</v>
      </c>
      <c r="AX179" s="31">
        <v>7</v>
      </c>
      <c r="AY179" s="31">
        <v>6</v>
      </c>
      <c r="AZ179" s="31">
        <v>5</v>
      </c>
      <c r="BA179" s="31">
        <v>5</v>
      </c>
      <c r="BB179" s="31">
        <v>4</v>
      </c>
      <c r="BC179" s="31">
        <v>2</v>
      </c>
      <c r="BD179" s="31">
        <v>2</v>
      </c>
      <c r="BE179" s="31">
        <v>2</v>
      </c>
      <c r="BF179" s="31">
        <v>2</v>
      </c>
      <c r="BG179" s="31">
        <v>2</v>
      </c>
      <c r="BH179" s="31">
        <v>2</v>
      </c>
      <c r="BI179" s="31"/>
      <c r="BJ179" s="31"/>
      <c r="BK179" s="31"/>
      <c r="BL179" s="31">
        <v>0.74193548387096775</v>
      </c>
      <c r="BM179" s="31">
        <v>0.61290322580645162</v>
      </c>
      <c r="BN179" s="31">
        <v>0.54838709677419351</v>
      </c>
      <c r="BO179" s="31">
        <v>0.5161290322580645</v>
      </c>
      <c r="BP179" s="31">
        <v>0.29032258064516131</v>
      </c>
      <c r="BQ179" s="31">
        <v>0.22580645161290322</v>
      </c>
      <c r="BR179" s="31">
        <v>0.19354838709677419</v>
      </c>
      <c r="BS179" s="31">
        <v>0.16129032258064516</v>
      </c>
      <c r="BT179" s="31">
        <v>0.16129032258064516</v>
      </c>
      <c r="BU179" s="31">
        <v>0.12903225806451613</v>
      </c>
      <c r="BV179" s="31">
        <v>6.4516129032258063E-2</v>
      </c>
      <c r="BW179" s="31">
        <v>6.4516129032258063E-2</v>
      </c>
      <c r="BX179" s="31">
        <v>6.4516129032258063E-2</v>
      </c>
      <c r="BY179" s="31">
        <v>6.4516129032258063E-2</v>
      </c>
      <c r="BZ179" s="31">
        <v>6.4516129032258063E-2</v>
      </c>
      <c r="CA179" s="31">
        <v>6.4516129032258063E-2</v>
      </c>
      <c r="CB179" s="31"/>
      <c r="CC179" s="31"/>
      <c r="CD179" s="31"/>
      <c r="CE179" s="31">
        <v>51.964444444570688</v>
      </c>
    </row>
    <row r="180" spans="1:83" s="2" customFormat="1" ht="14.25" customHeight="1" x14ac:dyDescent="0.2">
      <c r="A180" s="9" t="s">
        <v>40</v>
      </c>
      <c r="B180" s="9">
        <v>870</v>
      </c>
      <c r="C180" s="9" t="s">
        <v>112</v>
      </c>
      <c r="D180" s="9">
        <v>2025</v>
      </c>
      <c r="E180" s="31">
        <v>12</v>
      </c>
      <c r="F180" s="31" t="s">
        <v>488</v>
      </c>
      <c r="G180" s="31">
        <v>319839.8</v>
      </c>
      <c r="H180" s="31">
        <v>319839.80000000005</v>
      </c>
      <c r="I180" s="31">
        <v>316452</v>
      </c>
      <c r="J180" s="31">
        <v>301596.00000000023</v>
      </c>
      <c r="K180" s="31">
        <v>281028.00000000012</v>
      </c>
      <c r="L180" s="31">
        <v>274671.00000000006</v>
      </c>
      <c r="M180" s="31">
        <v>265995.00000000012</v>
      </c>
      <c r="N180" s="31">
        <v>256827.00000000012</v>
      </c>
      <c r="O180" s="31">
        <v>246369.00000000009</v>
      </c>
      <c r="P180" s="31">
        <v>239391.00000000012</v>
      </c>
      <c r="Q180" s="31">
        <v>204867.00000000006</v>
      </c>
      <c r="R180" s="31">
        <v>204867.00000000006</v>
      </c>
      <c r="S180" s="31">
        <v>185392</v>
      </c>
      <c r="T180" s="31">
        <v>175965</v>
      </c>
      <c r="U180" s="31">
        <v>175965</v>
      </c>
      <c r="V180" s="31">
        <v>165123</v>
      </c>
      <c r="W180" s="31">
        <v>130327</v>
      </c>
      <c r="X180" s="31">
        <v>83371</v>
      </c>
      <c r="Y180" s="31"/>
      <c r="Z180" s="31">
        <v>10317.412903225806</v>
      </c>
      <c r="AA180" s="31">
        <v>10317.412903225808</v>
      </c>
      <c r="AB180" s="31">
        <v>10208.129032258064</v>
      </c>
      <c r="AC180" s="31">
        <v>9728.9032258064599</v>
      </c>
      <c r="AD180" s="31">
        <v>9065.4193548387138</v>
      </c>
      <c r="AE180" s="31">
        <v>8860.3548387096798</v>
      </c>
      <c r="AF180" s="31">
        <v>8580.483870967746</v>
      </c>
      <c r="AG180" s="31">
        <v>8284.7419354838748</v>
      </c>
      <c r="AH180" s="31">
        <v>7947.3870967741959</v>
      </c>
      <c r="AI180" s="31">
        <v>7722.2903225806485</v>
      </c>
      <c r="AJ180" s="31">
        <v>6608.6129032258086</v>
      </c>
      <c r="AK180" s="31">
        <v>6608.6129032258086</v>
      </c>
      <c r="AL180" s="31">
        <v>5980.3870967741932</v>
      </c>
      <c r="AM180" s="31">
        <v>5676.2903225806449</v>
      </c>
      <c r="AN180" s="31">
        <v>5676.2903225806449</v>
      </c>
      <c r="AO180" s="31">
        <v>5326.5483870967746</v>
      </c>
      <c r="AP180" s="31">
        <v>4204.0967741935483</v>
      </c>
      <c r="AQ180" s="31">
        <v>2689.3870967741937</v>
      </c>
      <c r="AR180" s="31"/>
      <c r="AS180" s="31">
        <v>177</v>
      </c>
      <c r="AT180" s="31">
        <v>152</v>
      </c>
      <c r="AU180" s="31">
        <v>127</v>
      </c>
      <c r="AV180" s="31">
        <v>83</v>
      </c>
      <c r="AW180" s="31">
        <v>52</v>
      </c>
      <c r="AX180" s="31">
        <v>45</v>
      </c>
      <c r="AY180" s="31">
        <v>37</v>
      </c>
      <c r="AZ180" s="31">
        <v>30</v>
      </c>
      <c r="BA180" s="31">
        <v>24</v>
      </c>
      <c r="BB180" s="31">
        <v>21</v>
      </c>
      <c r="BC180" s="31">
        <v>11</v>
      </c>
      <c r="BD180" s="31">
        <v>11</v>
      </c>
      <c r="BE180" s="31">
        <v>8</v>
      </c>
      <c r="BF180" s="31">
        <v>7</v>
      </c>
      <c r="BG180" s="31">
        <v>7</v>
      </c>
      <c r="BH180" s="31">
        <v>6</v>
      </c>
      <c r="BI180" s="31">
        <v>4</v>
      </c>
      <c r="BJ180" s="31">
        <v>2</v>
      </c>
      <c r="BK180" s="31"/>
      <c r="BL180" s="31">
        <v>5.709677419354839</v>
      </c>
      <c r="BM180" s="31">
        <v>4.903225806451613</v>
      </c>
      <c r="BN180" s="31">
        <v>4.096774193548387</v>
      </c>
      <c r="BO180" s="31">
        <v>2.6774193548387095</v>
      </c>
      <c r="BP180" s="31">
        <v>1.6774193548387097</v>
      </c>
      <c r="BQ180" s="31">
        <v>1.4516129032258065</v>
      </c>
      <c r="BR180" s="31">
        <v>1.1935483870967742</v>
      </c>
      <c r="BS180" s="31">
        <v>0.967741935483871</v>
      </c>
      <c r="BT180" s="31">
        <v>0.77419354838709675</v>
      </c>
      <c r="BU180" s="31">
        <v>0.67741935483870963</v>
      </c>
      <c r="BV180" s="31">
        <v>0.35483870967741937</v>
      </c>
      <c r="BW180" s="31">
        <v>0.35483870967741937</v>
      </c>
      <c r="BX180" s="31">
        <v>0.25806451612903225</v>
      </c>
      <c r="BY180" s="31">
        <v>0.22580645161290322</v>
      </c>
      <c r="BZ180" s="31">
        <v>0.22580645161290322</v>
      </c>
      <c r="CA180" s="31">
        <v>0.19354838709677419</v>
      </c>
      <c r="CB180" s="31">
        <v>0.12903225806451613</v>
      </c>
      <c r="CC180" s="31">
        <v>6.4516129032258063E-2</v>
      </c>
      <c r="CD180" s="31"/>
      <c r="CE180" s="31">
        <v>207.44583333348857</v>
      </c>
    </row>
    <row r="181" spans="1:83" s="2" customFormat="1" ht="14.25" customHeight="1" x14ac:dyDescent="0.2">
      <c r="A181" s="9" t="s">
        <v>31</v>
      </c>
      <c r="B181" s="9">
        <v>589</v>
      </c>
      <c r="C181" s="9" t="s">
        <v>131</v>
      </c>
      <c r="D181" s="9">
        <v>2025</v>
      </c>
      <c r="E181" s="31">
        <v>12</v>
      </c>
      <c r="F181" s="31" t="s">
        <v>502</v>
      </c>
      <c r="G181" s="31">
        <v>118644.95000000007</v>
      </c>
      <c r="H181" s="31">
        <v>118644.95000000007</v>
      </c>
      <c r="I181" s="31">
        <v>114349.00000000007</v>
      </c>
      <c r="J181" s="31">
        <v>99028.000000000073</v>
      </c>
      <c r="K181" s="31">
        <v>65635.999999999956</v>
      </c>
      <c r="L181" s="31">
        <v>60232.999999999949</v>
      </c>
      <c r="M181" s="31">
        <v>45127.999999999964</v>
      </c>
      <c r="N181" s="31">
        <v>39874.999999999971</v>
      </c>
      <c r="O181" s="31">
        <v>35009.999999999978</v>
      </c>
      <c r="P181" s="31">
        <v>24170.999999999996</v>
      </c>
      <c r="Q181" s="31"/>
      <c r="R181" s="31"/>
      <c r="S181" s="31"/>
      <c r="T181" s="31"/>
      <c r="U181" s="31"/>
      <c r="V181" s="31"/>
      <c r="W181" s="31"/>
      <c r="X181" s="31"/>
      <c r="Y181" s="31"/>
      <c r="Z181" s="31">
        <v>3827.2564516129055</v>
      </c>
      <c r="AA181" s="31">
        <v>3827.2564516129055</v>
      </c>
      <c r="AB181" s="31">
        <v>3688.6774193548413</v>
      </c>
      <c r="AC181" s="31">
        <v>3194.4516129032281</v>
      </c>
      <c r="AD181" s="31">
        <v>2117.2903225806435</v>
      </c>
      <c r="AE181" s="31">
        <v>1942.9999999999984</v>
      </c>
      <c r="AF181" s="31">
        <v>1455.7419354838698</v>
      </c>
      <c r="AG181" s="31">
        <v>1286.2903225806442</v>
      </c>
      <c r="AH181" s="31">
        <v>1129.3548387096766</v>
      </c>
      <c r="AI181" s="31">
        <v>779.70967741935476</v>
      </c>
      <c r="AJ181" s="31"/>
      <c r="AK181" s="31"/>
      <c r="AL181" s="31"/>
      <c r="AM181" s="31"/>
      <c r="AN181" s="31"/>
      <c r="AO181" s="31"/>
      <c r="AP181" s="31"/>
      <c r="AQ181" s="31"/>
      <c r="AR181" s="31"/>
      <c r="AS181" s="31">
        <v>203</v>
      </c>
      <c r="AT181" s="31">
        <v>173</v>
      </c>
      <c r="AU181" s="31">
        <v>139</v>
      </c>
      <c r="AV181" s="31">
        <v>91</v>
      </c>
      <c r="AW181" s="31">
        <v>39</v>
      </c>
      <c r="AX181" s="31">
        <v>33</v>
      </c>
      <c r="AY181" s="31">
        <v>19</v>
      </c>
      <c r="AZ181" s="31">
        <v>15</v>
      </c>
      <c r="BA181" s="31">
        <v>12</v>
      </c>
      <c r="BB181" s="31">
        <v>7</v>
      </c>
      <c r="BC181" s="31"/>
      <c r="BD181" s="31"/>
      <c r="BE181" s="31"/>
      <c r="BF181" s="31"/>
      <c r="BG181" s="31"/>
      <c r="BH181" s="31"/>
      <c r="BI181" s="31"/>
      <c r="BJ181" s="31"/>
      <c r="BK181" s="31"/>
      <c r="BL181" s="31">
        <v>6.5483870967741939</v>
      </c>
      <c r="BM181" s="31">
        <v>5.580645161290323</v>
      </c>
      <c r="BN181" s="31">
        <v>4.4838709677419351</v>
      </c>
      <c r="BO181" s="31">
        <v>2.935483870967742</v>
      </c>
      <c r="BP181" s="31">
        <v>1.2580645161290323</v>
      </c>
      <c r="BQ181" s="31">
        <v>1.064516129032258</v>
      </c>
      <c r="BR181" s="31">
        <v>0.61290322580645162</v>
      </c>
      <c r="BS181" s="31">
        <v>0.4838709677419355</v>
      </c>
      <c r="BT181" s="31">
        <v>0.38709677419354838</v>
      </c>
      <c r="BU181" s="31">
        <v>0.22580645161290322</v>
      </c>
      <c r="BV181" s="31"/>
      <c r="BW181" s="31"/>
      <c r="BX181" s="31"/>
      <c r="BY181" s="31"/>
      <c r="BZ181" s="31"/>
      <c r="CA181" s="31"/>
      <c r="CB181" s="31"/>
      <c r="CC181" s="31"/>
      <c r="CD181" s="31"/>
      <c r="CE181" s="31">
        <v>186.5436111106095</v>
      </c>
    </row>
    <row r="182" spans="1:83" s="2" customFormat="1" ht="14.25" customHeight="1" x14ac:dyDescent="0.2">
      <c r="A182" s="9" t="s">
        <v>31</v>
      </c>
      <c r="B182" s="9">
        <v>558</v>
      </c>
      <c r="C182" s="9" t="s">
        <v>90</v>
      </c>
      <c r="D182" s="9">
        <v>2025</v>
      </c>
      <c r="E182" s="31">
        <v>12</v>
      </c>
      <c r="F182" s="31" t="s">
        <v>491</v>
      </c>
      <c r="G182" s="31">
        <v>8737.0000000000018</v>
      </c>
      <c r="H182" s="31">
        <v>8737.0000000000018</v>
      </c>
      <c r="I182" s="31">
        <v>8181.0000000000009</v>
      </c>
      <c r="J182" s="31">
        <v>6955.0000000000009</v>
      </c>
      <c r="K182" s="31">
        <v>2897.9999999999995</v>
      </c>
      <c r="L182" s="31">
        <v>2000.0000000000002</v>
      </c>
      <c r="M182" s="31">
        <v>2000.0000000000002</v>
      </c>
      <c r="N182" s="31">
        <v>2000.0000000000002</v>
      </c>
      <c r="O182" s="31">
        <v>2000.0000000000002</v>
      </c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>
        <v>281.83870967741939</v>
      </c>
      <c r="AA182" s="31">
        <v>281.83870967741939</v>
      </c>
      <c r="AB182" s="31">
        <v>263.90322580645164</v>
      </c>
      <c r="AC182" s="31">
        <v>224.35483870967744</v>
      </c>
      <c r="AD182" s="31">
        <v>93.483870967741922</v>
      </c>
      <c r="AE182" s="31">
        <v>64.516129032258078</v>
      </c>
      <c r="AF182" s="31">
        <v>64.516129032258078</v>
      </c>
      <c r="AG182" s="31">
        <v>64.516129032258078</v>
      </c>
      <c r="AH182" s="31">
        <v>64.516129032258078</v>
      </c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>
        <v>16</v>
      </c>
      <c r="AT182" s="31">
        <v>16</v>
      </c>
      <c r="AU182" s="31">
        <v>13</v>
      </c>
      <c r="AV182" s="31">
        <v>9</v>
      </c>
      <c r="AW182" s="31">
        <v>2</v>
      </c>
      <c r="AX182" s="31">
        <v>1</v>
      </c>
      <c r="AY182" s="31">
        <v>1</v>
      </c>
      <c r="AZ182" s="31">
        <v>1</v>
      </c>
      <c r="BA182" s="31">
        <v>1</v>
      </c>
      <c r="BB182" s="31"/>
      <c r="BC182" s="31"/>
      <c r="BD182" s="31"/>
      <c r="BE182" s="31"/>
      <c r="BF182" s="31"/>
      <c r="BG182" s="31"/>
      <c r="BH182" s="31"/>
      <c r="BI182" s="31"/>
      <c r="BJ182" s="31"/>
      <c r="BK182" s="31"/>
      <c r="BL182" s="31">
        <v>0.5161290322580645</v>
      </c>
      <c r="BM182" s="31">
        <v>0.5161290322580645</v>
      </c>
      <c r="BN182" s="31">
        <v>0.41935483870967744</v>
      </c>
      <c r="BO182" s="31">
        <v>0.29032258064516131</v>
      </c>
      <c r="BP182" s="31">
        <v>6.4516129032258063E-2</v>
      </c>
      <c r="BQ182" s="31">
        <v>3.2258064516129031E-2</v>
      </c>
      <c r="BR182" s="31">
        <v>3.2258064516129031E-2</v>
      </c>
      <c r="BS182" s="31">
        <v>3.2258064516129031E-2</v>
      </c>
      <c r="BT182" s="31">
        <v>3.2258064516129031E-2</v>
      </c>
      <c r="BU182" s="31"/>
      <c r="BV182" s="31"/>
      <c r="BW182" s="31"/>
      <c r="BX182" s="31"/>
      <c r="BY182" s="31"/>
      <c r="BZ182" s="31"/>
      <c r="CA182" s="31"/>
      <c r="CB182" s="31"/>
      <c r="CC182" s="31"/>
      <c r="CD182" s="31"/>
      <c r="CE182" s="31">
        <v>8.3252777777379379</v>
      </c>
    </row>
    <row r="183" spans="1:83" s="2" customFormat="1" ht="14.25" customHeight="1" x14ac:dyDescent="0.2">
      <c r="A183" s="9" t="s">
        <v>31</v>
      </c>
      <c r="B183" s="9">
        <v>805</v>
      </c>
      <c r="C183" s="9" t="s">
        <v>137</v>
      </c>
      <c r="D183" s="9">
        <v>2025</v>
      </c>
      <c r="E183" s="31">
        <v>12</v>
      </c>
      <c r="F183" s="31" t="s">
        <v>501</v>
      </c>
      <c r="G183" s="31">
        <v>13747</v>
      </c>
      <c r="H183" s="31">
        <v>13747</v>
      </c>
      <c r="I183" s="31">
        <v>13577</v>
      </c>
      <c r="J183" s="31">
        <v>12872</v>
      </c>
      <c r="K183" s="31">
        <v>10728</v>
      </c>
      <c r="L183" s="31">
        <v>10728</v>
      </c>
      <c r="M183" s="31">
        <v>10728</v>
      </c>
      <c r="N183" s="31">
        <v>9258</v>
      </c>
      <c r="O183" s="31">
        <v>9258</v>
      </c>
      <c r="P183" s="31">
        <v>3057</v>
      </c>
      <c r="Q183" s="31"/>
      <c r="R183" s="31"/>
      <c r="S183" s="31"/>
      <c r="T183" s="31"/>
      <c r="U183" s="31"/>
      <c r="V183" s="31"/>
      <c r="W183" s="31"/>
      <c r="X183" s="31"/>
      <c r="Y183" s="31"/>
      <c r="Z183" s="31">
        <v>443.45161290322579</v>
      </c>
      <c r="AA183" s="31">
        <v>443.45161290322579</v>
      </c>
      <c r="AB183" s="31">
        <v>437.96774193548384</v>
      </c>
      <c r="AC183" s="31">
        <v>415.22580645161293</v>
      </c>
      <c r="AD183" s="31">
        <v>346.06451612903226</v>
      </c>
      <c r="AE183" s="31">
        <v>346.06451612903226</v>
      </c>
      <c r="AF183" s="31">
        <v>346.06451612903226</v>
      </c>
      <c r="AG183" s="31">
        <v>298.64516129032256</v>
      </c>
      <c r="AH183" s="31">
        <v>298.64516129032256</v>
      </c>
      <c r="AI183" s="31">
        <v>98.612903225806448</v>
      </c>
      <c r="AJ183" s="31"/>
      <c r="AK183" s="31"/>
      <c r="AL183" s="31"/>
      <c r="AM183" s="31"/>
      <c r="AN183" s="31"/>
      <c r="AO183" s="31"/>
      <c r="AP183" s="31"/>
      <c r="AQ183" s="31"/>
      <c r="AR183" s="31"/>
      <c r="AS183" s="31">
        <v>14</v>
      </c>
      <c r="AT183" s="31">
        <v>12</v>
      </c>
      <c r="AU183" s="31">
        <v>11</v>
      </c>
      <c r="AV183" s="31">
        <v>9</v>
      </c>
      <c r="AW183" s="31">
        <v>5</v>
      </c>
      <c r="AX183" s="31">
        <v>5</v>
      </c>
      <c r="AY183" s="31">
        <v>5</v>
      </c>
      <c r="AZ183" s="31">
        <v>4</v>
      </c>
      <c r="BA183" s="31">
        <v>4</v>
      </c>
      <c r="BB183" s="31">
        <v>1</v>
      </c>
      <c r="BC183" s="31"/>
      <c r="BD183" s="31"/>
      <c r="BE183" s="31"/>
      <c r="BF183" s="31"/>
      <c r="BG183" s="31"/>
      <c r="BH183" s="31"/>
      <c r="BI183" s="31"/>
      <c r="BJ183" s="31"/>
      <c r="BK183" s="31"/>
      <c r="BL183" s="31">
        <v>0.45161290322580644</v>
      </c>
      <c r="BM183" s="31">
        <v>0.38709677419354838</v>
      </c>
      <c r="BN183" s="31">
        <v>0.35483870967741937</v>
      </c>
      <c r="BO183" s="31">
        <v>0.29032258064516131</v>
      </c>
      <c r="BP183" s="31">
        <v>0.16129032258064516</v>
      </c>
      <c r="BQ183" s="31">
        <v>0.16129032258064516</v>
      </c>
      <c r="BR183" s="31">
        <v>0.16129032258064516</v>
      </c>
      <c r="BS183" s="31">
        <v>0.12903225806451613</v>
      </c>
      <c r="BT183" s="31">
        <v>0.12903225806451613</v>
      </c>
      <c r="BU183" s="31">
        <v>3.2258064516129031E-2</v>
      </c>
      <c r="BV183" s="31"/>
      <c r="BW183" s="31"/>
      <c r="BX183" s="31"/>
      <c r="BY183" s="31"/>
      <c r="BZ183" s="31"/>
      <c r="CA183" s="31"/>
      <c r="CB183" s="31"/>
      <c r="CC183" s="31"/>
      <c r="CD183" s="31"/>
      <c r="CE183" s="31">
        <v>9.1591666666907265</v>
      </c>
    </row>
    <row r="184" spans="1:83" s="2" customFormat="1" ht="14.25" customHeight="1" x14ac:dyDescent="0.2">
      <c r="A184" s="9" t="s">
        <v>31</v>
      </c>
      <c r="B184" s="9">
        <v>557</v>
      </c>
      <c r="C184" s="9" t="s">
        <v>182</v>
      </c>
      <c r="D184" s="9">
        <v>2025</v>
      </c>
      <c r="E184" s="31">
        <v>12</v>
      </c>
      <c r="F184" s="31" t="s">
        <v>489</v>
      </c>
      <c r="G184" s="31">
        <v>71806.95000000007</v>
      </c>
      <c r="H184" s="31">
        <v>71806.950000000084</v>
      </c>
      <c r="I184" s="31">
        <v>71109.950000000041</v>
      </c>
      <c r="J184" s="31">
        <v>64075.949999999983</v>
      </c>
      <c r="K184" s="31">
        <v>56642.999999999985</v>
      </c>
      <c r="L184" s="31">
        <v>53907.999999999978</v>
      </c>
      <c r="M184" s="31">
        <v>49394.999999999993</v>
      </c>
      <c r="N184" s="31">
        <v>46878.999999999993</v>
      </c>
      <c r="O184" s="31">
        <v>46878.999999999993</v>
      </c>
      <c r="P184" s="31">
        <v>42875.999999999985</v>
      </c>
      <c r="Q184" s="31">
        <v>11500</v>
      </c>
      <c r="R184" s="31">
        <v>11500</v>
      </c>
      <c r="S184" s="31"/>
      <c r="T184" s="31"/>
      <c r="U184" s="31"/>
      <c r="V184" s="31"/>
      <c r="W184" s="31"/>
      <c r="X184" s="31"/>
      <c r="Y184" s="31"/>
      <c r="Z184" s="31">
        <v>2316.3532258064538</v>
      </c>
      <c r="AA184" s="31">
        <v>2316.3532258064542</v>
      </c>
      <c r="AB184" s="31">
        <v>2293.8693548387109</v>
      </c>
      <c r="AC184" s="31">
        <v>2066.9661290322574</v>
      </c>
      <c r="AD184" s="31">
        <v>1827.1935483870964</v>
      </c>
      <c r="AE184" s="31">
        <v>1738.9677419354832</v>
      </c>
      <c r="AF184" s="31">
        <v>1593.3870967741934</v>
      </c>
      <c r="AG184" s="31">
        <v>1512.2258064516127</v>
      </c>
      <c r="AH184" s="31">
        <v>1512.2258064516127</v>
      </c>
      <c r="AI184" s="31">
        <v>1383.0967741935478</v>
      </c>
      <c r="AJ184" s="31">
        <v>370.96774193548384</v>
      </c>
      <c r="AK184" s="31">
        <v>370.96774193548384</v>
      </c>
      <c r="AL184" s="31"/>
      <c r="AM184" s="31"/>
      <c r="AN184" s="31"/>
      <c r="AO184" s="31"/>
      <c r="AP184" s="31"/>
      <c r="AQ184" s="31"/>
      <c r="AR184" s="31"/>
      <c r="AS184" s="31">
        <v>66</v>
      </c>
      <c r="AT184" s="31">
        <v>61</v>
      </c>
      <c r="AU184" s="31">
        <v>56</v>
      </c>
      <c r="AV184" s="31">
        <v>35</v>
      </c>
      <c r="AW184" s="31">
        <v>23</v>
      </c>
      <c r="AX184" s="31">
        <v>20</v>
      </c>
      <c r="AY184" s="31">
        <v>16</v>
      </c>
      <c r="AZ184" s="31">
        <v>14</v>
      </c>
      <c r="BA184" s="31">
        <v>14</v>
      </c>
      <c r="BB184" s="31">
        <v>12</v>
      </c>
      <c r="BC184" s="31">
        <v>2</v>
      </c>
      <c r="BD184" s="31">
        <v>2</v>
      </c>
      <c r="BE184" s="31"/>
      <c r="BF184" s="31"/>
      <c r="BG184" s="31"/>
      <c r="BH184" s="31"/>
      <c r="BI184" s="31"/>
      <c r="BJ184" s="31"/>
      <c r="BK184" s="31"/>
      <c r="BL184" s="31">
        <v>2.129032258064516</v>
      </c>
      <c r="BM184" s="31">
        <v>1.967741935483871</v>
      </c>
      <c r="BN184" s="31">
        <v>1.8064516129032258</v>
      </c>
      <c r="BO184" s="31">
        <v>1.1290322580645162</v>
      </c>
      <c r="BP184" s="31">
        <v>0.74193548387096775</v>
      </c>
      <c r="BQ184" s="31">
        <v>0.64516129032258063</v>
      </c>
      <c r="BR184" s="31">
        <v>0.5161290322580645</v>
      </c>
      <c r="BS184" s="31">
        <v>0.45161290322580644</v>
      </c>
      <c r="BT184" s="31">
        <v>0.45161290322580644</v>
      </c>
      <c r="BU184" s="31">
        <v>0.38709677419354838</v>
      </c>
      <c r="BV184" s="31">
        <v>6.4516129032258063E-2</v>
      </c>
      <c r="BW184" s="31">
        <v>6.4516129032258063E-2</v>
      </c>
      <c r="BX184" s="31"/>
      <c r="BY184" s="31"/>
      <c r="BZ184" s="31"/>
      <c r="CA184" s="31"/>
      <c r="CB184" s="31"/>
      <c r="CC184" s="31"/>
      <c r="CD184" s="31"/>
      <c r="CE184" s="31">
        <v>116.97</v>
      </c>
    </row>
    <row r="185" spans="1:83" s="2" customFormat="1" ht="14.25" customHeight="1" x14ac:dyDescent="0.2">
      <c r="A185" s="9" t="s">
        <v>31</v>
      </c>
      <c r="B185" s="9">
        <v>863</v>
      </c>
      <c r="C185" s="9" t="s">
        <v>195</v>
      </c>
      <c r="D185" s="9">
        <v>2025</v>
      </c>
      <c r="E185" s="31">
        <v>12</v>
      </c>
      <c r="F185" s="31" t="s">
        <v>495</v>
      </c>
      <c r="G185" s="31">
        <v>9741</v>
      </c>
      <c r="H185" s="31">
        <v>9741</v>
      </c>
      <c r="I185" s="31">
        <v>8801</v>
      </c>
      <c r="J185" s="31">
        <v>5320</v>
      </c>
      <c r="K185" s="31">
        <v>3013</v>
      </c>
      <c r="L185" s="31">
        <v>2054</v>
      </c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>
        <v>314.22580645161293</v>
      </c>
      <c r="AA185" s="31">
        <v>314.22580645161293</v>
      </c>
      <c r="AB185" s="31">
        <v>283.90322580645159</v>
      </c>
      <c r="AC185" s="31">
        <v>171.61290322580646</v>
      </c>
      <c r="AD185" s="31">
        <v>97.193548387096769</v>
      </c>
      <c r="AE185" s="31">
        <v>66.258064516129039</v>
      </c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>
        <v>33</v>
      </c>
      <c r="AT185" s="31">
        <v>27</v>
      </c>
      <c r="AU185" s="31">
        <v>18</v>
      </c>
      <c r="AV185" s="31">
        <v>7</v>
      </c>
      <c r="AW185" s="31">
        <v>3</v>
      </c>
      <c r="AX185" s="31">
        <v>2</v>
      </c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>
        <v>1.064516129032258</v>
      </c>
      <c r="BM185" s="31">
        <v>0.87096774193548387</v>
      </c>
      <c r="BN185" s="31">
        <v>0.58064516129032262</v>
      </c>
      <c r="BO185" s="31">
        <v>0.22580645161290322</v>
      </c>
      <c r="BP185" s="31">
        <v>9.6774193548387094E-2</v>
      </c>
      <c r="BQ185" s="31">
        <v>6.4516129032258063E-2</v>
      </c>
      <c r="BR185" s="31"/>
      <c r="BS185" s="31"/>
      <c r="BT185" s="31"/>
      <c r="BU185" s="31"/>
      <c r="BV185" s="31"/>
      <c r="BW185" s="31"/>
      <c r="BX185" s="31"/>
      <c r="BY185" s="31"/>
      <c r="BZ185" s="31"/>
      <c r="CA185" s="31"/>
      <c r="CB185" s="31"/>
      <c r="CC185" s="31"/>
      <c r="CD185" s="31"/>
      <c r="CE185" s="31">
        <v>61.172777778271119</v>
      </c>
    </row>
    <row r="186" spans="1:83" s="2" customFormat="1" ht="14.25" customHeight="1" x14ac:dyDescent="0.2">
      <c r="A186" s="9" t="s">
        <v>31</v>
      </c>
      <c r="B186" s="9">
        <v>582</v>
      </c>
      <c r="C186" s="9" t="s">
        <v>127</v>
      </c>
      <c r="D186" s="9">
        <v>2025</v>
      </c>
      <c r="E186" s="31">
        <v>12</v>
      </c>
      <c r="F186" s="31" t="s">
        <v>493</v>
      </c>
      <c r="G186" s="31">
        <v>281720.60000000021</v>
      </c>
      <c r="H186" s="31">
        <v>281720.60000000003</v>
      </c>
      <c r="I186" s="31">
        <v>273192.8</v>
      </c>
      <c r="J186" s="31">
        <v>226354.00000000017</v>
      </c>
      <c r="K186" s="31">
        <v>163995.00000000015</v>
      </c>
      <c r="L186" s="31">
        <v>151403.00000000012</v>
      </c>
      <c r="M186" s="31">
        <v>123922.00000000007</v>
      </c>
      <c r="N186" s="31">
        <v>103525.00000000003</v>
      </c>
      <c r="O186" s="31">
        <v>90150.000000000058</v>
      </c>
      <c r="P186" s="31">
        <v>73443.000000000073</v>
      </c>
      <c r="Q186" s="31">
        <v>23636.999999999985</v>
      </c>
      <c r="R186" s="31">
        <v>23636.999999999985</v>
      </c>
      <c r="S186" s="31"/>
      <c r="T186" s="31"/>
      <c r="U186" s="31"/>
      <c r="V186" s="31"/>
      <c r="W186" s="31"/>
      <c r="X186" s="31"/>
      <c r="Y186" s="31"/>
      <c r="Z186" s="31">
        <v>9087.7612903225872</v>
      </c>
      <c r="AA186" s="31">
        <v>9087.7612903225818</v>
      </c>
      <c r="AB186" s="31">
        <v>8812.6709677419349</v>
      </c>
      <c r="AC186" s="31">
        <v>7301.7419354838767</v>
      </c>
      <c r="AD186" s="31">
        <v>5290.161290322585</v>
      </c>
      <c r="AE186" s="31">
        <v>4883.9677419354875</v>
      </c>
      <c r="AF186" s="31">
        <v>3997.4838709677442</v>
      </c>
      <c r="AG186" s="31">
        <v>3339.516129032259</v>
      </c>
      <c r="AH186" s="31">
        <v>2908.064516129034</v>
      </c>
      <c r="AI186" s="31">
        <v>2369.1290322580667</v>
      </c>
      <c r="AJ186" s="31">
        <v>762.4838709677415</v>
      </c>
      <c r="AK186" s="31">
        <v>762.4838709677415</v>
      </c>
      <c r="AL186" s="31"/>
      <c r="AM186" s="31"/>
      <c r="AN186" s="31"/>
      <c r="AO186" s="31"/>
      <c r="AP186" s="31"/>
      <c r="AQ186" s="31"/>
      <c r="AR186" s="31"/>
      <c r="AS186" s="31">
        <v>442</v>
      </c>
      <c r="AT186" s="31">
        <v>395</v>
      </c>
      <c r="AU186" s="31">
        <v>329</v>
      </c>
      <c r="AV186" s="31">
        <v>188</v>
      </c>
      <c r="AW186" s="31">
        <v>88</v>
      </c>
      <c r="AX186" s="31">
        <v>74</v>
      </c>
      <c r="AY186" s="31">
        <v>49</v>
      </c>
      <c r="AZ186" s="31">
        <v>34</v>
      </c>
      <c r="BA186" s="31">
        <v>26</v>
      </c>
      <c r="BB186" s="31">
        <v>19</v>
      </c>
      <c r="BC186" s="31">
        <v>4</v>
      </c>
      <c r="BD186" s="31">
        <v>4</v>
      </c>
      <c r="BE186" s="31"/>
      <c r="BF186" s="31"/>
      <c r="BG186" s="31"/>
      <c r="BH186" s="31"/>
      <c r="BI186" s="31"/>
      <c r="BJ186" s="31"/>
      <c r="BK186" s="31"/>
      <c r="BL186" s="31">
        <v>14.258064516129032</v>
      </c>
      <c r="BM186" s="31">
        <v>12.741935483870968</v>
      </c>
      <c r="BN186" s="31">
        <v>10.612903225806452</v>
      </c>
      <c r="BO186" s="31">
        <v>6.064516129032258</v>
      </c>
      <c r="BP186" s="31">
        <v>2.838709677419355</v>
      </c>
      <c r="BQ186" s="31">
        <v>2.3870967741935485</v>
      </c>
      <c r="BR186" s="31">
        <v>1.5806451612903225</v>
      </c>
      <c r="BS186" s="31">
        <v>1.096774193548387</v>
      </c>
      <c r="BT186" s="31">
        <v>0.83870967741935487</v>
      </c>
      <c r="BU186" s="31">
        <v>0.61290322580645162</v>
      </c>
      <c r="BV186" s="31">
        <v>0.12903225806451613</v>
      </c>
      <c r="BW186" s="31">
        <v>0.12903225806451613</v>
      </c>
      <c r="BX186" s="31"/>
      <c r="BY186" s="31"/>
      <c r="BZ186" s="31"/>
      <c r="CA186" s="31"/>
      <c r="CB186" s="31"/>
      <c r="CC186" s="31"/>
      <c r="CD186" s="31"/>
      <c r="CE186" s="31">
        <v>210.14000000042142</v>
      </c>
    </row>
    <row r="187" spans="1:83" s="2" customFormat="1" ht="14.25" customHeight="1" x14ac:dyDescent="0.2">
      <c r="A187" s="9" t="s">
        <v>31</v>
      </c>
      <c r="B187" s="9">
        <v>569</v>
      </c>
      <c r="C187" s="9" t="s">
        <v>95</v>
      </c>
      <c r="D187" s="9">
        <v>2025</v>
      </c>
      <c r="E187" s="31">
        <v>12</v>
      </c>
      <c r="F187" s="31" t="s">
        <v>490</v>
      </c>
      <c r="G187" s="31">
        <v>73668.949999999939</v>
      </c>
      <c r="H187" s="31">
        <v>73668.949999999939</v>
      </c>
      <c r="I187" s="31">
        <v>71995.999999999942</v>
      </c>
      <c r="J187" s="31">
        <v>61749.999999999956</v>
      </c>
      <c r="K187" s="31">
        <v>52866.999999999964</v>
      </c>
      <c r="L187" s="31">
        <v>50259.999999999964</v>
      </c>
      <c r="M187" s="31">
        <v>43897.999999999978</v>
      </c>
      <c r="N187" s="31">
        <v>37083.999999999971</v>
      </c>
      <c r="O187" s="31">
        <v>35493.999999999964</v>
      </c>
      <c r="P187" s="31">
        <v>31493.999999999978</v>
      </c>
      <c r="Q187" s="31">
        <v>8672.0000000000018</v>
      </c>
      <c r="R187" s="31">
        <v>8672.0000000000018</v>
      </c>
      <c r="S187" s="31">
        <v>8672.0000000000018</v>
      </c>
      <c r="T187" s="31"/>
      <c r="U187" s="31"/>
      <c r="V187" s="31"/>
      <c r="W187" s="31"/>
      <c r="X187" s="31"/>
      <c r="Y187" s="31"/>
      <c r="Z187" s="31">
        <v>2376.4177419354819</v>
      </c>
      <c r="AA187" s="31">
        <v>2376.4177419354819</v>
      </c>
      <c r="AB187" s="31">
        <v>2322.451612903224</v>
      </c>
      <c r="AC187" s="31">
        <v>1991.9354838709664</v>
      </c>
      <c r="AD187" s="31">
        <v>1705.3870967741923</v>
      </c>
      <c r="AE187" s="31">
        <v>1621.290322580644</v>
      </c>
      <c r="AF187" s="31">
        <v>1416.0645161290315</v>
      </c>
      <c r="AG187" s="31">
        <v>1196.2580645161281</v>
      </c>
      <c r="AH187" s="31">
        <v>1144.9677419354828</v>
      </c>
      <c r="AI187" s="31">
        <v>1015.935483870967</v>
      </c>
      <c r="AJ187" s="31">
        <v>279.74193548387103</v>
      </c>
      <c r="AK187" s="31">
        <v>279.74193548387103</v>
      </c>
      <c r="AL187" s="31">
        <v>279.74193548387103</v>
      </c>
      <c r="AM187" s="31"/>
      <c r="AN187" s="31"/>
      <c r="AO187" s="31"/>
      <c r="AP187" s="31"/>
      <c r="AQ187" s="31"/>
      <c r="AR187" s="31"/>
      <c r="AS187" s="31">
        <v>92</v>
      </c>
      <c r="AT187" s="31">
        <v>83</v>
      </c>
      <c r="AU187" s="31">
        <v>70</v>
      </c>
      <c r="AV187" s="31">
        <v>40</v>
      </c>
      <c r="AW187" s="31">
        <v>25</v>
      </c>
      <c r="AX187" s="31">
        <v>22</v>
      </c>
      <c r="AY187" s="31">
        <v>16</v>
      </c>
      <c r="AZ187" s="31">
        <v>11</v>
      </c>
      <c r="BA187" s="31">
        <v>10</v>
      </c>
      <c r="BB187" s="31">
        <v>8</v>
      </c>
      <c r="BC187" s="31">
        <v>1</v>
      </c>
      <c r="BD187" s="31">
        <v>1</v>
      </c>
      <c r="BE187" s="31">
        <v>1</v>
      </c>
      <c r="BF187" s="31"/>
      <c r="BG187" s="31"/>
      <c r="BH187" s="31"/>
      <c r="BI187" s="31"/>
      <c r="BJ187" s="31"/>
      <c r="BK187" s="31"/>
      <c r="BL187" s="31">
        <v>2.967741935483871</v>
      </c>
      <c r="BM187" s="31">
        <v>2.6774193548387095</v>
      </c>
      <c r="BN187" s="31">
        <v>2.2580645161290325</v>
      </c>
      <c r="BO187" s="31">
        <v>1.2903225806451613</v>
      </c>
      <c r="BP187" s="31">
        <v>0.80645161290322576</v>
      </c>
      <c r="BQ187" s="31">
        <v>0.70967741935483875</v>
      </c>
      <c r="BR187" s="31">
        <v>0.5161290322580645</v>
      </c>
      <c r="BS187" s="31">
        <v>0.35483870967741937</v>
      </c>
      <c r="BT187" s="31">
        <v>0.32258064516129031</v>
      </c>
      <c r="BU187" s="31">
        <v>0.25806451612903225</v>
      </c>
      <c r="BV187" s="31">
        <v>3.2258064516129031E-2</v>
      </c>
      <c r="BW187" s="31">
        <v>3.2258064516129031E-2</v>
      </c>
      <c r="BX187" s="31">
        <v>3.2258064516129031E-2</v>
      </c>
      <c r="BY187" s="31"/>
      <c r="BZ187" s="31"/>
      <c r="CA187" s="31"/>
      <c r="CB187" s="31"/>
      <c r="CC187" s="31"/>
      <c r="CD187" s="31"/>
      <c r="CE187" s="31">
        <v>52.979444444586989</v>
      </c>
    </row>
    <row r="188" spans="1:83" s="2" customFormat="1" ht="14.25" customHeight="1" x14ac:dyDescent="0.2">
      <c r="A188" s="9" t="s">
        <v>31</v>
      </c>
      <c r="B188" s="9"/>
      <c r="C188" s="9"/>
      <c r="D188" s="9">
        <v>2025</v>
      </c>
      <c r="E188" s="31">
        <v>12</v>
      </c>
      <c r="F188" s="31" t="s">
        <v>494</v>
      </c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  <c r="BS188" s="31"/>
      <c r="BT188" s="31"/>
      <c r="BU188" s="31"/>
      <c r="BV188" s="31"/>
      <c r="BW188" s="31"/>
      <c r="BX188" s="31"/>
      <c r="BY188" s="31"/>
      <c r="BZ188" s="31"/>
      <c r="CA188" s="31"/>
      <c r="CB188" s="31"/>
      <c r="CC188" s="31"/>
      <c r="CD188" s="31"/>
      <c r="CE188" s="31">
        <v>25.35</v>
      </c>
    </row>
    <row r="189" spans="1:83" s="2" customFormat="1" ht="14.25" customHeight="1" x14ac:dyDescent="0.2">
      <c r="A189" s="9" t="s">
        <v>31</v>
      </c>
      <c r="B189" s="9">
        <v>812</v>
      </c>
      <c r="C189" s="9" t="s">
        <v>157</v>
      </c>
      <c r="D189" s="9">
        <v>2025</v>
      </c>
      <c r="E189" s="31">
        <v>12</v>
      </c>
      <c r="F189" s="31" t="s">
        <v>496</v>
      </c>
      <c r="G189" s="31">
        <v>288351.39999999985</v>
      </c>
      <c r="H189" s="31">
        <v>288351.39999999973</v>
      </c>
      <c r="I189" s="31">
        <v>278475.74999999965</v>
      </c>
      <c r="J189" s="31">
        <v>221321.00000000006</v>
      </c>
      <c r="K189" s="31">
        <v>163289.00000000017</v>
      </c>
      <c r="L189" s="31">
        <v>144072.00000000015</v>
      </c>
      <c r="M189" s="31">
        <v>125365.00000000009</v>
      </c>
      <c r="N189" s="31">
        <v>105584.0000000001</v>
      </c>
      <c r="O189" s="31">
        <v>98467.000000000087</v>
      </c>
      <c r="P189" s="31">
        <v>83169.000000000116</v>
      </c>
      <c r="Q189" s="31">
        <v>28500</v>
      </c>
      <c r="R189" s="31">
        <v>28500</v>
      </c>
      <c r="S189" s="31"/>
      <c r="T189" s="31"/>
      <c r="U189" s="31"/>
      <c r="V189" s="31"/>
      <c r="W189" s="31"/>
      <c r="X189" s="31"/>
      <c r="Y189" s="31"/>
      <c r="Z189" s="31">
        <v>9301.6580645161248</v>
      </c>
      <c r="AA189" s="31">
        <v>9301.6580645161212</v>
      </c>
      <c r="AB189" s="31">
        <v>8983.0887096774077</v>
      </c>
      <c r="AC189" s="31">
        <v>7139.387096774195</v>
      </c>
      <c r="AD189" s="31">
        <v>5267.3870967741996</v>
      </c>
      <c r="AE189" s="31">
        <v>4647.483870967747</v>
      </c>
      <c r="AF189" s="31">
        <v>4044.0322580645188</v>
      </c>
      <c r="AG189" s="31">
        <v>3405.935483870971</v>
      </c>
      <c r="AH189" s="31">
        <v>3176.3548387096803</v>
      </c>
      <c r="AI189" s="31">
        <v>2682.8709677419392</v>
      </c>
      <c r="AJ189" s="31">
        <v>919.35483870967744</v>
      </c>
      <c r="AK189" s="31">
        <v>919.35483870967744</v>
      </c>
      <c r="AL189" s="31"/>
      <c r="AM189" s="31"/>
      <c r="AN189" s="31"/>
      <c r="AO189" s="31"/>
      <c r="AP189" s="31"/>
      <c r="AQ189" s="31"/>
      <c r="AR189" s="31"/>
      <c r="AS189" s="31">
        <v>501</v>
      </c>
      <c r="AT189" s="31">
        <v>432</v>
      </c>
      <c r="AU189" s="31">
        <v>357</v>
      </c>
      <c r="AV189" s="31">
        <v>181</v>
      </c>
      <c r="AW189" s="31">
        <v>86</v>
      </c>
      <c r="AX189" s="31">
        <v>65</v>
      </c>
      <c r="AY189" s="31">
        <v>48</v>
      </c>
      <c r="AZ189" s="31">
        <v>33</v>
      </c>
      <c r="BA189" s="31">
        <v>29</v>
      </c>
      <c r="BB189" s="31">
        <v>22</v>
      </c>
      <c r="BC189" s="31">
        <v>5</v>
      </c>
      <c r="BD189" s="31">
        <v>5</v>
      </c>
      <c r="BE189" s="31"/>
      <c r="BF189" s="31"/>
      <c r="BG189" s="31"/>
      <c r="BH189" s="31"/>
      <c r="BI189" s="31"/>
      <c r="BJ189" s="31"/>
      <c r="BK189" s="31"/>
      <c r="BL189" s="31">
        <v>16.161290322580644</v>
      </c>
      <c r="BM189" s="31">
        <v>13.935483870967742</v>
      </c>
      <c r="BN189" s="31">
        <v>11.516129032258064</v>
      </c>
      <c r="BO189" s="31">
        <v>5.838709677419355</v>
      </c>
      <c r="BP189" s="31">
        <v>2.774193548387097</v>
      </c>
      <c r="BQ189" s="31">
        <v>2.096774193548387</v>
      </c>
      <c r="BR189" s="31">
        <v>1.5483870967741935</v>
      </c>
      <c r="BS189" s="31">
        <v>1.064516129032258</v>
      </c>
      <c r="BT189" s="31">
        <v>0.93548387096774188</v>
      </c>
      <c r="BU189" s="31">
        <v>0.70967741935483875</v>
      </c>
      <c r="BV189" s="31">
        <v>0.16129032258064516</v>
      </c>
      <c r="BW189" s="31">
        <v>0.16129032258064516</v>
      </c>
      <c r="BX189" s="31"/>
      <c r="BY189" s="31"/>
      <c r="BZ189" s="31"/>
      <c r="CA189" s="31"/>
      <c r="CB189" s="31"/>
      <c r="CC189" s="31"/>
      <c r="CD189" s="31"/>
      <c r="CE189" s="31">
        <v>208.87305555562489</v>
      </c>
    </row>
    <row r="190" spans="1:83" s="2" customFormat="1" ht="14.25" customHeight="1" x14ac:dyDescent="0.2">
      <c r="A190" s="9" t="s">
        <v>31</v>
      </c>
      <c r="B190" s="9">
        <v>810</v>
      </c>
      <c r="C190" s="9" t="s">
        <v>103</v>
      </c>
      <c r="D190" s="9">
        <v>2025</v>
      </c>
      <c r="E190" s="31">
        <v>12</v>
      </c>
      <c r="F190" s="31" t="s">
        <v>498</v>
      </c>
      <c r="G190" s="31">
        <v>674925.19999999634</v>
      </c>
      <c r="H190" s="31">
        <v>675319.2999999976</v>
      </c>
      <c r="I190" s="31">
        <v>658753.69999999797</v>
      </c>
      <c r="J190" s="31">
        <v>587238.94999999821</v>
      </c>
      <c r="K190" s="31">
        <v>491972.99999999715</v>
      </c>
      <c r="L190" s="31">
        <v>453974.99999999738</v>
      </c>
      <c r="M190" s="31">
        <v>415060.9999999982</v>
      </c>
      <c r="N190" s="31">
        <v>375738.99999999936</v>
      </c>
      <c r="O190" s="31">
        <v>348785.99999999936</v>
      </c>
      <c r="P190" s="31">
        <v>313184.99999999924</v>
      </c>
      <c r="Q190" s="31">
        <v>138366.99999999997</v>
      </c>
      <c r="R190" s="31">
        <v>138366.99999999997</v>
      </c>
      <c r="S190" s="31">
        <v>70040.000000000044</v>
      </c>
      <c r="T190" s="31">
        <v>60206.000000000022</v>
      </c>
      <c r="U190" s="31">
        <v>60206.000000000022</v>
      </c>
      <c r="V190" s="31"/>
      <c r="W190" s="31"/>
      <c r="X190" s="31"/>
      <c r="Y190" s="31"/>
      <c r="Z190" s="31">
        <v>21771.780645161172</v>
      </c>
      <c r="AA190" s="31">
        <v>21784.493548387018</v>
      </c>
      <c r="AB190" s="31">
        <v>21250.119354838644</v>
      </c>
      <c r="AC190" s="31">
        <v>18943.191935483814</v>
      </c>
      <c r="AD190" s="31">
        <v>15870.096774193456</v>
      </c>
      <c r="AE190" s="31">
        <v>14644.354838709593</v>
      </c>
      <c r="AF190" s="31">
        <v>13389.064516128974</v>
      </c>
      <c r="AG190" s="31">
        <v>12120.612903225785</v>
      </c>
      <c r="AH190" s="31">
        <v>11251.16129032256</v>
      </c>
      <c r="AI190" s="31">
        <v>10102.741935483846</v>
      </c>
      <c r="AJ190" s="31">
        <v>4463.4516129032245</v>
      </c>
      <c r="AK190" s="31">
        <v>4463.4516129032245</v>
      </c>
      <c r="AL190" s="31">
        <v>2259.3548387096789</v>
      </c>
      <c r="AM190" s="31">
        <v>1942.1290322580653</v>
      </c>
      <c r="AN190" s="31">
        <v>1942.1290322580653</v>
      </c>
      <c r="AO190" s="31"/>
      <c r="AP190" s="31"/>
      <c r="AQ190" s="31"/>
      <c r="AR190" s="31"/>
      <c r="AS190" s="31">
        <v>819</v>
      </c>
      <c r="AT190" s="31">
        <v>710</v>
      </c>
      <c r="AU190" s="31">
        <v>583</v>
      </c>
      <c r="AV190" s="31">
        <v>366</v>
      </c>
      <c r="AW190" s="31">
        <v>213</v>
      </c>
      <c r="AX190" s="31">
        <v>170</v>
      </c>
      <c r="AY190" s="31">
        <v>134</v>
      </c>
      <c r="AZ190" s="31">
        <v>104</v>
      </c>
      <c r="BA190" s="31">
        <v>88</v>
      </c>
      <c r="BB190" s="31">
        <v>71</v>
      </c>
      <c r="BC190" s="31">
        <v>17</v>
      </c>
      <c r="BD190" s="31">
        <v>17</v>
      </c>
      <c r="BE190" s="31">
        <v>6</v>
      </c>
      <c r="BF190" s="31">
        <v>5</v>
      </c>
      <c r="BG190" s="31">
        <v>5</v>
      </c>
      <c r="BH190" s="31"/>
      <c r="BI190" s="31"/>
      <c r="BJ190" s="31"/>
      <c r="BK190" s="31"/>
      <c r="BL190" s="31">
        <v>26.419354838709676</v>
      </c>
      <c r="BM190" s="31">
        <v>22.903225806451612</v>
      </c>
      <c r="BN190" s="31">
        <v>18.806451612903224</v>
      </c>
      <c r="BO190" s="31">
        <v>11.806451612903226</v>
      </c>
      <c r="BP190" s="31">
        <v>6.870967741935484</v>
      </c>
      <c r="BQ190" s="31">
        <v>5.4838709677419351</v>
      </c>
      <c r="BR190" s="31">
        <v>4.32258064516129</v>
      </c>
      <c r="BS190" s="31">
        <v>3.3548387096774195</v>
      </c>
      <c r="BT190" s="31">
        <v>2.838709677419355</v>
      </c>
      <c r="BU190" s="31">
        <v>2.2903225806451615</v>
      </c>
      <c r="BV190" s="31">
        <v>0.54838709677419351</v>
      </c>
      <c r="BW190" s="31">
        <v>0.54838709677419351</v>
      </c>
      <c r="BX190" s="31">
        <v>0.19354838709677419</v>
      </c>
      <c r="BY190" s="31">
        <v>0.16129032258064516</v>
      </c>
      <c r="BZ190" s="31">
        <v>0.16129032258064516</v>
      </c>
      <c r="CA190" s="31"/>
      <c r="CB190" s="31"/>
      <c r="CC190" s="31"/>
      <c r="CD190" s="31"/>
      <c r="CE190" s="31">
        <v>236.83250000000697</v>
      </c>
    </row>
    <row r="191" spans="1:83" s="2" customFormat="1" ht="14.25" customHeight="1" x14ac:dyDescent="0.2">
      <c r="A191" s="9" t="s">
        <v>31</v>
      </c>
      <c r="B191" s="9">
        <v>584</v>
      </c>
      <c r="C191" s="9" t="s">
        <v>133</v>
      </c>
      <c r="D191" s="9">
        <v>2025</v>
      </c>
      <c r="E191" s="31">
        <v>12</v>
      </c>
      <c r="F191" s="31" t="s">
        <v>492</v>
      </c>
      <c r="G191" s="31">
        <v>7574</v>
      </c>
      <c r="H191" s="31">
        <v>7574</v>
      </c>
      <c r="I191" s="31">
        <v>7249</v>
      </c>
      <c r="J191" s="31">
        <v>5975</v>
      </c>
      <c r="K191" s="31">
        <v>4873</v>
      </c>
      <c r="L191" s="31">
        <v>4873</v>
      </c>
      <c r="M191" s="31">
        <v>4873</v>
      </c>
      <c r="N191" s="31">
        <v>4873</v>
      </c>
      <c r="O191" s="31">
        <v>3000</v>
      </c>
      <c r="P191" s="31">
        <v>3000</v>
      </c>
      <c r="Q191" s="31"/>
      <c r="R191" s="31"/>
      <c r="S191" s="31"/>
      <c r="T191" s="31"/>
      <c r="U191" s="31"/>
      <c r="V191" s="31"/>
      <c r="W191" s="31"/>
      <c r="X191" s="31"/>
      <c r="Y191" s="31"/>
      <c r="Z191" s="31">
        <v>244.32258064516128</v>
      </c>
      <c r="AA191" s="31">
        <v>244.32258064516128</v>
      </c>
      <c r="AB191" s="31">
        <v>233.83870967741936</v>
      </c>
      <c r="AC191" s="31">
        <v>192.74193548387098</v>
      </c>
      <c r="AD191" s="31">
        <v>157.19354838709677</v>
      </c>
      <c r="AE191" s="31">
        <v>157.19354838709677</v>
      </c>
      <c r="AF191" s="31">
        <v>157.19354838709677</v>
      </c>
      <c r="AG191" s="31">
        <v>157.19354838709677</v>
      </c>
      <c r="AH191" s="31">
        <v>96.774193548387103</v>
      </c>
      <c r="AI191" s="31">
        <v>96.774193548387103</v>
      </c>
      <c r="AJ191" s="31"/>
      <c r="AK191" s="31"/>
      <c r="AL191" s="31"/>
      <c r="AM191" s="31"/>
      <c r="AN191" s="31"/>
      <c r="AO191" s="31"/>
      <c r="AP191" s="31"/>
      <c r="AQ191" s="31"/>
      <c r="AR191" s="31"/>
      <c r="AS191" s="31">
        <v>10</v>
      </c>
      <c r="AT191" s="31">
        <v>10</v>
      </c>
      <c r="AU191" s="31">
        <v>8</v>
      </c>
      <c r="AV191" s="31">
        <v>4</v>
      </c>
      <c r="AW191" s="31">
        <v>2</v>
      </c>
      <c r="AX191" s="31">
        <v>2</v>
      </c>
      <c r="AY191" s="31">
        <v>2</v>
      </c>
      <c r="AZ191" s="31">
        <v>2</v>
      </c>
      <c r="BA191" s="31">
        <v>1</v>
      </c>
      <c r="BB191" s="31">
        <v>1</v>
      </c>
      <c r="BC191" s="31"/>
      <c r="BD191" s="31"/>
      <c r="BE191" s="31"/>
      <c r="BF191" s="31"/>
      <c r="BG191" s="31"/>
      <c r="BH191" s="31"/>
      <c r="BI191" s="31"/>
      <c r="BJ191" s="31"/>
      <c r="BK191" s="31"/>
      <c r="BL191" s="31">
        <v>0.32258064516129031</v>
      </c>
      <c r="BM191" s="31">
        <v>0.32258064516129031</v>
      </c>
      <c r="BN191" s="31">
        <v>0.25806451612903225</v>
      </c>
      <c r="BO191" s="31">
        <v>0.12903225806451613</v>
      </c>
      <c r="BP191" s="31">
        <v>6.4516129032258063E-2</v>
      </c>
      <c r="BQ191" s="31">
        <v>6.4516129032258063E-2</v>
      </c>
      <c r="BR191" s="31">
        <v>6.4516129032258063E-2</v>
      </c>
      <c r="BS191" s="31">
        <v>6.4516129032258063E-2</v>
      </c>
      <c r="BT191" s="31">
        <v>3.2258064516129031E-2</v>
      </c>
      <c r="BU191" s="31">
        <v>3.2258064516129031E-2</v>
      </c>
      <c r="BV191" s="31"/>
      <c r="BW191" s="31"/>
      <c r="BX191" s="31"/>
      <c r="BY191" s="31"/>
      <c r="BZ191" s="31"/>
      <c r="CA191" s="31"/>
      <c r="CB191" s="31"/>
      <c r="CC191" s="31"/>
      <c r="CD191" s="31"/>
      <c r="CE191" s="31">
        <v>8.0847222223528661</v>
      </c>
    </row>
    <row r="192" spans="1:83" s="2" customFormat="1" ht="14.25" customHeight="1" x14ac:dyDescent="0.2">
      <c r="A192" s="9" t="s">
        <v>31</v>
      </c>
      <c r="B192" s="9">
        <v>814</v>
      </c>
      <c r="C192" s="9" t="s">
        <v>111</v>
      </c>
      <c r="D192" s="9">
        <v>2025</v>
      </c>
      <c r="E192" s="31">
        <v>12</v>
      </c>
      <c r="F192" s="31" t="s">
        <v>497</v>
      </c>
      <c r="G192" s="31">
        <v>2167</v>
      </c>
      <c r="H192" s="31">
        <v>2167</v>
      </c>
      <c r="I192" s="31">
        <v>2167</v>
      </c>
      <c r="J192" s="31">
        <v>2167</v>
      </c>
      <c r="K192" s="31">
        <v>2167</v>
      </c>
      <c r="L192" s="31">
        <v>2167</v>
      </c>
      <c r="M192" s="31">
        <v>2167</v>
      </c>
      <c r="N192" s="31">
        <v>2167</v>
      </c>
      <c r="O192" s="31">
        <v>2167</v>
      </c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>
        <v>69.903225806451616</v>
      </c>
      <c r="AA192" s="31">
        <v>69.903225806451616</v>
      </c>
      <c r="AB192" s="31">
        <v>69.903225806451616</v>
      </c>
      <c r="AC192" s="31">
        <v>69.903225806451616</v>
      </c>
      <c r="AD192" s="31">
        <v>69.903225806451616</v>
      </c>
      <c r="AE192" s="31">
        <v>69.903225806451616</v>
      </c>
      <c r="AF192" s="31">
        <v>69.903225806451616</v>
      </c>
      <c r="AG192" s="31">
        <v>69.903225806451616</v>
      </c>
      <c r="AH192" s="31">
        <v>69.903225806451616</v>
      </c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>
        <v>1</v>
      </c>
      <c r="AT192" s="31">
        <v>1</v>
      </c>
      <c r="AU192" s="31">
        <v>1</v>
      </c>
      <c r="AV192" s="31">
        <v>1</v>
      </c>
      <c r="AW192" s="31">
        <v>1</v>
      </c>
      <c r="AX192" s="31">
        <v>1</v>
      </c>
      <c r="AY192" s="31">
        <v>1</v>
      </c>
      <c r="AZ192" s="31">
        <v>1</v>
      </c>
      <c r="BA192" s="31">
        <v>1</v>
      </c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  <c r="BL192" s="31">
        <v>3.2258064516129031E-2</v>
      </c>
      <c r="BM192" s="31">
        <v>3.2258064516129031E-2</v>
      </c>
      <c r="BN192" s="31">
        <v>3.2258064516129031E-2</v>
      </c>
      <c r="BO192" s="31">
        <v>3.2258064516129031E-2</v>
      </c>
      <c r="BP192" s="31">
        <v>3.2258064516129031E-2</v>
      </c>
      <c r="BQ192" s="31">
        <v>3.2258064516129031E-2</v>
      </c>
      <c r="BR192" s="31">
        <v>3.2258064516129031E-2</v>
      </c>
      <c r="BS192" s="31">
        <v>3.2258064516129031E-2</v>
      </c>
      <c r="BT192" s="31">
        <v>3.2258064516129031E-2</v>
      </c>
      <c r="BU192" s="31"/>
      <c r="BV192" s="31"/>
      <c r="BW192" s="31"/>
      <c r="BX192" s="31"/>
      <c r="BY192" s="31"/>
      <c r="BZ192" s="31"/>
      <c r="CA192" s="31"/>
      <c r="CB192" s="31"/>
      <c r="CC192" s="31"/>
      <c r="CD192" s="31"/>
      <c r="CE192" s="31"/>
    </row>
    <row r="193" spans="1:83" s="2" customFormat="1" ht="14.25" customHeight="1" x14ac:dyDescent="0.2">
      <c r="A193" s="9" t="s">
        <v>31</v>
      </c>
      <c r="B193" s="9">
        <v>583</v>
      </c>
      <c r="C193" s="9" t="s">
        <v>124</v>
      </c>
      <c r="D193" s="9">
        <v>2025</v>
      </c>
      <c r="E193" s="31">
        <v>12</v>
      </c>
      <c r="F193" s="31" t="s">
        <v>503</v>
      </c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  <c r="BS193" s="31"/>
      <c r="BT193" s="31"/>
      <c r="BU193" s="31"/>
      <c r="BV193" s="31"/>
      <c r="BW193" s="31"/>
      <c r="BX193" s="31"/>
      <c r="BY193" s="31"/>
      <c r="BZ193" s="31"/>
      <c r="CA193" s="31"/>
      <c r="CB193" s="31"/>
      <c r="CC193" s="31"/>
      <c r="CD193" s="31"/>
      <c r="CE193" s="31">
        <v>16.898888888710644</v>
      </c>
    </row>
    <row r="194" spans="1:83" s="2" customFormat="1" ht="14.25" customHeight="1" x14ac:dyDescent="0.2">
      <c r="A194" s="9" t="s">
        <v>31</v>
      </c>
      <c r="B194" s="9">
        <v>828</v>
      </c>
      <c r="C194" s="9" t="s">
        <v>158</v>
      </c>
      <c r="D194" s="9">
        <v>2025</v>
      </c>
      <c r="E194" s="31">
        <v>12</v>
      </c>
      <c r="F194" s="31" t="s">
        <v>500</v>
      </c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  <c r="BS194" s="31"/>
      <c r="BT194" s="31"/>
      <c r="BU194" s="31"/>
      <c r="BV194" s="31"/>
      <c r="BW194" s="31"/>
      <c r="BX194" s="31"/>
      <c r="BY194" s="31"/>
      <c r="BZ194" s="31"/>
      <c r="CA194" s="31"/>
      <c r="CB194" s="31"/>
      <c r="CC194" s="31"/>
      <c r="CD194" s="31"/>
      <c r="CE194" s="31">
        <v>8</v>
      </c>
    </row>
    <row r="195" spans="1:83" s="2" customFormat="1" ht="14.25" customHeight="1" x14ac:dyDescent="0.2">
      <c r="A195" s="9" t="s">
        <v>31</v>
      </c>
      <c r="B195" s="9">
        <v>853</v>
      </c>
      <c r="C195" s="9" t="s">
        <v>117</v>
      </c>
      <c r="D195" s="9">
        <v>2025</v>
      </c>
      <c r="E195" s="31">
        <v>12</v>
      </c>
      <c r="F195" s="31" t="s">
        <v>499</v>
      </c>
      <c r="G195" s="31">
        <v>518</v>
      </c>
      <c r="H195" s="31">
        <v>518</v>
      </c>
      <c r="I195" s="31">
        <v>518</v>
      </c>
      <c r="J195" s="31">
        <v>518</v>
      </c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>
        <v>16.70967741935484</v>
      </c>
      <c r="AA195" s="31">
        <v>16.70967741935484</v>
      </c>
      <c r="AB195" s="31">
        <v>16.70967741935484</v>
      </c>
      <c r="AC195" s="31">
        <v>16.70967741935484</v>
      </c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>
        <v>3</v>
      </c>
      <c r="AT195" s="31">
        <v>1</v>
      </c>
      <c r="AU195" s="31">
        <v>1</v>
      </c>
      <c r="AV195" s="31">
        <v>1</v>
      </c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K195" s="31"/>
      <c r="BL195" s="31">
        <v>9.6774193548387094E-2</v>
      </c>
      <c r="BM195" s="31">
        <v>3.2258064516129031E-2</v>
      </c>
      <c r="BN195" s="31">
        <v>3.2258064516129031E-2</v>
      </c>
      <c r="BO195" s="31">
        <v>3.2258064516129031E-2</v>
      </c>
      <c r="BP195" s="31"/>
      <c r="BQ195" s="31"/>
      <c r="BR195" s="31"/>
      <c r="BS195" s="31"/>
      <c r="BT195" s="31"/>
      <c r="BU195" s="31"/>
      <c r="BV195" s="31"/>
      <c r="BW195" s="31"/>
      <c r="BX195" s="31"/>
      <c r="BY195" s="31"/>
      <c r="BZ195" s="31"/>
      <c r="CA195" s="31"/>
      <c r="CB195" s="31"/>
      <c r="CC195" s="31"/>
      <c r="CD195" s="31"/>
      <c r="CE195" s="31">
        <v>36.056666666816454</v>
      </c>
    </row>
    <row r="196" spans="1:83" s="2" customFormat="1" ht="14.25" customHeight="1" x14ac:dyDescent="0.2">
      <c r="A196" s="9" t="s">
        <v>27</v>
      </c>
      <c r="B196" s="9">
        <v>516</v>
      </c>
      <c r="C196" s="9" t="s">
        <v>119</v>
      </c>
      <c r="D196" s="9">
        <v>2025</v>
      </c>
      <c r="E196" s="31">
        <v>12</v>
      </c>
      <c r="F196" s="31" t="s">
        <v>511</v>
      </c>
      <c r="G196" s="31">
        <v>228568.85000000038</v>
      </c>
      <c r="H196" s="31">
        <v>228568.85000000036</v>
      </c>
      <c r="I196" s="31">
        <v>223139.90000000029</v>
      </c>
      <c r="J196" s="31">
        <v>195960.00000000035</v>
      </c>
      <c r="K196" s="31">
        <v>162308.00000000017</v>
      </c>
      <c r="L196" s="31">
        <v>149868.00000000017</v>
      </c>
      <c r="M196" s="31">
        <v>135686.00000000015</v>
      </c>
      <c r="N196" s="31">
        <v>127628.00000000013</v>
      </c>
      <c r="O196" s="31">
        <v>122538.00000000013</v>
      </c>
      <c r="P196" s="31">
        <v>107014.00000000009</v>
      </c>
      <c r="Q196" s="31">
        <v>65341.999999999956</v>
      </c>
      <c r="R196" s="31">
        <v>65341.999999999956</v>
      </c>
      <c r="S196" s="31">
        <v>37342</v>
      </c>
      <c r="T196" s="31">
        <v>37342</v>
      </c>
      <c r="U196" s="31">
        <v>37342</v>
      </c>
      <c r="V196" s="31">
        <v>37342</v>
      </c>
      <c r="W196" s="31">
        <v>37342</v>
      </c>
      <c r="X196" s="31">
        <v>37342</v>
      </c>
      <c r="Y196" s="31"/>
      <c r="Z196" s="31">
        <v>7373.1887096774317</v>
      </c>
      <c r="AA196" s="31">
        <v>7373.1887096774308</v>
      </c>
      <c r="AB196" s="31">
        <v>7198.0612903225901</v>
      </c>
      <c r="AC196" s="31">
        <v>6321.2903225806567</v>
      </c>
      <c r="AD196" s="31">
        <v>5235.7419354838767</v>
      </c>
      <c r="AE196" s="31">
        <v>4834.4516129032318</v>
      </c>
      <c r="AF196" s="31">
        <v>4376.9677419354884</v>
      </c>
      <c r="AG196" s="31">
        <v>4117.0322580645206</v>
      </c>
      <c r="AH196" s="31">
        <v>3952.8387096774236</v>
      </c>
      <c r="AI196" s="31">
        <v>3452.0645161290349</v>
      </c>
      <c r="AJ196" s="31">
        <v>2107.806451612902</v>
      </c>
      <c r="AK196" s="31">
        <v>2107.806451612902</v>
      </c>
      <c r="AL196" s="31">
        <v>1204.5806451612902</v>
      </c>
      <c r="AM196" s="31">
        <v>1204.5806451612902</v>
      </c>
      <c r="AN196" s="31">
        <v>1204.5806451612902</v>
      </c>
      <c r="AO196" s="31">
        <v>1204.5806451612902</v>
      </c>
      <c r="AP196" s="31">
        <v>1204.5806451612902</v>
      </c>
      <c r="AQ196" s="31">
        <v>1204.5806451612902</v>
      </c>
      <c r="AR196" s="31"/>
      <c r="AS196" s="31">
        <v>267</v>
      </c>
      <c r="AT196" s="31">
        <v>247</v>
      </c>
      <c r="AU196" s="31">
        <v>203</v>
      </c>
      <c r="AV196" s="31">
        <v>117</v>
      </c>
      <c r="AW196" s="31">
        <v>62</v>
      </c>
      <c r="AX196" s="31">
        <v>48</v>
      </c>
      <c r="AY196" s="31">
        <v>35</v>
      </c>
      <c r="AZ196" s="31">
        <v>29</v>
      </c>
      <c r="BA196" s="31">
        <v>26</v>
      </c>
      <c r="BB196" s="31">
        <v>19</v>
      </c>
      <c r="BC196" s="31">
        <v>6</v>
      </c>
      <c r="BD196" s="31">
        <v>6</v>
      </c>
      <c r="BE196" s="31">
        <v>1</v>
      </c>
      <c r="BF196" s="31">
        <v>1</v>
      </c>
      <c r="BG196" s="31">
        <v>1</v>
      </c>
      <c r="BH196" s="31">
        <v>1</v>
      </c>
      <c r="BI196" s="31">
        <v>1</v>
      </c>
      <c r="BJ196" s="31">
        <v>1</v>
      </c>
      <c r="BK196" s="31"/>
      <c r="BL196" s="31">
        <v>8.612903225806452</v>
      </c>
      <c r="BM196" s="31">
        <v>7.967741935483871</v>
      </c>
      <c r="BN196" s="31">
        <v>6.5483870967741939</v>
      </c>
      <c r="BO196" s="31">
        <v>3.774193548387097</v>
      </c>
      <c r="BP196" s="31">
        <v>2</v>
      </c>
      <c r="BQ196" s="31">
        <v>1.5483870967741935</v>
      </c>
      <c r="BR196" s="31">
        <v>1.1290322580645162</v>
      </c>
      <c r="BS196" s="31">
        <v>0.93548387096774188</v>
      </c>
      <c r="BT196" s="31">
        <v>0.83870967741935487</v>
      </c>
      <c r="BU196" s="31">
        <v>0.61290322580645162</v>
      </c>
      <c r="BV196" s="31">
        <v>0.19354838709677419</v>
      </c>
      <c r="BW196" s="31">
        <v>0.19354838709677419</v>
      </c>
      <c r="BX196" s="31">
        <v>3.2258064516129031E-2</v>
      </c>
      <c r="BY196" s="31">
        <v>3.2258064516129031E-2</v>
      </c>
      <c r="BZ196" s="31">
        <v>3.2258064516129031E-2</v>
      </c>
      <c r="CA196" s="31">
        <v>3.2258064516129031E-2</v>
      </c>
      <c r="CB196" s="31">
        <v>3.2258064516129031E-2</v>
      </c>
      <c r="CC196" s="31">
        <v>3.2258064516129031E-2</v>
      </c>
      <c r="CD196" s="31"/>
      <c r="CE196" s="31">
        <v>144.13166666700272</v>
      </c>
    </row>
    <row r="197" spans="1:83" s="2" customFormat="1" ht="14.25" customHeight="1" x14ac:dyDescent="0.2">
      <c r="A197" s="9" t="s">
        <v>27</v>
      </c>
      <c r="B197" s="9">
        <v>805</v>
      </c>
      <c r="C197" s="9" t="s">
        <v>137</v>
      </c>
      <c r="D197" s="9">
        <v>2025</v>
      </c>
      <c r="E197" s="31">
        <v>12</v>
      </c>
      <c r="F197" s="31" t="s">
        <v>508</v>
      </c>
      <c r="G197" s="31">
        <v>249431.70000000022</v>
      </c>
      <c r="H197" s="31">
        <v>249609.70000000004</v>
      </c>
      <c r="I197" s="31">
        <v>232290.90000000002</v>
      </c>
      <c r="J197" s="31">
        <v>153834.00000000015</v>
      </c>
      <c r="K197" s="31">
        <v>106352.00000000007</v>
      </c>
      <c r="L197" s="31">
        <v>88708.000000000102</v>
      </c>
      <c r="M197" s="31">
        <v>70175.000000000015</v>
      </c>
      <c r="N197" s="31">
        <v>60933.999999999964</v>
      </c>
      <c r="O197" s="31">
        <v>47761.999999999964</v>
      </c>
      <c r="P197" s="31">
        <v>41735.999999999971</v>
      </c>
      <c r="Q197" s="31">
        <v>10736.000000000005</v>
      </c>
      <c r="R197" s="31">
        <v>5653</v>
      </c>
      <c r="S197" s="31"/>
      <c r="T197" s="31"/>
      <c r="U197" s="31"/>
      <c r="V197" s="31"/>
      <c r="W197" s="31"/>
      <c r="X197" s="31"/>
      <c r="Y197" s="31"/>
      <c r="Z197" s="31">
        <v>8046.1838709677486</v>
      </c>
      <c r="AA197" s="31">
        <v>8051.9258064516143</v>
      </c>
      <c r="AB197" s="31">
        <v>7493.2548387096786</v>
      </c>
      <c r="AC197" s="31">
        <v>4962.3870967741987</v>
      </c>
      <c r="AD197" s="31">
        <v>3430.7096774193574</v>
      </c>
      <c r="AE197" s="31">
        <v>2861.5483870967773</v>
      </c>
      <c r="AF197" s="31">
        <v>2263.7096774193551</v>
      </c>
      <c r="AG197" s="31">
        <v>1965.6129032258052</v>
      </c>
      <c r="AH197" s="31">
        <v>1540.7096774193537</v>
      </c>
      <c r="AI197" s="31">
        <v>1346.3225806451603</v>
      </c>
      <c r="AJ197" s="31">
        <v>346.32258064516145</v>
      </c>
      <c r="AK197" s="31">
        <v>182.35483870967741</v>
      </c>
      <c r="AL197" s="31"/>
      <c r="AM197" s="31"/>
      <c r="AN197" s="31"/>
      <c r="AO197" s="31"/>
      <c r="AP197" s="31"/>
      <c r="AQ197" s="31"/>
      <c r="AR197" s="31"/>
      <c r="AS197" s="31">
        <v>590</v>
      </c>
      <c r="AT197" s="31">
        <v>533</v>
      </c>
      <c r="AU197" s="31">
        <v>392</v>
      </c>
      <c r="AV197" s="31">
        <v>143</v>
      </c>
      <c r="AW197" s="31">
        <v>67</v>
      </c>
      <c r="AX197" s="31">
        <v>47</v>
      </c>
      <c r="AY197" s="31">
        <v>30</v>
      </c>
      <c r="AZ197" s="31">
        <v>23</v>
      </c>
      <c r="BA197" s="31">
        <v>15</v>
      </c>
      <c r="BB197" s="31">
        <v>12</v>
      </c>
      <c r="BC197" s="31">
        <v>2</v>
      </c>
      <c r="BD197" s="31">
        <v>1</v>
      </c>
      <c r="BE197" s="31"/>
      <c r="BF197" s="31"/>
      <c r="BG197" s="31"/>
      <c r="BH197" s="31"/>
      <c r="BI197" s="31"/>
      <c r="BJ197" s="31"/>
      <c r="BK197" s="31"/>
      <c r="BL197" s="31">
        <v>19.032258064516128</v>
      </c>
      <c r="BM197" s="31">
        <v>17.193548387096776</v>
      </c>
      <c r="BN197" s="31">
        <v>12.64516129032258</v>
      </c>
      <c r="BO197" s="31">
        <v>4.612903225806452</v>
      </c>
      <c r="BP197" s="31">
        <v>2.161290322580645</v>
      </c>
      <c r="BQ197" s="31">
        <v>1.5161290322580645</v>
      </c>
      <c r="BR197" s="31">
        <v>0.967741935483871</v>
      </c>
      <c r="BS197" s="31">
        <v>0.74193548387096775</v>
      </c>
      <c r="BT197" s="31">
        <v>0.4838709677419355</v>
      </c>
      <c r="BU197" s="31">
        <v>0.38709677419354838</v>
      </c>
      <c r="BV197" s="31">
        <v>6.4516129032258063E-2</v>
      </c>
      <c r="BW197" s="31">
        <v>3.2258064516129031E-2</v>
      </c>
      <c r="BX197" s="31"/>
      <c r="BY197" s="31"/>
      <c r="BZ197" s="31"/>
      <c r="CA197" s="31"/>
      <c r="CB197" s="31"/>
      <c r="CC197" s="31"/>
      <c r="CD197" s="31"/>
      <c r="CE197" s="31">
        <v>173.89166666711446</v>
      </c>
    </row>
    <row r="198" spans="1:83" s="2" customFormat="1" ht="14.25" customHeight="1" x14ac:dyDescent="0.2">
      <c r="A198" s="9" t="s">
        <v>27</v>
      </c>
      <c r="B198" s="9">
        <v>898</v>
      </c>
      <c r="C198" s="9" t="s">
        <v>107</v>
      </c>
      <c r="D198" s="9">
        <v>2025</v>
      </c>
      <c r="E198" s="31">
        <v>12</v>
      </c>
      <c r="F198" s="31" t="s">
        <v>506</v>
      </c>
      <c r="G198" s="31">
        <v>235279.9000000002</v>
      </c>
      <c r="H198" s="31">
        <v>235279.90000000014</v>
      </c>
      <c r="I198" s="31">
        <v>231141.00000000006</v>
      </c>
      <c r="J198" s="31">
        <v>201551.00000000015</v>
      </c>
      <c r="K198" s="31">
        <v>170733.00000000009</v>
      </c>
      <c r="L198" s="31">
        <v>162151.00000000012</v>
      </c>
      <c r="M198" s="31">
        <v>141415.00000000017</v>
      </c>
      <c r="N198" s="31">
        <v>121539.00000000015</v>
      </c>
      <c r="O198" s="31">
        <v>106659.00000000015</v>
      </c>
      <c r="P198" s="31">
        <v>96369.000000000102</v>
      </c>
      <c r="Q198" s="31">
        <v>47243.999999999985</v>
      </c>
      <c r="R198" s="31">
        <v>47243.999999999985</v>
      </c>
      <c r="S198" s="31">
        <v>22880</v>
      </c>
      <c r="T198" s="31">
        <v>22880</v>
      </c>
      <c r="U198" s="31">
        <v>22880</v>
      </c>
      <c r="V198" s="31"/>
      <c r="W198" s="31"/>
      <c r="X198" s="31"/>
      <c r="Y198" s="31"/>
      <c r="Z198" s="31">
        <v>7589.6741935483933</v>
      </c>
      <c r="AA198" s="31">
        <v>7589.6741935483915</v>
      </c>
      <c r="AB198" s="31">
        <v>7456.1612903225823</v>
      </c>
      <c r="AC198" s="31">
        <v>6501.6451612903275</v>
      </c>
      <c r="AD198" s="31">
        <v>5507.5161290322612</v>
      </c>
      <c r="AE198" s="31">
        <v>5230.6774193548426</v>
      </c>
      <c r="AF198" s="31">
        <v>4561.7741935483928</v>
      </c>
      <c r="AG198" s="31">
        <v>3920.6129032258114</v>
      </c>
      <c r="AH198" s="31">
        <v>3440.6129032258114</v>
      </c>
      <c r="AI198" s="31">
        <v>3108.6774193548422</v>
      </c>
      <c r="AJ198" s="31">
        <v>1523.9999999999995</v>
      </c>
      <c r="AK198" s="31">
        <v>1523.9999999999995</v>
      </c>
      <c r="AL198" s="31">
        <v>738.06451612903231</v>
      </c>
      <c r="AM198" s="31">
        <v>738.06451612903231</v>
      </c>
      <c r="AN198" s="31">
        <v>738.06451612903231</v>
      </c>
      <c r="AO198" s="31"/>
      <c r="AP198" s="31"/>
      <c r="AQ198" s="31"/>
      <c r="AR198" s="31"/>
      <c r="AS198" s="31">
        <v>276</v>
      </c>
      <c r="AT198" s="31">
        <v>253</v>
      </c>
      <c r="AU198" s="31">
        <v>221</v>
      </c>
      <c r="AV198" s="31">
        <v>131</v>
      </c>
      <c r="AW198" s="31">
        <v>80</v>
      </c>
      <c r="AX198" s="31">
        <v>70</v>
      </c>
      <c r="AY198" s="31">
        <v>51</v>
      </c>
      <c r="AZ198" s="31">
        <v>36</v>
      </c>
      <c r="BA198" s="31">
        <v>27</v>
      </c>
      <c r="BB198" s="31">
        <v>22</v>
      </c>
      <c r="BC198" s="31">
        <v>6</v>
      </c>
      <c r="BD198" s="31">
        <v>6</v>
      </c>
      <c r="BE198" s="31">
        <v>2</v>
      </c>
      <c r="BF198" s="31">
        <v>2</v>
      </c>
      <c r="BG198" s="31">
        <v>2</v>
      </c>
      <c r="BH198" s="31"/>
      <c r="BI198" s="31"/>
      <c r="BJ198" s="31"/>
      <c r="BK198" s="31"/>
      <c r="BL198" s="31">
        <v>8.9032258064516121</v>
      </c>
      <c r="BM198" s="31">
        <v>8.1612903225806459</v>
      </c>
      <c r="BN198" s="31">
        <v>7.129032258064516</v>
      </c>
      <c r="BO198" s="31">
        <v>4.225806451612903</v>
      </c>
      <c r="BP198" s="31">
        <v>2.5806451612903225</v>
      </c>
      <c r="BQ198" s="31">
        <v>2.2580645161290325</v>
      </c>
      <c r="BR198" s="31">
        <v>1.6451612903225807</v>
      </c>
      <c r="BS198" s="31">
        <v>1.1612903225806452</v>
      </c>
      <c r="BT198" s="31">
        <v>0.87096774193548387</v>
      </c>
      <c r="BU198" s="31">
        <v>0.70967741935483875</v>
      </c>
      <c r="BV198" s="31">
        <v>0.19354838709677419</v>
      </c>
      <c r="BW198" s="31">
        <v>0.19354838709677419</v>
      </c>
      <c r="BX198" s="31">
        <v>6.4516129032258063E-2</v>
      </c>
      <c r="BY198" s="31">
        <v>6.4516129032258063E-2</v>
      </c>
      <c r="BZ198" s="31">
        <v>6.4516129032258063E-2</v>
      </c>
      <c r="CA198" s="31"/>
      <c r="CB198" s="31"/>
      <c r="CC198" s="31"/>
      <c r="CD198" s="31"/>
      <c r="CE198" s="31">
        <v>175.04333333275281</v>
      </c>
    </row>
    <row r="199" spans="1:83" s="2" customFormat="1" ht="14.25" customHeight="1" x14ac:dyDescent="0.2">
      <c r="A199" s="9" t="s">
        <v>27</v>
      </c>
      <c r="B199" s="9">
        <v>587</v>
      </c>
      <c r="C199" s="9" t="s">
        <v>128</v>
      </c>
      <c r="D199" s="9">
        <v>2025</v>
      </c>
      <c r="E199" s="31">
        <v>12</v>
      </c>
      <c r="F199" s="31" t="s">
        <v>504</v>
      </c>
      <c r="G199" s="31">
        <v>170523.90000000023</v>
      </c>
      <c r="H199" s="31">
        <v>170523.90000000029</v>
      </c>
      <c r="I199" s="31">
        <v>163624.9000000002</v>
      </c>
      <c r="J199" s="31">
        <v>132016.95000000013</v>
      </c>
      <c r="K199" s="31">
        <v>92616.000000000073</v>
      </c>
      <c r="L199" s="31">
        <v>84490.000000000102</v>
      </c>
      <c r="M199" s="31">
        <v>66285.999999999971</v>
      </c>
      <c r="N199" s="31">
        <v>52493.999999999971</v>
      </c>
      <c r="O199" s="31">
        <v>47733.999999999949</v>
      </c>
      <c r="P199" s="31">
        <v>41371.999999999971</v>
      </c>
      <c r="Q199" s="31">
        <v>11000.000000000005</v>
      </c>
      <c r="R199" s="31">
        <v>11000.000000000005</v>
      </c>
      <c r="S199" s="31"/>
      <c r="T199" s="31"/>
      <c r="U199" s="31"/>
      <c r="V199" s="31"/>
      <c r="W199" s="31"/>
      <c r="X199" s="31"/>
      <c r="Y199" s="31"/>
      <c r="Z199" s="31">
        <v>5500.7709677419425</v>
      </c>
      <c r="AA199" s="31">
        <v>5500.7709677419443</v>
      </c>
      <c r="AB199" s="31">
        <v>5278.2225806451679</v>
      </c>
      <c r="AC199" s="31">
        <v>4258.6112903225849</v>
      </c>
      <c r="AD199" s="31">
        <v>2987.6129032258086</v>
      </c>
      <c r="AE199" s="31">
        <v>2725.4838709677451</v>
      </c>
      <c r="AF199" s="31">
        <v>2138.2580645161279</v>
      </c>
      <c r="AG199" s="31">
        <v>1693.3548387096764</v>
      </c>
      <c r="AH199" s="31">
        <v>1539.8064516129016</v>
      </c>
      <c r="AI199" s="31">
        <v>1334.5806451612893</v>
      </c>
      <c r="AJ199" s="31">
        <v>354.83870967741956</v>
      </c>
      <c r="AK199" s="31">
        <v>354.83870967741956</v>
      </c>
      <c r="AL199" s="31"/>
      <c r="AM199" s="31"/>
      <c r="AN199" s="31"/>
      <c r="AO199" s="31"/>
      <c r="AP199" s="31"/>
      <c r="AQ199" s="31"/>
      <c r="AR199" s="31"/>
      <c r="AS199" s="31">
        <v>290</v>
      </c>
      <c r="AT199" s="31">
        <v>269</v>
      </c>
      <c r="AU199" s="31">
        <v>214</v>
      </c>
      <c r="AV199" s="31">
        <v>118</v>
      </c>
      <c r="AW199" s="31">
        <v>54</v>
      </c>
      <c r="AX199" s="31">
        <v>45</v>
      </c>
      <c r="AY199" s="31">
        <v>28</v>
      </c>
      <c r="AZ199" s="31">
        <v>18</v>
      </c>
      <c r="BA199" s="31">
        <v>15</v>
      </c>
      <c r="BB199" s="31">
        <v>12</v>
      </c>
      <c r="BC199" s="31">
        <v>2</v>
      </c>
      <c r="BD199" s="31">
        <v>2</v>
      </c>
      <c r="BE199" s="31"/>
      <c r="BF199" s="31"/>
      <c r="BG199" s="31"/>
      <c r="BH199" s="31"/>
      <c r="BI199" s="31"/>
      <c r="BJ199" s="31"/>
      <c r="BK199" s="31"/>
      <c r="BL199" s="31">
        <v>9.3548387096774199</v>
      </c>
      <c r="BM199" s="31">
        <v>8.67741935483871</v>
      </c>
      <c r="BN199" s="31">
        <v>6.903225806451613</v>
      </c>
      <c r="BO199" s="31">
        <v>3.806451612903226</v>
      </c>
      <c r="BP199" s="31">
        <v>1.7419354838709677</v>
      </c>
      <c r="BQ199" s="31">
        <v>1.4516129032258065</v>
      </c>
      <c r="BR199" s="31">
        <v>0.90322580645161288</v>
      </c>
      <c r="BS199" s="31">
        <v>0.58064516129032262</v>
      </c>
      <c r="BT199" s="31">
        <v>0.4838709677419355</v>
      </c>
      <c r="BU199" s="31">
        <v>0.38709677419354838</v>
      </c>
      <c r="BV199" s="31">
        <v>6.4516129032258063E-2</v>
      </c>
      <c r="BW199" s="31">
        <v>6.4516129032258063E-2</v>
      </c>
      <c r="BX199" s="31"/>
      <c r="BY199" s="31"/>
      <c r="BZ199" s="31"/>
      <c r="CA199" s="31"/>
      <c r="CB199" s="31"/>
      <c r="CC199" s="31"/>
      <c r="CD199" s="31"/>
      <c r="CE199" s="31">
        <v>202.12861111108214</v>
      </c>
    </row>
    <row r="200" spans="1:83" s="2" customFormat="1" ht="14.25" customHeight="1" x14ac:dyDescent="0.2">
      <c r="A200" s="9" t="s">
        <v>27</v>
      </c>
      <c r="B200" s="9">
        <v>574</v>
      </c>
      <c r="C200" s="9" t="s">
        <v>100</v>
      </c>
      <c r="D200" s="9">
        <v>2025</v>
      </c>
      <c r="E200" s="31">
        <v>12</v>
      </c>
      <c r="F200" s="31" t="s">
        <v>521</v>
      </c>
      <c r="G200" s="31">
        <v>510689.0999999987</v>
      </c>
      <c r="H200" s="31">
        <v>510689.0999999987</v>
      </c>
      <c r="I200" s="31">
        <v>493190.64999999851</v>
      </c>
      <c r="J200" s="31">
        <v>405519.94999999821</v>
      </c>
      <c r="K200" s="31">
        <v>302342.99999999913</v>
      </c>
      <c r="L200" s="31">
        <v>272621.99999999983</v>
      </c>
      <c r="M200" s="31">
        <v>243536.00000000003</v>
      </c>
      <c r="N200" s="31">
        <v>220381</v>
      </c>
      <c r="O200" s="31">
        <v>201851.00000000009</v>
      </c>
      <c r="P200" s="31">
        <v>170087.00000000026</v>
      </c>
      <c r="Q200" s="31">
        <v>22999.999999999985</v>
      </c>
      <c r="R200" s="31">
        <v>22999.999999999985</v>
      </c>
      <c r="S200" s="31"/>
      <c r="T200" s="31"/>
      <c r="U200" s="31"/>
      <c r="V200" s="31"/>
      <c r="W200" s="31"/>
      <c r="X200" s="31"/>
      <c r="Y200" s="31"/>
      <c r="Z200" s="31">
        <v>16473.84193548383</v>
      </c>
      <c r="AA200" s="31">
        <v>16473.84193548383</v>
      </c>
      <c r="AB200" s="31">
        <v>15909.375806451564</v>
      </c>
      <c r="AC200" s="31">
        <v>13081.288709677361</v>
      </c>
      <c r="AD200" s="31">
        <v>9752.9999999999727</v>
      </c>
      <c r="AE200" s="31">
        <v>8794.2580645161233</v>
      </c>
      <c r="AF200" s="31">
        <v>7856.0000000000009</v>
      </c>
      <c r="AG200" s="31">
        <v>7109.0645161290322</v>
      </c>
      <c r="AH200" s="31">
        <v>6511.3225806451637</v>
      </c>
      <c r="AI200" s="31">
        <v>5486.6774193548472</v>
      </c>
      <c r="AJ200" s="31">
        <v>741.93548387096723</v>
      </c>
      <c r="AK200" s="31">
        <v>741.93548387096723</v>
      </c>
      <c r="AL200" s="31"/>
      <c r="AM200" s="31"/>
      <c r="AN200" s="31"/>
      <c r="AO200" s="31"/>
      <c r="AP200" s="31"/>
      <c r="AQ200" s="31"/>
      <c r="AR200" s="31"/>
      <c r="AS200" s="31">
        <v>808</v>
      </c>
      <c r="AT200" s="31">
        <v>738</v>
      </c>
      <c r="AU200" s="31">
        <v>602</v>
      </c>
      <c r="AV200" s="31">
        <v>322</v>
      </c>
      <c r="AW200" s="31">
        <v>155</v>
      </c>
      <c r="AX200" s="31">
        <v>122</v>
      </c>
      <c r="AY200" s="31">
        <v>95</v>
      </c>
      <c r="AZ200" s="31">
        <v>78</v>
      </c>
      <c r="BA200" s="31">
        <v>67</v>
      </c>
      <c r="BB200" s="31">
        <v>52</v>
      </c>
      <c r="BC200" s="31">
        <v>4</v>
      </c>
      <c r="BD200" s="31">
        <v>4</v>
      </c>
      <c r="BE200" s="31"/>
      <c r="BF200" s="31"/>
      <c r="BG200" s="31"/>
      <c r="BH200" s="31"/>
      <c r="BI200" s="31"/>
      <c r="BJ200" s="31"/>
      <c r="BK200" s="31"/>
      <c r="BL200" s="31">
        <v>26.06451612903226</v>
      </c>
      <c r="BM200" s="31">
        <v>23.806451612903224</v>
      </c>
      <c r="BN200" s="31">
        <v>19.419354838709676</v>
      </c>
      <c r="BO200" s="31">
        <v>10.387096774193548</v>
      </c>
      <c r="BP200" s="31">
        <v>5</v>
      </c>
      <c r="BQ200" s="31">
        <v>3.935483870967742</v>
      </c>
      <c r="BR200" s="31">
        <v>3.064516129032258</v>
      </c>
      <c r="BS200" s="31">
        <v>2.5161290322580645</v>
      </c>
      <c r="BT200" s="31">
        <v>2.161290322580645</v>
      </c>
      <c r="BU200" s="31">
        <v>1.6774193548387097</v>
      </c>
      <c r="BV200" s="31">
        <v>0.12903225806451613</v>
      </c>
      <c r="BW200" s="31">
        <v>0.12903225806451613</v>
      </c>
      <c r="BX200" s="31"/>
      <c r="BY200" s="31"/>
      <c r="BZ200" s="31"/>
      <c r="CA200" s="31"/>
      <c r="CB200" s="31"/>
      <c r="CC200" s="31"/>
      <c r="CD200" s="31"/>
      <c r="CE200" s="31">
        <v>220.0841666678968</v>
      </c>
    </row>
    <row r="201" spans="1:83" s="2" customFormat="1" ht="14.25" customHeight="1" x14ac:dyDescent="0.2">
      <c r="A201" s="9" t="s">
        <v>27</v>
      </c>
      <c r="B201" s="9">
        <v>820</v>
      </c>
      <c r="C201" s="9" t="s">
        <v>134</v>
      </c>
      <c r="D201" s="9">
        <v>2025</v>
      </c>
      <c r="E201" s="31">
        <v>12</v>
      </c>
      <c r="F201" s="31" t="s">
        <v>518</v>
      </c>
      <c r="G201" s="31">
        <v>227989.20000000036</v>
      </c>
      <c r="H201" s="31">
        <v>227989.20000000039</v>
      </c>
      <c r="I201" s="31">
        <v>217339.70000000016</v>
      </c>
      <c r="J201" s="31">
        <v>174986.00000000006</v>
      </c>
      <c r="K201" s="31">
        <v>138072.00000000009</v>
      </c>
      <c r="L201" s="31">
        <v>125554.00000000003</v>
      </c>
      <c r="M201" s="31">
        <v>115630</v>
      </c>
      <c r="N201" s="31">
        <v>108767</v>
      </c>
      <c r="O201" s="31">
        <v>98228.000000000058</v>
      </c>
      <c r="P201" s="31">
        <v>85941.000000000029</v>
      </c>
      <c r="Q201" s="31">
        <v>41180</v>
      </c>
      <c r="R201" s="31">
        <v>41180</v>
      </c>
      <c r="S201" s="31">
        <v>22112</v>
      </c>
      <c r="T201" s="31">
        <v>22112</v>
      </c>
      <c r="U201" s="31">
        <v>22112</v>
      </c>
      <c r="V201" s="31">
        <v>22112</v>
      </c>
      <c r="W201" s="31">
        <v>22112</v>
      </c>
      <c r="X201" s="31"/>
      <c r="Y201" s="31"/>
      <c r="Z201" s="31">
        <v>7354.4903225806565</v>
      </c>
      <c r="AA201" s="31">
        <v>7354.4903225806574</v>
      </c>
      <c r="AB201" s="31">
        <v>7010.9580645161341</v>
      </c>
      <c r="AC201" s="31">
        <v>5644.7096774193569</v>
      </c>
      <c r="AD201" s="31">
        <v>4453.9354838709705</v>
      </c>
      <c r="AE201" s="31">
        <v>4050.1290322580653</v>
      </c>
      <c r="AF201" s="31">
        <v>3730</v>
      </c>
      <c r="AG201" s="31">
        <v>3508.6129032258063</v>
      </c>
      <c r="AH201" s="31">
        <v>3168.6451612903243</v>
      </c>
      <c r="AI201" s="31">
        <v>2772.2903225806463</v>
      </c>
      <c r="AJ201" s="31">
        <v>1328.3870967741937</v>
      </c>
      <c r="AK201" s="31">
        <v>1328.3870967741937</v>
      </c>
      <c r="AL201" s="31">
        <v>713.29032258064512</v>
      </c>
      <c r="AM201" s="31">
        <v>713.29032258064512</v>
      </c>
      <c r="AN201" s="31">
        <v>713.29032258064512</v>
      </c>
      <c r="AO201" s="31">
        <v>713.29032258064512</v>
      </c>
      <c r="AP201" s="31">
        <v>713.29032258064512</v>
      </c>
      <c r="AQ201" s="31"/>
      <c r="AR201" s="31"/>
      <c r="AS201" s="31">
        <v>369</v>
      </c>
      <c r="AT201" s="31">
        <v>332</v>
      </c>
      <c r="AU201" s="31">
        <v>249</v>
      </c>
      <c r="AV201" s="31">
        <v>119</v>
      </c>
      <c r="AW201" s="31">
        <v>57</v>
      </c>
      <c r="AX201" s="31">
        <v>43</v>
      </c>
      <c r="AY201" s="31">
        <v>34</v>
      </c>
      <c r="AZ201" s="31">
        <v>29</v>
      </c>
      <c r="BA201" s="31">
        <v>23</v>
      </c>
      <c r="BB201" s="31">
        <v>17</v>
      </c>
      <c r="BC201" s="31">
        <v>4</v>
      </c>
      <c r="BD201" s="31">
        <v>4</v>
      </c>
      <c r="BE201" s="31">
        <v>1</v>
      </c>
      <c r="BF201" s="31">
        <v>1</v>
      </c>
      <c r="BG201" s="31">
        <v>1</v>
      </c>
      <c r="BH201" s="31">
        <v>1</v>
      </c>
      <c r="BI201" s="31">
        <v>1</v>
      </c>
      <c r="BJ201" s="31"/>
      <c r="BK201" s="31"/>
      <c r="BL201" s="31">
        <v>11.903225806451612</v>
      </c>
      <c r="BM201" s="31">
        <v>10.709677419354838</v>
      </c>
      <c r="BN201" s="31">
        <v>8.0322580645161299</v>
      </c>
      <c r="BO201" s="31">
        <v>3.838709677419355</v>
      </c>
      <c r="BP201" s="31">
        <v>1.8387096774193548</v>
      </c>
      <c r="BQ201" s="31">
        <v>1.3870967741935485</v>
      </c>
      <c r="BR201" s="31">
        <v>1.096774193548387</v>
      </c>
      <c r="BS201" s="31">
        <v>0.93548387096774188</v>
      </c>
      <c r="BT201" s="31">
        <v>0.74193548387096775</v>
      </c>
      <c r="BU201" s="31">
        <v>0.54838709677419351</v>
      </c>
      <c r="BV201" s="31">
        <v>0.12903225806451613</v>
      </c>
      <c r="BW201" s="31">
        <v>0.12903225806451613</v>
      </c>
      <c r="BX201" s="31">
        <v>3.2258064516129031E-2</v>
      </c>
      <c r="BY201" s="31">
        <v>3.2258064516129031E-2</v>
      </c>
      <c r="BZ201" s="31">
        <v>3.2258064516129031E-2</v>
      </c>
      <c r="CA201" s="31">
        <v>3.2258064516129031E-2</v>
      </c>
      <c r="CB201" s="31">
        <v>3.2258064516129031E-2</v>
      </c>
      <c r="CC201" s="31"/>
      <c r="CD201" s="31"/>
      <c r="CE201" s="31">
        <v>226.84749999956694</v>
      </c>
    </row>
    <row r="202" spans="1:83" s="2" customFormat="1" ht="14.25" customHeight="1" x14ac:dyDescent="0.2">
      <c r="A202" s="9" t="s">
        <v>27</v>
      </c>
      <c r="B202" s="9">
        <v>548</v>
      </c>
      <c r="C202" s="9" t="s">
        <v>91</v>
      </c>
      <c r="D202" s="9">
        <v>2025</v>
      </c>
      <c r="E202" s="31">
        <v>12</v>
      </c>
      <c r="F202" s="31" t="s">
        <v>513</v>
      </c>
      <c r="G202" s="31">
        <v>312549.64999999962</v>
      </c>
      <c r="H202" s="31">
        <v>312579.64999999956</v>
      </c>
      <c r="I202" s="31">
        <v>306109.84999999957</v>
      </c>
      <c r="J202" s="31">
        <v>279527.94999999908</v>
      </c>
      <c r="K202" s="31">
        <v>241967.00000000003</v>
      </c>
      <c r="L202" s="31">
        <v>235591.00000000006</v>
      </c>
      <c r="M202" s="31">
        <v>210720</v>
      </c>
      <c r="N202" s="31">
        <v>188530.00000000023</v>
      </c>
      <c r="O202" s="31">
        <v>178592.00000000015</v>
      </c>
      <c r="P202" s="31">
        <v>151143.00000000006</v>
      </c>
      <c r="Q202" s="31">
        <v>86367.000000000116</v>
      </c>
      <c r="R202" s="31">
        <v>70496.000000000087</v>
      </c>
      <c r="S202" s="31">
        <v>29455</v>
      </c>
      <c r="T202" s="31">
        <v>20009</v>
      </c>
      <c r="U202" s="31">
        <v>20009</v>
      </c>
      <c r="V202" s="31">
        <v>20009</v>
      </c>
      <c r="W202" s="31">
        <v>20009</v>
      </c>
      <c r="X202" s="31"/>
      <c r="Y202" s="31"/>
      <c r="Z202" s="31">
        <v>10082.246774193536</v>
      </c>
      <c r="AA202" s="31">
        <v>10083.214516129017</v>
      </c>
      <c r="AB202" s="31">
        <v>9874.5112903225672</v>
      </c>
      <c r="AC202" s="31">
        <v>9017.0306451612614</v>
      </c>
      <c r="AD202" s="31">
        <v>7805.3870967741941</v>
      </c>
      <c r="AE202" s="31">
        <v>7599.7096774193569</v>
      </c>
      <c r="AF202" s="31">
        <v>6797.4193548387093</v>
      </c>
      <c r="AG202" s="31">
        <v>6081.6129032258141</v>
      </c>
      <c r="AH202" s="31">
        <v>5761.0322580645206</v>
      </c>
      <c r="AI202" s="31">
        <v>4875.5806451612925</v>
      </c>
      <c r="AJ202" s="31">
        <v>2786.0322580645197</v>
      </c>
      <c r="AK202" s="31">
        <v>2274.0645161290349</v>
      </c>
      <c r="AL202" s="31">
        <v>950.16129032258061</v>
      </c>
      <c r="AM202" s="31">
        <v>645.45161290322585</v>
      </c>
      <c r="AN202" s="31">
        <v>645.45161290322585</v>
      </c>
      <c r="AO202" s="31">
        <v>645.45161290322585</v>
      </c>
      <c r="AP202" s="31">
        <v>645.45161290322585</v>
      </c>
      <c r="AQ202" s="31"/>
      <c r="AR202" s="31"/>
      <c r="AS202" s="31">
        <v>325</v>
      </c>
      <c r="AT202" s="31">
        <v>294</v>
      </c>
      <c r="AU202" s="31">
        <v>241</v>
      </c>
      <c r="AV202" s="31">
        <v>156</v>
      </c>
      <c r="AW202" s="31">
        <v>97</v>
      </c>
      <c r="AX202" s="31">
        <v>90</v>
      </c>
      <c r="AY202" s="31">
        <v>67</v>
      </c>
      <c r="AZ202" s="31">
        <v>50</v>
      </c>
      <c r="BA202" s="31">
        <v>44</v>
      </c>
      <c r="BB202" s="31">
        <v>31</v>
      </c>
      <c r="BC202" s="31">
        <v>12</v>
      </c>
      <c r="BD202" s="31">
        <v>9</v>
      </c>
      <c r="BE202" s="31">
        <v>2</v>
      </c>
      <c r="BF202" s="31">
        <v>1</v>
      </c>
      <c r="BG202" s="31">
        <v>1</v>
      </c>
      <c r="BH202" s="31">
        <v>1</v>
      </c>
      <c r="BI202" s="31">
        <v>1</v>
      </c>
      <c r="BJ202" s="31"/>
      <c r="BK202" s="31"/>
      <c r="BL202" s="31">
        <v>10.483870967741936</v>
      </c>
      <c r="BM202" s="31">
        <v>9.4838709677419359</v>
      </c>
      <c r="BN202" s="31">
        <v>7.774193548387097</v>
      </c>
      <c r="BO202" s="31">
        <v>5.032258064516129</v>
      </c>
      <c r="BP202" s="31">
        <v>3.129032258064516</v>
      </c>
      <c r="BQ202" s="31">
        <v>2.903225806451613</v>
      </c>
      <c r="BR202" s="31">
        <v>2.161290322580645</v>
      </c>
      <c r="BS202" s="31">
        <v>1.6129032258064515</v>
      </c>
      <c r="BT202" s="31">
        <v>1.4193548387096775</v>
      </c>
      <c r="BU202" s="31">
        <v>1</v>
      </c>
      <c r="BV202" s="31">
        <v>0.38709677419354838</v>
      </c>
      <c r="BW202" s="31">
        <v>0.29032258064516131</v>
      </c>
      <c r="BX202" s="31">
        <v>6.4516129032258063E-2</v>
      </c>
      <c r="BY202" s="31">
        <v>3.2258064516129031E-2</v>
      </c>
      <c r="BZ202" s="31">
        <v>3.2258064516129031E-2</v>
      </c>
      <c r="CA202" s="31">
        <v>3.2258064516129031E-2</v>
      </c>
      <c r="CB202" s="31">
        <v>3.2258064516129031E-2</v>
      </c>
      <c r="CC202" s="31"/>
      <c r="CD202" s="31"/>
      <c r="CE202" s="31">
        <v>180.2208333327435</v>
      </c>
    </row>
    <row r="203" spans="1:83" s="2" customFormat="1" ht="14.25" customHeight="1" x14ac:dyDescent="0.2">
      <c r="A203" s="9" t="s">
        <v>27</v>
      </c>
      <c r="B203" s="9">
        <v>585</v>
      </c>
      <c r="C203" s="9" t="s">
        <v>130</v>
      </c>
      <c r="D203" s="9">
        <v>2025</v>
      </c>
      <c r="E203" s="31">
        <v>12</v>
      </c>
      <c r="F203" s="31" t="s">
        <v>512</v>
      </c>
      <c r="G203" s="31">
        <v>289154.6999999999</v>
      </c>
      <c r="H203" s="31">
        <v>289154.6999999999</v>
      </c>
      <c r="I203" s="31">
        <v>278062.94999999972</v>
      </c>
      <c r="J203" s="31">
        <v>210328.00000000023</v>
      </c>
      <c r="K203" s="31">
        <v>141426.00000000023</v>
      </c>
      <c r="L203" s="31">
        <v>125219.00000000023</v>
      </c>
      <c r="M203" s="31">
        <v>106073.00000000023</v>
      </c>
      <c r="N203" s="31">
        <v>93302.000000000262</v>
      </c>
      <c r="O203" s="31">
        <v>88402.000000000204</v>
      </c>
      <c r="P203" s="31">
        <v>74090.000000000116</v>
      </c>
      <c r="Q203" s="31"/>
      <c r="R203" s="31"/>
      <c r="S203" s="31"/>
      <c r="T203" s="31"/>
      <c r="U203" s="31"/>
      <c r="V203" s="31"/>
      <c r="W203" s="31"/>
      <c r="X203" s="31"/>
      <c r="Y203" s="31"/>
      <c r="Z203" s="31">
        <v>9327.5709677419327</v>
      </c>
      <c r="AA203" s="31">
        <v>9327.5709677419327</v>
      </c>
      <c r="AB203" s="31">
        <v>8969.7725806451526</v>
      </c>
      <c r="AC203" s="31">
        <v>6784.7741935483946</v>
      </c>
      <c r="AD203" s="31">
        <v>4562.1290322580717</v>
      </c>
      <c r="AE203" s="31">
        <v>4039.3225806451687</v>
      </c>
      <c r="AF203" s="31">
        <v>3421.7096774193624</v>
      </c>
      <c r="AG203" s="31">
        <v>3009.7419354838794</v>
      </c>
      <c r="AH203" s="31">
        <v>2851.6774193548454</v>
      </c>
      <c r="AI203" s="31">
        <v>2390.0000000000036</v>
      </c>
      <c r="AJ203" s="31"/>
      <c r="AK203" s="31"/>
      <c r="AL203" s="31"/>
      <c r="AM203" s="31"/>
      <c r="AN203" s="31"/>
      <c r="AO203" s="31"/>
      <c r="AP203" s="31"/>
      <c r="AQ203" s="31"/>
      <c r="AR203" s="31"/>
      <c r="AS203" s="31">
        <v>526</v>
      </c>
      <c r="AT203" s="31">
        <v>482</v>
      </c>
      <c r="AU203" s="31">
        <v>400</v>
      </c>
      <c r="AV203" s="31">
        <v>190</v>
      </c>
      <c r="AW203" s="31">
        <v>79</v>
      </c>
      <c r="AX203" s="31">
        <v>61</v>
      </c>
      <c r="AY203" s="31">
        <v>43</v>
      </c>
      <c r="AZ203" s="31">
        <v>33</v>
      </c>
      <c r="BA203" s="31">
        <v>30</v>
      </c>
      <c r="BB203" s="31">
        <v>23</v>
      </c>
      <c r="BC203" s="31"/>
      <c r="BD203" s="31"/>
      <c r="BE203" s="31"/>
      <c r="BF203" s="31"/>
      <c r="BG203" s="31"/>
      <c r="BH203" s="31"/>
      <c r="BI203" s="31"/>
      <c r="BJ203" s="31"/>
      <c r="BK203" s="31"/>
      <c r="BL203" s="31">
        <v>16.967741935483872</v>
      </c>
      <c r="BM203" s="31">
        <v>15.548387096774194</v>
      </c>
      <c r="BN203" s="31">
        <v>12.903225806451612</v>
      </c>
      <c r="BO203" s="31">
        <v>6.129032258064516</v>
      </c>
      <c r="BP203" s="31">
        <v>2.5483870967741935</v>
      </c>
      <c r="BQ203" s="31">
        <v>1.967741935483871</v>
      </c>
      <c r="BR203" s="31">
        <v>1.3870967741935485</v>
      </c>
      <c r="BS203" s="31">
        <v>1.064516129032258</v>
      </c>
      <c r="BT203" s="31">
        <v>0.967741935483871</v>
      </c>
      <c r="BU203" s="31">
        <v>0.74193548387096775</v>
      </c>
      <c r="BV203" s="31"/>
      <c r="BW203" s="31"/>
      <c r="BX203" s="31"/>
      <c r="BY203" s="31"/>
      <c r="BZ203" s="31"/>
      <c r="CA203" s="31"/>
      <c r="CB203" s="31"/>
      <c r="CC203" s="31"/>
      <c r="CD203" s="31"/>
      <c r="CE203" s="31">
        <v>179.16333333353512</v>
      </c>
    </row>
    <row r="204" spans="1:83" s="2" customFormat="1" ht="14.25" customHeight="1" x14ac:dyDescent="0.2">
      <c r="A204" s="9" t="s">
        <v>27</v>
      </c>
      <c r="B204" s="9">
        <v>828</v>
      </c>
      <c r="C204" s="9" t="s">
        <v>158</v>
      </c>
      <c r="D204" s="9">
        <v>2025</v>
      </c>
      <c r="E204" s="31">
        <v>12</v>
      </c>
      <c r="F204" s="31" t="s">
        <v>519</v>
      </c>
      <c r="G204" s="31">
        <v>560</v>
      </c>
      <c r="H204" s="31">
        <v>560</v>
      </c>
      <c r="I204" s="31">
        <v>560</v>
      </c>
      <c r="J204" s="31">
        <v>560</v>
      </c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>
        <v>18.06451612903226</v>
      </c>
      <c r="AA204" s="31">
        <v>18.06451612903226</v>
      </c>
      <c r="AB204" s="31">
        <v>18.06451612903226</v>
      </c>
      <c r="AC204" s="31">
        <v>18.06451612903226</v>
      </c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>
        <v>1</v>
      </c>
      <c r="AT204" s="31">
        <v>1</v>
      </c>
      <c r="AU204" s="31">
        <v>1</v>
      </c>
      <c r="AV204" s="31">
        <v>1</v>
      </c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>
        <v>3.2258064516129031E-2</v>
      </c>
      <c r="BM204" s="31">
        <v>3.2258064516129031E-2</v>
      </c>
      <c r="BN204" s="31">
        <v>3.2258064516129031E-2</v>
      </c>
      <c r="BO204" s="31">
        <v>3.2258064516129031E-2</v>
      </c>
      <c r="BP204" s="31"/>
      <c r="BQ204" s="31"/>
      <c r="BR204" s="31"/>
      <c r="BS204" s="31"/>
      <c r="BT204" s="31"/>
      <c r="BU204" s="31"/>
      <c r="BV204" s="31"/>
      <c r="BW204" s="31"/>
      <c r="BX204" s="31"/>
      <c r="BY204" s="31"/>
      <c r="BZ204" s="31"/>
      <c r="CA204" s="31"/>
      <c r="CB204" s="31"/>
      <c r="CC204" s="31"/>
      <c r="CD204" s="31"/>
      <c r="CE204" s="31"/>
    </row>
    <row r="205" spans="1:83" s="2" customFormat="1" ht="14.25" customHeight="1" x14ac:dyDescent="0.2">
      <c r="A205" s="9" t="s">
        <v>27</v>
      </c>
      <c r="B205" s="9">
        <v>547</v>
      </c>
      <c r="C205" s="9" t="s">
        <v>94</v>
      </c>
      <c r="D205" s="9">
        <v>2025</v>
      </c>
      <c r="E205" s="31">
        <v>12</v>
      </c>
      <c r="F205" s="31" t="s">
        <v>515</v>
      </c>
      <c r="G205" s="31">
        <v>1387</v>
      </c>
      <c r="H205" s="31">
        <v>1387</v>
      </c>
      <c r="I205" s="31">
        <v>1318</v>
      </c>
      <c r="J205" s="31">
        <v>640</v>
      </c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>
        <v>44.741935483870968</v>
      </c>
      <c r="AA205" s="31">
        <v>44.741935483870968</v>
      </c>
      <c r="AB205" s="31">
        <v>42.516129032258064</v>
      </c>
      <c r="AC205" s="31">
        <v>20.64516129032258</v>
      </c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>
        <v>4</v>
      </c>
      <c r="AT205" s="31">
        <v>4</v>
      </c>
      <c r="AU205" s="31">
        <v>3</v>
      </c>
      <c r="AV205" s="31">
        <v>1</v>
      </c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>
        <v>0.12903225806451613</v>
      </c>
      <c r="BM205" s="31">
        <v>0.12903225806451613</v>
      </c>
      <c r="BN205" s="31">
        <v>9.6774193548387094E-2</v>
      </c>
      <c r="BO205" s="31">
        <v>3.2258064516129031E-2</v>
      </c>
      <c r="BP205" s="31"/>
      <c r="BQ205" s="31"/>
      <c r="BR205" s="31"/>
      <c r="BS205" s="31"/>
      <c r="BT205" s="31"/>
      <c r="BU205" s="31"/>
      <c r="BV205" s="31"/>
      <c r="BW205" s="31"/>
      <c r="BX205" s="31"/>
      <c r="BY205" s="31"/>
      <c r="BZ205" s="31"/>
      <c r="CA205" s="31"/>
      <c r="CB205" s="31"/>
      <c r="CC205" s="31"/>
      <c r="CD205" s="31"/>
      <c r="CE205" s="31"/>
    </row>
    <row r="206" spans="1:83" s="2" customFormat="1" ht="14.25" customHeight="1" x14ac:dyDescent="0.2">
      <c r="A206" s="9" t="s">
        <v>27</v>
      </c>
      <c r="B206" s="9">
        <v>550</v>
      </c>
      <c r="C206" s="9" t="s">
        <v>178</v>
      </c>
      <c r="D206" s="9">
        <v>2025</v>
      </c>
      <c r="E206" s="31">
        <v>12</v>
      </c>
      <c r="F206" s="31" t="s">
        <v>514</v>
      </c>
      <c r="G206" s="31">
        <v>6316.0000000000018</v>
      </c>
      <c r="H206" s="31">
        <v>6316</v>
      </c>
      <c r="I206" s="31">
        <v>5779</v>
      </c>
      <c r="J206" s="31">
        <v>4371</v>
      </c>
      <c r="K206" s="31">
        <v>3234</v>
      </c>
      <c r="L206" s="31">
        <v>2343.9999999999995</v>
      </c>
      <c r="M206" s="31">
        <v>1266</v>
      </c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>
        <v>203.74193548387103</v>
      </c>
      <c r="AA206" s="31">
        <v>203.74193548387098</v>
      </c>
      <c r="AB206" s="31">
        <v>186.41935483870967</v>
      </c>
      <c r="AC206" s="31">
        <v>141</v>
      </c>
      <c r="AD206" s="31">
        <v>104.3225806451613</v>
      </c>
      <c r="AE206" s="31">
        <v>75.612903225806434</v>
      </c>
      <c r="AF206" s="31">
        <v>40.838709677419352</v>
      </c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>
        <v>22</v>
      </c>
      <c r="AT206" s="31">
        <v>18</v>
      </c>
      <c r="AU206" s="31">
        <v>10</v>
      </c>
      <c r="AV206" s="31">
        <v>5</v>
      </c>
      <c r="AW206" s="31">
        <v>3</v>
      </c>
      <c r="AX206" s="31">
        <v>2</v>
      </c>
      <c r="AY206" s="31">
        <v>1</v>
      </c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>
        <v>0.70967741935483875</v>
      </c>
      <c r="BM206" s="31">
        <v>0.58064516129032262</v>
      </c>
      <c r="BN206" s="31">
        <v>0.32258064516129031</v>
      </c>
      <c r="BO206" s="31">
        <v>0.16129032258064516</v>
      </c>
      <c r="BP206" s="31">
        <v>9.6774193548387094E-2</v>
      </c>
      <c r="BQ206" s="31">
        <v>6.4516129032258063E-2</v>
      </c>
      <c r="BR206" s="31">
        <v>3.2258064516129031E-2</v>
      </c>
      <c r="BS206" s="31"/>
      <c r="BT206" s="31"/>
      <c r="BU206" s="31"/>
      <c r="BV206" s="31"/>
      <c r="BW206" s="31"/>
      <c r="BX206" s="31"/>
      <c r="BY206" s="31"/>
      <c r="BZ206" s="31"/>
      <c r="CA206" s="31"/>
      <c r="CB206" s="31"/>
      <c r="CC206" s="31"/>
      <c r="CD206" s="31"/>
      <c r="CE206" s="31">
        <v>75.864166666462552</v>
      </c>
    </row>
    <row r="207" spans="1:83" s="2" customFormat="1" ht="14.25" customHeight="1" x14ac:dyDescent="0.2">
      <c r="A207" s="9" t="s">
        <v>27</v>
      </c>
      <c r="B207" s="9">
        <v>584</v>
      </c>
      <c r="C207" s="9" t="s">
        <v>133</v>
      </c>
      <c r="D207" s="9">
        <v>2025</v>
      </c>
      <c r="E207" s="31">
        <v>12</v>
      </c>
      <c r="F207" s="31" t="s">
        <v>517</v>
      </c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  <c r="BS207" s="31"/>
      <c r="BT207" s="31"/>
      <c r="BU207" s="31"/>
      <c r="BV207" s="31"/>
      <c r="BW207" s="31"/>
      <c r="BX207" s="31"/>
      <c r="BY207" s="31"/>
      <c r="BZ207" s="31"/>
      <c r="CA207" s="31"/>
      <c r="CB207" s="31"/>
      <c r="CC207" s="31"/>
      <c r="CD207" s="31"/>
      <c r="CE207" s="31">
        <v>8</v>
      </c>
    </row>
    <row r="208" spans="1:83" s="2" customFormat="1" ht="14.25" customHeight="1" x14ac:dyDescent="0.2">
      <c r="A208" s="9" t="s">
        <v>27</v>
      </c>
      <c r="B208" s="9"/>
      <c r="C208" s="9"/>
      <c r="D208" s="9">
        <v>2025</v>
      </c>
      <c r="E208" s="31">
        <v>12</v>
      </c>
      <c r="F208" s="31" t="s">
        <v>516</v>
      </c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  <c r="BS208" s="31"/>
      <c r="BT208" s="31"/>
      <c r="BU208" s="31"/>
      <c r="BV208" s="31"/>
      <c r="BW208" s="31"/>
      <c r="BX208" s="31"/>
      <c r="BY208" s="31"/>
      <c r="BZ208" s="31"/>
      <c r="CA208" s="31"/>
      <c r="CB208" s="31"/>
      <c r="CC208" s="31"/>
      <c r="CD208" s="31"/>
      <c r="CE208" s="31">
        <v>32</v>
      </c>
    </row>
    <row r="209" spans="1:83" s="2" customFormat="1" ht="14.25" customHeight="1" x14ac:dyDescent="0.2">
      <c r="A209" s="9" t="s">
        <v>27</v>
      </c>
      <c r="B209" s="9">
        <v>807</v>
      </c>
      <c r="C209" s="9" t="s">
        <v>155</v>
      </c>
      <c r="D209" s="9">
        <v>2025</v>
      </c>
      <c r="E209" s="31">
        <v>12</v>
      </c>
      <c r="F209" s="31" t="s">
        <v>523</v>
      </c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  <c r="BS209" s="31"/>
      <c r="BT209" s="31"/>
      <c r="BU209" s="31"/>
      <c r="BV209" s="31"/>
      <c r="BW209" s="31"/>
      <c r="BX209" s="31"/>
      <c r="BY209" s="31"/>
      <c r="BZ209" s="31"/>
      <c r="CA209" s="31"/>
      <c r="CB209" s="31"/>
      <c r="CC209" s="31"/>
      <c r="CD209" s="31"/>
      <c r="CE209" s="31">
        <v>0.19</v>
      </c>
    </row>
    <row r="210" spans="1:83" s="2" customFormat="1" ht="14.25" customHeight="1" x14ac:dyDescent="0.2">
      <c r="A210" s="9" t="s">
        <v>27</v>
      </c>
      <c r="B210" s="9">
        <v>557</v>
      </c>
      <c r="C210" s="9" t="s">
        <v>182</v>
      </c>
      <c r="D210" s="9">
        <v>2025</v>
      </c>
      <c r="E210" s="31">
        <v>12</v>
      </c>
      <c r="F210" s="31" t="s">
        <v>507</v>
      </c>
      <c r="G210" s="31">
        <v>597</v>
      </c>
      <c r="H210" s="31">
        <v>597</v>
      </c>
      <c r="I210" s="31">
        <v>518</v>
      </c>
      <c r="J210" s="31">
        <v>518</v>
      </c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>
        <v>19.258064516129032</v>
      </c>
      <c r="AA210" s="31">
        <v>19.258064516129032</v>
      </c>
      <c r="AB210" s="31">
        <v>16.70967741935484</v>
      </c>
      <c r="AC210" s="31">
        <v>16.70967741935484</v>
      </c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>
        <v>2</v>
      </c>
      <c r="AT210" s="31">
        <v>2</v>
      </c>
      <c r="AU210" s="31">
        <v>1</v>
      </c>
      <c r="AV210" s="31">
        <v>1</v>
      </c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>
        <v>6.4516129032258063E-2</v>
      </c>
      <c r="BM210" s="31">
        <v>6.4516129032258063E-2</v>
      </c>
      <c r="BN210" s="31">
        <v>3.2258064516129031E-2</v>
      </c>
      <c r="BO210" s="31">
        <v>3.2258064516129031E-2</v>
      </c>
      <c r="BP210" s="31"/>
      <c r="BQ210" s="31"/>
      <c r="BR210" s="31"/>
      <c r="BS210" s="31"/>
      <c r="BT210" s="31"/>
      <c r="BU210" s="31"/>
      <c r="BV210" s="31"/>
      <c r="BW210" s="31"/>
      <c r="BX210" s="31"/>
      <c r="BY210" s="31"/>
      <c r="BZ210" s="31"/>
      <c r="CA210" s="31"/>
      <c r="CB210" s="31"/>
      <c r="CC210" s="31"/>
      <c r="CD210" s="31"/>
      <c r="CE210" s="31">
        <v>3.14</v>
      </c>
    </row>
    <row r="211" spans="1:83" s="2" customFormat="1" ht="14.25" customHeight="1" x14ac:dyDescent="0.2">
      <c r="A211" s="9" t="s">
        <v>27</v>
      </c>
      <c r="B211" s="9">
        <v>517</v>
      </c>
      <c r="C211" s="9" t="s">
        <v>165</v>
      </c>
      <c r="D211" s="9">
        <v>2025</v>
      </c>
      <c r="E211" s="31">
        <v>12</v>
      </c>
      <c r="F211" s="31" t="s">
        <v>520</v>
      </c>
      <c r="G211" s="31">
        <v>440</v>
      </c>
      <c r="H211" s="31">
        <v>440</v>
      </c>
      <c r="I211" s="31">
        <v>440</v>
      </c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>
        <v>14.193548387096774</v>
      </c>
      <c r="AA211" s="31">
        <v>14.193548387096774</v>
      </c>
      <c r="AB211" s="31">
        <v>14.193548387096774</v>
      </c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>
        <v>1</v>
      </c>
      <c r="AT211" s="31">
        <v>1</v>
      </c>
      <c r="AU211" s="31">
        <v>1</v>
      </c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>
        <v>3.2258064516129031E-2</v>
      </c>
      <c r="BM211" s="31">
        <v>3.2258064516129031E-2</v>
      </c>
      <c r="BN211" s="31">
        <v>3.2258064516129031E-2</v>
      </c>
      <c r="BO211" s="31"/>
      <c r="BP211" s="31"/>
      <c r="BQ211" s="31"/>
      <c r="BR211" s="31"/>
      <c r="BS211" s="31"/>
      <c r="BT211" s="31"/>
      <c r="BU211" s="31"/>
      <c r="BV211" s="31"/>
      <c r="BW211" s="31"/>
      <c r="BX211" s="31"/>
      <c r="BY211" s="31"/>
      <c r="BZ211" s="31"/>
      <c r="CA211" s="31"/>
      <c r="CB211" s="31"/>
      <c r="CC211" s="31"/>
      <c r="CD211" s="31"/>
      <c r="CE211" s="31"/>
    </row>
    <row r="212" spans="1:83" s="2" customFormat="1" ht="14.25" customHeight="1" x14ac:dyDescent="0.2">
      <c r="A212" s="9" t="s">
        <v>27</v>
      </c>
      <c r="B212" s="9">
        <v>573</v>
      </c>
      <c r="C212" s="9" t="s">
        <v>120</v>
      </c>
      <c r="D212" s="9">
        <v>2025</v>
      </c>
      <c r="E212" s="31">
        <v>12</v>
      </c>
      <c r="F212" s="31" t="s">
        <v>522</v>
      </c>
      <c r="G212" s="31">
        <v>2774</v>
      </c>
      <c r="H212" s="31">
        <v>2774.0000000000005</v>
      </c>
      <c r="I212" s="31">
        <v>2423</v>
      </c>
      <c r="J212" s="31">
        <v>2163</v>
      </c>
      <c r="K212" s="31">
        <v>957</v>
      </c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>
        <v>89.483870967741936</v>
      </c>
      <c r="AA212" s="31">
        <v>89.48387096774195</v>
      </c>
      <c r="AB212" s="31">
        <v>78.161290322580641</v>
      </c>
      <c r="AC212" s="31">
        <v>69.774193548387103</v>
      </c>
      <c r="AD212" s="31">
        <v>30.870967741935484</v>
      </c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>
        <v>8</v>
      </c>
      <c r="AT212" s="31">
        <v>6</v>
      </c>
      <c r="AU212" s="31">
        <v>4</v>
      </c>
      <c r="AV212" s="31">
        <v>3</v>
      </c>
      <c r="AW212" s="31">
        <v>1</v>
      </c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>
        <v>0.25806451612903225</v>
      </c>
      <c r="BM212" s="31">
        <v>0.19354838709677419</v>
      </c>
      <c r="BN212" s="31">
        <v>0.12903225806451613</v>
      </c>
      <c r="BO212" s="31">
        <v>9.6774193548387094E-2</v>
      </c>
      <c r="BP212" s="31">
        <v>3.2258064516129031E-2</v>
      </c>
      <c r="BQ212" s="31"/>
      <c r="BR212" s="31"/>
      <c r="BS212" s="31"/>
      <c r="BT212" s="31"/>
      <c r="BU212" s="31"/>
      <c r="BV212" s="31"/>
      <c r="BW212" s="31"/>
      <c r="BX212" s="31"/>
      <c r="BY212" s="31"/>
      <c r="BZ212" s="31"/>
      <c r="CA212" s="31"/>
      <c r="CB212" s="31"/>
      <c r="CC212" s="31"/>
      <c r="CD212" s="31"/>
      <c r="CE212" s="31">
        <v>195.30833333388438</v>
      </c>
    </row>
    <row r="213" spans="1:83" s="2" customFormat="1" ht="14.25" customHeight="1" x14ac:dyDescent="0.2">
      <c r="A213" s="9" t="s">
        <v>27</v>
      </c>
      <c r="B213" s="9">
        <v>569</v>
      </c>
      <c r="C213" s="9" t="s">
        <v>95</v>
      </c>
      <c r="D213" s="9">
        <v>2025</v>
      </c>
      <c r="E213" s="31">
        <v>12</v>
      </c>
      <c r="F213" s="31" t="s">
        <v>505</v>
      </c>
      <c r="G213" s="31">
        <v>190</v>
      </c>
      <c r="H213" s="31">
        <v>190</v>
      </c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>
        <v>6.129032258064516</v>
      </c>
      <c r="AA213" s="31">
        <v>6.129032258064516</v>
      </c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>
        <v>1</v>
      </c>
      <c r="AT213" s="31">
        <v>1</v>
      </c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>
        <v>3.2258064516129031E-2</v>
      </c>
      <c r="BM213" s="31">
        <v>3.2258064516129031E-2</v>
      </c>
      <c r="BN213" s="31"/>
      <c r="BO213" s="31"/>
      <c r="BP213" s="31"/>
      <c r="BQ213" s="31"/>
      <c r="BR213" s="31"/>
      <c r="BS213" s="31"/>
      <c r="BT213" s="31"/>
      <c r="BU213" s="31"/>
      <c r="BV213" s="31"/>
      <c r="BW213" s="31"/>
      <c r="BX213" s="31"/>
      <c r="BY213" s="31"/>
      <c r="BZ213" s="31"/>
      <c r="CA213" s="31"/>
      <c r="CB213" s="31"/>
      <c r="CC213" s="31"/>
      <c r="CD213" s="31"/>
      <c r="CE213" s="31"/>
    </row>
    <row r="214" spans="1:83" s="2" customFormat="1" ht="14.25" customHeight="1" x14ac:dyDescent="0.2">
      <c r="A214" s="9" t="s">
        <v>27</v>
      </c>
      <c r="B214" s="9">
        <v>572</v>
      </c>
      <c r="C214" s="9" t="s">
        <v>123</v>
      </c>
      <c r="D214" s="9">
        <v>2025</v>
      </c>
      <c r="E214" s="31">
        <v>12</v>
      </c>
      <c r="F214" s="31" t="s">
        <v>509</v>
      </c>
      <c r="G214" s="31">
        <v>13590.000000000002</v>
      </c>
      <c r="H214" s="31">
        <v>13590.000000000002</v>
      </c>
      <c r="I214" s="31">
        <v>12995.000000000002</v>
      </c>
      <c r="J214" s="31">
        <v>10166.000000000002</v>
      </c>
      <c r="K214" s="31">
        <v>7022.0000000000018</v>
      </c>
      <c r="L214" s="31">
        <v>7022.0000000000018</v>
      </c>
      <c r="M214" s="31">
        <v>6000.0000000000018</v>
      </c>
      <c r="N214" s="31">
        <v>6000.0000000000018</v>
      </c>
      <c r="O214" s="31">
        <v>6000.0000000000018</v>
      </c>
      <c r="P214" s="31">
        <v>6000.0000000000018</v>
      </c>
      <c r="Q214" s="31"/>
      <c r="R214" s="31"/>
      <c r="S214" s="31"/>
      <c r="T214" s="31"/>
      <c r="U214" s="31"/>
      <c r="V214" s="31"/>
      <c r="W214" s="31"/>
      <c r="X214" s="31"/>
      <c r="Y214" s="31"/>
      <c r="Z214" s="31">
        <v>438.38709677419359</v>
      </c>
      <c r="AA214" s="31">
        <v>438.38709677419359</v>
      </c>
      <c r="AB214" s="31">
        <v>419.19354838709683</v>
      </c>
      <c r="AC214" s="31">
        <v>327.9354838709678</v>
      </c>
      <c r="AD214" s="31">
        <v>226.51612903225814</v>
      </c>
      <c r="AE214" s="31">
        <v>226.51612903225814</v>
      </c>
      <c r="AF214" s="31">
        <v>193.54838709677426</v>
      </c>
      <c r="AG214" s="31">
        <v>193.54838709677426</v>
      </c>
      <c r="AH214" s="31">
        <v>193.54838709677426</v>
      </c>
      <c r="AI214" s="31">
        <v>193.54838709677426</v>
      </c>
      <c r="AJ214" s="31"/>
      <c r="AK214" s="31"/>
      <c r="AL214" s="31"/>
      <c r="AM214" s="31"/>
      <c r="AN214" s="31"/>
      <c r="AO214" s="31"/>
      <c r="AP214" s="31"/>
      <c r="AQ214" s="31"/>
      <c r="AR214" s="31"/>
      <c r="AS214" s="31">
        <v>24</v>
      </c>
      <c r="AT214" s="31">
        <v>21</v>
      </c>
      <c r="AU214" s="31">
        <v>17</v>
      </c>
      <c r="AV214" s="31">
        <v>8</v>
      </c>
      <c r="AW214" s="31">
        <v>3</v>
      </c>
      <c r="AX214" s="31">
        <v>3</v>
      </c>
      <c r="AY214" s="31">
        <v>2</v>
      </c>
      <c r="AZ214" s="31">
        <v>2</v>
      </c>
      <c r="BA214" s="31">
        <v>2</v>
      </c>
      <c r="BB214" s="31">
        <v>2</v>
      </c>
      <c r="BC214" s="31"/>
      <c r="BD214" s="31"/>
      <c r="BE214" s="31"/>
      <c r="BF214" s="31"/>
      <c r="BG214" s="31"/>
      <c r="BH214" s="31"/>
      <c r="BI214" s="31"/>
      <c r="BJ214" s="31"/>
      <c r="BK214" s="31"/>
      <c r="BL214" s="31">
        <v>0.77419354838709675</v>
      </c>
      <c r="BM214" s="31">
        <v>0.67741935483870963</v>
      </c>
      <c r="BN214" s="31">
        <v>0.54838709677419351</v>
      </c>
      <c r="BO214" s="31">
        <v>0.25806451612903225</v>
      </c>
      <c r="BP214" s="31">
        <v>9.6774193548387094E-2</v>
      </c>
      <c r="BQ214" s="31">
        <v>9.6774193548387094E-2</v>
      </c>
      <c r="BR214" s="31">
        <v>6.4516129032258063E-2</v>
      </c>
      <c r="BS214" s="31">
        <v>6.4516129032258063E-2</v>
      </c>
      <c r="BT214" s="31">
        <v>6.4516129032258063E-2</v>
      </c>
      <c r="BU214" s="31">
        <v>6.4516129032258063E-2</v>
      </c>
      <c r="BV214" s="31"/>
      <c r="BW214" s="31"/>
      <c r="BX214" s="31"/>
      <c r="BY214" s="31"/>
      <c r="BZ214" s="31"/>
      <c r="CA214" s="31"/>
      <c r="CB214" s="31"/>
      <c r="CC214" s="31"/>
      <c r="CD214" s="31"/>
      <c r="CE214" s="31">
        <v>8.4075000001466833</v>
      </c>
    </row>
    <row r="215" spans="1:83" s="2" customFormat="1" ht="14.25" customHeight="1" x14ac:dyDescent="0.2">
      <c r="A215" s="9" t="s">
        <v>27</v>
      </c>
      <c r="B215" s="9">
        <v>814</v>
      </c>
      <c r="C215" s="9" t="s">
        <v>111</v>
      </c>
      <c r="D215" s="9">
        <v>2025</v>
      </c>
      <c r="E215" s="31">
        <v>12</v>
      </c>
      <c r="F215" s="31" t="s">
        <v>510</v>
      </c>
      <c r="G215" s="31">
        <v>406339.09999999945</v>
      </c>
      <c r="H215" s="31">
        <v>406339.09999999986</v>
      </c>
      <c r="I215" s="31">
        <v>386955.84999999957</v>
      </c>
      <c r="J215" s="31">
        <v>294107.94999999937</v>
      </c>
      <c r="K215" s="31">
        <v>199346.00000000035</v>
      </c>
      <c r="L215" s="31">
        <v>178067.00000000044</v>
      </c>
      <c r="M215" s="31">
        <v>150212.00000000017</v>
      </c>
      <c r="N215" s="31">
        <v>128898.00000000019</v>
      </c>
      <c r="O215" s="31">
        <v>120835.00000000017</v>
      </c>
      <c r="P215" s="31">
        <v>93281.000000000204</v>
      </c>
      <c r="Q215" s="31">
        <v>22499.999999999996</v>
      </c>
      <c r="R215" s="31">
        <v>22499.999999999996</v>
      </c>
      <c r="S215" s="31"/>
      <c r="T215" s="31"/>
      <c r="U215" s="31"/>
      <c r="V215" s="31"/>
      <c r="W215" s="31"/>
      <c r="X215" s="31"/>
      <c r="Y215" s="31"/>
      <c r="Z215" s="31">
        <v>13107.712903225789</v>
      </c>
      <c r="AA215" s="31">
        <v>13107.712903225802</v>
      </c>
      <c r="AB215" s="31">
        <v>12482.446774193535</v>
      </c>
      <c r="AC215" s="31">
        <v>9487.3532258064315</v>
      </c>
      <c r="AD215" s="31">
        <v>6430.5161290322694</v>
      </c>
      <c r="AE215" s="31">
        <v>5744.0967741935629</v>
      </c>
      <c r="AF215" s="31">
        <v>4845.5483870967801</v>
      </c>
      <c r="AG215" s="31">
        <v>4158.0000000000064</v>
      </c>
      <c r="AH215" s="31">
        <v>3897.9032258064572</v>
      </c>
      <c r="AI215" s="31">
        <v>3009.064516129039</v>
      </c>
      <c r="AJ215" s="31">
        <v>725.80645161290306</v>
      </c>
      <c r="AK215" s="31">
        <v>725.80645161290306</v>
      </c>
      <c r="AL215" s="31"/>
      <c r="AM215" s="31"/>
      <c r="AN215" s="31"/>
      <c r="AO215" s="31"/>
      <c r="AP215" s="31"/>
      <c r="AQ215" s="31"/>
      <c r="AR215" s="31"/>
      <c r="AS215" s="31">
        <v>819</v>
      </c>
      <c r="AT215" s="31">
        <v>725</v>
      </c>
      <c r="AU215" s="31">
        <v>566</v>
      </c>
      <c r="AV215" s="31">
        <v>265</v>
      </c>
      <c r="AW215" s="31">
        <v>111</v>
      </c>
      <c r="AX215" s="31">
        <v>87</v>
      </c>
      <c r="AY215" s="31">
        <v>61</v>
      </c>
      <c r="AZ215" s="31">
        <v>45</v>
      </c>
      <c r="BA215" s="31">
        <v>40</v>
      </c>
      <c r="BB215" s="31">
        <v>27</v>
      </c>
      <c r="BC215" s="31">
        <v>4</v>
      </c>
      <c r="BD215" s="31">
        <v>4</v>
      </c>
      <c r="BE215" s="31"/>
      <c r="BF215" s="31"/>
      <c r="BG215" s="31"/>
      <c r="BH215" s="31"/>
      <c r="BI215" s="31"/>
      <c r="BJ215" s="31"/>
      <c r="BK215" s="31"/>
      <c r="BL215" s="31">
        <v>26.419354838709676</v>
      </c>
      <c r="BM215" s="31">
        <v>23.387096774193548</v>
      </c>
      <c r="BN215" s="31">
        <v>18.258064516129032</v>
      </c>
      <c r="BO215" s="31">
        <v>8.5483870967741939</v>
      </c>
      <c r="BP215" s="31">
        <v>3.5806451612903225</v>
      </c>
      <c r="BQ215" s="31">
        <v>2.806451612903226</v>
      </c>
      <c r="BR215" s="31">
        <v>1.967741935483871</v>
      </c>
      <c r="BS215" s="31">
        <v>1.4516129032258065</v>
      </c>
      <c r="BT215" s="31">
        <v>1.2903225806451613</v>
      </c>
      <c r="BU215" s="31">
        <v>0.87096774193548387</v>
      </c>
      <c r="BV215" s="31">
        <v>0.12903225806451613</v>
      </c>
      <c r="BW215" s="31">
        <v>0.12903225806451613</v>
      </c>
      <c r="BX215" s="31"/>
      <c r="BY215" s="31"/>
      <c r="BZ215" s="31"/>
      <c r="CA215" s="31"/>
      <c r="CB215" s="31"/>
      <c r="CC215" s="31"/>
      <c r="CD215" s="31"/>
      <c r="CE215" s="31">
        <v>199.57361111070264</v>
      </c>
    </row>
    <row r="216" spans="1:83" s="2" customFormat="1" ht="14.25" customHeight="1" x14ac:dyDescent="0.2">
      <c r="A216" s="9" t="s">
        <v>29</v>
      </c>
      <c r="B216" s="9">
        <v>805</v>
      </c>
      <c r="C216" s="9" t="s">
        <v>137</v>
      </c>
      <c r="D216" s="9">
        <v>2025</v>
      </c>
      <c r="E216" s="31">
        <v>12</v>
      </c>
      <c r="F216" s="31" t="s">
        <v>536</v>
      </c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  <c r="BS216" s="31"/>
      <c r="BT216" s="31"/>
      <c r="BU216" s="31"/>
      <c r="BV216" s="31"/>
      <c r="BW216" s="31"/>
      <c r="BX216" s="31"/>
      <c r="BY216" s="31"/>
      <c r="BZ216" s="31"/>
      <c r="CA216" s="31"/>
      <c r="CB216" s="31"/>
      <c r="CC216" s="31"/>
      <c r="CD216" s="31"/>
      <c r="CE216" s="31">
        <v>0.54</v>
      </c>
    </row>
    <row r="217" spans="1:83" s="2" customFormat="1" ht="14.25" customHeight="1" x14ac:dyDescent="0.2">
      <c r="A217" s="9" t="s">
        <v>29</v>
      </c>
      <c r="B217" s="9">
        <v>890</v>
      </c>
      <c r="C217" s="9" t="s">
        <v>97</v>
      </c>
      <c r="D217" s="9">
        <v>2025</v>
      </c>
      <c r="E217" s="31">
        <v>12</v>
      </c>
      <c r="F217" s="31" t="s">
        <v>529</v>
      </c>
      <c r="G217" s="31">
        <v>212920.00000000049</v>
      </c>
      <c r="H217" s="31">
        <v>212920.00000000047</v>
      </c>
      <c r="I217" s="31">
        <v>204090.00000000052</v>
      </c>
      <c r="J217" s="31">
        <v>176983.00000000035</v>
      </c>
      <c r="K217" s="31">
        <v>129678.00000000026</v>
      </c>
      <c r="L217" s="31">
        <v>114563.00000000025</v>
      </c>
      <c r="M217" s="31">
        <v>91728.000000000015</v>
      </c>
      <c r="N217" s="31">
        <v>80827</v>
      </c>
      <c r="O217" s="31">
        <v>78830.000000000029</v>
      </c>
      <c r="P217" s="31">
        <v>67574</v>
      </c>
      <c r="Q217" s="31">
        <v>6020.0000000000009</v>
      </c>
      <c r="R217" s="31">
        <v>6020.0000000000009</v>
      </c>
      <c r="S217" s="31"/>
      <c r="T217" s="31"/>
      <c r="U217" s="31"/>
      <c r="V217" s="31"/>
      <c r="W217" s="31"/>
      <c r="X217" s="31"/>
      <c r="Y217" s="31"/>
      <c r="Z217" s="31">
        <v>6868.3870967742096</v>
      </c>
      <c r="AA217" s="31">
        <v>6868.3870967742087</v>
      </c>
      <c r="AB217" s="31">
        <v>6583.548387096791</v>
      </c>
      <c r="AC217" s="31">
        <v>5709.1290322580762</v>
      </c>
      <c r="AD217" s="31">
        <v>4183.1612903225887</v>
      </c>
      <c r="AE217" s="31">
        <v>3695.5806451612984</v>
      </c>
      <c r="AF217" s="31">
        <v>2958.9677419354844</v>
      </c>
      <c r="AG217" s="31">
        <v>2607.3225806451615</v>
      </c>
      <c r="AH217" s="31">
        <v>2542.9032258064526</v>
      </c>
      <c r="AI217" s="31">
        <v>2179.8064516129034</v>
      </c>
      <c r="AJ217" s="31">
        <v>194.1935483870968</v>
      </c>
      <c r="AK217" s="31">
        <v>194.1935483870968</v>
      </c>
      <c r="AL217" s="31"/>
      <c r="AM217" s="31"/>
      <c r="AN217" s="31"/>
      <c r="AO217" s="31"/>
      <c r="AP217" s="31"/>
      <c r="AQ217" s="31"/>
      <c r="AR217" s="31"/>
      <c r="AS217" s="31">
        <v>342</v>
      </c>
      <c r="AT217" s="31">
        <v>311</v>
      </c>
      <c r="AU217" s="31">
        <v>238</v>
      </c>
      <c r="AV217" s="31">
        <v>152</v>
      </c>
      <c r="AW217" s="31">
        <v>73</v>
      </c>
      <c r="AX217" s="31">
        <v>56</v>
      </c>
      <c r="AY217" s="31">
        <v>35</v>
      </c>
      <c r="AZ217" s="31">
        <v>27</v>
      </c>
      <c r="BA217" s="31">
        <v>26</v>
      </c>
      <c r="BB217" s="31">
        <v>21</v>
      </c>
      <c r="BC217" s="31">
        <v>1</v>
      </c>
      <c r="BD217" s="31">
        <v>1</v>
      </c>
      <c r="BE217" s="31"/>
      <c r="BF217" s="31"/>
      <c r="BG217" s="31"/>
      <c r="BH217" s="31"/>
      <c r="BI217" s="31"/>
      <c r="BJ217" s="31"/>
      <c r="BK217" s="31"/>
      <c r="BL217" s="31">
        <v>11.03225806451613</v>
      </c>
      <c r="BM217" s="31">
        <v>10.03225806451613</v>
      </c>
      <c r="BN217" s="31">
        <v>7.67741935483871</v>
      </c>
      <c r="BO217" s="31">
        <v>4.903225806451613</v>
      </c>
      <c r="BP217" s="31">
        <v>2.3548387096774195</v>
      </c>
      <c r="BQ217" s="31">
        <v>1.8064516129032258</v>
      </c>
      <c r="BR217" s="31">
        <v>1.1290322580645162</v>
      </c>
      <c r="BS217" s="31">
        <v>0.87096774193548387</v>
      </c>
      <c r="BT217" s="31">
        <v>0.83870967741935487</v>
      </c>
      <c r="BU217" s="31">
        <v>0.67741935483870963</v>
      </c>
      <c r="BV217" s="31">
        <v>3.2258064516129031E-2</v>
      </c>
      <c r="BW217" s="31">
        <v>3.2258064516129031E-2</v>
      </c>
      <c r="BX217" s="31"/>
      <c r="BY217" s="31"/>
      <c r="BZ217" s="31"/>
      <c r="CA217" s="31"/>
      <c r="CB217" s="31"/>
      <c r="CC217" s="31"/>
      <c r="CD217" s="31"/>
      <c r="CE217" s="31">
        <v>204.87638888839865</v>
      </c>
    </row>
    <row r="218" spans="1:83" s="2" customFormat="1" ht="14.25" customHeight="1" x14ac:dyDescent="0.2">
      <c r="A218" s="9" t="s">
        <v>29</v>
      </c>
      <c r="B218" s="9">
        <v>853</v>
      </c>
      <c r="C218" s="9" t="s">
        <v>117</v>
      </c>
      <c r="D218" s="9">
        <v>2025</v>
      </c>
      <c r="E218" s="31">
        <v>12</v>
      </c>
      <c r="F218" s="31" t="s">
        <v>530</v>
      </c>
      <c r="G218" s="31">
        <v>8916</v>
      </c>
      <c r="H218" s="31">
        <v>8916</v>
      </c>
      <c r="I218" s="31">
        <v>8173</v>
      </c>
      <c r="J218" s="31">
        <v>6108</v>
      </c>
      <c r="K218" s="31">
        <v>4530</v>
      </c>
      <c r="L218" s="31">
        <v>3661</v>
      </c>
      <c r="M218" s="31">
        <v>3661</v>
      </c>
      <c r="N218" s="31">
        <v>2202</v>
      </c>
      <c r="O218" s="31">
        <v>2202</v>
      </c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>
        <v>287.61290322580646</v>
      </c>
      <c r="AA218" s="31">
        <v>287.61290322580646</v>
      </c>
      <c r="AB218" s="31">
        <v>263.64516129032256</v>
      </c>
      <c r="AC218" s="31">
        <v>197.03225806451613</v>
      </c>
      <c r="AD218" s="31">
        <v>146.12903225806451</v>
      </c>
      <c r="AE218" s="31">
        <v>118.09677419354838</v>
      </c>
      <c r="AF218" s="31">
        <v>118.09677419354838</v>
      </c>
      <c r="AG218" s="31">
        <v>71.032258064516128</v>
      </c>
      <c r="AH218" s="31">
        <v>71.032258064516128</v>
      </c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>
        <v>25</v>
      </c>
      <c r="AT218" s="31">
        <v>22</v>
      </c>
      <c r="AU218" s="31">
        <v>12</v>
      </c>
      <c r="AV218" s="31">
        <v>6</v>
      </c>
      <c r="AW218" s="31">
        <v>3</v>
      </c>
      <c r="AX218" s="31">
        <v>2</v>
      </c>
      <c r="AY218" s="31">
        <v>2</v>
      </c>
      <c r="AZ218" s="31">
        <v>1</v>
      </c>
      <c r="BA218" s="31">
        <v>1</v>
      </c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>
        <v>0.80645161290322576</v>
      </c>
      <c r="BM218" s="31">
        <v>0.70967741935483875</v>
      </c>
      <c r="BN218" s="31">
        <v>0.38709677419354838</v>
      </c>
      <c r="BO218" s="31">
        <v>0.19354838709677419</v>
      </c>
      <c r="BP218" s="31">
        <v>9.6774193548387094E-2</v>
      </c>
      <c r="BQ218" s="31">
        <v>6.4516129032258063E-2</v>
      </c>
      <c r="BR218" s="31">
        <v>6.4516129032258063E-2</v>
      </c>
      <c r="BS218" s="31">
        <v>3.2258064516129031E-2</v>
      </c>
      <c r="BT218" s="31">
        <v>3.2258064516129031E-2</v>
      </c>
      <c r="BU218" s="31"/>
      <c r="BV218" s="31"/>
      <c r="BW218" s="31"/>
      <c r="BX218" s="31"/>
      <c r="BY218" s="31"/>
      <c r="BZ218" s="31"/>
      <c r="CA218" s="31"/>
      <c r="CB218" s="31"/>
      <c r="CC218" s="31"/>
      <c r="CD218" s="31"/>
      <c r="CE218" s="31">
        <v>180.15694444444495</v>
      </c>
    </row>
    <row r="219" spans="1:83" s="2" customFormat="1" ht="14.25" customHeight="1" x14ac:dyDescent="0.2">
      <c r="A219" s="9" t="s">
        <v>29</v>
      </c>
      <c r="B219" s="9">
        <v>584</v>
      </c>
      <c r="C219" s="9" t="s">
        <v>133</v>
      </c>
      <c r="D219" s="9">
        <v>2025</v>
      </c>
      <c r="E219" s="31">
        <v>12</v>
      </c>
      <c r="F219" s="31" t="s">
        <v>531</v>
      </c>
      <c r="G219" s="31">
        <v>214845.00000000029</v>
      </c>
      <c r="H219" s="31">
        <v>214845.00000000032</v>
      </c>
      <c r="I219" s="31">
        <v>206096.00000000029</v>
      </c>
      <c r="J219" s="31">
        <v>169488.00000000017</v>
      </c>
      <c r="K219" s="31">
        <v>121340.00000000007</v>
      </c>
      <c r="L219" s="31">
        <v>103814.00000000007</v>
      </c>
      <c r="M219" s="31">
        <v>91869.000000000131</v>
      </c>
      <c r="N219" s="31">
        <v>78323.000000000044</v>
      </c>
      <c r="O219" s="31">
        <v>68847.000000000015</v>
      </c>
      <c r="P219" s="31">
        <v>42923.999999999971</v>
      </c>
      <c r="Q219" s="31">
        <v>11344.000000000002</v>
      </c>
      <c r="R219" s="31">
        <v>11344.000000000002</v>
      </c>
      <c r="S219" s="31">
        <v>11344.000000000002</v>
      </c>
      <c r="T219" s="31">
        <v>11344.000000000002</v>
      </c>
      <c r="U219" s="31">
        <v>11344.000000000002</v>
      </c>
      <c r="V219" s="31"/>
      <c r="W219" s="31"/>
      <c r="X219" s="31"/>
      <c r="Y219" s="31"/>
      <c r="Z219" s="31">
        <v>6930.4838709677515</v>
      </c>
      <c r="AA219" s="31">
        <v>6930.4838709677524</v>
      </c>
      <c r="AB219" s="31">
        <v>6648.2580645161388</v>
      </c>
      <c r="AC219" s="31">
        <v>5467.3548387096835</v>
      </c>
      <c r="AD219" s="31">
        <v>3914.1935483870993</v>
      </c>
      <c r="AE219" s="31">
        <v>3348.8387096774218</v>
      </c>
      <c r="AF219" s="31">
        <v>2963.5161290322621</v>
      </c>
      <c r="AG219" s="31">
        <v>2526.5483870967755</v>
      </c>
      <c r="AH219" s="31">
        <v>2220.8709677419361</v>
      </c>
      <c r="AI219" s="31">
        <v>1384.6451612903215</v>
      </c>
      <c r="AJ219" s="31">
        <v>365.9354838709678</v>
      </c>
      <c r="AK219" s="31">
        <v>365.9354838709678</v>
      </c>
      <c r="AL219" s="31">
        <v>365.9354838709678</v>
      </c>
      <c r="AM219" s="31">
        <v>365.9354838709678</v>
      </c>
      <c r="AN219" s="31">
        <v>365.9354838709678</v>
      </c>
      <c r="AO219" s="31"/>
      <c r="AP219" s="31"/>
      <c r="AQ219" s="31"/>
      <c r="AR219" s="31"/>
      <c r="AS219" s="31">
        <v>365</v>
      </c>
      <c r="AT219" s="31">
        <v>335</v>
      </c>
      <c r="AU219" s="31">
        <v>265</v>
      </c>
      <c r="AV219" s="31">
        <v>151</v>
      </c>
      <c r="AW219" s="31">
        <v>70</v>
      </c>
      <c r="AX219" s="31">
        <v>50</v>
      </c>
      <c r="AY219" s="31">
        <v>39</v>
      </c>
      <c r="AZ219" s="31">
        <v>29</v>
      </c>
      <c r="BA219" s="31">
        <v>23</v>
      </c>
      <c r="BB219" s="31">
        <v>11</v>
      </c>
      <c r="BC219" s="31">
        <v>1</v>
      </c>
      <c r="BD219" s="31">
        <v>1</v>
      </c>
      <c r="BE219" s="31">
        <v>1</v>
      </c>
      <c r="BF219" s="31">
        <v>1</v>
      </c>
      <c r="BG219" s="31">
        <v>1</v>
      </c>
      <c r="BH219" s="31"/>
      <c r="BI219" s="31"/>
      <c r="BJ219" s="31"/>
      <c r="BK219" s="31"/>
      <c r="BL219" s="31">
        <v>11.774193548387096</v>
      </c>
      <c r="BM219" s="31">
        <v>10.806451612903226</v>
      </c>
      <c r="BN219" s="31">
        <v>8.5483870967741939</v>
      </c>
      <c r="BO219" s="31">
        <v>4.870967741935484</v>
      </c>
      <c r="BP219" s="31">
        <v>2.2580645161290325</v>
      </c>
      <c r="BQ219" s="31">
        <v>1.6129032258064515</v>
      </c>
      <c r="BR219" s="31">
        <v>1.2580645161290323</v>
      </c>
      <c r="BS219" s="31">
        <v>0.93548387096774188</v>
      </c>
      <c r="BT219" s="31">
        <v>0.74193548387096775</v>
      </c>
      <c r="BU219" s="31">
        <v>0.35483870967741937</v>
      </c>
      <c r="BV219" s="31">
        <v>3.2258064516129031E-2</v>
      </c>
      <c r="BW219" s="31">
        <v>3.2258064516129031E-2</v>
      </c>
      <c r="BX219" s="31">
        <v>3.2258064516129031E-2</v>
      </c>
      <c r="BY219" s="31">
        <v>3.2258064516129031E-2</v>
      </c>
      <c r="BZ219" s="31">
        <v>3.2258064516129031E-2</v>
      </c>
      <c r="CA219" s="31"/>
      <c r="CB219" s="31"/>
      <c r="CC219" s="31"/>
      <c r="CD219" s="31"/>
      <c r="CE219" s="31">
        <v>184.98638888943242</v>
      </c>
    </row>
    <row r="220" spans="1:83" s="2" customFormat="1" ht="14.25" customHeight="1" x14ac:dyDescent="0.2">
      <c r="A220" s="9" t="s">
        <v>29</v>
      </c>
      <c r="B220" s="9">
        <v>550</v>
      </c>
      <c r="C220" s="9" t="s">
        <v>178</v>
      </c>
      <c r="D220" s="9">
        <v>2025</v>
      </c>
      <c r="E220" s="31">
        <v>12</v>
      </c>
      <c r="F220" s="31" t="s">
        <v>537</v>
      </c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  <c r="BS220" s="31"/>
      <c r="BT220" s="31"/>
      <c r="BU220" s="31"/>
      <c r="BV220" s="31"/>
      <c r="BW220" s="31"/>
      <c r="BX220" s="31"/>
      <c r="BY220" s="31"/>
      <c r="BZ220" s="31"/>
      <c r="CA220" s="31"/>
      <c r="CB220" s="31"/>
      <c r="CC220" s="31"/>
      <c r="CD220" s="31"/>
      <c r="CE220" s="31">
        <v>8</v>
      </c>
    </row>
    <row r="221" spans="1:83" s="2" customFormat="1" ht="14.25" customHeight="1" x14ac:dyDescent="0.2">
      <c r="A221" s="9" t="s">
        <v>29</v>
      </c>
      <c r="B221" s="9">
        <v>558</v>
      </c>
      <c r="C221" s="9" t="s">
        <v>90</v>
      </c>
      <c r="D221" s="9">
        <v>2025</v>
      </c>
      <c r="E221" s="31">
        <v>12</v>
      </c>
      <c r="F221" s="31" t="s">
        <v>532</v>
      </c>
      <c r="G221" s="31">
        <v>167079.00000000041</v>
      </c>
      <c r="H221" s="31">
        <v>167079.00000000035</v>
      </c>
      <c r="I221" s="31">
        <v>158562.00000000029</v>
      </c>
      <c r="J221" s="31">
        <v>125671.00000000023</v>
      </c>
      <c r="K221" s="31">
        <v>90253.000000000175</v>
      </c>
      <c r="L221" s="31">
        <v>80593.000000000073</v>
      </c>
      <c r="M221" s="31">
        <v>66430.999999999956</v>
      </c>
      <c r="N221" s="31">
        <v>56695.999999999927</v>
      </c>
      <c r="O221" s="31">
        <v>53379.999999999927</v>
      </c>
      <c r="P221" s="31">
        <v>44352.999999999956</v>
      </c>
      <c r="Q221" s="31"/>
      <c r="R221" s="31"/>
      <c r="S221" s="31"/>
      <c r="T221" s="31"/>
      <c r="U221" s="31"/>
      <c r="V221" s="31"/>
      <c r="W221" s="31"/>
      <c r="X221" s="31"/>
      <c r="Y221" s="31"/>
      <c r="Z221" s="31">
        <v>5389.6451612903356</v>
      </c>
      <c r="AA221" s="31">
        <v>5389.6451612903338</v>
      </c>
      <c r="AB221" s="31">
        <v>5114.9032258064608</v>
      </c>
      <c r="AC221" s="31">
        <v>4053.903225806459</v>
      </c>
      <c r="AD221" s="31">
        <v>2911.3870967741991</v>
      </c>
      <c r="AE221" s="31">
        <v>2599.7741935483896</v>
      </c>
      <c r="AF221" s="31">
        <v>2142.9354838709664</v>
      </c>
      <c r="AG221" s="31">
        <v>1828.9032258064492</v>
      </c>
      <c r="AH221" s="31">
        <v>1721.9354838709653</v>
      </c>
      <c r="AI221" s="31">
        <v>1430.7419354838696</v>
      </c>
      <c r="AJ221" s="31"/>
      <c r="AK221" s="31"/>
      <c r="AL221" s="31"/>
      <c r="AM221" s="31"/>
      <c r="AN221" s="31"/>
      <c r="AO221" s="31"/>
      <c r="AP221" s="31"/>
      <c r="AQ221" s="31"/>
      <c r="AR221" s="31"/>
      <c r="AS221" s="31">
        <v>300</v>
      </c>
      <c r="AT221" s="31">
        <v>275</v>
      </c>
      <c r="AU221" s="31">
        <v>209</v>
      </c>
      <c r="AV221" s="31">
        <v>108</v>
      </c>
      <c r="AW221" s="31">
        <v>51</v>
      </c>
      <c r="AX221" s="31">
        <v>40</v>
      </c>
      <c r="AY221" s="31">
        <v>27</v>
      </c>
      <c r="AZ221" s="31">
        <v>20</v>
      </c>
      <c r="BA221" s="31">
        <v>18</v>
      </c>
      <c r="BB221" s="31">
        <v>14</v>
      </c>
      <c r="BC221" s="31"/>
      <c r="BD221" s="31"/>
      <c r="BE221" s="31"/>
      <c r="BF221" s="31"/>
      <c r="BG221" s="31"/>
      <c r="BH221" s="31"/>
      <c r="BI221" s="31"/>
      <c r="BJ221" s="31"/>
      <c r="BK221" s="31"/>
      <c r="BL221" s="31">
        <v>9.67741935483871</v>
      </c>
      <c r="BM221" s="31">
        <v>8.870967741935484</v>
      </c>
      <c r="BN221" s="31">
        <v>6.741935483870968</v>
      </c>
      <c r="BO221" s="31">
        <v>3.4838709677419355</v>
      </c>
      <c r="BP221" s="31">
        <v>1.6451612903225807</v>
      </c>
      <c r="BQ221" s="31">
        <v>1.2903225806451613</v>
      </c>
      <c r="BR221" s="31">
        <v>0.87096774193548387</v>
      </c>
      <c r="BS221" s="31">
        <v>0.64516129032258063</v>
      </c>
      <c r="BT221" s="31">
        <v>0.58064516129032262</v>
      </c>
      <c r="BU221" s="31">
        <v>0.45161290322580644</v>
      </c>
      <c r="BV221" s="31"/>
      <c r="BW221" s="31"/>
      <c r="BX221" s="31"/>
      <c r="BY221" s="31"/>
      <c r="BZ221" s="31"/>
      <c r="CA221" s="31"/>
      <c r="CB221" s="31"/>
      <c r="CC221" s="31"/>
      <c r="CD221" s="31"/>
      <c r="CE221" s="31">
        <v>200.445833332662</v>
      </c>
    </row>
    <row r="222" spans="1:83" s="2" customFormat="1" ht="14.25" customHeight="1" x14ac:dyDescent="0.2">
      <c r="A222" s="9" t="s">
        <v>29</v>
      </c>
      <c r="B222" s="9">
        <v>898</v>
      </c>
      <c r="C222" s="9" t="s">
        <v>107</v>
      </c>
      <c r="D222" s="9">
        <v>2025</v>
      </c>
      <c r="E222" s="31">
        <v>12</v>
      </c>
      <c r="F222" s="31" t="s">
        <v>533</v>
      </c>
      <c r="G222" s="31">
        <v>2043</v>
      </c>
      <c r="H222" s="31">
        <v>2043</v>
      </c>
      <c r="I222" s="31">
        <v>2043</v>
      </c>
      <c r="J222" s="31">
        <v>2043</v>
      </c>
      <c r="K222" s="31">
        <v>1343</v>
      </c>
      <c r="L222" s="31">
        <v>1343</v>
      </c>
      <c r="M222" s="31">
        <v>1343</v>
      </c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>
        <v>65.903225806451616</v>
      </c>
      <c r="AA222" s="31">
        <v>65.903225806451616</v>
      </c>
      <c r="AB222" s="31">
        <v>65.903225806451616</v>
      </c>
      <c r="AC222" s="31">
        <v>65.903225806451616</v>
      </c>
      <c r="AD222" s="31">
        <v>43.322580645161288</v>
      </c>
      <c r="AE222" s="31">
        <v>43.322580645161288</v>
      </c>
      <c r="AF222" s="31">
        <v>43.322580645161288</v>
      </c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>
        <v>2</v>
      </c>
      <c r="AT222" s="31">
        <v>2</v>
      </c>
      <c r="AU222" s="31">
        <v>2</v>
      </c>
      <c r="AV222" s="31">
        <v>2</v>
      </c>
      <c r="AW222" s="31">
        <v>1</v>
      </c>
      <c r="AX222" s="31">
        <v>1</v>
      </c>
      <c r="AY222" s="31">
        <v>1</v>
      </c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>
        <v>6.4516129032258063E-2</v>
      </c>
      <c r="BM222" s="31">
        <v>6.4516129032258063E-2</v>
      </c>
      <c r="BN222" s="31">
        <v>6.4516129032258063E-2</v>
      </c>
      <c r="BO222" s="31">
        <v>6.4516129032258063E-2</v>
      </c>
      <c r="BP222" s="31">
        <v>3.2258064516129031E-2</v>
      </c>
      <c r="BQ222" s="31">
        <v>3.2258064516129031E-2</v>
      </c>
      <c r="BR222" s="31">
        <v>3.2258064516129031E-2</v>
      </c>
      <c r="BS222" s="31"/>
      <c r="BT222" s="31"/>
      <c r="BU222" s="31"/>
      <c r="BV222" s="31"/>
      <c r="BW222" s="31"/>
      <c r="BX222" s="31"/>
      <c r="BY222" s="31"/>
      <c r="BZ222" s="31"/>
      <c r="CA222" s="31"/>
      <c r="CB222" s="31"/>
      <c r="CC222" s="31"/>
      <c r="CD222" s="31"/>
      <c r="CE222" s="31"/>
    </row>
    <row r="223" spans="1:83" s="2" customFormat="1" ht="14.25" customHeight="1" x14ac:dyDescent="0.2">
      <c r="A223" s="9" t="s">
        <v>29</v>
      </c>
      <c r="B223" s="9">
        <v>828</v>
      </c>
      <c r="C223" s="9" t="s">
        <v>158</v>
      </c>
      <c r="D223" s="9">
        <v>2025</v>
      </c>
      <c r="E223" s="31">
        <v>12</v>
      </c>
      <c r="F223" s="31" t="s">
        <v>534</v>
      </c>
      <c r="G223" s="31">
        <v>290</v>
      </c>
      <c r="H223" s="31">
        <v>290</v>
      </c>
      <c r="I223" s="31">
        <v>290</v>
      </c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>
        <v>9.3548387096774199</v>
      </c>
      <c r="AA223" s="31">
        <v>9.3548387096774199</v>
      </c>
      <c r="AB223" s="31">
        <v>9.3548387096774199</v>
      </c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>
        <v>1</v>
      </c>
      <c r="AT223" s="31">
        <v>1</v>
      </c>
      <c r="AU223" s="31">
        <v>1</v>
      </c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  <c r="BK223" s="31"/>
      <c r="BL223" s="31">
        <v>3.2258064516129031E-2</v>
      </c>
      <c r="BM223" s="31">
        <v>3.2258064516129031E-2</v>
      </c>
      <c r="BN223" s="31">
        <v>3.2258064516129031E-2</v>
      </c>
      <c r="BO223" s="31"/>
      <c r="BP223" s="31"/>
      <c r="BQ223" s="31"/>
      <c r="BR223" s="31"/>
      <c r="BS223" s="31"/>
      <c r="BT223" s="31"/>
      <c r="BU223" s="31"/>
      <c r="BV223" s="31"/>
      <c r="BW223" s="31"/>
      <c r="BX223" s="31"/>
      <c r="BY223" s="31"/>
      <c r="BZ223" s="31"/>
      <c r="CA223" s="31"/>
      <c r="CB223" s="31"/>
      <c r="CC223" s="31"/>
      <c r="CD223" s="31"/>
      <c r="CE223" s="31"/>
    </row>
    <row r="224" spans="1:83" s="2" customFormat="1" ht="14.25" customHeight="1" x14ac:dyDescent="0.2">
      <c r="A224" s="9" t="s">
        <v>29</v>
      </c>
      <c r="B224" s="9">
        <v>579</v>
      </c>
      <c r="C224" s="9" t="s">
        <v>104</v>
      </c>
      <c r="D224" s="9">
        <v>2025</v>
      </c>
      <c r="E224" s="31">
        <v>12</v>
      </c>
      <c r="F224" s="31" t="s">
        <v>539</v>
      </c>
      <c r="G224" s="31">
        <v>838</v>
      </c>
      <c r="H224" s="31">
        <v>838</v>
      </c>
      <c r="I224" s="31">
        <v>838</v>
      </c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>
        <v>27.032258064516128</v>
      </c>
      <c r="AA224" s="31">
        <v>27.032258064516128</v>
      </c>
      <c r="AB224" s="31">
        <v>27.032258064516128</v>
      </c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>
        <v>2</v>
      </c>
      <c r="AT224" s="31">
        <v>2</v>
      </c>
      <c r="AU224" s="31">
        <v>2</v>
      </c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  <c r="BL224" s="31">
        <v>6.4516129032258063E-2</v>
      </c>
      <c r="BM224" s="31">
        <v>6.4516129032258063E-2</v>
      </c>
      <c r="BN224" s="31">
        <v>6.4516129032258063E-2</v>
      </c>
      <c r="BO224" s="31"/>
      <c r="BP224" s="31"/>
      <c r="BQ224" s="31"/>
      <c r="BR224" s="31"/>
      <c r="BS224" s="31"/>
      <c r="BT224" s="31"/>
      <c r="BU224" s="31"/>
      <c r="BV224" s="31"/>
      <c r="BW224" s="31"/>
      <c r="BX224" s="31"/>
      <c r="BY224" s="31"/>
      <c r="BZ224" s="31"/>
      <c r="CA224" s="31"/>
      <c r="CB224" s="31"/>
      <c r="CC224" s="31"/>
      <c r="CD224" s="31"/>
      <c r="CE224" s="31"/>
    </row>
    <row r="225" spans="1:83" s="2" customFormat="1" ht="14.25" customHeight="1" x14ac:dyDescent="0.2">
      <c r="A225" s="9" t="s">
        <v>29</v>
      </c>
      <c r="B225" s="9">
        <v>812</v>
      </c>
      <c r="C225" s="9" t="s">
        <v>157</v>
      </c>
      <c r="D225" s="9">
        <v>2025</v>
      </c>
      <c r="E225" s="31">
        <v>12</v>
      </c>
      <c r="F225" s="31" t="s">
        <v>540</v>
      </c>
      <c r="G225" s="31">
        <v>349</v>
      </c>
      <c r="H225" s="31">
        <v>349</v>
      </c>
      <c r="I225" s="31">
        <v>349</v>
      </c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>
        <v>11.258064516129032</v>
      </c>
      <c r="AA225" s="31">
        <v>11.258064516129032</v>
      </c>
      <c r="AB225" s="31">
        <v>11.258064516129032</v>
      </c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>
        <v>2</v>
      </c>
      <c r="AT225" s="31">
        <v>1</v>
      </c>
      <c r="AU225" s="31">
        <v>1</v>
      </c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  <c r="BK225" s="31"/>
      <c r="BL225" s="31">
        <v>6.4516129032258063E-2</v>
      </c>
      <c r="BM225" s="31">
        <v>3.2258064516129031E-2</v>
      </c>
      <c r="BN225" s="31">
        <v>3.2258064516129031E-2</v>
      </c>
      <c r="BO225" s="31"/>
      <c r="BP225" s="31"/>
      <c r="BQ225" s="31"/>
      <c r="BR225" s="31"/>
      <c r="BS225" s="31"/>
      <c r="BT225" s="31"/>
      <c r="BU225" s="31"/>
      <c r="BV225" s="31"/>
      <c r="BW225" s="31"/>
      <c r="BX225" s="31"/>
      <c r="BY225" s="31"/>
      <c r="BZ225" s="31"/>
      <c r="CA225" s="31"/>
      <c r="CB225" s="31"/>
      <c r="CC225" s="31"/>
      <c r="CD225" s="31"/>
      <c r="CE225" s="31"/>
    </row>
    <row r="226" spans="1:83" s="2" customFormat="1" ht="14.25" customHeight="1" x14ac:dyDescent="0.2">
      <c r="A226" s="9" t="s">
        <v>29</v>
      </c>
      <c r="B226" s="9">
        <v>568</v>
      </c>
      <c r="C226" s="9" t="s">
        <v>189</v>
      </c>
      <c r="D226" s="9">
        <v>2025</v>
      </c>
      <c r="E226" s="31">
        <v>12</v>
      </c>
      <c r="F226" s="31" t="s">
        <v>526</v>
      </c>
      <c r="G226" s="31">
        <v>234298.00000000015</v>
      </c>
      <c r="H226" s="31">
        <v>234555.00000000017</v>
      </c>
      <c r="I226" s="31">
        <v>227462.00000000017</v>
      </c>
      <c r="J226" s="31">
        <v>204015.00000000015</v>
      </c>
      <c r="K226" s="31">
        <v>178730.00000000009</v>
      </c>
      <c r="L226" s="31">
        <v>167313.00000000006</v>
      </c>
      <c r="M226" s="31">
        <v>156445.00000000006</v>
      </c>
      <c r="N226" s="31">
        <v>144385</v>
      </c>
      <c r="O226" s="31">
        <v>140843</v>
      </c>
      <c r="P226" s="31">
        <v>136363.00000000003</v>
      </c>
      <c r="Q226" s="31">
        <v>106008.99999999999</v>
      </c>
      <c r="R226" s="31">
        <v>106008.99999999999</v>
      </c>
      <c r="S226" s="31">
        <v>94509</v>
      </c>
      <c r="T226" s="31">
        <v>94509</v>
      </c>
      <c r="U226" s="31">
        <v>94509</v>
      </c>
      <c r="V226" s="31">
        <v>81068</v>
      </c>
      <c r="W226" s="31">
        <v>61864</v>
      </c>
      <c r="X226" s="31">
        <v>38776</v>
      </c>
      <c r="Y226" s="31"/>
      <c r="Z226" s="31">
        <v>7558.0000000000045</v>
      </c>
      <c r="AA226" s="31">
        <v>7566.2903225806504</v>
      </c>
      <c r="AB226" s="31">
        <v>7337.4838709677479</v>
      </c>
      <c r="AC226" s="31">
        <v>6581.1290322580689</v>
      </c>
      <c r="AD226" s="31">
        <v>5765.4838709677451</v>
      </c>
      <c r="AE226" s="31">
        <v>5397.1935483870984</v>
      </c>
      <c r="AF226" s="31">
        <v>5046.6129032258086</v>
      </c>
      <c r="AG226" s="31">
        <v>4657.5806451612907</v>
      </c>
      <c r="AH226" s="31">
        <v>4543.322580645161</v>
      </c>
      <c r="AI226" s="31">
        <v>4398.8064516129043</v>
      </c>
      <c r="AJ226" s="31">
        <v>3419.645161290322</v>
      </c>
      <c r="AK226" s="31">
        <v>3419.645161290322</v>
      </c>
      <c r="AL226" s="31">
        <v>3048.6774193548385</v>
      </c>
      <c r="AM226" s="31">
        <v>3048.6774193548385</v>
      </c>
      <c r="AN226" s="31">
        <v>3048.6774193548385</v>
      </c>
      <c r="AO226" s="31">
        <v>2615.0967741935483</v>
      </c>
      <c r="AP226" s="31">
        <v>1995.6129032258063</v>
      </c>
      <c r="AQ226" s="31">
        <v>1250.8387096774193</v>
      </c>
      <c r="AR226" s="31"/>
      <c r="AS226" s="31">
        <v>237</v>
      </c>
      <c r="AT226" s="31">
        <v>217</v>
      </c>
      <c r="AU226" s="31">
        <v>165</v>
      </c>
      <c r="AV226" s="31">
        <v>92</v>
      </c>
      <c r="AW226" s="31">
        <v>51</v>
      </c>
      <c r="AX226" s="31">
        <v>38</v>
      </c>
      <c r="AY226" s="31">
        <v>28</v>
      </c>
      <c r="AZ226" s="31">
        <v>19</v>
      </c>
      <c r="BA226" s="31">
        <v>17</v>
      </c>
      <c r="BB226" s="31">
        <v>15</v>
      </c>
      <c r="BC226" s="31">
        <v>6</v>
      </c>
      <c r="BD226" s="31">
        <v>6</v>
      </c>
      <c r="BE226" s="31">
        <v>4</v>
      </c>
      <c r="BF226" s="31">
        <v>4</v>
      </c>
      <c r="BG226" s="31">
        <v>4</v>
      </c>
      <c r="BH226" s="31">
        <v>3</v>
      </c>
      <c r="BI226" s="31">
        <v>2</v>
      </c>
      <c r="BJ226" s="31">
        <v>1</v>
      </c>
      <c r="BK226" s="31"/>
      <c r="BL226" s="31">
        <v>7.645161290322581</v>
      </c>
      <c r="BM226" s="31">
        <v>7</v>
      </c>
      <c r="BN226" s="31">
        <v>5.32258064516129</v>
      </c>
      <c r="BO226" s="31">
        <v>2.967741935483871</v>
      </c>
      <c r="BP226" s="31">
        <v>1.6451612903225807</v>
      </c>
      <c r="BQ226" s="31">
        <v>1.2258064516129032</v>
      </c>
      <c r="BR226" s="31">
        <v>0.90322580645161288</v>
      </c>
      <c r="BS226" s="31">
        <v>0.61290322580645162</v>
      </c>
      <c r="BT226" s="31">
        <v>0.54838709677419351</v>
      </c>
      <c r="BU226" s="31">
        <v>0.4838709677419355</v>
      </c>
      <c r="BV226" s="31">
        <v>0.19354838709677419</v>
      </c>
      <c r="BW226" s="31">
        <v>0.19354838709677419</v>
      </c>
      <c r="BX226" s="31">
        <v>0.12903225806451613</v>
      </c>
      <c r="BY226" s="31">
        <v>0.12903225806451613</v>
      </c>
      <c r="BZ226" s="31">
        <v>0.12903225806451613</v>
      </c>
      <c r="CA226" s="31">
        <v>9.6774193548387094E-2</v>
      </c>
      <c r="CB226" s="31">
        <v>6.4516129032258063E-2</v>
      </c>
      <c r="CC226" s="31">
        <v>3.2258064516129031E-2</v>
      </c>
      <c r="CD226" s="31"/>
      <c r="CE226" s="31">
        <v>191.41555555546424</v>
      </c>
    </row>
    <row r="227" spans="1:83" s="2" customFormat="1" ht="14.25" customHeight="1" x14ac:dyDescent="0.2">
      <c r="A227" s="9" t="s">
        <v>29</v>
      </c>
      <c r="B227" s="9">
        <v>547</v>
      </c>
      <c r="C227" s="9" t="s">
        <v>94</v>
      </c>
      <c r="D227" s="9">
        <v>2025</v>
      </c>
      <c r="E227" s="31">
        <v>12</v>
      </c>
      <c r="F227" s="31" t="s">
        <v>524</v>
      </c>
      <c r="G227" s="31">
        <v>632</v>
      </c>
      <c r="H227" s="31">
        <v>632</v>
      </c>
      <c r="I227" s="31">
        <v>632</v>
      </c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>
        <v>20.387096774193548</v>
      </c>
      <c r="AA227" s="31">
        <v>20.387096774193548</v>
      </c>
      <c r="AB227" s="31">
        <v>20.387096774193548</v>
      </c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>
        <v>2</v>
      </c>
      <c r="AT227" s="31">
        <v>2</v>
      </c>
      <c r="AU227" s="31">
        <v>2</v>
      </c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>
        <v>6.4516129032258063E-2</v>
      </c>
      <c r="BM227" s="31">
        <v>6.4516129032258063E-2</v>
      </c>
      <c r="BN227" s="31">
        <v>6.4516129032258063E-2</v>
      </c>
      <c r="BO227" s="31"/>
      <c r="BP227" s="31"/>
      <c r="BQ227" s="31"/>
      <c r="BR227" s="31"/>
      <c r="BS227" s="31"/>
      <c r="BT227" s="31"/>
      <c r="BU227" s="31"/>
      <c r="BV227" s="31"/>
      <c r="BW227" s="31"/>
      <c r="BX227" s="31"/>
      <c r="BY227" s="31"/>
      <c r="BZ227" s="31"/>
      <c r="CA227" s="31"/>
      <c r="CB227" s="31"/>
      <c r="CC227" s="31"/>
      <c r="CD227" s="31"/>
      <c r="CE227" s="31"/>
    </row>
    <row r="228" spans="1:83" s="2" customFormat="1" ht="14.25" customHeight="1" x14ac:dyDescent="0.2">
      <c r="A228" s="9" t="s">
        <v>29</v>
      </c>
      <c r="B228" s="9">
        <v>557</v>
      </c>
      <c r="C228" s="9" t="s">
        <v>182</v>
      </c>
      <c r="D228" s="9">
        <v>2025</v>
      </c>
      <c r="E228" s="31">
        <v>12</v>
      </c>
      <c r="F228" s="31" t="s">
        <v>525</v>
      </c>
      <c r="G228" s="31">
        <v>14800</v>
      </c>
      <c r="H228" s="31">
        <v>14800</v>
      </c>
      <c r="I228" s="31">
        <v>13911</v>
      </c>
      <c r="J228" s="31">
        <v>10791.000000000002</v>
      </c>
      <c r="K228" s="31">
        <v>8703</v>
      </c>
      <c r="L228" s="31">
        <v>6892.0000000000018</v>
      </c>
      <c r="M228" s="31">
        <v>5797.0000000000018</v>
      </c>
      <c r="N228" s="31">
        <v>2999.9999999999995</v>
      </c>
      <c r="O228" s="31">
        <v>2999.9999999999995</v>
      </c>
      <c r="P228" s="31">
        <v>2999.9999999999995</v>
      </c>
      <c r="Q228" s="31"/>
      <c r="R228" s="31"/>
      <c r="S228" s="31"/>
      <c r="T228" s="31"/>
      <c r="U228" s="31"/>
      <c r="V228" s="31"/>
      <c r="W228" s="31"/>
      <c r="X228" s="31"/>
      <c r="Y228" s="31"/>
      <c r="Z228" s="31">
        <v>477.41935483870969</v>
      </c>
      <c r="AA228" s="31">
        <v>477.41935483870969</v>
      </c>
      <c r="AB228" s="31">
        <v>448.74193548387098</v>
      </c>
      <c r="AC228" s="31">
        <v>348.09677419354847</v>
      </c>
      <c r="AD228" s="31">
        <v>280.74193548387098</v>
      </c>
      <c r="AE228" s="31">
        <v>222.32258064516134</v>
      </c>
      <c r="AF228" s="31">
        <v>187.00000000000006</v>
      </c>
      <c r="AG228" s="31">
        <v>96.774193548387089</v>
      </c>
      <c r="AH228" s="31">
        <v>96.774193548387089</v>
      </c>
      <c r="AI228" s="31">
        <v>96.774193548387089</v>
      </c>
      <c r="AJ228" s="31"/>
      <c r="AK228" s="31"/>
      <c r="AL228" s="31"/>
      <c r="AM228" s="31"/>
      <c r="AN228" s="31"/>
      <c r="AO228" s="31"/>
      <c r="AP228" s="31"/>
      <c r="AQ228" s="31"/>
      <c r="AR228" s="31"/>
      <c r="AS228" s="31">
        <v>28</v>
      </c>
      <c r="AT228" s="31">
        <v>27</v>
      </c>
      <c r="AU228" s="31">
        <v>19</v>
      </c>
      <c r="AV228" s="31">
        <v>10</v>
      </c>
      <c r="AW228" s="31">
        <v>6</v>
      </c>
      <c r="AX228" s="31">
        <v>4</v>
      </c>
      <c r="AY228" s="31">
        <v>3</v>
      </c>
      <c r="AZ228" s="31">
        <v>1</v>
      </c>
      <c r="BA228" s="31">
        <v>1</v>
      </c>
      <c r="BB228" s="31">
        <v>1</v>
      </c>
      <c r="BC228" s="31"/>
      <c r="BD228" s="31"/>
      <c r="BE228" s="31"/>
      <c r="BF228" s="31"/>
      <c r="BG228" s="31"/>
      <c r="BH228" s="31"/>
      <c r="BI228" s="31"/>
      <c r="BJ228" s="31"/>
      <c r="BK228" s="31"/>
      <c r="BL228" s="31">
        <v>0.90322580645161288</v>
      </c>
      <c r="BM228" s="31">
        <v>0.87096774193548387</v>
      </c>
      <c r="BN228" s="31">
        <v>0.61290322580645162</v>
      </c>
      <c r="BO228" s="31">
        <v>0.32258064516129031</v>
      </c>
      <c r="BP228" s="31">
        <v>0.19354838709677419</v>
      </c>
      <c r="BQ228" s="31">
        <v>0.12903225806451613</v>
      </c>
      <c r="BR228" s="31">
        <v>9.6774193548387094E-2</v>
      </c>
      <c r="BS228" s="31">
        <v>3.2258064516129031E-2</v>
      </c>
      <c r="BT228" s="31">
        <v>3.2258064516129031E-2</v>
      </c>
      <c r="BU228" s="31">
        <v>3.2258064516129031E-2</v>
      </c>
      <c r="BV228" s="31"/>
      <c r="BW228" s="31"/>
      <c r="BX228" s="31"/>
      <c r="BY228" s="31"/>
      <c r="BZ228" s="31"/>
      <c r="CA228" s="31"/>
      <c r="CB228" s="31"/>
      <c r="CC228" s="31"/>
      <c r="CD228" s="31"/>
      <c r="CE228" s="31">
        <v>45.161944444407709</v>
      </c>
    </row>
    <row r="229" spans="1:83" s="2" customFormat="1" ht="14.25" customHeight="1" x14ac:dyDescent="0.2">
      <c r="A229" s="9" t="s">
        <v>29</v>
      </c>
      <c r="B229" s="9">
        <v>588</v>
      </c>
      <c r="C229" s="9" t="s">
        <v>132</v>
      </c>
      <c r="D229" s="9">
        <v>2025</v>
      </c>
      <c r="E229" s="31">
        <v>12</v>
      </c>
      <c r="F229" s="31" t="s">
        <v>527</v>
      </c>
      <c r="G229" s="31">
        <v>105986.0000000001</v>
      </c>
      <c r="H229" s="31">
        <v>105986.00000000013</v>
      </c>
      <c r="I229" s="31">
        <v>101569.00000000013</v>
      </c>
      <c r="J229" s="31">
        <v>78257.000000000044</v>
      </c>
      <c r="K229" s="31">
        <v>59063.999999999978</v>
      </c>
      <c r="L229" s="31">
        <v>54812.999999999971</v>
      </c>
      <c r="M229" s="31">
        <v>52557.999999999993</v>
      </c>
      <c r="N229" s="31">
        <v>41584</v>
      </c>
      <c r="O229" s="31">
        <v>41584</v>
      </c>
      <c r="P229" s="31">
        <v>32354.999999999985</v>
      </c>
      <c r="Q229" s="31"/>
      <c r="R229" s="31"/>
      <c r="S229" s="31"/>
      <c r="T229" s="31"/>
      <c r="U229" s="31"/>
      <c r="V229" s="31"/>
      <c r="W229" s="31"/>
      <c r="X229" s="31"/>
      <c r="Y229" s="31"/>
      <c r="Z229" s="31">
        <v>3418.9032258064549</v>
      </c>
      <c r="AA229" s="31">
        <v>3418.9032258064558</v>
      </c>
      <c r="AB229" s="31">
        <v>3276.4193548387138</v>
      </c>
      <c r="AC229" s="31">
        <v>2524.4193548387111</v>
      </c>
      <c r="AD229" s="31">
        <v>1905.2903225806444</v>
      </c>
      <c r="AE229" s="31">
        <v>1768.1612903225798</v>
      </c>
      <c r="AF229" s="31">
        <v>1695.4193548387095</v>
      </c>
      <c r="AG229" s="31">
        <v>1341.4193548387098</v>
      </c>
      <c r="AH229" s="31">
        <v>1341.4193548387098</v>
      </c>
      <c r="AI229" s="31">
        <v>1043.7096774193544</v>
      </c>
      <c r="AJ229" s="31"/>
      <c r="AK229" s="31"/>
      <c r="AL229" s="31"/>
      <c r="AM229" s="31"/>
      <c r="AN229" s="31"/>
      <c r="AO229" s="31"/>
      <c r="AP229" s="31"/>
      <c r="AQ229" s="31"/>
      <c r="AR229" s="31"/>
      <c r="AS229" s="31">
        <v>198</v>
      </c>
      <c r="AT229" s="31">
        <v>175</v>
      </c>
      <c r="AU229" s="31">
        <v>133</v>
      </c>
      <c r="AV229" s="31">
        <v>61</v>
      </c>
      <c r="AW229" s="31">
        <v>29</v>
      </c>
      <c r="AX229" s="31">
        <v>24</v>
      </c>
      <c r="AY229" s="31">
        <v>22</v>
      </c>
      <c r="AZ229" s="31">
        <v>14</v>
      </c>
      <c r="BA229" s="31">
        <v>14</v>
      </c>
      <c r="BB229" s="31">
        <v>10</v>
      </c>
      <c r="BC229" s="31"/>
      <c r="BD229" s="31"/>
      <c r="BE229" s="31"/>
      <c r="BF229" s="31"/>
      <c r="BG229" s="31"/>
      <c r="BH229" s="31"/>
      <c r="BI229" s="31"/>
      <c r="BJ229" s="31"/>
      <c r="BK229" s="31"/>
      <c r="BL229" s="31">
        <v>6.387096774193548</v>
      </c>
      <c r="BM229" s="31">
        <v>5.645161290322581</v>
      </c>
      <c r="BN229" s="31">
        <v>4.290322580645161</v>
      </c>
      <c r="BO229" s="31">
        <v>1.967741935483871</v>
      </c>
      <c r="BP229" s="31">
        <v>0.93548387096774188</v>
      </c>
      <c r="BQ229" s="31">
        <v>0.77419354838709675</v>
      </c>
      <c r="BR229" s="31">
        <v>0.70967741935483875</v>
      </c>
      <c r="BS229" s="31">
        <v>0.45161290322580644</v>
      </c>
      <c r="BT229" s="31">
        <v>0.45161290322580644</v>
      </c>
      <c r="BU229" s="31">
        <v>0.32258064516129031</v>
      </c>
      <c r="BV229" s="31"/>
      <c r="BW229" s="31"/>
      <c r="BX229" s="31"/>
      <c r="BY229" s="31"/>
      <c r="BZ229" s="31"/>
      <c r="CA229" s="31"/>
      <c r="CB229" s="31"/>
      <c r="CC229" s="31"/>
      <c r="CD229" s="31"/>
      <c r="CE229" s="31">
        <v>190.53527777776122</v>
      </c>
    </row>
    <row r="230" spans="1:83" s="2" customFormat="1" ht="14.25" customHeight="1" x14ac:dyDescent="0.2">
      <c r="A230" s="9" t="s">
        <v>29</v>
      </c>
      <c r="B230" s="9">
        <v>583</v>
      </c>
      <c r="C230" s="9" t="s">
        <v>124</v>
      </c>
      <c r="D230" s="9">
        <v>2025</v>
      </c>
      <c r="E230" s="31">
        <v>12</v>
      </c>
      <c r="F230" s="31" t="s">
        <v>535</v>
      </c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  <c r="BS230" s="31"/>
      <c r="BT230" s="31"/>
      <c r="BU230" s="31"/>
      <c r="BV230" s="31"/>
      <c r="BW230" s="31"/>
      <c r="BX230" s="31"/>
      <c r="BY230" s="31"/>
      <c r="BZ230" s="31"/>
      <c r="CA230" s="31"/>
      <c r="CB230" s="31"/>
      <c r="CC230" s="31"/>
      <c r="CD230" s="31"/>
      <c r="CE230" s="31">
        <v>8.216944444400724</v>
      </c>
    </row>
    <row r="231" spans="1:83" s="2" customFormat="1" ht="14.25" customHeight="1" x14ac:dyDescent="0.2">
      <c r="A231" s="9" t="s">
        <v>29</v>
      </c>
      <c r="B231" s="9">
        <v>863</v>
      </c>
      <c r="C231" s="9" t="s">
        <v>195</v>
      </c>
      <c r="D231" s="9">
        <v>2025</v>
      </c>
      <c r="E231" s="31">
        <v>12</v>
      </c>
      <c r="F231" s="31" t="s">
        <v>528</v>
      </c>
      <c r="G231" s="31">
        <v>14384</v>
      </c>
      <c r="H231" s="31">
        <v>14384</v>
      </c>
      <c r="I231" s="31">
        <v>13683</v>
      </c>
      <c r="J231" s="31">
        <v>10386</v>
      </c>
      <c r="K231" s="31">
        <v>7737</v>
      </c>
      <c r="L231" s="31">
        <v>6820</v>
      </c>
      <c r="M231" s="31">
        <v>4624</v>
      </c>
      <c r="N231" s="31">
        <v>2000</v>
      </c>
      <c r="O231" s="31">
        <v>2000</v>
      </c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>
        <v>464</v>
      </c>
      <c r="AA231" s="31">
        <v>464</v>
      </c>
      <c r="AB231" s="31">
        <v>441.38709677419354</v>
      </c>
      <c r="AC231" s="31">
        <v>335.03225806451616</v>
      </c>
      <c r="AD231" s="31">
        <v>249.58064516129033</v>
      </c>
      <c r="AE231" s="31">
        <v>220</v>
      </c>
      <c r="AF231" s="31">
        <v>149.16129032258064</v>
      </c>
      <c r="AG231" s="31">
        <v>64.516129032258064</v>
      </c>
      <c r="AH231" s="31">
        <v>64.516129032258064</v>
      </c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>
        <v>32</v>
      </c>
      <c r="AT231" s="31">
        <v>29</v>
      </c>
      <c r="AU231" s="31">
        <v>20</v>
      </c>
      <c r="AV231" s="31">
        <v>10</v>
      </c>
      <c r="AW231" s="31">
        <v>6</v>
      </c>
      <c r="AX231" s="31">
        <v>5</v>
      </c>
      <c r="AY231" s="31">
        <v>3</v>
      </c>
      <c r="AZ231" s="31">
        <v>1</v>
      </c>
      <c r="BA231" s="31">
        <v>1</v>
      </c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>
        <v>1.032258064516129</v>
      </c>
      <c r="BM231" s="31">
        <v>0.93548387096774188</v>
      </c>
      <c r="BN231" s="31">
        <v>0.64516129032258063</v>
      </c>
      <c r="BO231" s="31">
        <v>0.32258064516129031</v>
      </c>
      <c r="BP231" s="31">
        <v>0.19354838709677419</v>
      </c>
      <c r="BQ231" s="31">
        <v>0.16129032258064516</v>
      </c>
      <c r="BR231" s="31">
        <v>9.6774193548387094E-2</v>
      </c>
      <c r="BS231" s="31">
        <v>3.2258064516129031E-2</v>
      </c>
      <c r="BT231" s="31">
        <v>3.2258064516129031E-2</v>
      </c>
      <c r="BU231" s="31"/>
      <c r="BV231" s="31"/>
      <c r="BW231" s="31"/>
      <c r="BX231" s="31"/>
      <c r="BY231" s="31"/>
      <c r="BZ231" s="31"/>
      <c r="CA231" s="31"/>
      <c r="CB231" s="31"/>
      <c r="CC231" s="31"/>
      <c r="CD231" s="31"/>
      <c r="CE231" s="31">
        <v>48.743055555578323</v>
      </c>
    </row>
    <row r="232" spans="1:83" s="2" customFormat="1" ht="14.25" customHeight="1" x14ac:dyDescent="0.2">
      <c r="A232" s="9" t="s">
        <v>29</v>
      </c>
      <c r="B232" s="9"/>
      <c r="C232" s="9"/>
      <c r="D232" s="9">
        <v>2025</v>
      </c>
      <c r="E232" s="31">
        <v>12</v>
      </c>
      <c r="F232" s="31" t="s">
        <v>538</v>
      </c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  <c r="BS232" s="31"/>
      <c r="BT232" s="31"/>
      <c r="BU232" s="31"/>
      <c r="BV232" s="31"/>
      <c r="BW232" s="31"/>
      <c r="BX232" s="31"/>
      <c r="BY232" s="31"/>
      <c r="BZ232" s="31"/>
      <c r="CA232" s="31"/>
      <c r="CB232" s="31"/>
      <c r="CC232" s="31"/>
      <c r="CD232" s="31"/>
      <c r="CE232" s="31">
        <v>22.130000000000003</v>
      </c>
    </row>
    <row r="233" spans="1:83" s="2" customFormat="1" ht="14.25" customHeight="1" x14ac:dyDescent="0.2">
      <c r="A233" s="9" t="s">
        <v>41</v>
      </c>
      <c r="B233" s="9">
        <v>569</v>
      </c>
      <c r="C233" s="9" t="s">
        <v>95</v>
      </c>
      <c r="D233" s="9">
        <v>2025</v>
      </c>
      <c r="E233" s="31">
        <v>12</v>
      </c>
      <c r="F233" s="31" t="s">
        <v>544</v>
      </c>
      <c r="G233" s="31">
        <v>170984.00000000032</v>
      </c>
      <c r="H233" s="31">
        <v>170984.00000000038</v>
      </c>
      <c r="I233" s="31">
        <v>166771.00000000041</v>
      </c>
      <c r="J233" s="31">
        <v>143234.00000000035</v>
      </c>
      <c r="K233" s="31">
        <v>120993.00000000007</v>
      </c>
      <c r="L233" s="31">
        <v>112816.00000000006</v>
      </c>
      <c r="M233" s="31">
        <v>99112.000000000116</v>
      </c>
      <c r="N233" s="31">
        <v>84462.999999999971</v>
      </c>
      <c r="O233" s="31">
        <v>82959.999999999971</v>
      </c>
      <c r="P233" s="31">
        <v>76653.999999999971</v>
      </c>
      <c r="Q233" s="31">
        <v>35692</v>
      </c>
      <c r="R233" s="31">
        <v>35692</v>
      </c>
      <c r="S233" s="31">
        <v>24192</v>
      </c>
      <c r="T233" s="31">
        <v>24192</v>
      </c>
      <c r="U233" s="31">
        <v>24192</v>
      </c>
      <c r="V233" s="31">
        <v>24192</v>
      </c>
      <c r="W233" s="31">
        <v>24192</v>
      </c>
      <c r="X233" s="31"/>
      <c r="Y233" s="31"/>
      <c r="Z233" s="31">
        <v>5515.6129032258168</v>
      </c>
      <c r="AA233" s="31">
        <v>5515.6129032258186</v>
      </c>
      <c r="AB233" s="31">
        <v>5379.7096774193678</v>
      </c>
      <c r="AC233" s="31">
        <v>4620.4516129032372</v>
      </c>
      <c r="AD233" s="31">
        <v>3903.0000000000023</v>
      </c>
      <c r="AE233" s="31">
        <v>3639.225806451615</v>
      </c>
      <c r="AF233" s="31">
        <v>3197.1612903225846</v>
      </c>
      <c r="AG233" s="31">
        <v>2724.6129032258054</v>
      </c>
      <c r="AH233" s="31">
        <v>2676.1290322580635</v>
      </c>
      <c r="AI233" s="31">
        <v>2472.7096774193537</v>
      </c>
      <c r="AJ233" s="31">
        <v>1151.3548387096773</v>
      </c>
      <c r="AK233" s="31">
        <v>1151.3548387096773</v>
      </c>
      <c r="AL233" s="31">
        <v>780.38709677419354</v>
      </c>
      <c r="AM233" s="31">
        <v>780.38709677419354</v>
      </c>
      <c r="AN233" s="31">
        <v>780.38709677419354</v>
      </c>
      <c r="AO233" s="31">
        <v>780.38709677419354</v>
      </c>
      <c r="AP233" s="31">
        <v>780.38709677419354</v>
      </c>
      <c r="AQ233" s="31"/>
      <c r="AR233" s="31"/>
      <c r="AS233" s="31">
        <v>211</v>
      </c>
      <c r="AT233" s="31">
        <v>193</v>
      </c>
      <c r="AU233" s="31">
        <v>159</v>
      </c>
      <c r="AV233" s="31">
        <v>89</v>
      </c>
      <c r="AW233" s="31">
        <v>52</v>
      </c>
      <c r="AX233" s="31">
        <v>43</v>
      </c>
      <c r="AY233" s="31">
        <v>30</v>
      </c>
      <c r="AZ233" s="31">
        <v>19</v>
      </c>
      <c r="BA233" s="31">
        <v>18</v>
      </c>
      <c r="BB233" s="31">
        <v>15</v>
      </c>
      <c r="BC233" s="31">
        <v>3</v>
      </c>
      <c r="BD233" s="31">
        <v>3</v>
      </c>
      <c r="BE233" s="31">
        <v>1</v>
      </c>
      <c r="BF233" s="31">
        <v>1</v>
      </c>
      <c r="BG233" s="31">
        <v>1</v>
      </c>
      <c r="BH233" s="31">
        <v>1</v>
      </c>
      <c r="BI233" s="31">
        <v>1</v>
      </c>
      <c r="BJ233" s="31"/>
      <c r="BK233" s="31"/>
      <c r="BL233" s="31">
        <v>6.806451612903226</v>
      </c>
      <c r="BM233" s="31">
        <v>6.225806451612903</v>
      </c>
      <c r="BN233" s="31">
        <v>5.129032258064516</v>
      </c>
      <c r="BO233" s="31">
        <v>2.870967741935484</v>
      </c>
      <c r="BP233" s="31">
        <v>1.6774193548387097</v>
      </c>
      <c r="BQ233" s="31">
        <v>1.3870967741935485</v>
      </c>
      <c r="BR233" s="31">
        <v>0.967741935483871</v>
      </c>
      <c r="BS233" s="31">
        <v>0.61290322580645162</v>
      </c>
      <c r="BT233" s="31">
        <v>0.58064516129032262</v>
      </c>
      <c r="BU233" s="31">
        <v>0.4838709677419355</v>
      </c>
      <c r="BV233" s="31">
        <v>9.6774193548387094E-2</v>
      </c>
      <c r="BW233" s="31">
        <v>9.6774193548387094E-2</v>
      </c>
      <c r="BX233" s="31">
        <v>3.2258064516129031E-2</v>
      </c>
      <c r="BY233" s="31">
        <v>3.2258064516129031E-2</v>
      </c>
      <c r="BZ233" s="31">
        <v>3.2258064516129031E-2</v>
      </c>
      <c r="CA233" s="31">
        <v>3.2258064516129031E-2</v>
      </c>
      <c r="CB233" s="31">
        <v>3.2258064516129031E-2</v>
      </c>
      <c r="CC233" s="31"/>
      <c r="CD233" s="31"/>
      <c r="CE233" s="31">
        <v>136.90388888898769</v>
      </c>
    </row>
    <row r="234" spans="1:83" s="2" customFormat="1" ht="14.25" customHeight="1" x14ac:dyDescent="0.2">
      <c r="A234" s="9" t="s">
        <v>41</v>
      </c>
      <c r="B234" s="9">
        <v>527</v>
      </c>
      <c r="C234" s="9" t="s">
        <v>118</v>
      </c>
      <c r="D234" s="9">
        <v>2025</v>
      </c>
      <c r="E234" s="31">
        <v>12</v>
      </c>
      <c r="F234" s="31" t="s">
        <v>543</v>
      </c>
      <c r="G234" s="31">
        <v>83518</v>
      </c>
      <c r="H234" s="31">
        <v>83517.999999999956</v>
      </c>
      <c r="I234" s="31">
        <v>76530.999999999971</v>
      </c>
      <c r="J234" s="31">
        <v>53113.999999999927</v>
      </c>
      <c r="K234" s="31">
        <v>33379.999999999949</v>
      </c>
      <c r="L234" s="31">
        <v>29973.999999999956</v>
      </c>
      <c r="M234" s="31">
        <v>23343.000000000011</v>
      </c>
      <c r="N234" s="31">
        <v>20606.000000000015</v>
      </c>
      <c r="O234" s="31">
        <v>19106.000000000015</v>
      </c>
      <c r="P234" s="31">
        <v>10098.000000000005</v>
      </c>
      <c r="Q234" s="31"/>
      <c r="R234" s="31"/>
      <c r="S234" s="31"/>
      <c r="T234" s="31"/>
      <c r="U234" s="31"/>
      <c r="V234" s="31"/>
      <c r="W234" s="31"/>
      <c r="X234" s="31"/>
      <c r="Y234" s="31"/>
      <c r="Z234" s="31">
        <v>2694.1290322580644</v>
      </c>
      <c r="AA234" s="31">
        <v>2694.129032258063</v>
      </c>
      <c r="AB234" s="31">
        <v>2468.7419354838698</v>
      </c>
      <c r="AC234" s="31">
        <v>1713.3548387096751</v>
      </c>
      <c r="AD234" s="31">
        <v>1076.7741935483855</v>
      </c>
      <c r="AE234" s="31">
        <v>966.90322580645022</v>
      </c>
      <c r="AF234" s="31">
        <v>753.00000000000034</v>
      </c>
      <c r="AG234" s="31">
        <v>664.70967741935533</v>
      </c>
      <c r="AH234" s="31">
        <v>616.32258064516179</v>
      </c>
      <c r="AI234" s="31">
        <v>325.74193548387115</v>
      </c>
      <c r="AJ234" s="31"/>
      <c r="AK234" s="31"/>
      <c r="AL234" s="31"/>
      <c r="AM234" s="31"/>
      <c r="AN234" s="31"/>
      <c r="AO234" s="31"/>
      <c r="AP234" s="31"/>
      <c r="AQ234" s="31"/>
      <c r="AR234" s="31"/>
      <c r="AS234" s="31">
        <v>199</v>
      </c>
      <c r="AT234" s="31">
        <v>182</v>
      </c>
      <c r="AU234" s="31">
        <v>127</v>
      </c>
      <c r="AV234" s="31">
        <v>52</v>
      </c>
      <c r="AW234" s="31">
        <v>20</v>
      </c>
      <c r="AX234" s="31">
        <v>16</v>
      </c>
      <c r="AY234" s="31">
        <v>10</v>
      </c>
      <c r="AZ234" s="31">
        <v>8</v>
      </c>
      <c r="BA234" s="31">
        <v>7</v>
      </c>
      <c r="BB234" s="31">
        <v>3</v>
      </c>
      <c r="BC234" s="31"/>
      <c r="BD234" s="31"/>
      <c r="BE234" s="31"/>
      <c r="BF234" s="31"/>
      <c r="BG234" s="31"/>
      <c r="BH234" s="31"/>
      <c r="BI234" s="31"/>
      <c r="BJ234" s="31"/>
      <c r="BK234" s="31"/>
      <c r="BL234" s="31">
        <v>6.419354838709677</v>
      </c>
      <c r="BM234" s="31">
        <v>5.870967741935484</v>
      </c>
      <c r="BN234" s="31">
        <v>4.096774193548387</v>
      </c>
      <c r="BO234" s="31">
        <v>1.6774193548387097</v>
      </c>
      <c r="BP234" s="31">
        <v>0.64516129032258063</v>
      </c>
      <c r="BQ234" s="31">
        <v>0.5161290322580645</v>
      </c>
      <c r="BR234" s="31">
        <v>0.32258064516129031</v>
      </c>
      <c r="BS234" s="31">
        <v>0.25806451612903225</v>
      </c>
      <c r="BT234" s="31">
        <v>0.22580645161290322</v>
      </c>
      <c r="BU234" s="31">
        <v>9.6774193548387094E-2</v>
      </c>
      <c r="BV234" s="31"/>
      <c r="BW234" s="31"/>
      <c r="BX234" s="31"/>
      <c r="BY234" s="31"/>
      <c r="BZ234" s="31"/>
      <c r="CA234" s="31"/>
      <c r="CB234" s="31"/>
      <c r="CC234" s="31"/>
      <c r="CD234" s="31"/>
      <c r="CE234" s="31">
        <v>151.86472222220385</v>
      </c>
    </row>
    <row r="235" spans="1:83" s="2" customFormat="1" ht="14.25" customHeight="1" x14ac:dyDescent="0.2">
      <c r="A235" s="9" t="s">
        <v>41</v>
      </c>
      <c r="B235" s="9">
        <v>525</v>
      </c>
      <c r="C235" s="9" t="s">
        <v>125</v>
      </c>
      <c r="D235" s="9">
        <v>2025</v>
      </c>
      <c r="E235" s="31">
        <v>12</v>
      </c>
      <c r="F235" s="31" t="s">
        <v>541</v>
      </c>
      <c r="G235" s="31">
        <v>9510</v>
      </c>
      <c r="H235" s="31">
        <v>9510</v>
      </c>
      <c r="I235" s="31">
        <v>8663</v>
      </c>
      <c r="J235" s="31">
        <v>5892</v>
      </c>
      <c r="K235" s="31">
        <v>3395</v>
      </c>
      <c r="L235" s="31">
        <v>3395</v>
      </c>
      <c r="M235" s="31">
        <v>3395</v>
      </c>
      <c r="N235" s="31">
        <v>2000</v>
      </c>
      <c r="O235" s="31">
        <v>2000</v>
      </c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>
        <v>306.77419354838707</v>
      </c>
      <c r="AA235" s="31">
        <v>306.77419354838707</v>
      </c>
      <c r="AB235" s="31">
        <v>279.45161290322579</v>
      </c>
      <c r="AC235" s="31">
        <v>190.06451612903226</v>
      </c>
      <c r="AD235" s="31">
        <v>109.51612903225806</v>
      </c>
      <c r="AE235" s="31">
        <v>109.51612903225806</v>
      </c>
      <c r="AF235" s="31">
        <v>109.51612903225806</v>
      </c>
      <c r="AG235" s="31">
        <v>64.516129032258064</v>
      </c>
      <c r="AH235" s="31">
        <v>64.516129032258064</v>
      </c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>
        <v>24</v>
      </c>
      <c r="AT235" s="31">
        <v>22</v>
      </c>
      <c r="AU235" s="31">
        <v>15</v>
      </c>
      <c r="AV235" s="31">
        <v>6</v>
      </c>
      <c r="AW235" s="31">
        <v>2</v>
      </c>
      <c r="AX235" s="31">
        <v>2</v>
      </c>
      <c r="AY235" s="31">
        <v>2</v>
      </c>
      <c r="AZ235" s="31">
        <v>1</v>
      </c>
      <c r="BA235" s="31">
        <v>1</v>
      </c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>
        <v>0.77419354838709675</v>
      </c>
      <c r="BM235" s="31">
        <v>0.70967741935483875</v>
      </c>
      <c r="BN235" s="31">
        <v>0.4838709677419355</v>
      </c>
      <c r="BO235" s="31">
        <v>0.19354838709677419</v>
      </c>
      <c r="BP235" s="31">
        <v>6.4516129032258063E-2</v>
      </c>
      <c r="BQ235" s="31">
        <v>6.4516129032258063E-2</v>
      </c>
      <c r="BR235" s="31">
        <v>6.4516129032258063E-2</v>
      </c>
      <c r="BS235" s="31">
        <v>3.2258064516129031E-2</v>
      </c>
      <c r="BT235" s="31">
        <v>3.2258064516129031E-2</v>
      </c>
      <c r="BU235" s="31"/>
      <c r="BV235" s="31"/>
      <c r="BW235" s="31"/>
      <c r="BX235" s="31"/>
      <c r="BY235" s="31"/>
      <c r="BZ235" s="31"/>
      <c r="CA235" s="31"/>
      <c r="CB235" s="31"/>
      <c r="CC235" s="31"/>
      <c r="CD235" s="31"/>
      <c r="CE235" s="31">
        <v>24.681388888915535</v>
      </c>
    </row>
    <row r="236" spans="1:83" s="2" customFormat="1" ht="14.25" customHeight="1" x14ac:dyDescent="0.2">
      <c r="A236" s="9" t="s">
        <v>41</v>
      </c>
      <c r="B236" s="9"/>
      <c r="C236" s="9"/>
      <c r="D236" s="9">
        <v>2025</v>
      </c>
      <c r="E236" s="31">
        <v>12</v>
      </c>
      <c r="F236" s="31" t="s">
        <v>542</v>
      </c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  <c r="BS236" s="31"/>
      <c r="BT236" s="31"/>
      <c r="BU236" s="31"/>
      <c r="BV236" s="31"/>
      <c r="BW236" s="31"/>
      <c r="BX236" s="31"/>
      <c r="BY236" s="31"/>
      <c r="BZ236" s="31"/>
      <c r="CA236" s="31"/>
      <c r="CB236" s="31"/>
      <c r="CC236" s="31"/>
      <c r="CD236" s="31"/>
      <c r="CE236" s="31">
        <v>12.129999999999999</v>
      </c>
    </row>
    <row r="237" spans="1:83" s="2" customFormat="1" ht="14.25" customHeight="1" x14ac:dyDescent="0.2">
      <c r="A237" s="9" t="s">
        <v>41</v>
      </c>
      <c r="B237" s="9">
        <v>807</v>
      </c>
      <c r="C237" s="9" t="s">
        <v>155</v>
      </c>
      <c r="D237" s="9">
        <v>2025</v>
      </c>
      <c r="E237" s="31">
        <v>12</v>
      </c>
      <c r="F237" s="31" t="s">
        <v>545</v>
      </c>
      <c r="G237" s="31">
        <v>56307.999999999956</v>
      </c>
      <c r="H237" s="31">
        <v>56307.999999999956</v>
      </c>
      <c r="I237" s="31">
        <v>53037.999999999971</v>
      </c>
      <c r="J237" s="31">
        <v>45631.999999999971</v>
      </c>
      <c r="K237" s="31">
        <v>36570</v>
      </c>
      <c r="L237" s="31">
        <v>33018.000000000007</v>
      </c>
      <c r="M237" s="31">
        <v>32018.000000000007</v>
      </c>
      <c r="N237" s="31">
        <v>28289.000000000004</v>
      </c>
      <c r="O237" s="31">
        <v>28289.000000000004</v>
      </c>
      <c r="P237" s="31">
        <v>21700</v>
      </c>
      <c r="Q237" s="31">
        <v>18670</v>
      </c>
      <c r="R237" s="31">
        <v>18670</v>
      </c>
      <c r="S237" s="31">
        <v>18670</v>
      </c>
      <c r="T237" s="31">
        <v>18670</v>
      </c>
      <c r="U237" s="31">
        <v>18670</v>
      </c>
      <c r="V237" s="31">
        <v>18670</v>
      </c>
      <c r="W237" s="31"/>
      <c r="X237" s="31"/>
      <c r="Y237" s="31"/>
      <c r="Z237" s="31">
        <v>1816.3870967741921</v>
      </c>
      <c r="AA237" s="31">
        <v>1816.3870967741921</v>
      </c>
      <c r="AB237" s="31">
        <v>1710.9032258064506</v>
      </c>
      <c r="AC237" s="31">
        <v>1471.9999999999991</v>
      </c>
      <c r="AD237" s="31">
        <v>1179.6774193548388</v>
      </c>
      <c r="AE237" s="31">
        <v>1065.0967741935485</v>
      </c>
      <c r="AF237" s="31">
        <v>1032.8387096774195</v>
      </c>
      <c r="AG237" s="31">
        <v>912.54838709677426</v>
      </c>
      <c r="AH237" s="31">
        <v>912.54838709677426</v>
      </c>
      <c r="AI237" s="31">
        <v>700</v>
      </c>
      <c r="AJ237" s="31">
        <v>602.25806451612902</v>
      </c>
      <c r="AK237" s="31">
        <v>602.25806451612902</v>
      </c>
      <c r="AL237" s="31">
        <v>602.25806451612902</v>
      </c>
      <c r="AM237" s="31">
        <v>602.25806451612902</v>
      </c>
      <c r="AN237" s="31">
        <v>602.25806451612902</v>
      </c>
      <c r="AO237" s="31">
        <v>602.25806451612902</v>
      </c>
      <c r="AP237" s="31"/>
      <c r="AQ237" s="31"/>
      <c r="AR237" s="31"/>
      <c r="AS237" s="31">
        <v>87</v>
      </c>
      <c r="AT237" s="31">
        <v>74</v>
      </c>
      <c r="AU237" s="31">
        <v>50</v>
      </c>
      <c r="AV237" s="31">
        <v>27</v>
      </c>
      <c r="AW237" s="31">
        <v>13</v>
      </c>
      <c r="AX237" s="31">
        <v>9</v>
      </c>
      <c r="AY237" s="31">
        <v>8</v>
      </c>
      <c r="AZ237" s="31">
        <v>5</v>
      </c>
      <c r="BA237" s="31">
        <v>5</v>
      </c>
      <c r="BB237" s="31">
        <v>2</v>
      </c>
      <c r="BC237" s="31">
        <v>1</v>
      </c>
      <c r="BD237" s="31">
        <v>1</v>
      </c>
      <c r="BE237" s="31">
        <v>1</v>
      </c>
      <c r="BF237" s="31">
        <v>1</v>
      </c>
      <c r="BG237" s="31">
        <v>1</v>
      </c>
      <c r="BH237" s="31">
        <v>1</v>
      </c>
      <c r="BI237" s="31"/>
      <c r="BJ237" s="31"/>
      <c r="BK237" s="31"/>
      <c r="BL237" s="31">
        <v>2.806451612903226</v>
      </c>
      <c r="BM237" s="31">
        <v>2.3870967741935485</v>
      </c>
      <c r="BN237" s="31">
        <v>1.6129032258064515</v>
      </c>
      <c r="BO237" s="31">
        <v>0.87096774193548387</v>
      </c>
      <c r="BP237" s="31">
        <v>0.41935483870967744</v>
      </c>
      <c r="BQ237" s="31">
        <v>0.29032258064516131</v>
      </c>
      <c r="BR237" s="31">
        <v>0.25806451612903225</v>
      </c>
      <c r="BS237" s="31">
        <v>0.16129032258064516</v>
      </c>
      <c r="BT237" s="31">
        <v>0.16129032258064516</v>
      </c>
      <c r="BU237" s="31">
        <v>6.4516129032258063E-2</v>
      </c>
      <c r="BV237" s="31">
        <v>3.2258064516129031E-2</v>
      </c>
      <c r="BW237" s="31">
        <v>3.2258064516129031E-2</v>
      </c>
      <c r="BX237" s="31">
        <v>3.2258064516129031E-2</v>
      </c>
      <c r="BY237" s="31">
        <v>3.2258064516129031E-2</v>
      </c>
      <c r="BZ237" s="31">
        <v>3.2258064516129031E-2</v>
      </c>
      <c r="CA237" s="31">
        <v>3.2258064516129031E-2</v>
      </c>
      <c r="CB237" s="31"/>
      <c r="CC237" s="31"/>
      <c r="CD237" s="31"/>
      <c r="CE237" s="31">
        <v>57.640833332827313</v>
      </c>
    </row>
    <row r="238" spans="1:83" s="2" customFormat="1" ht="14.25" customHeight="1" x14ac:dyDescent="0.2">
      <c r="A238" s="9" t="s">
        <v>41</v>
      </c>
      <c r="B238" s="9">
        <v>583</v>
      </c>
      <c r="C238" s="9" t="s">
        <v>124</v>
      </c>
      <c r="D238" s="9">
        <v>2025</v>
      </c>
      <c r="E238" s="31">
        <v>12</v>
      </c>
      <c r="F238" s="31" t="s">
        <v>546</v>
      </c>
      <c r="G238" s="31">
        <v>1851</v>
      </c>
      <c r="H238" s="31">
        <v>1851</v>
      </c>
      <c r="I238" s="31">
        <v>1712</v>
      </c>
      <c r="J238" s="31">
        <v>1077</v>
      </c>
      <c r="K238" s="31">
        <v>1077</v>
      </c>
      <c r="L238" s="31">
        <v>1077</v>
      </c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>
        <v>59.70967741935484</v>
      </c>
      <c r="AA238" s="31">
        <v>59.70967741935484</v>
      </c>
      <c r="AB238" s="31">
        <v>55.225806451612904</v>
      </c>
      <c r="AC238" s="31">
        <v>34.741935483870968</v>
      </c>
      <c r="AD238" s="31">
        <v>34.741935483870968</v>
      </c>
      <c r="AE238" s="31">
        <v>34.741935483870968</v>
      </c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>
        <v>4</v>
      </c>
      <c r="AT238" s="31">
        <v>4</v>
      </c>
      <c r="AU238" s="31">
        <v>3</v>
      </c>
      <c r="AV238" s="31">
        <v>1</v>
      </c>
      <c r="AW238" s="31">
        <v>1</v>
      </c>
      <c r="AX238" s="31">
        <v>1</v>
      </c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>
        <v>0.12903225806451613</v>
      </c>
      <c r="BM238" s="31">
        <v>0.12903225806451613</v>
      </c>
      <c r="BN238" s="31">
        <v>9.6774193548387094E-2</v>
      </c>
      <c r="BO238" s="31">
        <v>3.2258064516129031E-2</v>
      </c>
      <c r="BP238" s="31">
        <v>3.2258064516129031E-2</v>
      </c>
      <c r="BQ238" s="31">
        <v>3.2258064516129031E-2</v>
      </c>
      <c r="BR238" s="31"/>
      <c r="BS238" s="31"/>
      <c r="BT238" s="31"/>
      <c r="BU238" s="31"/>
      <c r="BV238" s="31"/>
      <c r="BW238" s="31"/>
      <c r="BX238" s="31"/>
      <c r="BY238" s="31"/>
      <c r="BZ238" s="31"/>
      <c r="CA238" s="31"/>
      <c r="CB238" s="31"/>
      <c r="CC238" s="31"/>
      <c r="CD238" s="31"/>
      <c r="CE238" s="31">
        <v>24.517222222290002</v>
      </c>
    </row>
    <row r="239" spans="1:83" s="2" customFormat="1" ht="14.25" customHeight="1" x14ac:dyDescent="0.2">
      <c r="A239" s="9" t="s">
        <v>37</v>
      </c>
      <c r="B239" s="9">
        <v>544</v>
      </c>
      <c r="C239" s="9" t="s">
        <v>99</v>
      </c>
      <c r="D239" s="9">
        <v>2025</v>
      </c>
      <c r="E239" s="31">
        <v>11</v>
      </c>
      <c r="F239" s="31" t="s">
        <v>551</v>
      </c>
      <c r="G239" s="31">
        <v>34330.869999999995</v>
      </c>
      <c r="H239" s="31">
        <v>34330.869999999995</v>
      </c>
      <c r="I239" s="31">
        <v>32201.96999999999</v>
      </c>
      <c r="J239" s="31">
        <v>27501.019999999993</v>
      </c>
      <c r="K239" s="31">
        <v>24124.999999999985</v>
      </c>
      <c r="L239" s="31">
        <v>18969.999999999989</v>
      </c>
      <c r="M239" s="31">
        <v>17832</v>
      </c>
      <c r="N239" s="31">
        <v>16481</v>
      </c>
      <c r="O239" s="31">
        <v>11713</v>
      </c>
      <c r="P239" s="31">
        <v>9623.0000000000036</v>
      </c>
      <c r="Q239" s="31"/>
      <c r="R239" s="31"/>
      <c r="S239" s="31"/>
      <c r="T239" s="31"/>
      <c r="U239" s="31"/>
      <c r="V239" s="31"/>
      <c r="W239" s="31"/>
      <c r="X239" s="31"/>
      <c r="Y239" s="31"/>
      <c r="Z239" s="31">
        <v>1144.3623333333333</v>
      </c>
      <c r="AA239" s="31">
        <v>1144.3623333333333</v>
      </c>
      <c r="AB239" s="31">
        <v>1073.3989999999997</v>
      </c>
      <c r="AC239" s="31">
        <v>916.70066666666639</v>
      </c>
      <c r="AD239" s="31">
        <v>804.16666666666617</v>
      </c>
      <c r="AE239" s="31">
        <v>632.33333333333292</v>
      </c>
      <c r="AF239" s="31">
        <v>594.4</v>
      </c>
      <c r="AG239" s="31">
        <v>549.36666666666667</v>
      </c>
      <c r="AH239" s="31">
        <v>390.43333333333334</v>
      </c>
      <c r="AI239" s="31">
        <v>320.76666666666677</v>
      </c>
      <c r="AJ239" s="31"/>
      <c r="AK239" s="31"/>
      <c r="AL239" s="31"/>
      <c r="AM239" s="31"/>
      <c r="AN239" s="31"/>
      <c r="AO239" s="31"/>
      <c r="AP239" s="31"/>
      <c r="AQ239" s="31"/>
      <c r="AR239" s="31"/>
      <c r="AS239" s="31">
        <v>52</v>
      </c>
      <c r="AT239" s="31">
        <v>51</v>
      </c>
      <c r="AU239" s="31">
        <v>35</v>
      </c>
      <c r="AV239" s="31">
        <v>20</v>
      </c>
      <c r="AW239" s="31">
        <v>15</v>
      </c>
      <c r="AX239" s="31">
        <v>9</v>
      </c>
      <c r="AY239" s="31">
        <v>8</v>
      </c>
      <c r="AZ239" s="31">
        <v>7</v>
      </c>
      <c r="BA239" s="31">
        <v>4</v>
      </c>
      <c r="BB239" s="31">
        <v>3</v>
      </c>
      <c r="BC239" s="31"/>
      <c r="BD239" s="31"/>
      <c r="BE239" s="31"/>
      <c r="BF239" s="31"/>
      <c r="BG239" s="31"/>
      <c r="BH239" s="31"/>
      <c r="BI239" s="31"/>
      <c r="BJ239" s="31"/>
      <c r="BK239" s="31"/>
      <c r="BL239" s="31">
        <v>1.7333333333333334</v>
      </c>
      <c r="BM239" s="31">
        <v>1.7</v>
      </c>
      <c r="BN239" s="31">
        <v>1.1666666666666667</v>
      </c>
      <c r="BO239" s="31">
        <v>0.66666666666666663</v>
      </c>
      <c r="BP239" s="31">
        <v>0.5</v>
      </c>
      <c r="BQ239" s="31">
        <v>0.3</v>
      </c>
      <c r="BR239" s="31">
        <v>0.26666666666666666</v>
      </c>
      <c r="BS239" s="31">
        <v>0.23333333333333334</v>
      </c>
      <c r="BT239" s="31">
        <v>0.13333333333333333</v>
      </c>
      <c r="BU239" s="31">
        <v>0.1</v>
      </c>
      <c r="BV239" s="31"/>
      <c r="BW239" s="31"/>
      <c r="BX239" s="31"/>
      <c r="BY239" s="31"/>
      <c r="BZ239" s="31"/>
      <c r="CA239" s="31"/>
      <c r="CB239" s="31"/>
      <c r="CC239" s="31"/>
      <c r="CD239" s="31"/>
      <c r="CE239" s="31">
        <v>36.306111111247446</v>
      </c>
    </row>
    <row r="240" spans="1:83" s="2" customFormat="1" ht="14.25" customHeight="1" x14ac:dyDescent="0.2">
      <c r="A240" s="9" t="s">
        <v>37</v>
      </c>
      <c r="B240" s="9">
        <v>835</v>
      </c>
      <c r="C240" s="9" t="s">
        <v>121</v>
      </c>
      <c r="D240" s="9">
        <v>2025</v>
      </c>
      <c r="E240" s="31">
        <v>11</v>
      </c>
      <c r="F240" s="31" t="s">
        <v>555</v>
      </c>
      <c r="G240" s="31">
        <v>5238.0400000000009</v>
      </c>
      <c r="H240" s="31">
        <v>5238.0400000000009</v>
      </c>
      <c r="I240" s="31">
        <v>4753.0000000000009</v>
      </c>
      <c r="J240" s="31">
        <v>3249</v>
      </c>
      <c r="K240" s="31">
        <v>955</v>
      </c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>
        <v>174.60133333333337</v>
      </c>
      <c r="AA240" s="31">
        <v>174.60133333333337</v>
      </c>
      <c r="AB240" s="31">
        <v>158.43333333333337</v>
      </c>
      <c r="AC240" s="31">
        <v>108.3</v>
      </c>
      <c r="AD240" s="31">
        <v>31.833333333333332</v>
      </c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>
        <v>15</v>
      </c>
      <c r="AT240" s="31">
        <v>13</v>
      </c>
      <c r="AU240" s="31">
        <v>9</v>
      </c>
      <c r="AV240" s="31">
        <v>5</v>
      </c>
      <c r="AW240" s="31">
        <v>1</v>
      </c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>
        <v>0.5</v>
      </c>
      <c r="BM240" s="31">
        <v>0.43333333333333335</v>
      </c>
      <c r="BN240" s="31">
        <v>0.3</v>
      </c>
      <c r="BO240" s="31">
        <v>0.16666666666666666</v>
      </c>
      <c r="BP240" s="31">
        <v>3.3333333333333333E-2</v>
      </c>
      <c r="BQ240" s="31"/>
      <c r="BR240" s="31"/>
      <c r="BS240" s="31"/>
      <c r="BT240" s="31"/>
      <c r="BU240" s="31"/>
      <c r="BV240" s="31"/>
      <c r="BW240" s="31"/>
      <c r="BX240" s="31"/>
      <c r="BY240" s="31"/>
      <c r="BZ240" s="31"/>
      <c r="CA240" s="31"/>
      <c r="CB240" s="31"/>
      <c r="CC240" s="31"/>
      <c r="CD240" s="31"/>
      <c r="CE240" s="31">
        <v>7.5277777776354924</v>
      </c>
    </row>
    <row r="241" spans="1:83" s="2" customFormat="1" ht="14.25" customHeight="1" x14ac:dyDescent="0.2">
      <c r="A241" s="9" t="s">
        <v>37</v>
      </c>
      <c r="B241" s="9">
        <v>580</v>
      </c>
      <c r="C241" s="9" t="s">
        <v>96</v>
      </c>
      <c r="D241" s="9">
        <v>2025</v>
      </c>
      <c r="E241" s="31">
        <v>11</v>
      </c>
      <c r="F241" s="31" t="s">
        <v>554</v>
      </c>
      <c r="G241" s="31">
        <v>10868.020000000002</v>
      </c>
      <c r="H241" s="31">
        <v>10868.02</v>
      </c>
      <c r="I241" s="31">
        <v>9652</v>
      </c>
      <c r="J241" s="31">
        <v>6912</v>
      </c>
      <c r="K241" s="31">
        <v>2727</v>
      </c>
      <c r="L241" s="31">
        <v>1050</v>
      </c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>
        <v>362.2673333333334</v>
      </c>
      <c r="AA241" s="31">
        <v>362.26733333333334</v>
      </c>
      <c r="AB241" s="31">
        <v>321.73333333333335</v>
      </c>
      <c r="AC241" s="31">
        <v>230.4</v>
      </c>
      <c r="AD241" s="31">
        <v>90.9</v>
      </c>
      <c r="AE241" s="31">
        <v>35</v>
      </c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>
        <v>31</v>
      </c>
      <c r="AT241" s="31">
        <v>30</v>
      </c>
      <c r="AU241" s="31">
        <v>20</v>
      </c>
      <c r="AV241" s="31">
        <v>10</v>
      </c>
      <c r="AW241" s="31">
        <v>3</v>
      </c>
      <c r="AX241" s="31">
        <v>1</v>
      </c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>
        <v>1.0333333333333334</v>
      </c>
      <c r="BM241" s="31">
        <v>1</v>
      </c>
      <c r="BN241" s="31">
        <v>0.66666666666666663</v>
      </c>
      <c r="BO241" s="31">
        <v>0.33333333333333331</v>
      </c>
      <c r="BP241" s="31">
        <v>0.1</v>
      </c>
      <c r="BQ241" s="31">
        <v>3.3333333333333333E-2</v>
      </c>
      <c r="BR241" s="31"/>
      <c r="BS241" s="31"/>
      <c r="BT241" s="31"/>
      <c r="BU241" s="31"/>
      <c r="BV241" s="31"/>
      <c r="BW241" s="31"/>
      <c r="BX241" s="31"/>
      <c r="BY241" s="31"/>
      <c r="BZ241" s="31"/>
      <c r="CA241" s="31"/>
      <c r="CB241" s="31"/>
      <c r="CC241" s="31"/>
      <c r="CD241" s="31"/>
      <c r="CE241" s="31">
        <v>36.444722222017589</v>
      </c>
    </row>
    <row r="242" spans="1:83" s="2" customFormat="1" ht="14.25" customHeight="1" x14ac:dyDescent="0.2">
      <c r="A242" s="9" t="s">
        <v>37</v>
      </c>
      <c r="B242" s="9">
        <v>838</v>
      </c>
      <c r="C242" s="9" t="s">
        <v>98</v>
      </c>
      <c r="D242" s="9">
        <v>2025</v>
      </c>
      <c r="E242" s="31">
        <v>11</v>
      </c>
      <c r="F242" s="31" t="s">
        <v>553</v>
      </c>
      <c r="G242" s="31">
        <v>716</v>
      </c>
      <c r="H242" s="31">
        <v>716</v>
      </c>
      <c r="I242" s="31">
        <v>551</v>
      </c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>
        <v>23.866666666666667</v>
      </c>
      <c r="AA242" s="31">
        <v>23.866666666666667</v>
      </c>
      <c r="AB242" s="31">
        <v>18.366666666666667</v>
      </c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>
        <v>6</v>
      </c>
      <c r="AT242" s="31">
        <v>3</v>
      </c>
      <c r="AU242" s="31">
        <v>2</v>
      </c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>
        <v>0.2</v>
      </c>
      <c r="BM242" s="31">
        <v>0.1</v>
      </c>
      <c r="BN242" s="31">
        <v>6.6666666666666666E-2</v>
      </c>
      <c r="BO242" s="31"/>
      <c r="BP242" s="31"/>
      <c r="BQ242" s="31"/>
      <c r="BR242" s="31"/>
      <c r="BS242" s="31"/>
      <c r="BT242" s="31"/>
      <c r="BU242" s="31"/>
      <c r="BV242" s="31"/>
      <c r="BW242" s="31"/>
      <c r="BX242" s="31"/>
      <c r="BY242" s="31"/>
      <c r="BZ242" s="31"/>
      <c r="CA242" s="31"/>
      <c r="CB242" s="31"/>
      <c r="CC242" s="31"/>
      <c r="CD242" s="31"/>
      <c r="CE242" s="31"/>
    </row>
    <row r="243" spans="1:83" s="2" customFormat="1" ht="14.25" customHeight="1" x14ac:dyDescent="0.2">
      <c r="A243" s="9" t="s">
        <v>37</v>
      </c>
      <c r="B243" s="9">
        <v>565</v>
      </c>
      <c r="C243" s="9" t="s">
        <v>187</v>
      </c>
      <c r="D243" s="9">
        <v>2025</v>
      </c>
      <c r="E243" s="31">
        <v>11</v>
      </c>
      <c r="F243" s="31" t="s">
        <v>550</v>
      </c>
      <c r="G243" s="31">
        <v>51045.799999999974</v>
      </c>
      <c r="H243" s="31">
        <v>51045.799999999974</v>
      </c>
      <c r="I243" s="31">
        <v>49119.949999999983</v>
      </c>
      <c r="J243" s="31">
        <v>36609.999999999985</v>
      </c>
      <c r="K243" s="31">
        <v>32995.999999999985</v>
      </c>
      <c r="L243" s="31">
        <v>28707.999999999985</v>
      </c>
      <c r="M243" s="31">
        <v>26641.999999999985</v>
      </c>
      <c r="N243" s="31">
        <v>24198.999999999978</v>
      </c>
      <c r="O243" s="31">
        <v>22434.999999999982</v>
      </c>
      <c r="P243" s="31">
        <v>22434.999999999982</v>
      </c>
      <c r="Q243" s="31">
        <v>6399</v>
      </c>
      <c r="R243" s="31">
        <v>6399</v>
      </c>
      <c r="S243" s="31"/>
      <c r="T243" s="31"/>
      <c r="U243" s="31"/>
      <c r="V243" s="31"/>
      <c r="W243" s="31"/>
      <c r="X243" s="31"/>
      <c r="Y243" s="31"/>
      <c r="Z243" s="31">
        <v>1701.5266666666657</v>
      </c>
      <c r="AA243" s="31">
        <v>1701.5266666666657</v>
      </c>
      <c r="AB243" s="31">
        <v>1637.331666666666</v>
      </c>
      <c r="AC243" s="31">
        <v>1220.3333333333328</v>
      </c>
      <c r="AD243" s="31">
        <v>1099.8666666666661</v>
      </c>
      <c r="AE243" s="31">
        <v>956.93333333333283</v>
      </c>
      <c r="AF243" s="31">
        <v>888.06666666666615</v>
      </c>
      <c r="AG243" s="31">
        <v>806.63333333333264</v>
      </c>
      <c r="AH243" s="31">
        <v>747.83333333333269</v>
      </c>
      <c r="AI243" s="31">
        <v>747.83333333333269</v>
      </c>
      <c r="AJ243" s="31">
        <v>213.3</v>
      </c>
      <c r="AK243" s="31">
        <v>213.3</v>
      </c>
      <c r="AL243" s="31"/>
      <c r="AM243" s="31"/>
      <c r="AN243" s="31"/>
      <c r="AO243" s="31"/>
      <c r="AP243" s="31"/>
      <c r="AQ243" s="31"/>
      <c r="AR243" s="31"/>
      <c r="AS243" s="31">
        <v>87</v>
      </c>
      <c r="AT243" s="31">
        <v>75</v>
      </c>
      <c r="AU243" s="31">
        <v>60</v>
      </c>
      <c r="AV243" s="31">
        <v>21</v>
      </c>
      <c r="AW243" s="31">
        <v>15</v>
      </c>
      <c r="AX243" s="31">
        <v>10</v>
      </c>
      <c r="AY243" s="31">
        <v>8</v>
      </c>
      <c r="AZ243" s="31">
        <v>6</v>
      </c>
      <c r="BA243" s="31">
        <v>5</v>
      </c>
      <c r="BB243" s="31">
        <v>5</v>
      </c>
      <c r="BC243" s="31">
        <v>1</v>
      </c>
      <c r="BD243" s="31">
        <v>1</v>
      </c>
      <c r="BE243" s="31"/>
      <c r="BF243" s="31"/>
      <c r="BG243" s="31"/>
      <c r="BH243" s="31"/>
      <c r="BI243" s="31"/>
      <c r="BJ243" s="31"/>
      <c r="BK243" s="31"/>
      <c r="BL243" s="31">
        <v>2.9</v>
      </c>
      <c r="BM243" s="31">
        <v>2.5</v>
      </c>
      <c r="BN243" s="31">
        <v>2</v>
      </c>
      <c r="BO243" s="31">
        <v>0.7</v>
      </c>
      <c r="BP243" s="31">
        <v>0.5</v>
      </c>
      <c r="BQ243" s="31">
        <v>0.33333333333333331</v>
      </c>
      <c r="BR243" s="31">
        <v>0.26666666666666666</v>
      </c>
      <c r="BS243" s="31">
        <v>0.2</v>
      </c>
      <c r="BT243" s="31">
        <v>0.16666666666666666</v>
      </c>
      <c r="BU243" s="31">
        <v>0.16666666666666666</v>
      </c>
      <c r="BV243" s="31">
        <v>3.3333333333333333E-2</v>
      </c>
      <c r="BW243" s="31">
        <v>3.3333333333333333E-2</v>
      </c>
      <c r="BX243" s="31"/>
      <c r="BY243" s="31"/>
      <c r="BZ243" s="31"/>
      <c r="CA243" s="31"/>
      <c r="CB243" s="31"/>
      <c r="CC243" s="31"/>
      <c r="CD243" s="31"/>
      <c r="CE243" s="31">
        <v>114.48388888866408</v>
      </c>
    </row>
    <row r="244" spans="1:83" s="2" customFormat="1" ht="14.25" customHeight="1" x14ac:dyDescent="0.2">
      <c r="A244" s="9" t="s">
        <v>37</v>
      </c>
      <c r="B244" s="9">
        <v>520</v>
      </c>
      <c r="C244" s="9" t="s">
        <v>101</v>
      </c>
      <c r="D244" s="9">
        <v>2025</v>
      </c>
      <c r="E244" s="31">
        <v>11</v>
      </c>
      <c r="F244" s="31" t="s">
        <v>547</v>
      </c>
      <c r="G244" s="31">
        <v>8939</v>
      </c>
      <c r="H244" s="31">
        <v>8939</v>
      </c>
      <c r="I244" s="31">
        <v>8939</v>
      </c>
      <c r="J244" s="31">
        <v>8646</v>
      </c>
      <c r="K244" s="31">
        <v>8646</v>
      </c>
      <c r="L244" s="31">
        <v>8646</v>
      </c>
      <c r="M244" s="31">
        <v>8646</v>
      </c>
      <c r="N244" s="31">
        <v>7372</v>
      </c>
      <c r="O244" s="31">
        <v>7372</v>
      </c>
      <c r="P244" s="31">
        <v>7372</v>
      </c>
      <c r="Q244" s="31"/>
      <c r="R244" s="31"/>
      <c r="S244" s="31"/>
      <c r="T244" s="31"/>
      <c r="U244" s="31"/>
      <c r="V244" s="31"/>
      <c r="W244" s="31"/>
      <c r="X244" s="31"/>
      <c r="Y244" s="31"/>
      <c r="Z244" s="31">
        <v>297.96666666666664</v>
      </c>
      <c r="AA244" s="31">
        <v>297.96666666666664</v>
      </c>
      <c r="AB244" s="31">
        <v>297.96666666666664</v>
      </c>
      <c r="AC244" s="31">
        <v>288.2</v>
      </c>
      <c r="AD244" s="31">
        <v>288.2</v>
      </c>
      <c r="AE244" s="31">
        <v>288.2</v>
      </c>
      <c r="AF244" s="31">
        <v>288.2</v>
      </c>
      <c r="AG244" s="31">
        <v>245.73333333333332</v>
      </c>
      <c r="AH244" s="31">
        <v>245.73333333333332</v>
      </c>
      <c r="AI244" s="31">
        <v>245.73333333333332</v>
      </c>
      <c r="AJ244" s="31"/>
      <c r="AK244" s="31"/>
      <c r="AL244" s="31"/>
      <c r="AM244" s="31"/>
      <c r="AN244" s="31"/>
      <c r="AO244" s="31"/>
      <c r="AP244" s="31"/>
      <c r="AQ244" s="31"/>
      <c r="AR244" s="31"/>
      <c r="AS244" s="31">
        <v>4</v>
      </c>
      <c r="AT244" s="31">
        <v>4</v>
      </c>
      <c r="AU244" s="31">
        <v>4</v>
      </c>
      <c r="AV244" s="31">
        <v>3</v>
      </c>
      <c r="AW244" s="31">
        <v>3</v>
      </c>
      <c r="AX244" s="31">
        <v>3</v>
      </c>
      <c r="AY244" s="31">
        <v>3</v>
      </c>
      <c r="AZ244" s="31">
        <v>2</v>
      </c>
      <c r="BA244" s="31">
        <v>2</v>
      </c>
      <c r="BB244" s="31">
        <v>2</v>
      </c>
      <c r="BC244" s="31"/>
      <c r="BD244" s="31"/>
      <c r="BE244" s="31"/>
      <c r="BF244" s="31"/>
      <c r="BG244" s="31"/>
      <c r="BH244" s="31"/>
      <c r="BI244" s="31"/>
      <c r="BJ244" s="31"/>
      <c r="BK244" s="31"/>
      <c r="BL244" s="31">
        <v>0.13333333333333333</v>
      </c>
      <c r="BM244" s="31">
        <v>0.13333333333333333</v>
      </c>
      <c r="BN244" s="31">
        <v>0.13333333333333333</v>
      </c>
      <c r="BO244" s="31">
        <v>0.1</v>
      </c>
      <c r="BP244" s="31">
        <v>0.1</v>
      </c>
      <c r="BQ244" s="31">
        <v>0.1</v>
      </c>
      <c r="BR244" s="31">
        <v>0.1</v>
      </c>
      <c r="BS244" s="31">
        <v>6.6666666666666666E-2</v>
      </c>
      <c r="BT244" s="31">
        <v>6.6666666666666666E-2</v>
      </c>
      <c r="BU244" s="31">
        <v>6.6666666666666666E-2</v>
      </c>
      <c r="BV244" s="31"/>
      <c r="BW244" s="31"/>
      <c r="BX244" s="31"/>
      <c r="BY244" s="31"/>
      <c r="BZ244" s="31"/>
      <c r="CA244" s="31"/>
      <c r="CB244" s="31"/>
      <c r="CC244" s="31"/>
      <c r="CD244" s="31"/>
      <c r="CE244" s="31"/>
    </row>
    <row r="245" spans="1:83" s="2" customFormat="1" ht="14.25" customHeight="1" x14ac:dyDescent="0.2">
      <c r="A245" s="9" t="s">
        <v>37</v>
      </c>
      <c r="B245" s="9">
        <v>517</v>
      </c>
      <c r="C245" s="9" t="s">
        <v>165</v>
      </c>
      <c r="D245" s="9">
        <v>2025</v>
      </c>
      <c r="E245" s="31">
        <v>11</v>
      </c>
      <c r="F245" s="31" t="s">
        <v>552</v>
      </c>
      <c r="G245" s="31">
        <v>30230.850000000031</v>
      </c>
      <c r="H245" s="31">
        <v>30230.850000000031</v>
      </c>
      <c r="I245" s="31">
        <v>28634.950000000033</v>
      </c>
      <c r="J245" s="31">
        <v>20833.000000000033</v>
      </c>
      <c r="K245" s="31">
        <v>17767.000000000004</v>
      </c>
      <c r="L245" s="31">
        <v>12363.999999999996</v>
      </c>
      <c r="M245" s="31">
        <v>10162.999999999996</v>
      </c>
      <c r="N245" s="31">
        <v>8931</v>
      </c>
      <c r="O245" s="31">
        <v>8931</v>
      </c>
      <c r="P245" s="31">
        <v>6664</v>
      </c>
      <c r="Q245" s="31"/>
      <c r="R245" s="31"/>
      <c r="S245" s="31"/>
      <c r="T245" s="31"/>
      <c r="U245" s="31"/>
      <c r="V245" s="31"/>
      <c r="W245" s="31"/>
      <c r="X245" s="31"/>
      <c r="Y245" s="31"/>
      <c r="Z245" s="31">
        <v>1007.6950000000011</v>
      </c>
      <c r="AA245" s="31">
        <v>1007.6950000000011</v>
      </c>
      <c r="AB245" s="31">
        <v>954.49833333333447</v>
      </c>
      <c r="AC245" s="31">
        <v>694.43333333333442</v>
      </c>
      <c r="AD245" s="31">
        <v>592.23333333333346</v>
      </c>
      <c r="AE245" s="31">
        <v>412.13333333333321</v>
      </c>
      <c r="AF245" s="31">
        <v>338.76666666666654</v>
      </c>
      <c r="AG245" s="31">
        <v>297.7</v>
      </c>
      <c r="AH245" s="31">
        <v>297.7</v>
      </c>
      <c r="AI245" s="31">
        <v>222.13333333333333</v>
      </c>
      <c r="AJ245" s="31"/>
      <c r="AK245" s="31"/>
      <c r="AL245" s="31"/>
      <c r="AM245" s="31"/>
      <c r="AN245" s="31"/>
      <c r="AO245" s="31"/>
      <c r="AP245" s="31"/>
      <c r="AQ245" s="31"/>
      <c r="AR245" s="31"/>
      <c r="AS245" s="31">
        <v>56</v>
      </c>
      <c r="AT245" s="31">
        <v>56</v>
      </c>
      <c r="AU245" s="31">
        <v>43</v>
      </c>
      <c r="AV245" s="31">
        <v>17</v>
      </c>
      <c r="AW245" s="31">
        <v>12</v>
      </c>
      <c r="AX245" s="31">
        <v>6</v>
      </c>
      <c r="AY245" s="31">
        <v>4</v>
      </c>
      <c r="AZ245" s="31">
        <v>3</v>
      </c>
      <c r="BA245" s="31">
        <v>3</v>
      </c>
      <c r="BB245" s="31">
        <v>2</v>
      </c>
      <c r="BC245" s="31"/>
      <c r="BD245" s="31"/>
      <c r="BE245" s="31"/>
      <c r="BF245" s="31"/>
      <c r="BG245" s="31"/>
      <c r="BH245" s="31"/>
      <c r="BI245" s="31"/>
      <c r="BJ245" s="31"/>
      <c r="BK245" s="31"/>
      <c r="BL245" s="31">
        <v>1.8666666666666667</v>
      </c>
      <c r="BM245" s="31">
        <v>1.8666666666666667</v>
      </c>
      <c r="BN245" s="31">
        <v>1.4333333333333333</v>
      </c>
      <c r="BO245" s="31">
        <v>0.56666666666666665</v>
      </c>
      <c r="BP245" s="31">
        <v>0.4</v>
      </c>
      <c r="BQ245" s="31">
        <v>0.2</v>
      </c>
      <c r="BR245" s="31">
        <v>0.13333333333333333</v>
      </c>
      <c r="BS245" s="31">
        <v>0.1</v>
      </c>
      <c r="BT245" s="31">
        <v>0.1</v>
      </c>
      <c r="BU245" s="31">
        <v>6.6666666666666666E-2</v>
      </c>
      <c r="BV245" s="31"/>
      <c r="BW245" s="31"/>
      <c r="BX245" s="31"/>
      <c r="BY245" s="31"/>
      <c r="BZ245" s="31"/>
      <c r="CA245" s="31"/>
      <c r="CB245" s="31"/>
      <c r="CC245" s="31"/>
      <c r="CD245" s="31"/>
      <c r="CE245" s="31">
        <v>42.609444444417022</v>
      </c>
    </row>
    <row r="246" spans="1:83" s="2" customFormat="1" ht="14.25" customHeight="1" x14ac:dyDescent="0.2">
      <c r="A246" s="9" t="s">
        <v>37</v>
      </c>
      <c r="B246" s="9">
        <v>543</v>
      </c>
      <c r="C246" s="9" t="s">
        <v>110</v>
      </c>
      <c r="D246" s="9">
        <v>2025</v>
      </c>
      <c r="E246" s="31">
        <v>11</v>
      </c>
      <c r="F246" s="31" t="s">
        <v>548</v>
      </c>
      <c r="G246" s="31">
        <v>123604.41000000011</v>
      </c>
      <c r="H246" s="31">
        <v>123604.41000000009</v>
      </c>
      <c r="I246" s="31">
        <v>116977.85000000011</v>
      </c>
      <c r="J246" s="31">
        <v>95106.900000000067</v>
      </c>
      <c r="K246" s="31">
        <v>76201.000000000058</v>
      </c>
      <c r="L246" s="31">
        <v>63189.000000000044</v>
      </c>
      <c r="M246" s="31">
        <v>55695.000000000036</v>
      </c>
      <c r="N246" s="31">
        <v>50386.000000000029</v>
      </c>
      <c r="O246" s="31">
        <v>38899.999999999985</v>
      </c>
      <c r="P246" s="31">
        <v>25224.999999999996</v>
      </c>
      <c r="Q246" s="31"/>
      <c r="R246" s="31"/>
      <c r="S246" s="31"/>
      <c r="T246" s="31"/>
      <c r="U246" s="31"/>
      <c r="V246" s="31"/>
      <c r="W246" s="31"/>
      <c r="X246" s="31"/>
      <c r="Y246" s="31"/>
      <c r="Z246" s="31">
        <v>4120.1470000000036</v>
      </c>
      <c r="AA246" s="31">
        <v>4120.1470000000027</v>
      </c>
      <c r="AB246" s="31">
        <v>3899.2616666666704</v>
      </c>
      <c r="AC246" s="31">
        <v>3170.2300000000023</v>
      </c>
      <c r="AD246" s="31">
        <v>2540.0333333333351</v>
      </c>
      <c r="AE246" s="31">
        <v>2106.3000000000015</v>
      </c>
      <c r="AF246" s="31">
        <v>1856.5000000000011</v>
      </c>
      <c r="AG246" s="31">
        <v>1679.5333333333342</v>
      </c>
      <c r="AH246" s="31">
        <v>1296.6666666666663</v>
      </c>
      <c r="AI246" s="31">
        <v>840.83333333333326</v>
      </c>
      <c r="AJ246" s="31"/>
      <c r="AK246" s="31"/>
      <c r="AL246" s="31"/>
      <c r="AM246" s="31"/>
      <c r="AN246" s="31"/>
      <c r="AO246" s="31"/>
      <c r="AP246" s="31"/>
      <c r="AQ246" s="31"/>
      <c r="AR246" s="31"/>
      <c r="AS246" s="31">
        <v>213</v>
      </c>
      <c r="AT246" s="31">
        <v>198</v>
      </c>
      <c r="AU246" s="31">
        <v>143</v>
      </c>
      <c r="AV246" s="31">
        <v>77</v>
      </c>
      <c r="AW246" s="31">
        <v>47</v>
      </c>
      <c r="AX246" s="31">
        <v>32</v>
      </c>
      <c r="AY246" s="31">
        <v>25</v>
      </c>
      <c r="AZ246" s="31">
        <v>21</v>
      </c>
      <c r="BA246" s="31">
        <v>14</v>
      </c>
      <c r="BB246" s="31">
        <v>8</v>
      </c>
      <c r="BC246" s="31"/>
      <c r="BD246" s="31"/>
      <c r="BE246" s="31"/>
      <c r="BF246" s="31"/>
      <c r="BG246" s="31"/>
      <c r="BH246" s="31"/>
      <c r="BI246" s="31"/>
      <c r="BJ246" s="31"/>
      <c r="BK246" s="31"/>
      <c r="BL246" s="31">
        <v>7.1</v>
      </c>
      <c r="BM246" s="31">
        <v>6.6</v>
      </c>
      <c r="BN246" s="31">
        <v>4.7666666666666666</v>
      </c>
      <c r="BO246" s="31">
        <v>2.5666666666666669</v>
      </c>
      <c r="BP246" s="31">
        <v>1.5666666666666667</v>
      </c>
      <c r="BQ246" s="31">
        <v>1.0666666666666667</v>
      </c>
      <c r="BR246" s="31">
        <v>0.83333333333333337</v>
      </c>
      <c r="BS246" s="31">
        <v>0.7</v>
      </c>
      <c r="BT246" s="31">
        <v>0.46666666666666667</v>
      </c>
      <c r="BU246" s="31">
        <v>0.26666666666666666</v>
      </c>
      <c r="BV246" s="31"/>
      <c r="BW246" s="31"/>
      <c r="BX246" s="31"/>
      <c r="BY246" s="31"/>
      <c r="BZ246" s="31"/>
      <c r="CA246" s="31"/>
      <c r="CB246" s="31"/>
      <c r="CC246" s="31"/>
      <c r="CD246" s="31"/>
      <c r="CE246" s="31">
        <v>168.41527777751674</v>
      </c>
    </row>
    <row r="247" spans="1:83" s="2" customFormat="1" ht="14.25" customHeight="1" x14ac:dyDescent="0.2">
      <c r="A247" s="9" t="s">
        <v>37</v>
      </c>
      <c r="B247" s="9">
        <v>817</v>
      </c>
      <c r="C247" s="9" t="s">
        <v>93</v>
      </c>
      <c r="D247" s="9">
        <v>2025</v>
      </c>
      <c r="E247" s="31">
        <v>11</v>
      </c>
      <c r="F247" s="31" t="s">
        <v>549</v>
      </c>
      <c r="G247" s="31">
        <v>615</v>
      </c>
      <c r="H247" s="31">
        <v>615</v>
      </c>
      <c r="I247" s="31">
        <v>476</v>
      </c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>
        <v>20.5</v>
      </c>
      <c r="AA247" s="31">
        <v>20.5</v>
      </c>
      <c r="AB247" s="31">
        <v>15.866666666666667</v>
      </c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>
        <v>2</v>
      </c>
      <c r="AT247" s="31">
        <v>2</v>
      </c>
      <c r="AU247" s="31">
        <v>1</v>
      </c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>
        <v>6.6666666666666666E-2</v>
      </c>
      <c r="BM247" s="31">
        <v>6.6666666666666666E-2</v>
      </c>
      <c r="BN247" s="31">
        <v>3.3333333333333333E-2</v>
      </c>
      <c r="BO247" s="31"/>
      <c r="BP247" s="31"/>
      <c r="BQ247" s="31"/>
      <c r="BR247" s="31"/>
      <c r="BS247" s="31"/>
      <c r="BT247" s="31"/>
      <c r="BU247" s="31"/>
      <c r="BV247" s="31"/>
      <c r="BW247" s="31"/>
      <c r="BX247" s="31"/>
      <c r="BY247" s="31"/>
      <c r="BZ247" s="31"/>
      <c r="CA247" s="31"/>
      <c r="CB247" s="31"/>
      <c r="CC247" s="31"/>
      <c r="CD247" s="31"/>
      <c r="CE247" s="31"/>
    </row>
    <row r="248" spans="1:83" s="2" customFormat="1" ht="14.25" customHeight="1" x14ac:dyDescent="0.2">
      <c r="A248" s="9" t="s">
        <v>33</v>
      </c>
      <c r="B248" s="9">
        <v>543</v>
      </c>
      <c r="C248" s="9" t="s">
        <v>110</v>
      </c>
      <c r="D248" s="9">
        <v>2025</v>
      </c>
      <c r="E248" s="31">
        <v>11</v>
      </c>
      <c r="F248" s="31" t="s">
        <v>560</v>
      </c>
      <c r="G248" s="31">
        <v>138</v>
      </c>
      <c r="H248" s="31">
        <v>138</v>
      </c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>
        <v>4.5999999999999996</v>
      </c>
      <c r="AA248" s="31">
        <v>4.5999999999999996</v>
      </c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>
        <v>1</v>
      </c>
      <c r="AT248" s="31">
        <v>1</v>
      </c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>
        <v>3.3333333333333333E-2</v>
      </c>
      <c r="BM248" s="31">
        <v>3.3333333333333333E-2</v>
      </c>
      <c r="BN248" s="31"/>
      <c r="BO248" s="31"/>
      <c r="BP248" s="31"/>
      <c r="BQ248" s="31"/>
      <c r="BR248" s="31"/>
      <c r="BS248" s="31"/>
      <c r="BT248" s="31"/>
      <c r="BU248" s="31"/>
      <c r="BV248" s="31"/>
      <c r="BW248" s="31"/>
      <c r="BX248" s="31"/>
      <c r="BY248" s="31"/>
      <c r="BZ248" s="31"/>
      <c r="CA248" s="31"/>
      <c r="CB248" s="31"/>
      <c r="CC248" s="31"/>
      <c r="CD248" s="31"/>
      <c r="CE248" s="31">
        <v>2.2599999999999998</v>
      </c>
    </row>
    <row r="249" spans="1:83" s="2" customFormat="1" ht="14.25" customHeight="1" x14ac:dyDescent="0.2">
      <c r="A249" s="9" t="s">
        <v>33</v>
      </c>
      <c r="B249" s="9">
        <v>537</v>
      </c>
      <c r="C249" s="9" t="s">
        <v>126</v>
      </c>
      <c r="D249" s="9">
        <v>2025</v>
      </c>
      <c r="E249" s="31">
        <v>11</v>
      </c>
      <c r="F249" s="31" t="s">
        <v>559</v>
      </c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  <c r="BS249" s="31"/>
      <c r="BT249" s="31"/>
      <c r="BU249" s="31"/>
      <c r="BV249" s="31"/>
      <c r="BW249" s="31"/>
      <c r="BX249" s="31"/>
      <c r="BY249" s="31"/>
      <c r="BZ249" s="31"/>
      <c r="CA249" s="31"/>
      <c r="CB249" s="31"/>
      <c r="CC249" s="31"/>
      <c r="CD249" s="31"/>
      <c r="CE249" s="31">
        <v>128.10166666668374</v>
      </c>
    </row>
    <row r="250" spans="1:83" s="2" customFormat="1" ht="14.25" customHeight="1" x14ac:dyDescent="0.2">
      <c r="A250" s="9" t="s">
        <v>33</v>
      </c>
      <c r="B250" s="9">
        <v>812</v>
      </c>
      <c r="C250" s="9" t="s">
        <v>157</v>
      </c>
      <c r="D250" s="9">
        <v>2025</v>
      </c>
      <c r="E250" s="31">
        <v>11</v>
      </c>
      <c r="F250" s="31" t="s">
        <v>556</v>
      </c>
      <c r="G250" s="31">
        <v>102506.94000000032</v>
      </c>
      <c r="H250" s="31">
        <v>102506.94000000034</v>
      </c>
      <c r="I250" s="31">
        <v>98548.960000000327</v>
      </c>
      <c r="J250" s="31">
        <v>82065.000000000029</v>
      </c>
      <c r="K250" s="31">
        <v>70546.000000000058</v>
      </c>
      <c r="L250" s="31">
        <v>63609.999999999935</v>
      </c>
      <c r="M250" s="31">
        <v>53934.999999999949</v>
      </c>
      <c r="N250" s="31">
        <v>48602.999999999956</v>
      </c>
      <c r="O250" s="31">
        <v>38263.999999999985</v>
      </c>
      <c r="P250" s="31">
        <v>28385.999999999971</v>
      </c>
      <c r="Q250" s="31">
        <v>5500</v>
      </c>
      <c r="R250" s="31">
        <v>5500</v>
      </c>
      <c r="S250" s="31"/>
      <c r="T250" s="31"/>
      <c r="U250" s="31"/>
      <c r="V250" s="31"/>
      <c r="W250" s="31"/>
      <c r="X250" s="31"/>
      <c r="Y250" s="31"/>
      <c r="Z250" s="31">
        <v>3416.8980000000106</v>
      </c>
      <c r="AA250" s="31">
        <v>3416.8980000000111</v>
      </c>
      <c r="AB250" s="31">
        <v>3284.965333333344</v>
      </c>
      <c r="AC250" s="31">
        <v>2735.5000000000009</v>
      </c>
      <c r="AD250" s="31">
        <v>2351.5333333333351</v>
      </c>
      <c r="AE250" s="31">
        <v>2120.3333333333312</v>
      </c>
      <c r="AF250" s="31">
        <v>1797.8333333333317</v>
      </c>
      <c r="AG250" s="31">
        <v>1620.0999999999985</v>
      </c>
      <c r="AH250" s="31">
        <v>1275.4666666666662</v>
      </c>
      <c r="AI250" s="31">
        <v>946.19999999999902</v>
      </c>
      <c r="AJ250" s="31">
        <v>183.33333333333334</v>
      </c>
      <c r="AK250" s="31">
        <v>183.33333333333334</v>
      </c>
      <c r="AL250" s="31"/>
      <c r="AM250" s="31"/>
      <c r="AN250" s="31"/>
      <c r="AO250" s="31"/>
      <c r="AP250" s="31"/>
      <c r="AQ250" s="31"/>
      <c r="AR250" s="31"/>
      <c r="AS250" s="31">
        <v>147</v>
      </c>
      <c r="AT250" s="31">
        <v>139</v>
      </c>
      <c r="AU250" s="31">
        <v>109</v>
      </c>
      <c r="AV250" s="31">
        <v>57</v>
      </c>
      <c r="AW250" s="31">
        <v>39</v>
      </c>
      <c r="AX250" s="31">
        <v>31</v>
      </c>
      <c r="AY250" s="31">
        <v>22</v>
      </c>
      <c r="AZ250" s="31">
        <v>18</v>
      </c>
      <c r="BA250" s="31">
        <v>12</v>
      </c>
      <c r="BB250" s="31">
        <v>8</v>
      </c>
      <c r="BC250" s="31">
        <v>1</v>
      </c>
      <c r="BD250" s="31">
        <v>1</v>
      </c>
      <c r="BE250" s="31"/>
      <c r="BF250" s="31"/>
      <c r="BG250" s="31"/>
      <c r="BH250" s="31"/>
      <c r="BI250" s="31"/>
      <c r="BJ250" s="31"/>
      <c r="BK250" s="31"/>
      <c r="BL250" s="31">
        <v>4.9000000000000004</v>
      </c>
      <c r="BM250" s="31">
        <v>4.6333333333333337</v>
      </c>
      <c r="BN250" s="31">
        <v>3.6333333333333333</v>
      </c>
      <c r="BO250" s="31">
        <v>1.9</v>
      </c>
      <c r="BP250" s="31">
        <v>1.3</v>
      </c>
      <c r="BQ250" s="31">
        <v>1.0333333333333334</v>
      </c>
      <c r="BR250" s="31">
        <v>0.73333333333333328</v>
      </c>
      <c r="BS250" s="31">
        <v>0.6</v>
      </c>
      <c r="BT250" s="31">
        <v>0.4</v>
      </c>
      <c r="BU250" s="31">
        <v>0.26666666666666666</v>
      </c>
      <c r="BV250" s="31">
        <v>3.3333333333333333E-2</v>
      </c>
      <c r="BW250" s="31">
        <v>3.3333333333333333E-2</v>
      </c>
      <c r="BX250" s="31"/>
      <c r="BY250" s="31"/>
      <c r="BZ250" s="31"/>
      <c r="CA250" s="31"/>
      <c r="CB250" s="31"/>
      <c r="CC250" s="31"/>
      <c r="CD250" s="31"/>
      <c r="CE250" s="31">
        <v>91.179166666232049</v>
      </c>
    </row>
    <row r="251" spans="1:83" s="2" customFormat="1" ht="14.25" customHeight="1" x14ac:dyDescent="0.2">
      <c r="A251" s="9" t="s">
        <v>33</v>
      </c>
      <c r="B251" s="9">
        <v>886</v>
      </c>
      <c r="C251" s="9" t="s">
        <v>116</v>
      </c>
      <c r="D251" s="9">
        <v>2025</v>
      </c>
      <c r="E251" s="31">
        <v>11</v>
      </c>
      <c r="F251" s="31" t="s">
        <v>566</v>
      </c>
      <c r="G251" s="31">
        <v>96283.960000000312</v>
      </c>
      <c r="H251" s="31">
        <v>96283.960000000283</v>
      </c>
      <c r="I251" s="31">
        <v>93008.980000000185</v>
      </c>
      <c r="J251" s="31">
        <v>76754.979999999967</v>
      </c>
      <c r="K251" s="31">
        <v>69844.999999999971</v>
      </c>
      <c r="L251" s="31">
        <v>60023.999999999935</v>
      </c>
      <c r="M251" s="31">
        <v>50202.999999999971</v>
      </c>
      <c r="N251" s="31">
        <v>46263.999999999971</v>
      </c>
      <c r="O251" s="31">
        <v>32794.999999999993</v>
      </c>
      <c r="P251" s="31">
        <v>30054</v>
      </c>
      <c r="Q251" s="31">
        <v>16499.999999999996</v>
      </c>
      <c r="R251" s="31">
        <v>16499.999999999996</v>
      </c>
      <c r="S251" s="31"/>
      <c r="T251" s="31"/>
      <c r="U251" s="31"/>
      <c r="V251" s="31"/>
      <c r="W251" s="31"/>
      <c r="X251" s="31"/>
      <c r="Y251" s="31"/>
      <c r="Z251" s="31">
        <v>3209.4653333333436</v>
      </c>
      <c r="AA251" s="31">
        <v>3209.4653333333426</v>
      </c>
      <c r="AB251" s="31">
        <v>3100.2993333333393</v>
      </c>
      <c r="AC251" s="31">
        <v>2558.4993333333323</v>
      </c>
      <c r="AD251" s="31">
        <v>2328.1666666666656</v>
      </c>
      <c r="AE251" s="31">
        <v>2000.7999999999979</v>
      </c>
      <c r="AF251" s="31">
        <v>1673.4333333333323</v>
      </c>
      <c r="AG251" s="31">
        <v>1542.1333333333323</v>
      </c>
      <c r="AH251" s="31">
        <v>1093.1666666666665</v>
      </c>
      <c r="AI251" s="31">
        <v>1001.8</v>
      </c>
      <c r="AJ251" s="31">
        <v>549.99999999999989</v>
      </c>
      <c r="AK251" s="31">
        <v>549.99999999999989</v>
      </c>
      <c r="AL251" s="31"/>
      <c r="AM251" s="31"/>
      <c r="AN251" s="31"/>
      <c r="AO251" s="31"/>
      <c r="AP251" s="31"/>
      <c r="AQ251" s="31"/>
      <c r="AR251" s="31"/>
      <c r="AS251" s="31">
        <v>136</v>
      </c>
      <c r="AT251" s="31">
        <v>121</v>
      </c>
      <c r="AU251" s="31">
        <v>97</v>
      </c>
      <c r="AV251" s="31">
        <v>51</v>
      </c>
      <c r="AW251" s="31">
        <v>39</v>
      </c>
      <c r="AX251" s="31">
        <v>28</v>
      </c>
      <c r="AY251" s="31">
        <v>19</v>
      </c>
      <c r="AZ251" s="31">
        <v>16</v>
      </c>
      <c r="BA251" s="31">
        <v>8</v>
      </c>
      <c r="BB251" s="31">
        <v>7</v>
      </c>
      <c r="BC251" s="31">
        <v>3</v>
      </c>
      <c r="BD251" s="31">
        <v>3</v>
      </c>
      <c r="BE251" s="31"/>
      <c r="BF251" s="31"/>
      <c r="BG251" s="31"/>
      <c r="BH251" s="31"/>
      <c r="BI251" s="31"/>
      <c r="BJ251" s="31"/>
      <c r="BK251" s="31"/>
      <c r="BL251" s="31">
        <v>4.5333333333333332</v>
      </c>
      <c r="BM251" s="31">
        <v>4.0333333333333332</v>
      </c>
      <c r="BN251" s="31">
        <v>3.2333333333333334</v>
      </c>
      <c r="BO251" s="31">
        <v>1.7</v>
      </c>
      <c r="BP251" s="31">
        <v>1.3</v>
      </c>
      <c r="BQ251" s="31">
        <v>0.93333333333333335</v>
      </c>
      <c r="BR251" s="31">
        <v>0.6333333333333333</v>
      </c>
      <c r="BS251" s="31">
        <v>0.53333333333333333</v>
      </c>
      <c r="BT251" s="31">
        <v>0.26666666666666666</v>
      </c>
      <c r="BU251" s="31">
        <v>0.23333333333333334</v>
      </c>
      <c r="BV251" s="31">
        <v>0.1</v>
      </c>
      <c r="BW251" s="31">
        <v>0.1</v>
      </c>
      <c r="BX251" s="31"/>
      <c r="BY251" s="31"/>
      <c r="BZ251" s="31"/>
      <c r="CA251" s="31"/>
      <c r="CB251" s="31"/>
      <c r="CC251" s="31"/>
      <c r="CD251" s="31"/>
      <c r="CE251" s="31">
        <v>110.32972222252283</v>
      </c>
    </row>
    <row r="252" spans="1:83" s="2" customFormat="1" ht="14.25" customHeight="1" x14ac:dyDescent="0.2">
      <c r="A252" s="9" t="s">
        <v>33</v>
      </c>
      <c r="B252" s="9">
        <v>832</v>
      </c>
      <c r="C252" s="9" t="s">
        <v>115</v>
      </c>
      <c r="D252" s="9">
        <v>2025</v>
      </c>
      <c r="E252" s="31">
        <v>11</v>
      </c>
      <c r="F252" s="31" t="s">
        <v>567</v>
      </c>
      <c r="G252" s="31">
        <v>277858.59999999852</v>
      </c>
      <c r="H252" s="31">
        <v>277858.59999999846</v>
      </c>
      <c r="I252" s="31">
        <v>271964.84999999858</v>
      </c>
      <c r="J252" s="31">
        <v>246596.94999999963</v>
      </c>
      <c r="K252" s="31">
        <v>227300.99999999965</v>
      </c>
      <c r="L252" s="31">
        <v>219470.99999999965</v>
      </c>
      <c r="M252" s="31">
        <v>211621.99999999965</v>
      </c>
      <c r="N252" s="31">
        <v>200950.99999999985</v>
      </c>
      <c r="O252" s="31">
        <v>186465.99999999988</v>
      </c>
      <c r="P252" s="31">
        <v>161456.00000000009</v>
      </c>
      <c r="Q252" s="31">
        <v>96347.999999999985</v>
      </c>
      <c r="R252" s="31">
        <v>96347.999999999985</v>
      </c>
      <c r="S252" s="31">
        <v>68103.000000000087</v>
      </c>
      <c r="T252" s="31">
        <v>68103.000000000087</v>
      </c>
      <c r="U252" s="31">
        <v>68103.000000000087</v>
      </c>
      <c r="V252" s="31">
        <v>19457</v>
      </c>
      <c r="W252" s="31"/>
      <c r="X252" s="31"/>
      <c r="Y252" s="31"/>
      <c r="Z252" s="31">
        <v>9261.9533333332838</v>
      </c>
      <c r="AA252" s="31">
        <v>9261.953333333282</v>
      </c>
      <c r="AB252" s="31">
        <v>9065.4949999999535</v>
      </c>
      <c r="AC252" s="31">
        <v>8219.8983333333217</v>
      </c>
      <c r="AD252" s="31">
        <v>7576.699999999988</v>
      </c>
      <c r="AE252" s="31">
        <v>7315.699999999988</v>
      </c>
      <c r="AF252" s="31">
        <v>7054.0666666666548</v>
      </c>
      <c r="AG252" s="31">
        <v>6698.3666666666622</v>
      </c>
      <c r="AH252" s="31">
        <v>6215.5333333333292</v>
      </c>
      <c r="AI252" s="31">
        <v>5381.8666666666695</v>
      </c>
      <c r="AJ252" s="31">
        <v>3211.5999999999995</v>
      </c>
      <c r="AK252" s="31">
        <v>3211.5999999999995</v>
      </c>
      <c r="AL252" s="31">
        <v>2270.1000000000031</v>
      </c>
      <c r="AM252" s="31">
        <v>2270.1000000000031</v>
      </c>
      <c r="AN252" s="31">
        <v>2270.1000000000031</v>
      </c>
      <c r="AO252" s="31">
        <v>648.56666666666672</v>
      </c>
      <c r="AP252" s="31"/>
      <c r="AQ252" s="31"/>
      <c r="AR252" s="31"/>
      <c r="AS252" s="31">
        <v>245</v>
      </c>
      <c r="AT252" s="31">
        <v>232</v>
      </c>
      <c r="AU252" s="31">
        <v>186</v>
      </c>
      <c r="AV252" s="31">
        <v>106</v>
      </c>
      <c r="AW252" s="31">
        <v>74</v>
      </c>
      <c r="AX252" s="31">
        <v>65</v>
      </c>
      <c r="AY252" s="31">
        <v>58</v>
      </c>
      <c r="AZ252" s="31">
        <v>50</v>
      </c>
      <c r="BA252" s="31">
        <v>41</v>
      </c>
      <c r="BB252" s="31">
        <v>30</v>
      </c>
      <c r="BC252" s="31">
        <v>10</v>
      </c>
      <c r="BD252" s="31">
        <v>10</v>
      </c>
      <c r="BE252" s="31">
        <v>5</v>
      </c>
      <c r="BF252" s="31">
        <v>5</v>
      </c>
      <c r="BG252" s="31">
        <v>5</v>
      </c>
      <c r="BH252" s="31">
        <v>1</v>
      </c>
      <c r="BI252" s="31"/>
      <c r="BJ252" s="31"/>
      <c r="BK252" s="31"/>
      <c r="BL252" s="31">
        <v>8.1666666666666661</v>
      </c>
      <c r="BM252" s="31">
        <v>7.7333333333333334</v>
      </c>
      <c r="BN252" s="31">
        <v>6.2</v>
      </c>
      <c r="BO252" s="31">
        <v>3.5333333333333332</v>
      </c>
      <c r="BP252" s="31">
        <v>2.4666666666666668</v>
      </c>
      <c r="BQ252" s="31">
        <v>2.1666666666666665</v>
      </c>
      <c r="BR252" s="31">
        <v>1.9333333333333333</v>
      </c>
      <c r="BS252" s="31">
        <v>1.6666666666666667</v>
      </c>
      <c r="BT252" s="31">
        <v>1.3666666666666667</v>
      </c>
      <c r="BU252" s="31">
        <v>1</v>
      </c>
      <c r="BV252" s="31">
        <v>0.33333333333333331</v>
      </c>
      <c r="BW252" s="31">
        <v>0.33333333333333331</v>
      </c>
      <c r="BX252" s="31">
        <v>0.16666666666666666</v>
      </c>
      <c r="BY252" s="31">
        <v>0.16666666666666666</v>
      </c>
      <c r="BZ252" s="31">
        <v>0.16666666666666666</v>
      </c>
      <c r="CA252" s="31">
        <v>3.3333333333333333E-2</v>
      </c>
      <c r="CB252" s="31"/>
      <c r="CC252" s="31"/>
      <c r="CD252" s="31"/>
      <c r="CE252" s="31">
        <v>175.39361111064443</v>
      </c>
    </row>
    <row r="253" spans="1:83" s="2" customFormat="1" ht="14.25" customHeight="1" x14ac:dyDescent="0.2">
      <c r="A253" s="9" t="s">
        <v>33</v>
      </c>
      <c r="B253" s="9">
        <v>814</v>
      </c>
      <c r="C253" s="9" t="s">
        <v>111</v>
      </c>
      <c r="D253" s="9">
        <v>2025</v>
      </c>
      <c r="E253" s="31">
        <v>11</v>
      </c>
      <c r="F253" s="31" t="s">
        <v>557</v>
      </c>
      <c r="G253" s="31">
        <v>13282.000000000004</v>
      </c>
      <c r="H253" s="31">
        <v>13282.000000000004</v>
      </c>
      <c r="I253" s="31">
        <v>13282.000000000004</v>
      </c>
      <c r="J253" s="31">
        <v>12942.000000000002</v>
      </c>
      <c r="K253" s="31">
        <v>12942.000000000002</v>
      </c>
      <c r="L253" s="31">
        <v>12942.000000000002</v>
      </c>
      <c r="M253" s="31">
        <v>12942.000000000002</v>
      </c>
      <c r="N253" s="31">
        <v>12942.000000000002</v>
      </c>
      <c r="O253" s="31">
        <v>12942.000000000002</v>
      </c>
      <c r="P253" s="31">
        <v>12942.000000000002</v>
      </c>
      <c r="Q253" s="31">
        <v>12942.000000000002</v>
      </c>
      <c r="R253" s="31">
        <v>12942.000000000002</v>
      </c>
      <c r="S253" s="31">
        <v>12942.000000000002</v>
      </c>
      <c r="T253" s="31">
        <v>12942.000000000002</v>
      </c>
      <c r="U253" s="31">
        <v>12942.000000000002</v>
      </c>
      <c r="V253" s="31"/>
      <c r="W253" s="31"/>
      <c r="X253" s="31"/>
      <c r="Y253" s="31"/>
      <c r="Z253" s="31">
        <v>442.73333333333346</v>
      </c>
      <c r="AA253" s="31">
        <v>442.73333333333346</v>
      </c>
      <c r="AB253" s="31">
        <v>442.73333333333346</v>
      </c>
      <c r="AC253" s="31">
        <v>431.40000000000003</v>
      </c>
      <c r="AD253" s="31">
        <v>431.40000000000003</v>
      </c>
      <c r="AE253" s="31">
        <v>431.40000000000003</v>
      </c>
      <c r="AF253" s="31">
        <v>431.40000000000003</v>
      </c>
      <c r="AG253" s="31">
        <v>431.40000000000003</v>
      </c>
      <c r="AH253" s="31">
        <v>431.40000000000003</v>
      </c>
      <c r="AI253" s="31">
        <v>431.40000000000003</v>
      </c>
      <c r="AJ253" s="31">
        <v>431.40000000000003</v>
      </c>
      <c r="AK253" s="31">
        <v>431.40000000000003</v>
      </c>
      <c r="AL253" s="31">
        <v>431.40000000000003</v>
      </c>
      <c r="AM253" s="31">
        <v>431.40000000000003</v>
      </c>
      <c r="AN253" s="31">
        <v>431.40000000000003</v>
      </c>
      <c r="AO253" s="31"/>
      <c r="AP253" s="31"/>
      <c r="AQ253" s="31"/>
      <c r="AR253" s="31"/>
      <c r="AS253" s="31">
        <v>2</v>
      </c>
      <c r="AT253" s="31">
        <v>2</v>
      </c>
      <c r="AU253" s="31">
        <v>2</v>
      </c>
      <c r="AV253" s="31">
        <v>1</v>
      </c>
      <c r="AW253" s="31">
        <v>1</v>
      </c>
      <c r="AX253" s="31">
        <v>1</v>
      </c>
      <c r="AY253" s="31">
        <v>1</v>
      </c>
      <c r="AZ253" s="31">
        <v>1</v>
      </c>
      <c r="BA253" s="31">
        <v>1</v>
      </c>
      <c r="BB253" s="31">
        <v>1</v>
      </c>
      <c r="BC253" s="31">
        <v>1</v>
      </c>
      <c r="BD253" s="31">
        <v>1</v>
      </c>
      <c r="BE253" s="31">
        <v>1</v>
      </c>
      <c r="BF253" s="31">
        <v>1</v>
      </c>
      <c r="BG253" s="31">
        <v>1</v>
      </c>
      <c r="BH253" s="31"/>
      <c r="BI253" s="31"/>
      <c r="BJ253" s="31"/>
      <c r="BK253" s="31"/>
      <c r="BL253" s="31">
        <v>6.6666666666666666E-2</v>
      </c>
      <c r="BM253" s="31">
        <v>6.6666666666666666E-2</v>
      </c>
      <c r="BN253" s="31">
        <v>6.6666666666666666E-2</v>
      </c>
      <c r="BO253" s="31">
        <v>3.3333333333333333E-2</v>
      </c>
      <c r="BP253" s="31">
        <v>3.3333333333333333E-2</v>
      </c>
      <c r="BQ253" s="31">
        <v>3.3333333333333333E-2</v>
      </c>
      <c r="BR253" s="31">
        <v>3.3333333333333333E-2</v>
      </c>
      <c r="BS253" s="31">
        <v>3.3333333333333333E-2</v>
      </c>
      <c r="BT253" s="31">
        <v>3.3333333333333333E-2</v>
      </c>
      <c r="BU253" s="31">
        <v>3.3333333333333333E-2</v>
      </c>
      <c r="BV253" s="31">
        <v>3.3333333333333333E-2</v>
      </c>
      <c r="BW253" s="31">
        <v>3.3333333333333333E-2</v>
      </c>
      <c r="BX253" s="31">
        <v>3.3333333333333333E-2</v>
      </c>
      <c r="BY253" s="31">
        <v>3.3333333333333333E-2</v>
      </c>
      <c r="BZ253" s="31">
        <v>3.3333333333333333E-2</v>
      </c>
      <c r="CA253" s="31"/>
      <c r="CB253" s="31"/>
      <c r="CC253" s="31"/>
      <c r="CD253" s="31"/>
      <c r="CE253" s="31"/>
    </row>
    <row r="254" spans="1:83" s="2" customFormat="1" ht="14.25" customHeight="1" x14ac:dyDescent="0.2">
      <c r="A254" s="9" t="s">
        <v>33</v>
      </c>
      <c r="B254" s="9">
        <v>828</v>
      </c>
      <c r="C254" s="9" t="s">
        <v>158</v>
      </c>
      <c r="D254" s="9">
        <v>2025</v>
      </c>
      <c r="E254" s="31">
        <v>11</v>
      </c>
      <c r="F254" s="31" t="s">
        <v>568</v>
      </c>
      <c r="G254" s="31">
        <v>286886.84999999957</v>
      </c>
      <c r="H254" s="31">
        <v>286886.84999999957</v>
      </c>
      <c r="I254" s="31">
        <v>277349.56999999942</v>
      </c>
      <c r="J254" s="31">
        <v>233412.92999999985</v>
      </c>
      <c r="K254" s="31">
        <v>202927.00000000009</v>
      </c>
      <c r="L254" s="31">
        <v>177993.0000000002</v>
      </c>
      <c r="M254" s="31">
        <v>168383.00000000015</v>
      </c>
      <c r="N254" s="31">
        <v>149611.00000000015</v>
      </c>
      <c r="O254" s="31">
        <v>122533.00000000006</v>
      </c>
      <c r="P254" s="31">
        <v>108539.00000000009</v>
      </c>
      <c r="Q254" s="31">
        <v>47004.999999999993</v>
      </c>
      <c r="R254" s="31">
        <v>47004.999999999993</v>
      </c>
      <c r="S254" s="31">
        <v>12058</v>
      </c>
      <c r="T254" s="31">
        <v>12058</v>
      </c>
      <c r="U254" s="31">
        <v>12058</v>
      </c>
      <c r="V254" s="31"/>
      <c r="W254" s="31"/>
      <c r="X254" s="31"/>
      <c r="Y254" s="31"/>
      <c r="Z254" s="31">
        <v>9562.8949999999859</v>
      </c>
      <c r="AA254" s="31">
        <v>9562.8949999999859</v>
      </c>
      <c r="AB254" s="31">
        <v>9244.9856666666474</v>
      </c>
      <c r="AC254" s="31">
        <v>7780.430999999995</v>
      </c>
      <c r="AD254" s="31">
        <v>6764.2333333333363</v>
      </c>
      <c r="AE254" s="31">
        <v>5933.1000000000067</v>
      </c>
      <c r="AF254" s="31">
        <v>5612.7666666666719</v>
      </c>
      <c r="AG254" s="31">
        <v>4987.0333333333383</v>
      </c>
      <c r="AH254" s="31">
        <v>4084.4333333333352</v>
      </c>
      <c r="AI254" s="31">
        <v>3617.9666666666694</v>
      </c>
      <c r="AJ254" s="31">
        <v>1566.833333333333</v>
      </c>
      <c r="AK254" s="31">
        <v>1566.833333333333</v>
      </c>
      <c r="AL254" s="31">
        <v>401.93333333333334</v>
      </c>
      <c r="AM254" s="31">
        <v>401.93333333333334</v>
      </c>
      <c r="AN254" s="31">
        <v>401.93333333333334</v>
      </c>
      <c r="AO254" s="31"/>
      <c r="AP254" s="31"/>
      <c r="AQ254" s="31"/>
      <c r="AR254" s="31"/>
      <c r="AS254" s="31">
        <v>403</v>
      </c>
      <c r="AT254" s="31">
        <v>363</v>
      </c>
      <c r="AU254" s="31">
        <v>282</v>
      </c>
      <c r="AV254" s="31">
        <v>149</v>
      </c>
      <c r="AW254" s="31">
        <v>99</v>
      </c>
      <c r="AX254" s="31">
        <v>71</v>
      </c>
      <c r="AY254" s="31">
        <v>62</v>
      </c>
      <c r="AZ254" s="31">
        <v>48</v>
      </c>
      <c r="BA254" s="31">
        <v>32</v>
      </c>
      <c r="BB254" s="31">
        <v>26</v>
      </c>
      <c r="BC254" s="31">
        <v>7</v>
      </c>
      <c r="BD254" s="31">
        <v>7</v>
      </c>
      <c r="BE254" s="31">
        <v>1</v>
      </c>
      <c r="BF254" s="31">
        <v>1</v>
      </c>
      <c r="BG254" s="31">
        <v>1</v>
      </c>
      <c r="BH254" s="31"/>
      <c r="BI254" s="31"/>
      <c r="BJ254" s="31"/>
      <c r="BK254" s="31"/>
      <c r="BL254" s="31">
        <v>13.433333333333334</v>
      </c>
      <c r="BM254" s="31">
        <v>12.1</v>
      </c>
      <c r="BN254" s="31">
        <v>9.4</v>
      </c>
      <c r="BO254" s="31">
        <v>4.9666666666666668</v>
      </c>
      <c r="BP254" s="31">
        <v>3.3</v>
      </c>
      <c r="BQ254" s="31">
        <v>2.3666666666666667</v>
      </c>
      <c r="BR254" s="31">
        <v>2.0666666666666669</v>
      </c>
      <c r="BS254" s="31">
        <v>1.6</v>
      </c>
      <c r="BT254" s="31">
        <v>1.0666666666666667</v>
      </c>
      <c r="BU254" s="31">
        <v>0.8666666666666667</v>
      </c>
      <c r="BV254" s="31">
        <v>0.23333333333333334</v>
      </c>
      <c r="BW254" s="31">
        <v>0.23333333333333334</v>
      </c>
      <c r="BX254" s="31">
        <v>3.3333333333333333E-2</v>
      </c>
      <c r="BY254" s="31">
        <v>3.3333333333333333E-2</v>
      </c>
      <c r="BZ254" s="31">
        <v>3.3333333333333333E-2</v>
      </c>
      <c r="CA254" s="31"/>
      <c r="CB254" s="31"/>
      <c r="CC254" s="31"/>
      <c r="CD254" s="31"/>
      <c r="CE254" s="31">
        <v>204.25861111097038</v>
      </c>
    </row>
    <row r="255" spans="1:83" s="2" customFormat="1" ht="14.25" customHeight="1" x14ac:dyDescent="0.2">
      <c r="A255" s="9" t="s">
        <v>33</v>
      </c>
      <c r="B255" s="9">
        <v>805</v>
      </c>
      <c r="C255" s="9" t="s">
        <v>137</v>
      </c>
      <c r="D255" s="9">
        <v>2025</v>
      </c>
      <c r="E255" s="31">
        <v>11</v>
      </c>
      <c r="F255" s="31" t="s">
        <v>561</v>
      </c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  <c r="BS255" s="31"/>
      <c r="BT255" s="31"/>
      <c r="BU255" s="31"/>
      <c r="BV255" s="31"/>
      <c r="BW255" s="31"/>
      <c r="BX255" s="31"/>
      <c r="BY255" s="31"/>
      <c r="BZ255" s="31"/>
      <c r="CA255" s="31"/>
      <c r="CB255" s="31"/>
      <c r="CC255" s="31"/>
      <c r="CD255" s="31"/>
      <c r="CE255" s="31">
        <v>17.032777777796145</v>
      </c>
    </row>
    <row r="256" spans="1:83" s="2" customFormat="1" ht="14.25" customHeight="1" x14ac:dyDescent="0.2">
      <c r="A256" s="9" t="s">
        <v>33</v>
      </c>
      <c r="B256" s="9">
        <v>807</v>
      </c>
      <c r="C256" s="9" t="s">
        <v>155</v>
      </c>
      <c r="D256" s="9">
        <v>2025</v>
      </c>
      <c r="E256" s="31">
        <v>11</v>
      </c>
      <c r="F256" s="31" t="s">
        <v>569</v>
      </c>
      <c r="G256" s="31">
        <v>14911</v>
      </c>
      <c r="H256" s="31">
        <v>14911</v>
      </c>
      <c r="I256" s="31">
        <v>14564</v>
      </c>
      <c r="J256" s="31">
        <v>11081.999999999998</v>
      </c>
      <c r="K256" s="31">
        <v>9122</v>
      </c>
      <c r="L256" s="31">
        <v>9122</v>
      </c>
      <c r="M256" s="31">
        <v>7000</v>
      </c>
      <c r="N256" s="31">
        <v>7000</v>
      </c>
      <c r="O256" s="31">
        <v>7000</v>
      </c>
      <c r="P256" s="31">
        <v>7000</v>
      </c>
      <c r="Q256" s="31"/>
      <c r="R256" s="31"/>
      <c r="S256" s="31"/>
      <c r="T256" s="31"/>
      <c r="U256" s="31"/>
      <c r="V256" s="31"/>
      <c r="W256" s="31"/>
      <c r="X256" s="31"/>
      <c r="Y256" s="31"/>
      <c r="Z256" s="31">
        <v>497.03333333333336</v>
      </c>
      <c r="AA256" s="31">
        <v>497.03333333333336</v>
      </c>
      <c r="AB256" s="31">
        <v>485.46666666666664</v>
      </c>
      <c r="AC256" s="31">
        <v>369.39999999999992</v>
      </c>
      <c r="AD256" s="31">
        <v>304.06666666666666</v>
      </c>
      <c r="AE256" s="31">
        <v>304.06666666666666</v>
      </c>
      <c r="AF256" s="31">
        <v>233.33333333333334</v>
      </c>
      <c r="AG256" s="31">
        <v>233.33333333333334</v>
      </c>
      <c r="AH256" s="31">
        <v>233.33333333333334</v>
      </c>
      <c r="AI256" s="31">
        <v>233.33333333333334</v>
      </c>
      <c r="AJ256" s="31"/>
      <c r="AK256" s="31"/>
      <c r="AL256" s="31"/>
      <c r="AM256" s="31"/>
      <c r="AN256" s="31"/>
      <c r="AO256" s="31"/>
      <c r="AP256" s="31"/>
      <c r="AQ256" s="31"/>
      <c r="AR256" s="31"/>
      <c r="AS256" s="31">
        <v>21</v>
      </c>
      <c r="AT256" s="31">
        <v>21</v>
      </c>
      <c r="AU256" s="31">
        <v>18</v>
      </c>
      <c r="AV256" s="31">
        <v>7</v>
      </c>
      <c r="AW256" s="31">
        <v>4</v>
      </c>
      <c r="AX256" s="31">
        <v>4</v>
      </c>
      <c r="AY256" s="31">
        <v>2</v>
      </c>
      <c r="AZ256" s="31">
        <v>2</v>
      </c>
      <c r="BA256" s="31">
        <v>2</v>
      </c>
      <c r="BB256" s="31">
        <v>2</v>
      </c>
      <c r="BC256" s="31"/>
      <c r="BD256" s="31"/>
      <c r="BE256" s="31"/>
      <c r="BF256" s="31"/>
      <c r="BG256" s="31"/>
      <c r="BH256" s="31"/>
      <c r="BI256" s="31"/>
      <c r="BJ256" s="31"/>
      <c r="BK256" s="31"/>
      <c r="BL256" s="31">
        <v>0.7</v>
      </c>
      <c r="BM256" s="31">
        <v>0.7</v>
      </c>
      <c r="BN256" s="31">
        <v>0.6</v>
      </c>
      <c r="BO256" s="31">
        <v>0.23333333333333334</v>
      </c>
      <c r="BP256" s="31">
        <v>0.13333333333333333</v>
      </c>
      <c r="BQ256" s="31">
        <v>0.13333333333333333</v>
      </c>
      <c r="BR256" s="31">
        <v>6.6666666666666666E-2</v>
      </c>
      <c r="BS256" s="31">
        <v>6.6666666666666666E-2</v>
      </c>
      <c r="BT256" s="31">
        <v>6.6666666666666666E-2</v>
      </c>
      <c r="BU256" s="31">
        <v>6.6666666666666666E-2</v>
      </c>
      <c r="BV256" s="31"/>
      <c r="BW256" s="31"/>
      <c r="BX256" s="31"/>
      <c r="BY256" s="31"/>
      <c r="BZ256" s="31"/>
      <c r="CA256" s="31"/>
      <c r="CB256" s="31"/>
      <c r="CC256" s="31"/>
      <c r="CD256" s="31"/>
      <c r="CE256" s="31">
        <v>17.145833333255723</v>
      </c>
    </row>
    <row r="257" spans="1:83" s="2" customFormat="1" ht="14.25" customHeight="1" x14ac:dyDescent="0.2">
      <c r="A257" s="9" t="s">
        <v>33</v>
      </c>
      <c r="B257" s="9">
        <v>863</v>
      </c>
      <c r="C257" s="9" t="s">
        <v>195</v>
      </c>
      <c r="D257" s="9">
        <v>2025</v>
      </c>
      <c r="E257" s="31">
        <v>11</v>
      </c>
      <c r="F257" s="31" t="s">
        <v>570</v>
      </c>
      <c r="G257" s="31">
        <v>31498.780000000002</v>
      </c>
      <c r="H257" s="31">
        <v>31498.880000000005</v>
      </c>
      <c r="I257" s="31">
        <v>29691.98</v>
      </c>
      <c r="J257" s="31">
        <v>22881.000000000004</v>
      </c>
      <c r="K257" s="31">
        <v>18178.999999999993</v>
      </c>
      <c r="L257" s="31">
        <v>12878.000000000002</v>
      </c>
      <c r="M257" s="31">
        <v>9629</v>
      </c>
      <c r="N257" s="31">
        <v>5988</v>
      </c>
      <c r="O257" s="31">
        <v>5988</v>
      </c>
      <c r="P257" s="31">
        <v>3062</v>
      </c>
      <c r="Q257" s="31"/>
      <c r="R257" s="31"/>
      <c r="S257" s="31"/>
      <c r="T257" s="31"/>
      <c r="U257" s="31"/>
      <c r="V257" s="31"/>
      <c r="W257" s="31"/>
      <c r="X257" s="31"/>
      <c r="Y257" s="31"/>
      <c r="Z257" s="31">
        <v>1049.9593333333335</v>
      </c>
      <c r="AA257" s="31">
        <v>1049.9626666666668</v>
      </c>
      <c r="AB257" s="31">
        <v>989.73266666666666</v>
      </c>
      <c r="AC257" s="31">
        <v>762.70000000000016</v>
      </c>
      <c r="AD257" s="31">
        <v>605.96666666666647</v>
      </c>
      <c r="AE257" s="31">
        <v>429.26666666666671</v>
      </c>
      <c r="AF257" s="31">
        <v>320.96666666666664</v>
      </c>
      <c r="AG257" s="31">
        <v>199.6</v>
      </c>
      <c r="AH257" s="31">
        <v>199.6</v>
      </c>
      <c r="AI257" s="31">
        <v>102.06666666666666</v>
      </c>
      <c r="AJ257" s="31"/>
      <c r="AK257" s="31"/>
      <c r="AL257" s="31"/>
      <c r="AM257" s="31"/>
      <c r="AN257" s="31"/>
      <c r="AO257" s="31"/>
      <c r="AP257" s="31"/>
      <c r="AQ257" s="31"/>
      <c r="AR257" s="31"/>
      <c r="AS257" s="31">
        <v>66</v>
      </c>
      <c r="AT257" s="31">
        <v>58</v>
      </c>
      <c r="AU257" s="31">
        <v>42</v>
      </c>
      <c r="AV257" s="31">
        <v>22</v>
      </c>
      <c r="AW257" s="31">
        <v>14</v>
      </c>
      <c r="AX257" s="31">
        <v>8</v>
      </c>
      <c r="AY257" s="31">
        <v>5</v>
      </c>
      <c r="AZ257" s="31">
        <v>2</v>
      </c>
      <c r="BA257" s="31">
        <v>2</v>
      </c>
      <c r="BB257" s="31">
        <v>1</v>
      </c>
      <c r="BC257" s="31"/>
      <c r="BD257" s="31"/>
      <c r="BE257" s="31"/>
      <c r="BF257" s="31"/>
      <c r="BG257" s="31"/>
      <c r="BH257" s="31"/>
      <c r="BI257" s="31"/>
      <c r="BJ257" s="31"/>
      <c r="BK257" s="31"/>
      <c r="BL257" s="31">
        <v>2.2000000000000002</v>
      </c>
      <c r="BM257" s="31">
        <v>1.9333333333333333</v>
      </c>
      <c r="BN257" s="31">
        <v>1.4</v>
      </c>
      <c r="BO257" s="31">
        <v>0.73333333333333328</v>
      </c>
      <c r="BP257" s="31">
        <v>0.46666666666666667</v>
      </c>
      <c r="BQ257" s="31">
        <v>0.26666666666666666</v>
      </c>
      <c r="BR257" s="31">
        <v>0.16666666666666666</v>
      </c>
      <c r="BS257" s="31">
        <v>6.6666666666666666E-2</v>
      </c>
      <c r="BT257" s="31">
        <v>6.6666666666666666E-2</v>
      </c>
      <c r="BU257" s="31">
        <v>3.3333333333333333E-2</v>
      </c>
      <c r="BV257" s="31"/>
      <c r="BW257" s="31"/>
      <c r="BX257" s="31"/>
      <c r="BY257" s="31"/>
      <c r="BZ257" s="31"/>
      <c r="CA257" s="31"/>
      <c r="CB257" s="31"/>
      <c r="CC257" s="31"/>
      <c r="CD257" s="31"/>
      <c r="CE257" s="31">
        <v>58.841111111287027</v>
      </c>
    </row>
    <row r="258" spans="1:83" s="2" customFormat="1" ht="14.25" customHeight="1" x14ac:dyDescent="0.2">
      <c r="A258" s="9" t="s">
        <v>33</v>
      </c>
      <c r="B258" s="9">
        <v>581</v>
      </c>
      <c r="C258" s="9" t="s">
        <v>129</v>
      </c>
      <c r="D258" s="9">
        <v>2025</v>
      </c>
      <c r="E258" s="31">
        <v>11</v>
      </c>
      <c r="F258" s="31" t="s">
        <v>571</v>
      </c>
      <c r="G258" s="31">
        <v>4368.0000000000009</v>
      </c>
      <c r="H258" s="31">
        <v>4368.0000000000009</v>
      </c>
      <c r="I258" s="31">
        <v>4279.0000000000009</v>
      </c>
      <c r="J258" s="31">
        <v>2942</v>
      </c>
      <c r="K258" s="31">
        <v>2942</v>
      </c>
      <c r="L258" s="31">
        <v>1118</v>
      </c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>
        <v>145.60000000000002</v>
      </c>
      <c r="AA258" s="31">
        <v>145.60000000000002</v>
      </c>
      <c r="AB258" s="31">
        <v>142.63333333333335</v>
      </c>
      <c r="AC258" s="31">
        <v>98.066666666666663</v>
      </c>
      <c r="AD258" s="31">
        <v>98.066666666666663</v>
      </c>
      <c r="AE258" s="31">
        <v>37.266666666666666</v>
      </c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>
        <v>8</v>
      </c>
      <c r="AT258" s="31">
        <v>8</v>
      </c>
      <c r="AU258" s="31">
        <v>7</v>
      </c>
      <c r="AV258" s="31">
        <v>3</v>
      </c>
      <c r="AW258" s="31">
        <v>3</v>
      </c>
      <c r="AX258" s="31">
        <v>1</v>
      </c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>
        <v>0.26666666666666666</v>
      </c>
      <c r="BM258" s="31">
        <v>0.26666666666666666</v>
      </c>
      <c r="BN258" s="31">
        <v>0.23333333333333334</v>
      </c>
      <c r="BO258" s="31">
        <v>0.1</v>
      </c>
      <c r="BP258" s="31">
        <v>0.1</v>
      </c>
      <c r="BQ258" s="31">
        <v>3.3333333333333333E-2</v>
      </c>
      <c r="BR258" s="31"/>
      <c r="BS258" s="31"/>
      <c r="BT258" s="31"/>
      <c r="BU258" s="31"/>
      <c r="BV258" s="31"/>
      <c r="BW258" s="31"/>
      <c r="BX258" s="31"/>
      <c r="BY258" s="31"/>
      <c r="BZ258" s="31"/>
      <c r="CA258" s="31"/>
      <c r="CB258" s="31"/>
      <c r="CC258" s="31"/>
      <c r="CD258" s="31"/>
      <c r="CE258" s="31">
        <v>8.1324999999487773</v>
      </c>
    </row>
    <row r="259" spans="1:83" s="2" customFormat="1" ht="14.25" customHeight="1" x14ac:dyDescent="0.2">
      <c r="A259" s="9" t="s">
        <v>33</v>
      </c>
      <c r="B259" s="9">
        <v>517</v>
      </c>
      <c r="C259" s="9" t="s">
        <v>165</v>
      </c>
      <c r="D259" s="9">
        <v>2025</v>
      </c>
      <c r="E259" s="31">
        <v>11</v>
      </c>
      <c r="F259" s="31" t="s">
        <v>572</v>
      </c>
      <c r="G259" s="31">
        <v>12833</v>
      </c>
      <c r="H259" s="31">
        <v>12833</v>
      </c>
      <c r="I259" s="31">
        <v>12390</v>
      </c>
      <c r="J259" s="31">
        <v>9915</v>
      </c>
      <c r="K259" s="31">
        <v>9306</v>
      </c>
      <c r="L259" s="31">
        <v>7669</v>
      </c>
      <c r="M259" s="31">
        <v>7669</v>
      </c>
      <c r="N259" s="31">
        <v>7669</v>
      </c>
      <c r="O259" s="31">
        <v>5790</v>
      </c>
      <c r="P259" s="31">
        <v>3463</v>
      </c>
      <c r="Q259" s="31"/>
      <c r="R259" s="31"/>
      <c r="S259" s="31"/>
      <c r="T259" s="31"/>
      <c r="U259" s="31"/>
      <c r="V259" s="31"/>
      <c r="W259" s="31"/>
      <c r="X259" s="31"/>
      <c r="Y259" s="31"/>
      <c r="Z259" s="31">
        <v>427.76666666666665</v>
      </c>
      <c r="AA259" s="31">
        <v>427.76666666666665</v>
      </c>
      <c r="AB259" s="31">
        <v>413</v>
      </c>
      <c r="AC259" s="31">
        <v>330.5</v>
      </c>
      <c r="AD259" s="31">
        <v>310.2</v>
      </c>
      <c r="AE259" s="31">
        <v>255.63333333333333</v>
      </c>
      <c r="AF259" s="31">
        <v>255.63333333333333</v>
      </c>
      <c r="AG259" s="31">
        <v>255.63333333333333</v>
      </c>
      <c r="AH259" s="31">
        <v>193</v>
      </c>
      <c r="AI259" s="31">
        <v>115.43333333333334</v>
      </c>
      <c r="AJ259" s="31"/>
      <c r="AK259" s="31"/>
      <c r="AL259" s="31"/>
      <c r="AM259" s="31"/>
      <c r="AN259" s="31"/>
      <c r="AO259" s="31"/>
      <c r="AP259" s="31"/>
      <c r="AQ259" s="31"/>
      <c r="AR259" s="31"/>
      <c r="AS259" s="31">
        <v>17</v>
      </c>
      <c r="AT259" s="31">
        <v>17</v>
      </c>
      <c r="AU259" s="31">
        <v>13</v>
      </c>
      <c r="AV259" s="31">
        <v>6</v>
      </c>
      <c r="AW259" s="31">
        <v>5</v>
      </c>
      <c r="AX259" s="31">
        <v>3</v>
      </c>
      <c r="AY259" s="31">
        <v>3</v>
      </c>
      <c r="AZ259" s="31">
        <v>3</v>
      </c>
      <c r="BA259" s="31">
        <v>2</v>
      </c>
      <c r="BB259" s="31">
        <v>1</v>
      </c>
      <c r="BC259" s="31"/>
      <c r="BD259" s="31"/>
      <c r="BE259" s="31"/>
      <c r="BF259" s="31"/>
      <c r="BG259" s="31"/>
      <c r="BH259" s="31"/>
      <c r="BI259" s="31"/>
      <c r="BJ259" s="31"/>
      <c r="BK259" s="31"/>
      <c r="BL259" s="31">
        <v>0.56666666666666665</v>
      </c>
      <c r="BM259" s="31">
        <v>0.56666666666666665</v>
      </c>
      <c r="BN259" s="31">
        <v>0.43333333333333335</v>
      </c>
      <c r="BO259" s="31">
        <v>0.2</v>
      </c>
      <c r="BP259" s="31">
        <v>0.16666666666666666</v>
      </c>
      <c r="BQ259" s="31">
        <v>0.1</v>
      </c>
      <c r="BR259" s="31">
        <v>0.1</v>
      </c>
      <c r="BS259" s="31">
        <v>0.1</v>
      </c>
      <c r="BT259" s="31">
        <v>6.6666666666666666E-2</v>
      </c>
      <c r="BU259" s="31">
        <v>3.3333333333333333E-2</v>
      </c>
      <c r="BV259" s="31"/>
      <c r="BW259" s="31"/>
      <c r="BX259" s="31"/>
      <c r="BY259" s="31"/>
      <c r="BZ259" s="31"/>
      <c r="CA259" s="31"/>
      <c r="CB259" s="31"/>
      <c r="CC259" s="31"/>
      <c r="CD259" s="31"/>
      <c r="CE259" s="31">
        <v>12.503055555629544</v>
      </c>
    </row>
    <row r="260" spans="1:83" s="2" customFormat="1" ht="14.25" customHeight="1" x14ac:dyDescent="0.2">
      <c r="A260" s="9" t="s">
        <v>33</v>
      </c>
      <c r="B260" s="9">
        <v>523</v>
      </c>
      <c r="C260" s="9" t="s">
        <v>114</v>
      </c>
      <c r="D260" s="9">
        <v>2025</v>
      </c>
      <c r="E260" s="31">
        <v>11</v>
      </c>
      <c r="F260" s="31" t="s">
        <v>573</v>
      </c>
      <c r="G260" s="31">
        <v>69209.479999999952</v>
      </c>
      <c r="H260" s="31">
        <v>69209.479999999952</v>
      </c>
      <c r="I260" s="31">
        <v>66656.78</v>
      </c>
      <c r="J260" s="31">
        <v>51569.98000000001</v>
      </c>
      <c r="K260" s="31">
        <v>42802.000000000015</v>
      </c>
      <c r="L260" s="31">
        <v>28924.999999999985</v>
      </c>
      <c r="M260" s="31">
        <v>26661.999999999993</v>
      </c>
      <c r="N260" s="31">
        <v>24064.000000000004</v>
      </c>
      <c r="O260" s="31">
        <v>20647.000000000004</v>
      </c>
      <c r="P260" s="31">
        <v>18568.000000000004</v>
      </c>
      <c r="Q260" s="31">
        <v>11868.000000000004</v>
      </c>
      <c r="R260" s="31">
        <v>11868.000000000004</v>
      </c>
      <c r="S260" s="31"/>
      <c r="T260" s="31"/>
      <c r="U260" s="31"/>
      <c r="V260" s="31"/>
      <c r="W260" s="31"/>
      <c r="X260" s="31"/>
      <c r="Y260" s="31"/>
      <c r="Z260" s="31">
        <v>2306.982666666665</v>
      </c>
      <c r="AA260" s="31">
        <v>2306.982666666665</v>
      </c>
      <c r="AB260" s="31">
        <v>2221.8926666666666</v>
      </c>
      <c r="AC260" s="31">
        <v>1718.9993333333337</v>
      </c>
      <c r="AD260" s="31">
        <v>1426.7333333333338</v>
      </c>
      <c r="AE260" s="31">
        <v>964.16666666666617</v>
      </c>
      <c r="AF260" s="31">
        <v>888.73333333333312</v>
      </c>
      <c r="AG260" s="31">
        <v>802.13333333333344</v>
      </c>
      <c r="AH260" s="31">
        <v>688.23333333333346</v>
      </c>
      <c r="AI260" s="31">
        <v>618.93333333333351</v>
      </c>
      <c r="AJ260" s="31">
        <v>395.60000000000014</v>
      </c>
      <c r="AK260" s="31">
        <v>395.60000000000014</v>
      </c>
      <c r="AL260" s="31"/>
      <c r="AM260" s="31"/>
      <c r="AN260" s="31"/>
      <c r="AO260" s="31"/>
      <c r="AP260" s="31"/>
      <c r="AQ260" s="31"/>
      <c r="AR260" s="31"/>
      <c r="AS260" s="31">
        <v>109</v>
      </c>
      <c r="AT260" s="31">
        <v>108</v>
      </c>
      <c r="AU260" s="31">
        <v>85</v>
      </c>
      <c r="AV260" s="31">
        <v>41</v>
      </c>
      <c r="AW260" s="31">
        <v>27</v>
      </c>
      <c r="AX260" s="31">
        <v>11</v>
      </c>
      <c r="AY260" s="31">
        <v>9</v>
      </c>
      <c r="AZ260" s="31">
        <v>7</v>
      </c>
      <c r="BA260" s="31">
        <v>5</v>
      </c>
      <c r="BB260" s="31">
        <v>4</v>
      </c>
      <c r="BC260" s="31">
        <v>2</v>
      </c>
      <c r="BD260" s="31">
        <v>2</v>
      </c>
      <c r="BE260" s="31"/>
      <c r="BF260" s="31"/>
      <c r="BG260" s="31"/>
      <c r="BH260" s="31"/>
      <c r="BI260" s="31"/>
      <c r="BJ260" s="31"/>
      <c r="BK260" s="31"/>
      <c r="BL260" s="31">
        <v>3.6333333333333333</v>
      </c>
      <c r="BM260" s="31">
        <v>3.6</v>
      </c>
      <c r="BN260" s="31">
        <v>2.8333333333333335</v>
      </c>
      <c r="BO260" s="31">
        <v>1.3666666666666667</v>
      </c>
      <c r="BP260" s="31">
        <v>0.9</v>
      </c>
      <c r="BQ260" s="31">
        <v>0.36666666666666664</v>
      </c>
      <c r="BR260" s="31">
        <v>0.3</v>
      </c>
      <c r="BS260" s="31">
        <v>0.23333333333333334</v>
      </c>
      <c r="BT260" s="31">
        <v>0.16666666666666666</v>
      </c>
      <c r="BU260" s="31">
        <v>0.13333333333333333</v>
      </c>
      <c r="BV260" s="31">
        <v>6.6666666666666666E-2</v>
      </c>
      <c r="BW260" s="31">
        <v>6.6666666666666666E-2</v>
      </c>
      <c r="BX260" s="31"/>
      <c r="BY260" s="31"/>
      <c r="BZ260" s="31"/>
      <c r="CA260" s="31"/>
      <c r="CB260" s="31"/>
      <c r="CC260" s="31"/>
      <c r="CD260" s="31"/>
      <c r="CE260" s="31">
        <v>82.897777777689043</v>
      </c>
    </row>
    <row r="261" spans="1:83" s="2" customFormat="1" ht="14.25" customHeight="1" x14ac:dyDescent="0.2">
      <c r="A261" s="9" t="s">
        <v>33</v>
      </c>
      <c r="B261" s="9">
        <v>835</v>
      </c>
      <c r="C261" s="9" t="s">
        <v>121</v>
      </c>
      <c r="D261" s="9">
        <v>2025</v>
      </c>
      <c r="E261" s="31">
        <v>11</v>
      </c>
      <c r="F261" s="31" t="s">
        <v>564</v>
      </c>
      <c r="G261" s="31">
        <v>64950.580000000096</v>
      </c>
      <c r="H261" s="31">
        <v>64950.580000000053</v>
      </c>
      <c r="I261" s="31">
        <v>62759.850000000057</v>
      </c>
      <c r="J261" s="31">
        <v>54704.000000000087</v>
      </c>
      <c r="K261" s="31">
        <v>47376.000000000065</v>
      </c>
      <c r="L261" s="31">
        <v>39411.000000000044</v>
      </c>
      <c r="M261" s="31">
        <v>38314.000000000029</v>
      </c>
      <c r="N261" s="31">
        <v>31936.000000000015</v>
      </c>
      <c r="O261" s="31">
        <v>21323.999999999989</v>
      </c>
      <c r="P261" s="31">
        <v>18513.999999999993</v>
      </c>
      <c r="Q261" s="31">
        <v>11016</v>
      </c>
      <c r="R261" s="31">
        <v>11016</v>
      </c>
      <c r="S261" s="31"/>
      <c r="T261" s="31"/>
      <c r="U261" s="31"/>
      <c r="V261" s="31"/>
      <c r="W261" s="31"/>
      <c r="X261" s="31"/>
      <c r="Y261" s="31"/>
      <c r="Z261" s="31">
        <v>2165.0193333333364</v>
      </c>
      <c r="AA261" s="31">
        <v>2165.019333333335</v>
      </c>
      <c r="AB261" s="31">
        <v>2091.9950000000017</v>
      </c>
      <c r="AC261" s="31">
        <v>1823.4666666666697</v>
      </c>
      <c r="AD261" s="31">
        <v>1579.2000000000021</v>
      </c>
      <c r="AE261" s="31">
        <v>1313.7000000000014</v>
      </c>
      <c r="AF261" s="31">
        <v>1277.1333333333343</v>
      </c>
      <c r="AG261" s="31">
        <v>1064.5333333333338</v>
      </c>
      <c r="AH261" s="31">
        <v>710.79999999999961</v>
      </c>
      <c r="AI261" s="31">
        <v>617.1333333333331</v>
      </c>
      <c r="AJ261" s="31">
        <v>367.2</v>
      </c>
      <c r="AK261" s="31">
        <v>367.2</v>
      </c>
      <c r="AL261" s="31"/>
      <c r="AM261" s="31"/>
      <c r="AN261" s="31"/>
      <c r="AO261" s="31"/>
      <c r="AP261" s="31"/>
      <c r="AQ261" s="31"/>
      <c r="AR261" s="31"/>
      <c r="AS261" s="31">
        <v>86</v>
      </c>
      <c r="AT261" s="31">
        <v>78</v>
      </c>
      <c r="AU261" s="31">
        <v>62</v>
      </c>
      <c r="AV261" s="31">
        <v>38</v>
      </c>
      <c r="AW261" s="31">
        <v>26</v>
      </c>
      <c r="AX261" s="31">
        <v>17</v>
      </c>
      <c r="AY261" s="31">
        <v>16</v>
      </c>
      <c r="AZ261" s="31">
        <v>11</v>
      </c>
      <c r="BA261" s="31">
        <v>5</v>
      </c>
      <c r="BB261" s="31">
        <v>4</v>
      </c>
      <c r="BC261" s="31">
        <v>2</v>
      </c>
      <c r="BD261" s="31">
        <v>2</v>
      </c>
      <c r="BE261" s="31"/>
      <c r="BF261" s="31"/>
      <c r="BG261" s="31"/>
      <c r="BH261" s="31"/>
      <c r="BI261" s="31"/>
      <c r="BJ261" s="31"/>
      <c r="BK261" s="31"/>
      <c r="BL261" s="31">
        <v>2.8666666666666667</v>
      </c>
      <c r="BM261" s="31">
        <v>2.6</v>
      </c>
      <c r="BN261" s="31">
        <v>2.0666666666666669</v>
      </c>
      <c r="BO261" s="31">
        <v>1.2666666666666666</v>
      </c>
      <c r="BP261" s="31">
        <v>0.8666666666666667</v>
      </c>
      <c r="BQ261" s="31">
        <v>0.56666666666666665</v>
      </c>
      <c r="BR261" s="31">
        <v>0.53333333333333333</v>
      </c>
      <c r="BS261" s="31">
        <v>0.36666666666666664</v>
      </c>
      <c r="BT261" s="31">
        <v>0.16666666666666666</v>
      </c>
      <c r="BU261" s="31">
        <v>0.13333333333333333</v>
      </c>
      <c r="BV261" s="31">
        <v>6.6666666666666666E-2</v>
      </c>
      <c r="BW261" s="31">
        <v>6.6666666666666666E-2</v>
      </c>
      <c r="BX261" s="31"/>
      <c r="BY261" s="31"/>
      <c r="BZ261" s="31"/>
      <c r="CA261" s="31"/>
      <c r="CB261" s="31"/>
      <c r="CC261" s="31"/>
      <c r="CD261" s="31"/>
      <c r="CE261" s="31">
        <v>40.742222222266719</v>
      </c>
    </row>
    <row r="262" spans="1:83" s="2" customFormat="1" ht="14.25" customHeight="1" x14ac:dyDescent="0.2">
      <c r="A262" s="9" t="s">
        <v>33</v>
      </c>
      <c r="B262" s="9">
        <v>803</v>
      </c>
      <c r="C262" s="9" t="s">
        <v>154</v>
      </c>
      <c r="D262" s="9">
        <v>2025</v>
      </c>
      <c r="E262" s="31">
        <v>11</v>
      </c>
      <c r="F262" s="31" t="s">
        <v>558</v>
      </c>
      <c r="G262" s="31">
        <v>4732</v>
      </c>
      <c r="H262" s="31">
        <v>4732</v>
      </c>
      <c r="I262" s="31">
        <v>4732</v>
      </c>
      <c r="J262" s="31">
        <v>4732</v>
      </c>
      <c r="K262" s="31">
        <v>4732</v>
      </c>
      <c r="L262" s="31">
        <v>4732</v>
      </c>
      <c r="M262" s="31">
        <v>4732</v>
      </c>
      <c r="N262" s="31">
        <v>4732</v>
      </c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>
        <v>157.73333333333332</v>
      </c>
      <c r="AA262" s="31">
        <v>157.73333333333332</v>
      </c>
      <c r="AB262" s="31">
        <v>157.73333333333332</v>
      </c>
      <c r="AC262" s="31">
        <v>157.73333333333332</v>
      </c>
      <c r="AD262" s="31">
        <v>157.73333333333332</v>
      </c>
      <c r="AE262" s="31">
        <v>157.73333333333332</v>
      </c>
      <c r="AF262" s="31">
        <v>157.73333333333332</v>
      </c>
      <c r="AG262" s="31">
        <v>157.73333333333332</v>
      </c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>
        <v>3</v>
      </c>
      <c r="AT262" s="31">
        <v>3</v>
      </c>
      <c r="AU262" s="31">
        <v>3</v>
      </c>
      <c r="AV262" s="31">
        <v>3</v>
      </c>
      <c r="AW262" s="31">
        <v>3</v>
      </c>
      <c r="AX262" s="31">
        <v>3</v>
      </c>
      <c r="AY262" s="31">
        <v>3</v>
      </c>
      <c r="AZ262" s="31">
        <v>3</v>
      </c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>
        <v>0.1</v>
      </c>
      <c r="BM262" s="31">
        <v>0.1</v>
      </c>
      <c r="BN262" s="31">
        <v>0.1</v>
      </c>
      <c r="BO262" s="31">
        <v>0.1</v>
      </c>
      <c r="BP262" s="31">
        <v>0.1</v>
      </c>
      <c r="BQ262" s="31">
        <v>0.1</v>
      </c>
      <c r="BR262" s="31">
        <v>0.1</v>
      </c>
      <c r="BS262" s="31">
        <v>0.1</v>
      </c>
      <c r="BT262" s="31"/>
      <c r="BU262" s="31"/>
      <c r="BV262" s="31"/>
      <c r="BW262" s="31"/>
      <c r="BX262" s="31"/>
      <c r="BY262" s="31"/>
      <c r="BZ262" s="31"/>
      <c r="CA262" s="31"/>
      <c r="CB262" s="31"/>
      <c r="CC262" s="31"/>
      <c r="CD262" s="31"/>
      <c r="CE262" s="31">
        <v>10.316111111128702</v>
      </c>
    </row>
    <row r="263" spans="1:83" s="2" customFormat="1" ht="14.25" customHeight="1" x14ac:dyDescent="0.2">
      <c r="A263" s="9" t="s">
        <v>33</v>
      </c>
      <c r="B263" s="9">
        <v>565</v>
      </c>
      <c r="C263" s="9" t="s">
        <v>187</v>
      </c>
      <c r="D263" s="9">
        <v>2025</v>
      </c>
      <c r="E263" s="31">
        <v>11</v>
      </c>
      <c r="F263" s="31" t="s">
        <v>562</v>
      </c>
      <c r="G263" s="31">
        <v>10228</v>
      </c>
      <c r="H263" s="31">
        <v>10228</v>
      </c>
      <c r="I263" s="31">
        <v>9885</v>
      </c>
      <c r="J263" s="31">
        <v>7110</v>
      </c>
      <c r="K263" s="31">
        <v>5366</v>
      </c>
      <c r="L263" s="31">
        <v>5366</v>
      </c>
      <c r="M263" s="31">
        <v>5366</v>
      </c>
      <c r="N263" s="31">
        <v>5366</v>
      </c>
      <c r="O263" s="31">
        <v>5366</v>
      </c>
      <c r="P263" s="31">
        <v>3067</v>
      </c>
      <c r="Q263" s="31"/>
      <c r="R263" s="31"/>
      <c r="S263" s="31"/>
      <c r="T263" s="31"/>
      <c r="U263" s="31"/>
      <c r="V263" s="31"/>
      <c r="W263" s="31"/>
      <c r="X263" s="31"/>
      <c r="Y263" s="31"/>
      <c r="Z263" s="31">
        <v>340.93333333333334</v>
      </c>
      <c r="AA263" s="31">
        <v>340.93333333333334</v>
      </c>
      <c r="AB263" s="31">
        <v>329.5</v>
      </c>
      <c r="AC263" s="31">
        <v>237</v>
      </c>
      <c r="AD263" s="31">
        <v>178.86666666666667</v>
      </c>
      <c r="AE263" s="31">
        <v>178.86666666666667</v>
      </c>
      <c r="AF263" s="31">
        <v>178.86666666666667</v>
      </c>
      <c r="AG263" s="31">
        <v>178.86666666666667</v>
      </c>
      <c r="AH263" s="31">
        <v>178.86666666666667</v>
      </c>
      <c r="AI263" s="31">
        <v>102.23333333333333</v>
      </c>
      <c r="AJ263" s="31"/>
      <c r="AK263" s="31"/>
      <c r="AL263" s="31"/>
      <c r="AM263" s="31"/>
      <c r="AN263" s="31"/>
      <c r="AO263" s="31"/>
      <c r="AP263" s="31"/>
      <c r="AQ263" s="31"/>
      <c r="AR263" s="31"/>
      <c r="AS263" s="31">
        <v>17</v>
      </c>
      <c r="AT263" s="31">
        <v>16</v>
      </c>
      <c r="AU263" s="31">
        <v>13</v>
      </c>
      <c r="AV263" s="31">
        <v>5</v>
      </c>
      <c r="AW263" s="31">
        <v>2</v>
      </c>
      <c r="AX263" s="31">
        <v>2</v>
      </c>
      <c r="AY263" s="31">
        <v>2</v>
      </c>
      <c r="AZ263" s="31">
        <v>2</v>
      </c>
      <c r="BA263" s="31">
        <v>2</v>
      </c>
      <c r="BB263" s="31">
        <v>1</v>
      </c>
      <c r="BC263" s="31"/>
      <c r="BD263" s="31"/>
      <c r="BE263" s="31"/>
      <c r="BF263" s="31"/>
      <c r="BG263" s="31"/>
      <c r="BH263" s="31"/>
      <c r="BI263" s="31"/>
      <c r="BJ263" s="31"/>
      <c r="BK263" s="31"/>
      <c r="BL263" s="31">
        <v>0.56666666666666665</v>
      </c>
      <c r="BM263" s="31">
        <v>0.53333333333333333</v>
      </c>
      <c r="BN263" s="31">
        <v>0.43333333333333335</v>
      </c>
      <c r="BO263" s="31">
        <v>0.16666666666666666</v>
      </c>
      <c r="BP263" s="31">
        <v>6.6666666666666666E-2</v>
      </c>
      <c r="BQ263" s="31">
        <v>6.6666666666666666E-2</v>
      </c>
      <c r="BR263" s="31">
        <v>6.6666666666666666E-2</v>
      </c>
      <c r="BS263" s="31">
        <v>6.6666666666666666E-2</v>
      </c>
      <c r="BT263" s="31">
        <v>6.6666666666666666E-2</v>
      </c>
      <c r="BU263" s="31">
        <v>3.3333333333333333E-2</v>
      </c>
      <c r="BV263" s="31"/>
      <c r="BW263" s="31"/>
      <c r="BX263" s="31"/>
      <c r="BY263" s="31"/>
      <c r="BZ263" s="31"/>
      <c r="CA263" s="31"/>
      <c r="CB263" s="31"/>
      <c r="CC263" s="31"/>
      <c r="CD263" s="31"/>
      <c r="CE263" s="31">
        <v>8.1158333334024064</v>
      </c>
    </row>
    <row r="264" spans="1:83" s="2" customFormat="1" ht="14.25" customHeight="1" x14ac:dyDescent="0.2">
      <c r="A264" s="9" t="s">
        <v>33</v>
      </c>
      <c r="B264" s="9">
        <v>889</v>
      </c>
      <c r="C264" s="9" t="s">
        <v>106</v>
      </c>
      <c r="D264" s="9">
        <v>2025</v>
      </c>
      <c r="E264" s="31">
        <v>11</v>
      </c>
      <c r="F264" s="31" t="s">
        <v>565</v>
      </c>
      <c r="G264" s="31">
        <v>54656.750000000124</v>
      </c>
      <c r="H264" s="31">
        <v>54656.750000000116</v>
      </c>
      <c r="I264" s="31">
        <v>53592.8500000001</v>
      </c>
      <c r="J264" s="31">
        <v>44707.000000000044</v>
      </c>
      <c r="K264" s="31">
        <v>40838.000000000015</v>
      </c>
      <c r="L264" s="31">
        <v>39109.000000000015</v>
      </c>
      <c r="M264" s="31">
        <v>36043.000000000029</v>
      </c>
      <c r="N264" s="31">
        <v>30570.000000000004</v>
      </c>
      <c r="O264" s="31">
        <v>27003</v>
      </c>
      <c r="P264" s="31">
        <v>27003</v>
      </c>
      <c r="Q264" s="31">
        <v>19961.000000000004</v>
      </c>
      <c r="R264" s="31">
        <v>19961.000000000004</v>
      </c>
      <c r="S264" s="31">
        <v>8500</v>
      </c>
      <c r="T264" s="31"/>
      <c r="U264" s="31"/>
      <c r="V264" s="31"/>
      <c r="W264" s="31"/>
      <c r="X264" s="31"/>
      <c r="Y264" s="31"/>
      <c r="Z264" s="31">
        <v>1821.8916666666707</v>
      </c>
      <c r="AA264" s="31">
        <v>1821.8916666666705</v>
      </c>
      <c r="AB264" s="31">
        <v>1786.4283333333367</v>
      </c>
      <c r="AC264" s="31">
        <v>1490.2333333333347</v>
      </c>
      <c r="AD264" s="31">
        <v>1361.2666666666671</v>
      </c>
      <c r="AE264" s="31">
        <v>1303.6333333333339</v>
      </c>
      <c r="AF264" s="31">
        <v>1201.4333333333343</v>
      </c>
      <c r="AG264" s="31">
        <v>1019.0000000000001</v>
      </c>
      <c r="AH264" s="31">
        <v>900.1</v>
      </c>
      <c r="AI264" s="31">
        <v>900.1</v>
      </c>
      <c r="AJ264" s="31">
        <v>665.36666666666679</v>
      </c>
      <c r="AK264" s="31">
        <v>665.36666666666679</v>
      </c>
      <c r="AL264" s="31">
        <v>283.33333333333331</v>
      </c>
      <c r="AM264" s="31"/>
      <c r="AN264" s="31"/>
      <c r="AO264" s="31"/>
      <c r="AP264" s="31"/>
      <c r="AQ264" s="31"/>
      <c r="AR264" s="31"/>
      <c r="AS264" s="31">
        <v>62</v>
      </c>
      <c r="AT264" s="31">
        <v>57</v>
      </c>
      <c r="AU264" s="31">
        <v>49</v>
      </c>
      <c r="AV264" s="31">
        <v>22</v>
      </c>
      <c r="AW264" s="31">
        <v>16</v>
      </c>
      <c r="AX264" s="31">
        <v>14</v>
      </c>
      <c r="AY264" s="31">
        <v>11</v>
      </c>
      <c r="AZ264" s="31">
        <v>7</v>
      </c>
      <c r="BA264" s="31">
        <v>5</v>
      </c>
      <c r="BB264" s="31">
        <v>5</v>
      </c>
      <c r="BC264" s="31">
        <v>3</v>
      </c>
      <c r="BD264" s="31">
        <v>3</v>
      </c>
      <c r="BE264" s="31">
        <v>1</v>
      </c>
      <c r="BF264" s="31"/>
      <c r="BG264" s="31"/>
      <c r="BH264" s="31"/>
      <c r="BI264" s="31"/>
      <c r="BJ264" s="31"/>
      <c r="BK264" s="31"/>
      <c r="BL264" s="31">
        <v>2.0666666666666669</v>
      </c>
      <c r="BM264" s="31">
        <v>1.9</v>
      </c>
      <c r="BN264" s="31">
        <v>1.6333333333333333</v>
      </c>
      <c r="BO264" s="31">
        <v>0.73333333333333328</v>
      </c>
      <c r="BP264" s="31">
        <v>0.53333333333333333</v>
      </c>
      <c r="BQ264" s="31">
        <v>0.46666666666666667</v>
      </c>
      <c r="BR264" s="31">
        <v>0.36666666666666664</v>
      </c>
      <c r="BS264" s="31">
        <v>0.23333333333333334</v>
      </c>
      <c r="BT264" s="31">
        <v>0.16666666666666666</v>
      </c>
      <c r="BU264" s="31">
        <v>0.16666666666666666</v>
      </c>
      <c r="BV264" s="31">
        <v>0.1</v>
      </c>
      <c r="BW264" s="31">
        <v>0.1</v>
      </c>
      <c r="BX264" s="31">
        <v>3.3333333333333333E-2</v>
      </c>
      <c r="BY264" s="31"/>
      <c r="BZ264" s="31"/>
      <c r="CA264" s="31"/>
      <c r="CB264" s="31"/>
      <c r="CC264" s="31"/>
      <c r="CD264" s="31"/>
      <c r="CE264" s="31">
        <v>42.643611111037899</v>
      </c>
    </row>
    <row r="265" spans="1:83" s="2" customFormat="1" ht="14.25" customHeight="1" x14ac:dyDescent="0.2">
      <c r="A265" s="9" t="s">
        <v>33</v>
      </c>
      <c r="B265" s="9">
        <v>544</v>
      </c>
      <c r="C265" s="9" t="s">
        <v>99</v>
      </c>
      <c r="D265" s="9">
        <v>2025</v>
      </c>
      <c r="E265" s="31">
        <v>11</v>
      </c>
      <c r="F265" s="31" t="s">
        <v>563</v>
      </c>
      <c r="G265" s="31">
        <v>10106.000000000004</v>
      </c>
      <c r="H265" s="31">
        <v>10106.000000000004</v>
      </c>
      <c r="I265" s="31">
        <v>9716.0000000000036</v>
      </c>
      <c r="J265" s="31">
        <v>6584.0000000000036</v>
      </c>
      <c r="K265" s="31">
        <v>4839</v>
      </c>
      <c r="L265" s="31">
        <v>2999.9999999999995</v>
      </c>
      <c r="M265" s="31">
        <v>2999.9999999999995</v>
      </c>
      <c r="N265" s="31">
        <v>2999.9999999999995</v>
      </c>
      <c r="O265" s="31">
        <v>2999.9999999999995</v>
      </c>
      <c r="P265" s="31">
        <v>2999.9999999999995</v>
      </c>
      <c r="Q265" s="31"/>
      <c r="R265" s="31"/>
      <c r="S265" s="31"/>
      <c r="T265" s="31"/>
      <c r="U265" s="31"/>
      <c r="V265" s="31"/>
      <c r="W265" s="31"/>
      <c r="X265" s="31"/>
      <c r="Y265" s="31"/>
      <c r="Z265" s="31">
        <v>336.86666666666679</v>
      </c>
      <c r="AA265" s="31">
        <v>336.86666666666679</v>
      </c>
      <c r="AB265" s="31">
        <v>323.86666666666679</v>
      </c>
      <c r="AC265" s="31">
        <v>219.46666666666678</v>
      </c>
      <c r="AD265" s="31">
        <v>161.30000000000001</v>
      </c>
      <c r="AE265" s="31">
        <v>99.999999999999986</v>
      </c>
      <c r="AF265" s="31">
        <v>99.999999999999986</v>
      </c>
      <c r="AG265" s="31">
        <v>99.999999999999986</v>
      </c>
      <c r="AH265" s="31">
        <v>99.999999999999986</v>
      </c>
      <c r="AI265" s="31">
        <v>99.999999999999986</v>
      </c>
      <c r="AJ265" s="31"/>
      <c r="AK265" s="31"/>
      <c r="AL265" s="31"/>
      <c r="AM265" s="31"/>
      <c r="AN265" s="31"/>
      <c r="AO265" s="31"/>
      <c r="AP265" s="31"/>
      <c r="AQ265" s="31"/>
      <c r="AR265" s="31"/>
      <c r="AS265" s="31">
        <v>24</v>
      </c>
      <c r="AT265" s="31">
        <v>20</v>
      </c>
      <c r="AU265" s="31">
        <v>15</v>
      </c>
      <c r="AV265" s="31">
        <v>6</v>
      </c>
      <c r="AW265" s="31">
        <v>3</v>
      </c>
      <c r="AX265" s="31">
        <v>1</v>
      </c>
      <c r="AY265" s="31">
        <v>1</v>
      </c>
      <c r="AZ265" s="31">
        <v>1</v>
      </c>
      <c r="BA265" s="31">
        <v>1</v>
      </c>
      <c r="BB265" s="31">
        <v>1</v>
      </c>
      <c r="BC265" s="31"/>
      <c r="BD265" s="31"/>
      <c r="BE265" s="31"/>
      <c r="BF265" s="31"/>
      <c r="BG265" s="31"/>
      <c r="BH265" s="31"/>
      <c r="BI265" s="31"/>
      <c r="BJ265" s="31"/>
      <c r="BK265" s="31"/>
      <c r="BL265" s="31">
        <v>0.8</v>
      </c>
      <c r="BM265" s="31">
        <v>0.66666666666666663</v>
      </c>
      <c r="BN265" s="31">
        <v>0.5</v>
      </c>
      <c r="BO265" s="31">
        <v>0.2</v>
      </c>
      <c r="BP265" s="31">
        <v>0.1</v>
      </c>
      <c r="BQ265" s="31">
        <v>3.3333333333333333E-2</v>
      </c>
      <c r="BR265" s="31">
        <v>3.3333333333333333E-2</v>
      </c>
      <c r="BS265" s="31">
        <v>3.3333333333333333E-2</v>
      </c>
      <c r="BT265" s="31">
        <v>3.3333333333333333E-2</v>
      </c>
      <c r="BU265" s="31">
        <v>3.3333333333333333E-2</v>
      </c>
      <c r="BV265" s="31"/>
      <c r="BW265" s="31"/>
      <c r="BX265" s="31"/>
      <c r="BY265" s="31"/>
      <c r="BZ265" s="31"/>
      <c r="CA265" s="31"/>
      <c r="CB265" s="31"/>
      <c r="CC265" s="31"/>
      <c r="CD265" s="31"/>
      <c r="CE265" s="31">
        <v>13.590000000188592</v>
      </c>
    </row>
    <row r="266" spans="1:83" s="2" customFormat="1" ht="14.25" customHeight="1" x14ac:dyDescent="0.2">
      <c r="A266" s="9" t="s">
        <v>35</v>
      </c>
      <c r="B266" s="9">
        <v>803</v>
      </c>
      <c r="C266" s="9" t="s">
        <v>154</v>
      </c>
      <c r="D266" s="9">
        <v>2025</v>
      </c>
      <c r="E266" s="31">
        <v>11</v>
      </c>
      <c r="F266" s="31" t="s">
        <v>582</v>
      </c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  <c r="BS266" s="31"/>
      <c r="BT266" s="31"/>
      <c r="BU266" s="31"/>
      <c r="BV266" s="31"/>
      <c r="BW266" s="31"/>
      <c r="BX266" s="31"/>
      <c r="BY266" s="31"/>
      <c r="BZ266" s="31"/>
      <c r="CA266" s="31"/>
      <c r="CB266" s="31"/>
      <c r="CC266" s="31"/>
      <c r="CD266" s="31"/>
      <c r="CE266" s="31">
        <v>2.31</v>
      </c>
    </row>
    <row r="267" spans="1:83" s="2" customFormat="1" ht="14.25" customHeight="1" x14ac:dyDescent="0.2">
      <c r="A267" s="9" t="s">
        <v>35</v>
      </c>
      <c r="B267" s="9">
        <v>870</v>
      </c>
      <c r="C267" s="9" t="s">
        <v>112</v>
      </c>
      <c r="D267" s="9">
        <v>2025</v>
      </c>
      <c r="E267" s="31">
        <v>11</v>
      </c>
      <c r="F267" s="31" t="s">
        <v>574</v>
      </c>
      <c r="G267" s="31">
        <v>20310</v>
      </c>
      <c r="H267" s="31">
        <v>20310</v>
      </c>
      <c r="I267" s="31">
        <v>20310</v>
      </c>
      <c r="J267" s="31">
        <v>20310</v>
      </c>
      <c r="K267" s="31">
        <v>18972</v>
      </c>
      <c r="L267" s="31">
        <v>18972</v>
      </c>
      <c r="M267" s="31">
        <v>18972</v>
      </c>
      <c r="N267" s="31">
        <v>18972</v>
      </c>
      <c r="O267" s="31">
        <v>18972</v>
      </c>
      <c r="P267" s="31">
        <v>16470</v>
      </c>
      <c r="Q267" s="31">
        <v>16470</v>
      </c>
      <c r="R267" s="31">
        <v>16470</v>
      </c>
      <c r="S267" s="31">
        <v>16470</v>
      </c>
      <c r="T267" s="31">
        <v>16470</v>
      </c>
      <c r="U267" s="31">
        <v>16470</v>
      </c>
      <c r="V267" s="31">
        <v>16470</v>
      </c>
      <c r="W267" s="31"/>
      <c r="X267" s="31"/>
      <c r="Y267" s="31"/>
      <c r="Z267" s="31">
        <v>677</v>
      </c>
      <c r="AA267" s="31">
        <v>677</v>
      </c>
      <c r="AB267" s="31">
        <v>677</v>
      </c>
      <c r="AC267" s="31">
        <v>677</v>
      </c>
      <c r="AD267" s="31">
        <v>632.4</v>
      </c>
      <c r="AE267" s="31">
        <v>632.4</v>
      </c>
      <c r="AF267" s="31">
        <v>632.4</v>
      </c>
      <c r="AG267" s="31">
        <v>632.4</v>
      </c>
      <c r="AH267" s="31">
        <v>632.4</v>
      </c>
      <c r="AI267" s="31">
        <v>549</v>
      </c>
      <c r="AJ267" s="31">
        <v>549</v>
      </c>
      <c r="AK267" s="31">
        <v>549</v>
      </c>
      <c r="AL267" s="31">
        <v>549</v>
      </c>
      <c r="AM267" s="31">
        <v>549</v>
      </c>
      <c r="AN267" s="31">
        <v>549</v>
      </c>
      <c r="AO267" s="31">
        <v>549</v>
      </c>
      <c r="AP267" s="31"/>
      <c r="AQ267" s="31"/>
      <c r="AR267" s="31"/>
      <c r="AS267" s="31">
        <v>4</v>
      </c>
      <c r="AT267" s="31">
        <v>4</v>
      </c>
      <c r="AU267" s="31">
        <v>4</v>
      </c>
      <c r="AV267" s="31">
        <v>4</v>
      </c>
      <c r="AW267" s="31">
        <v>2</v>
      </c>
      <c r="AX267" s="31">
        <v>2</v>
      </c>
      <c r="AY267" s="31">
        <v>2</v>
      </c>
      <c r="AZ267" s="31">
        <v>2</v>
      </c>
      <c r="BA267" s="31">
        <v>2</v>
      </c>
      <c r="BB267" s="31">
        <v>1</v>
      </c>
      <c r="BC267" s="31">
        <v>1</v>
      </c>
      <c r="BD267" s="31">
        <v>1</v>
      </c>
      <c r="BE267" s="31">
        <v>1</v>
      </c>
      <c r="BF267" s="31">
        <v>1</v>
      </c>
      <c r="BG267" s="31">
        <v>1</v>
      </c>
      <c r="BH267" s="31">
        <v>1</v>
      </c>
      <c r="BI267" s="31"/>
      <c r="BJ267" s="31"/>
      <c r="BK267" s="31"/>
      <c r="BL267" s="31">
        <v>0.13333333333333333</v>
      </c>
      <c r="BM267" s="31">
        <v>0.13333333333333333</v>
      </c>
      <c r="BN267" s="31">
        <v>0.13333333333333333</v>
      </c>
      <c r="BO267" s="31">
        <v>0.13333333333333333</v>
      </c>
      <c r="BP267" s="31">
        <v>6.6666666666666666E-2</v>
      </c>
      <c r="BQ267" s="31">
        <v>6.6666666666666666E-2</v>
      </c>
      <c r="BR267" s="31">
        <v>6.6666666666666666E-2</v>
      </c>
      <c r="BS267" s="31">
        <v>6.6666666666666666E-2</v>
      </c>
      <c r="BT267" s="31">
        <v>6.6666666666666666E-2</v>
      </c>
      <c r="BU267" s="31">
        <v>3.3333333333333333E-2</v>
      </c>
      <c r="BV267" s="31">
        <v>3.3333333333333333E-2</v>
      </c>
      <c r="BW267" s="31">
        <v>3.3333333333333333E-2</v>
      </c>
      <c r="BX267" s="31">
        <v>3.3333333333333333E-2</v>
      </c>
      <c r="BY267" s="31">
        <v>3.3333333333333333E-2</v>
      </c>
      <c r="BZ267" s="31">
        <v>3.3333333333333333E-2</v>
      </c>
      <c r="CA267" s="31">
        <v>3.3333333333333333E-2</v>
      </c>
      <c r="CB267" s="31"/>
      <c r="CC267" s="31"/>
      <c r="CD267" s="31"/>
      <c r="CE267" s="31"/>
    </row>
    <row r="268" spans="1:83" s="2" customFormat="1" ht="14.25" customHeight="1" x14ac:dyDescent="0.2">
      <c r="A268" s="9" t="s">
        <v>35</v>
      </c>
      <c r="B268" s="9">
        <v>863</v>
      </c>
      <c r="C268" s="9" t="s">
        <v>195</v>
      </c>
      <c r="D268" s="9">
        <v>2025</v>
      </c>
      <c r="E268" s="31">
        <v>11</v>
      </c>
      <c r="F268" s="31" t="s">
        <v>584</v>
      </c>
      <c r="G268" s="31">
        <v>983</v>
      </c>
      <c r="H268" s="31">
        <v>983</v>
      </c>
      <c r="I268" s="31">
        <v>686</v>
      </c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>
        <v>32.766666666666666</v>
      </c>
      <c r="AA268" s="31">
        <v>32.766666666666666</v>
      </c>
      <c r="AB268" s="31">
        <v>22.866666666666667</v>
      </c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>
        <v>6</v>
      </c>
      <c r="AT268" s="31">
        <v>5</v>
      </c>
      <c r="AU268" s="31">
        <v>2</v>
      </c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  <c r="BK268" s="31"/>
      <c r="BL268" s="31">
        <v>0.2</v>
      </c>
      <c r="BM268" s="31">
        <v>0.16666666666666666</v>
      </c>
      <c r="BN268" s="31">
        <v>6.6666666666666666E-2</v>
      </c>
      <c r="BO268" s="31"/>
      <c r="BP268" s="31"/>
      <c r="BQ268" s="31"/>
      <c r="BR268" s="31"/>
      <c r="BS268" s="31"/>
      <c r="BT268" s="31"/>
      <c r="BU268" s="31"/>
      <c r="BV268" s="31"/>
      <c r="BW268" s="31"/>
      <c r="BX268" s="31"/>
      <c r="BY268" s="31"/>
      <c r="BZ268" s="31"/>
      <c r="CA268" s="31"/>
      <c r="CB268" s="31"/>
      <c r="CC268" s="31"/>
      <c r="CD268" s="31"/>
      <c r="CE268" s="31">
        <v>13.444999999948777</v>
      </c>
    </row>
    <row r="269" spans="1:83" s="2" customFormat="1" ht="14.25" customHeight="1" x14ac:dyDescent="0.2">
      <c r="A269" s="9" t="s">
        <v>35</v>
      </c>
      <c r="B269" s="9">
        <v>544</v>
      </c>
      <c r="C269" s="9" t="s">
        <v>99</v>
      </c>
      <c r="D269" s="9">
        <v>2025</v>
      </c>
      <c r="E269" s="31">
        <v>11</v>
      </c>
      <c r="F269" s="31" t="s">
        <v>575</v>
      </c>
      <c r="G269" s="31">
        <v>81750.669999999969</v>
      </c>
      <c r="H269" s="31">
        <v>81750.669999999955</v>
      </c>
      <c r="I269" s="31">
        <v>78877.920000000013</v>
      </c>
      <c r="J269" s="31">
        <v>60763.950000000004</v>
      </c>
      <c r="K269" s="31">
        <v>50892.000000000022</v>
      </c>
      <c r="L269" s="31">
        <v>45588.000000000022</v>
      </c>
      <c r="M269" s="31">
        <v>42310.000000000022</v>
      </c>
      <c r="N269" s="31">
        <v>34635.000000000015</v>
      </c>
      <c r="O269" s="31">
        <v>24500.000000000007</v>
      </c>
      <c r="P269" s="31">
        <v>24500.000000000007</v>
      </c>
      <c r="Q269" s="31">
        <v>10999.999999999998</v>
      </c>
      <c r="R269" s="31">
        <v>10999.999999999998</v>
      </c>
      <c r="S269" s="31"/>
      <c r="T269" s="31"/>
      <c r="U269" s="31"/>
      <c r="V269" s="31"/>
      <c r="W269" s="31"/>
      <c r="X269" s="31"/>
      <c r="Y269" s="31"/>
      <c r="Z269" s="31">
        <v>2725.0223333333324</v>
      </c>
      <c r="AA269" s="31">
        <v>2725.022333333332</v>
      </c>
      <c r="AB269" s="31">
        <v>2629.2640000000006</v>
      </c>
      <c r="AC269" s="31">
        <v>2025.4650000000001</v>
      </c>
      <c r="AD269" s="31">
        <v>1696.4000000000008</v>
      </c>
      <c r="AE269" s="31">
        <v>1519.6000000000008</v>
      </c>
      <c r="AF269" s="31">
        <v>1410.3333333333342</v>
      </c>
      <c r="AG269" s="31">
        <v>1154.5000000000005</v>
      </c>
      <c r="AH269" s="31">
        <v>816.66666666666686</v>
      </c>
      <c r="AI269" s="31">
        <v>816.66666666666686</v>
      </c>
      <c r="AJ269" s="31">
        <v>366.66666666666663</v>
      </c>
      <c r="AK269" s="31">
        <v>366.66666666666663</v>
      </c>
      <c r="AL269" s="31"/>
      <c r="AM269" s="31"/>
      <c r="AN269" s="31"/>
      <c r="AO269" s="31"/>
      <c r="AP269" s="31"/>
      <c r="AQ269" s="31"/>
      <c r="AR269" s="31"/>
      <c r="AS269" s="31">
        <v>137</v>
      </c>
      <c r="AT269" s="31">
        <v>123</v>
      </c>
      <c r="AU269" s="31">
        <v>99</v>
      </c>
      <c r="AV269" s="31">
        <v>44</v>
      </c>
      <c r="AW269" s="31">
        <v>27</v>
      </c>
      <c r="AX269" s="31">
        <v>21</v>
      </c>
      <c r="AY269" s="31">
        <v>18</v>
      </c>
      <c r="AZ269" s="31">
        <v>12</v>
      </c>
      <c r="BA269" s="31">
        <v>6</v>
      </c>
      <c r="BB269" s="31">
        <v>6</v>
      </c>
      <c r="BC269" s="31">
        <v>2</v>
      </c>
      <c r="BD269" s="31">
        <v>2</v>
      </c>
      <c r="BE269" s="31"/>
      <c r="BF269" s="31"/>
      <c r="BG269" s="31"/>
      <c r="BH269" s="31"/>
      <c r="BI269" s="31"/>
      <c r="BJ269" s="31"/>
      <c r="BK269" s="31"/>
      <c r="BL269" s="31">
        <v>4.5666666666666664</v>
      </c>
      <c r="BM269" s="31">
        <v>4.0999999999999996</v>
      </c>
      <c r="BN269" s="31">
        <v>3.3</v>
      </c>
      <c r="BO269" s="31">
        <v>1.4666666666666666</v>
      </c>
      <c r="BP269" s="31">
        <v>0.9</v>
      </c>
      <c r="BQ269" s="31">
        <v>0.7</v>
      </c>
      <c r="BR269" s="31">
        <v>0.6</v>
      </c>
      <c r="BS269" s="31">
        <v>0.4</v>
      </c>
      <c r="BT269" s="31">
        <v>0.2</v>
      </c>
      <c r="BU269" s="31">
        <v>0.2</v>
      </c>
      <c r="BV269" s="31">
        <v>6.6666666666666666E-2</v>
      </c>
      <c r="BW269" s="31">
        <v>6.6666666666666666E-2</v>
      </c>
      <c r="BX269" s="31"/>
      <c r="BY269" s="31"/>
      <c r="BZ269" s="31"/>
      <c r="CA269" s="31"/>
      <c r="CB269" s="31"/>
      <c r="CC269" s="31"/>
      <c r="CD269" s="31"/>
      <c r="CE269" s="31">
        <v>112.33861111139413</v>
      </c>
    </row>
    <row r="270" spans="1:83" s="2" customFormat="1" ht="14.25" customHeight="1" x14ac:dyDescent="0.2">
      <c r="A270" s="9" t="s">
        <v>35</v>
      </c>
      <c r="B270" s="9">
        <v>838</v>
      </c>
      <c r="C270" s="9" t="s">
        <v>98</v>
      </c>
      <c r="D270" s="9">
        <v>2025</v>
      </c>
      <c r="E270" s="31">
        <v>11</v>
      </c>
      <c r="F270" s="31" t="s">
        <v>588</v>
      </c>
      <c r="G270" s="31">
        <v>248912.41999999908</v>
      </c>
      <c r="H270" s="31">
        <v>248912.51999999947</v>
      </c>
      <c r="I270" s="31">
        <v>243951.84999999951</v>
      </c>
      <c r="J270" s="31">
        <v>220805.99999999956</v>
      </c>
      <c r="K270" s="31">
        <v>209426.99999999968</v>
      </c>
      <c r="L270" s="31">
        <v>197909.99999999974</v>
      </c>
      <c r="M270" s="31">
        <v>195647.99999999974</v>
      </c>
      <c r="N270" s="31">
        <v>187979.99999999974</v>
      </c>
      <c r="O270" s="31">
        <v>179663.9999999998</v>
      </c>
      <c r="P270" s="31">
        <v>172605.99999999991</v>
      </c>
      <c r="Q270" s="31">
        <v>135692.99999999994</v>
      </c>
      <c r="R270" s="31">
        <v>135692.99999999994</v>
      </c>
      <c r="S270" s="31">
        <v>117992.99999999993</v>
      </c>
      <c r="T270" s="31">
        <v>109493</v>
      </c>
      <c r="U270" s="31">
        <v>109493</v>
      </c>
      <c r="V270" s="31">
        <v>83149</v>
      </c>
      <c r="W270" s="31">
        <v>21545</v>
      </c>
      <c r="X270" s="31"/>
      <c r="Y270" s="31"/>
      <c r="Z270" s="31">
        <v>8297.0806666666358</v>
      </c>
      <c r="AA270" s="31">
        <v>8297.0839999999826</v>
      </c>
      <c r="AB270" s="31">
        <v>8131.7283333333171</v>
      </c>
      <c r="AC270" s="31">
        <v>7360.1999999999853</v>
      </c>
      <c r="AD270" s="31">
        <v>6980.8999999999896</v>
      </c>
      <c r="AE270" s="31">
        <v>6596.9999999999909</v>
      </c>
      <c r="AF270" s="31">
        <v>6521.5999999999913</v>
      </c>
      <c r="AG270" s="31">
        <v>6265.9999999999909</v>
      </c>
      <c r="AH270" s="31">
        <v>5988.7999999999929</v>
      </c>
      <c r="AI270" s="31">
        <v>5753.5333333333301</v>
      </c>
      <c r="AJ270" s="31">
        <v>4523.0999999999976</v>
      </c>
      <c r="AK270" s="31">
        <v>4523.0999999999976</v>
      </c>
      <c r="AL270" s="31">
        <v>3933.0999999999976</v>
      </c>
      <c r="AM270" s="31">
        <v>3649.7666666666669</v>
      </c>
      <c r="AN270" s="31">
        <v>3649.7666666666669</v>
      </c>
      <c r="AO270" s="31">
        <v>2771.6333333333332</v>
      </c>
      <c r="AP270" s="31">
        <v>718.16666666666663</v>
      </c>
      <c r="AQ270" s="31"/>
      <c r="AR270" s="31"/>
      <c r="AS270" s="31">
        <v>206</v>
      </c>
      <c r="AT270" s="31">
        <v>184</v>
      </c>
      <c r="AU270" s="31">
        <v>146</v>
      </c>
      <c r="AV270" s="31">
        <v>70</v>
      </c>
      <c r="AW270" s="31">
        <v>51</v>
      </c>
      <c r="AX270" s="31">
        <v>38</v>
      </c>
      <c r="AY270" s="31">
        <v>36</v>
      </c>
      <c r="AZ270" s="31">
        <v>30</v>
      </c>
      <c r="BA270" s="31">
        <v>25</v>
      </c>
      <c r="BB270" s="31">
        <v>22</v>
      </c>
      <c r="BC270" s="31">
        <v>11</v>
      </c>
      <c r="BD270" s="31">
        <v>11</v>
      </c>
      <c r="BE270" s="31">
        <v>8</v>
      </c>
      <c r="BF270" s="31">
        <v>7</v>
      </c>
      <c r="BG270" s="31">
        <v>7</v>
      </c>
      <c r="BH270" s="31">
        <v>5</v>
      </c>
      <c r="BI270" s="31">
        <v>1</v>
      </c>
      <c r="BJ270" s="31"/>
      <c r="BK270" s="31"/>
      <c r="BL270" s="31">
        <v>6.8666666666666663</v>
      </c>
      <c r="BM270" s="31">
        <v>6.1333333333333337</v>
      </c>
      <c r="BN270" s="31">
        <v>4.8666666666666663</v>
      </c>
      <c r="BO270" s="31">
        <v>2.3333333333333335</v>
      </c>
      <c r="BP270" s="31">
        <v>1.7</v>
      </c>
      <c r="BQ270" s="31">
        <v>1.2666666666666666</v>
      </c>
      <c r="BR270" s="31">
        <v>1.2</v>
      </c>
      <c r="BS270" s="31">
        <v>1</v>
      </c>
      <c r="BT270" s="31">
        <v>0.83333333333333337</v>
      </c>
      <c r="BU270" s="31">
        <v>0.73333333333333328</v>
      </c>
      <c r="BV270" s="31">
        <v>0.36666666666666664</v>
      </c>
      <c r="BW270" s="31">
        <v>0.36666666666666664</v>
      </c>
      <c r="BX270" s="31">
        <v>0.26666666666666666</v>
      </c>
      <c r="BY270" s="31">
        <v>0.23333333333333334</v>
      </c>
      <c r="BZ270" s="31">
        <v>0.23333333333333334</v>
      </c>
      <c r="CA270" s="31">
        <v>0.16666666666666666</v>
      </c>
      <c r="CB270" s="31">
        <v>3.3333333333333333E-2</v>
      </c>
      <c r="CC270" s="31"/>
      <c r="CD270" s="31"/>
      <c r="CE270" s="31">
        <v>146.59833333323243</v>
      </c>
    </row>
    <row r="271" spans="1:83" s="2" customFormat="1" ht="14.25" customHeight="1" x14ac:dyDescent="0.2">
      <c r="A271" s="9" t="s">
        <v>35</v>
      </c>
      <c r="B271" s="9">
        <v>520</v>
      </c>
      <c r="C271" s="9" t="s">
        <v>101</v>
      </c>
      <c r="D271" s="9">
        <v>2025</v>
      </c>
      <c r="E271" s="31">
        <v>11</v>
      </c>
      <c r="F271" s="31" t="s">
        <v>581</v>
      </c>
      <c r="G271" s="31">
        <v>185524.73000000007</v>
      </c>
      <c r="H271" s="31">
        <v>185524.73000000013</v>
      </c>
      <c r="I271" s="31">
        <v>182590.88000000012</v>
      </c>
      <c r="J271" s="31">
        <v>157077.9800000003</v>
      </c>
      <c r="K271" s="31">
        <v>137685.00000000023</v>
      </c>
      <c r="L271" s="31">
        <v>115893.00000000012</v>
      </c>
      <c r="M271" s="31">
        <v>103943.00000000012</v>
      </c>
      <c r="N271" s="31">
        <v>98691.000000000102</v>
      </c>
      <c r="O271" s="31">
        <v>85484.000000000146</v>
      </c>
      <c r="P271" s="31">
        <v>81079.000000000218</v>
      </c>
      <c r="Q271" s="31">
        <v>37582.000000000022</v>
      </c>
      <c r="R271" s="31">
        <v>32130.000000000004</v>
      </c>
      <c r="S271" s="31">
        <v>15000</v>
      </c>
      <c r="T271" s="31">
        <v>15000</v>
      </c>
      <c r="U271" s="31">
        <v>15000</v>
      </c>
      <c r="V271" s="31">
        <v>15000</v>
      </c>
      <c r="W271" s="31"/>
      <c r="X271" s="31"/>
      <c r="Y271" s="31"/>
      <c r="Z271" s="31">
        <v>6184.1576666666688</v>
      </c>
      <c r="AA271" s="31">
        <v>6184.1576666666706</v>
      </c>
      <c r="AB271" s="31">
        <v>6086.3626666666705</v>
      </c>
      <c r="AC271" s="31">
        <v>5235.9326666666766</v>
      </c>
      <c r="AD271" s="31">
        <v>4589.5000000000082</v>
      </c>
      <c r="AE271" s="31">
        <v>3863.100000000004</v>
      </c>
      <c r="AF271" s="31">
        <v>3464.7666666666705</v>
      </c>
      <c r="AG271" s="31">
        <v>3289.7000000000035</v>
      </c>
      <c r="AH271" s="31">
        <v>2849.4666666666717</v>
      </c>
      <c r="AI271" s="31">
        <v>2702.6333333333405</v>
      </c>
      <c r="AJ271" s="31">
        <v>1252.733333333334</v>
      </c>
      <c r="AK271" s="31">
        <v>1071.0000000000002</v>
      </c>
      <c r="AL271" s="31">
        <v>500</v>
      </c>
      <c r="AM271" s="31">
        <v>500</v>
      </c>
      <c r="AN271" s="31">
        <v>500</v>
      </c>
      <c r="AO271" s="31">
        <v>500</v>
      </c>
      <c r="AP271" s="31"/>
      <c r="AQ271" s="31"/>
      <c r="AR271" s="31"/>
      <c r="AS271" s="31">
        <v>229</v>
      </c>
      <c r="AT271" s="31">
        <v>209</v>
      </c>
      <c r="AU271" s="31">
        <v>180</v>
      </c>
      <c r="AV271" s="31">
        <v>101</v>
      </c>
      <c r="AW271" s="31">
        <v>69</v>
      </c>
      <c r="AX271" s="31">
        <v>44</v>
      </c>
      <c r="AY271" s="31">
        <v>33</v>
      </c>
      <c r="AZ271" s="31">
        <v>29</v>
      </c>
      <c r="BA271" s="31">
        <v>21</v>
      </c>
      <c r="BB271" s="31">
        <v>19</v>
      </c>
      <c r="BC271" s="31">
        <v>5</v>
      </c>
      <c r="BD271" s="31">
        <v>4</v>
      </c>
      <c r="BE271" s="31">
        <v>1</v>
      </c>
      <c r="BF271" s="31">
        <v>1</v>
      </c>
      <c r="BG271" s="31">
        <v>1</v>
      </c>
      <c r="BH271" s="31">
        <v>1</v>
      </c>
      <c r="BI271" s="31"/>
      <c r="BJ271" s="31"/>
      <c r="BK271" s="31"/>
      <c r="BL271" s="31">
        <v>7.6333333333333337</v>
      </c>
      <c r="BM271" s="31">
        <v>6.9666666666666668</v>
      </c>
      <c r="BN271" s="31">
        <v>6</v>
      </c>
      <c r="BO271" s="31">
        <v>3.3666666666666667</v>
      </c>
      <c r="BP271" s="31">
        <v>2.2999999999999998</v>
      </c>
      <c r="BQ271" s="31">
        <v>1.4666666666666666</v>
      </c>
      <c r="BR271" s="31">
        <v>1.1000000000000001</v>
      </c>
      <c r="BS271" s="31">
        <v>0.96666666666666667</v>
      </c>
      <c r="BT271" s="31">
        <v>0.7</v>
      </c>
      <c r="BU271" s="31">
        <v>0.6333333333333333</v>
      </c>
      <c r="BV271" s="31">
        <v>0.16666666666666666</v>
      </c>
      <c r="BW271" s="31">
        <v>0.13333333333333333</v>
      </c>
      <c r="BX271" s="31">
        <v>3.3333333333333333E-2</v>
      </c>
      <c r="BY271" s="31">
        <v>3.3333333333333333E-2</v>
      </c>
      <c r="BZ271" s="31">
        <v>3.3333333333333333E-2</v>
      </c>
      <c r="CA271" s="31">
        <v>3.3333333333333333E-2</v>
      </c>
      <c r="CB271" s="31"/>
      <c r="CC271" s="31"/>
      <c r="CD271" s="31"/>
      <c r="CE271" s="31">
        <v>188.01805555578088</v>
      </c>
    </row>
    <row r="272" spans="1:83" s="2" customFormat="1" ht="14.25" customHeight="1" x14ac:dyDescent="0.2">
      <c r="A272" s="9" t="s">
        <v>35</v>
      </c>
      <c r="B272" s="9">
        <v>580</v>
      </c>
      <c r="C272" s="9" t="s">
        <v>96</v>
      </c>
      <c r="D272" s="9">
        <v>2025</v>
      </c>
      <c r="E272" s="31">
        <v>11</v>
      </c>
      <c r="F272" s="31" t="s">
        <v>580</v>
      </c>
      <c r="G272" s="31">
        <v>132158.66000000012</v>
      </c>
      <c r="H272" s="31">
        <v>132158.66000000012</v>
      </c>
      <c r="I272" s="31">
        <v>129304.71000000012</v>
      </c>
      <c r="J272" s="31">
        <v>109916.93000000007</v>
      </c>
      <c r="K272" s="31">
        <v>96285.000000000102</v>
      </c>
      <c r="L272" s="31">
        <v>88496.000000000116</v>
      </c>
      <c r="M272" s="31">
        <v>84189.000000000131</v>
      </c>
      <c r="N272" s="31">
        <v>72855.000000000116</v>
      </c>
      <c r="O272" s="31">
        <v>60087.000000000007</v>
      </c>
      <c r="P272" s="31">
        <v>53041.999999999956</v>
      </c>
      <c r="Q272" s="31">
        <v>11881</v>
      </c>
      <c r="R272" s="31">
        <v>11881</v>
      </c>
      <c r="S272" s="31"/>
      <c r="T272" s="31"/>
      <c r="U272" s="31"/>
      <c r="V272" s="31"/>
      <c r="W272" s="31"/>
      <c r="X272" s="31"/>
      <c r="Y272" s="31"/>
      <c r="Z272" s="31">
        <v>4405.2886666666709</v>
      </c>
      <c r="AA272" s="31">
        <v>4405.2886666666709</v>
      </c>
      <c r="AB272" s="31">
        <v>4310.1570000000038</v>
      </c>
      <c r="AC272" s="31">
        <v>3663.897666666669</v>
      </c>
      <c r="AD272" s="31">
        <v>3209.5000000000032</v>
      </c>
      <c r="AE272" s="31">
        <v>2949.8666666666704</v>
      </c>
      <c r="AF272" s="31">
        <v>2806.3000000000043</v>
      </c>
      <c r="AG272" s="31">
        <v>2428.5000000000041</v>
      </c>
      <c r="AH272" s="31">
        <v>2002.9000000000003</v>
      </c>
      <c r="AI272" s="31">
        <v>1768.0666666666652</v>
      </c>
      <c r="AJ272" s="31">
        <v>396.03333333333336</v>
      </c>
      <c r="AK272" s="31">
        <v>396.03333333333336</v>
      </c>
      <c r="AL272" s="31"/>
      <c r="AM272" s="31"/>
      <c r="AN272" s="31"/>
      <c r="AO272" s="31"/>
      <c r="AP272" s="31"/>
      <c r="AQ272" s="31"/>
      <c r="AR272" s="31"/>
      <c r="AS272" s="31">
        <v>179</v>
      </c>
      <c r="AT272" s="31">
        <v>156</v>
      </c>
      <c r="AU272" s="31">
        <v>130</v>
      </c>
      <c r="AV272" s="31">
        <v>71</v>
      </c>
      <c r="AW272" s="31">
        <v>48</v>
      </c>
      <c r="AX272" s="31">
        <v>39</v>
      </c>
      <c r="AY272" s="31">
        <v>35</v>
      </c>
      <c r="AZ272" s="31">
        <v>26</v>
      </c>
      <c r="BA272" s="31">
        <v>18</v>
      </c>
      <c r="BB272" s="31">
        <v>15</v>
      </c>
      <c r="BC272" s="31">
        <v>2</v>
      </c>
      <c r="BD272" s="31">
        <v>2</v>
      </c>
      <c r="BE272" s="31"/>
      <c r="BF272" s="31"/>
      <c r="BG272" s="31"/>
      <c r="BH272" s="31"/>
      <c r="BI272" s="31"/>
      <c r="BJ272" s="31"/>
      <c r="BK272" s="31"/>
      <c r="BL272" s="31">
        <v>5.9666666666666668</v>
      </c>
      <c r="BM272" s="31">
        <v>5.2</v>
      </c>
      <c r="BN272" s="31">
        <v>4.333333333333333</v>
      </c>
      <c r="BO272" s="31">
        <v>2.3666666666666667</v>
      </c>
      <c r="BP272" s="31">
        <v>1.6</v>
      </c>
      <c r="BQ272" s="31">
        <v>1.3</v>
      </c>
      <c r="BR272" s="31">
        <v>1.1666666666666667</v>
      </c>
      <c r="BS272" s="31">
        <v>0.8666666666666667</v>
      </c>
      <c r="BT272" s="31">
        <v>0.6</v>
      </c>
      <c r="BU272" s="31">
        <v>0.5</v>
      </c>
      <c r="BV272" s="31">
        <v>6.6666666666666666E-2</v>
      </c>
      <c r="BW272" s="31">
        <v>6.6666666666666666E-2</v>
      </c>
      <c r="BX272" s="31"/>
      <c r="BY272" s="31"/>
      <c r="BZ272" s="31"/>
      <c r="CA272" s="31"/>
      <c r="CB272" s="31"/>
      <c r="CC272" s="31"/>
      <c r="CD272" s="31"/>
      <c r="CE272" s="31">
        <v>151.87638888840098</v>
      </c>
    </row>
    <row r="273" spans="1:83" s="2" customFormat="1" ht="14.25" customHeight="1" x14ac:dyDescent="0.2">
      <c r="A273" s="9" t="s">
        <v>35</v>
      </c>
      <c r="B273" s="9">
        <v>817</v>
      </c>
      <c r="C273" s="9" t="s">
        <v>93</v>
      </c>
      <c r="D273" s="9">
        <v>2025</v>
      </c>
      <c r="E273" s="31">
        <v>11</v>
      </c>
      <c r="F273" s="31" t="s">
        <v>578</v>
      </c>
      <c r="G273" s="31">
        <v>212388.6699999999</v>
      </c>
      <c r="H273" s="31">
        <v>212388.66999999984</v>
      </c>
      <c r="I273" s="31">
        <v>209234.85999999978</v>
      </c>
      <c r="J273" s="31">
        <v>187596.92999999996</v>
      </c>
      <c r="K273" s="31">
        <v>171798.99999999994</v>
      </c>
      <c r="L273" s="31">
        <v>149808.00000000006</v>
      </c>
      <c r="M273" s="31">
        <v>140027</v>
      </c>
      <c r="N273" s="31">
        <v>133605</v>
      </c>
      <c r="O273" s="31">
        <v>123308.99999999999</v>
      </c>
      <c r="P273" s="31">
        <v>116124.99999999997</v>
      </c>
      <c r="Q273" s="31">
        <v>40326</v>
      </c>
      <c r="R273" s="31">
        <v>40326</v>
      </c>
      <c r="S273" s="31">
        <v>21431.000000000007</v>
      </c>
      <c r="T273" s="31">
        <v>12931</v>
      </c>
      <c r="U273" s="31">
        <v>12931</v>
      </c>
      <c r="V273" s="31"/>
      <c r="W273" s="31"/>
      <c r="X273" s="31"/>
      <c r="Y273" s="31"/>
      <c r="Z273" s="31">
        <v>7079.6223333333301</v>
      </c>
      <c r="AA273" s="31">
        <v>7079.6223333333282</v>
      </c>
      <c r="AB273" s="31">
        <v>6974.495333333326</v>
      </c>
      <c r="AC273" s="31">
        <v>6253.2309999999989</v>
      </c>
      <c r="AD273" s="31">
        <v>5726.6333333333314</v>
      </c>
      <c r="AE273" s="31">
        <v>4993.6000000000022</v>
      </c>
      <c r="AF273" s="31">
        <v>4667.5666666666666</v>
      </c>
      <c r="AG273" s="31">
        <v>4453.5</v>
      </c>
      <c r="AH273" s="31">
        <v>4110.2999999999993</v>
      </c>
      <c r="AI273" s="31">
        <v>3870.8333333333326</v>
      </c>
      <c r="AJ273" s="31">
        <v>1344.2</v>
      </c>
      <c r="AK273" s="31">
        <v>1344.2</v>
      </c>
      <c r="AL273" s="31">
        <v>714.3666666666669</v>
      </c>
      <c r="AM273" s="31">
        <v>431.03333333333336</v>
      </c>
      <c r="AN273" s="31">
        <v>431.03333333333336</v>
      </c>
      <c r="AO273" s="31"/>
      <c r="AP273" s="31"/>
      <c r="AQ273" s="31"/>
      <c r="AR273" s="31"/>
      <c r="AS273" s="31">
        <v>205</v>
      </c>
      <c r="AT273" s="31">
        <v>192</v>
      </c>
      <c r="AU273" s="31">
        <v>167</v>
      </c>
      <c r="AV273" s="31">
        <v>103</v>
      </c>
      <c r="AW273" s="31">
        <v>76</v>
      </c>
      <c r="AX273" s="31">
        <v>52</v>
      </c>
      <c r="AY273" s="31">
        <v>43</v>
      </c>
      <c r="AZ273" s="31">
        <v>38</v>
      </c>
      <c r="BA273" s="31">
        <v>32</v>
      </c>
      <c r="BB273" s="31">
        <v>29</v>
      </c>
      <c r="BC273" s="31">
        <v>5</v>
      </c>
      <c r="BD273" s="31">
        <v>5</v>
      </c>
      <c r="BE273" s="31">
        <v>2</v>
      </c>
      <c r="BF273" s="31">
        <v>1</v>
      </c>
      <c r="BG273" s="31">
        <v>1</v>
      </c>
      <c r="BH273" s="31"/>
      <c r="BI273" s="31"/>
      <c r="BJ273" s="31"/>
      <c r="BK273" s="31"/>
      <c r="BL273" s="31">
        <v>6.833333333333333</v>
      </c>
      <c r="BM273" s="31">
        <v>6.4</v>
      </c>
      <c r="BN273" s="31">
        <v>5.5666666666666664</v>
      </c>
      <c r="BO273" s="31">
        <v>3.4333333333333331</v>
      </c>
      <c r="BP273" s="31">
        <v>2.5333333333333332</v>
      </c>
      <c r="BQ273" s="31">
        <v>1.7333333333333334</v>
      </c>
      <c r="BR273" s="31">
        <v>1.4333333333333333</v>
      </c>
      <c r="BS273" s="31">
        <v>1.2666666666666666</v>
      </c>
      <c r="BT273" s="31">
        <v>1.0666666666666667</v>
      </c>
      <c r="BU273" s="31">
        <v>0.96666666666666667</v>
      </c>
      <c r="BV273" s="31">
        <v>0.16666666666666666</v>
      </c>
      <c r="BW273" s="31">
        <v>0.16666666666666666</v>
      </c>
      <c r="BX273" s="31">
        <v>6.6666666666666666E-2</v>
      </c>
      <c r="BY273" s="31">
        <v>3.3333333333333333E-2</v>
      </c>
      <c r="BZ273" s="31">
        <v>3.3333333333333333E-2</v>
      </c>
      <c r="CA273" s="31"/>
      <c r="CB273" s="31"/>
      <c r="CC273" s="31"/>
      <c r="CD273" s="31"/>
      <c r="CE273" s="31">
        <v>179.39500000071712</v>
      </c>
    </row>
    <row r="274" spans="1:83" s="2" customFormat="1" ht="14.25" customHeight="1" x14ac:dyDescent="0.2">
      <c r="A274" s="9" t="s">
        <v>35</v>
      </c>
      <c r="B274" s="9">
        <v>517</v>
      </c>
      <c r="C274" s="9" t="s">
        <v>165</v>
      </c>
      <c r="D274" s="9">
        <v>2025</v>
      </c>
      <c r="E274" s="31">
        <v>11</v>
      </c>
      <c r="F274" s="31" t="s">
        <v>579</v>
      </c>
      <c r="G274" s="31">
        <v>87618.000000000276</v>
      </c>
      <c r="H274" s="31">
        <v>87618.00000000016</v>
      </c>
      <c r="I274" s="31">
        <v>84710.000000000102</v>
      </c>
      <c r="J274" s="31">
        <v>67950</v>
      </c>
      <c r="K274" s="31">
        <v>56247.999999999971</v>
      </c>
      <c r="L274" s="31">
        <v>49058.999999999978</v>
      </c>
      <c r="M274" s="31">
        <v>41093.999999999978</v>
      </c>
      <c r="N274" s="31">
        <v>35425.999999999949</v>
      </c>
      <c r="O274" s="31">
        <v>27313.999999999978</v>
      </c>
      <c r="P274" s="31">
        <v>22698.999999999996</v>
      </c>
      <c r="Q274" s="31"/>
      <c r="R274" s="31"/>
      <c r="S274" s="31"/>
      <c r="T274" s="31"/>
      <c r="U274" s="31"/>
      <c r="V274" s="31"/>
      <c r="W274" s="31"/>
      <c r="X274" s="31"/>
      <c r="Y274" s="31"/>
      <c r="Z274" s="31">
        <v>2920.600000000009</v>
      </c>
      <c r="AA274" s="31">
        <v>2920.6000000000054</v>
      </c>
      <c r="AB274" s="31">
        <v>2823.6666666666702</v>
      </c>
      <c r="AC274" s="31">
        <v>2265</v>
      </c>
      <c r="AD274" s="31">
        <v>1874.9333333333323</v>
      </c>
      <c r="AE274" s="31">
        <v>1635.2999999999993</v>
      </c>
      <c r="AF274" s="31">
        <v>1369.7999999999993</v>
      </c>
      <c r="AG274" s="31">
        <v>1180.866666666665</v>
      </c>
      <c r="AH274" s="31">
        <v>910.4666666666659</v>
      </c>
      <c r="AI274" s="31">
        <v>756.63333333333321</v>
      </c>
      <c r="AJ274" s="31"/>
      <c r="AK274" s="31"/>
      <c r="AL274" s="31"/>
      <c r="AM274" s="31"/>
      <c r="AN274" s="31"/>
      <c r="AO274" s="31"/>
      <c r="AP274" s="31"/>
      <c r="AQ274" s="31"/>
      <c r="AR274" s="31"/>
      <c r="AS274" s="31">
        <v>136</v>
      </c>
      <c r="AT274" s="31">
        <v>125</v>
      </c>
      <c r="AU274" s="31">
        <v>101</v>
      </c>
      <c r="AV274" s="31">
        <v>53</v>
      </c>
      <c r="AW274" s="31">
        <v>33</v>
      </c>
      <c r="AX274" s="31">
        <v>25</v>
      </c>
      <c r="AY274" s="31">
        <v>18</v>
      </c>
      <c r="AZ274" s="31">
        <v>14</v>
      </c>
      <c r="BA274" s="31">
        <v>9</v>
      </c>
      <c r="BB274" s="31">
        <v>7</v>
      </c>
      <c r="BC274" s="31"/>
      <c r="BD274" s="31"/>
      <c r="BE274" s="31"/>
      <c r="BF274" s="31"/>
      <c r="BG274" s="31"/>
      <c r="BH274" s="31"/>
      <c r="BI274" s="31"/>
      <c r="BJ274" s="31"/>
      <c r="BK274" s="31"/>
      <c r="BL274" s="31">
        <v>4.5333333333333332</v>
      </c>
      <c r="BM274" s="31">
        <v>4.166666666666667</v>
      </c>
      <c r="BN274" s="31">
        <v>3.3666666666666667</v>
      </c>
      <c r="BO274" s="31">
        <v>1.7666666666666666</v>
      </c>
      <c r="BP274" s="31">
        <v>1.1000000000000001</v>
      </c>
      <c r="BQ274" s="31">
        <v>0.83333333333333337</v>
      </c>
      <c r="BR274" s="31">
        <v>0.6</v>
      </c>
      <c r="BS274" s="31">
        <v>0.46666666666666667</v>
      </c>
      <c r="BT274" s="31">
        <v>0.3</v>
      </c>
      <c r="BU274" s="31">
        <v>0.23333333333333334</v>
      </c>
      <c r="BV274" s="31"/>
      <c r="BW274" s="31"/>
      <c r="BX274" s="31"/>
      <c r="BY274" s="31"/>
      <c r="BZ274" s="31"/>
      <c r="CA274" s="31"/>
      <c r="CB274" s="31"/>
      <c r="CC274" s="31"/>
      <c r="CD274" s="31"/>
      <c r="CE274" s="31">
        <v>132.18305555533851</v>
      </c>
    </row>
    <row r="275" spans="1:83" s="2" customFormat="1" ht="14.25" customHeight="1" x14ac:dyDescent="0.2">
      <c r="A275" s="9" t="s">
        <v>35</v>
      </c>
      <c r="B275" s="9">
        <v>805</v>
      </c>
      <c r="C275" s="9" t="s">
        <v>137</v>
      </c>
      <c r="D275" s="9">
        <v>2025</v>
      </c>
      <c r="E275" s="31">
        <v>11</v>
      </c>
      <c r="F275" s="31" t="s">
        <v>585</v>
      </c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  <c r="BS275" s="31"/>
      <c r="BT275" s="31"/>
      <c r="BU275" s="31"/>
      <c r="BV275" s="31"/>
      <c r="BW275" s="31"/>
      <c r="BX275" s="31"/>
      <c r="BY275" s="31"/>
      <c r="BZ275" s="31"/>
      <c r="CA275" s="31"/>
      <c r="CB275" s="31"/>
      <c r="CC275" s="31"/>
      <c r="CD275" s="31"/>
      <c r="CE275" s="31">
        <v>28.090000000214204</v>
      </c>
    </row>
    <row r="276" spans="1:83" s="2" customFormat="1" ht="14.25" customHeight="1" x14ac:dyDescent="0.2">
      <c r="A276" s="9" t="s">
        <v>35</v>
      </c>
      <c r="B276" s="9">
        <v>835</v>
      </c>
      <c r="C276" s="9" t="s">
        <v>121</v>
      </c>
      <c r="D276" s="9">
        <v>2025</v>
      </c>
      <c r="E276" s="31">
        <v>11</v>
      </c>
      <c r="F276" s="31" t="s">
        <v>586</v>
      </c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  <c r="BS276" s="31"/>
      <c r="BT276" s="31"/>
      <c r="BU276" s="31"/>
      <c r="BV276" s="31"/>
      <c r="BW276" s="31"/>
      <c r="BX276" s="31"/>
      <c r="BY276" s="31"/>
      <c r="BZ276" s="31"/>
      <c r="CA276" s="31"/>
      <c r="CB276" s="31"/>
      <c r="CC276" s="31"/>
      <c r="CD276" s="31"/>
      <c r="CE276" s="31">
        <v>0.6</v>
      </c>
    </row>
    <row r="277" spans="1:83" s="2" customFormat="1" ht="14.25" customHeight="1" x14ac:dyDescent="0.2">
      <c r="A277" s="9" t="s">
        <v>35</v>
      </c>
      <c r="B277" s="9"/>
      <c r="C277" s="9"/>
      <c r="D277" s="9">
        <v>2025</v>
      </c>
      <c r="E277" s="31">
        <v>11</v>
      </c>
      <c r="F277" s="31" t="s">
        <v>583</v>
      </c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  <c r="BS277" s="31"/>
      <c r="BT277" s="31"/>
      <c r="BU277" s="31"/>
      <c r="BV277" s="31"/>
      <c r="BW277" s="31"/>
      <c r="BX277" s="31"/>
      <c r="BY277" s="31"/>
      <c r="BZ277" s="31"/>
      <c r="CA277" s="31"/>
      <c r="CB277" s="31"/>
      <c r="CC277" s="31"/>
      <c r="CD277" s="31"/>
      <c r="CE277" s="31">
        <v>16</v>
      </c>
    </row>
    <row r="278" spans="1:83" s="2" customFormat="1" ht="14.25" customHeight="1" x14ac:dyDescent="0.2">
      <c r="A278" s="9" t="s">
        <v>35</v>
      </c>
      <c r="B278" s="9">
        <v>543</v>
      </c>
      <c r="C278" s="9" t="s">
        <v>110</v>
      </c>
      <c r="D278" s="9">
        <v>2025</v>
      </c>
      <c r="E278" s="31">
        <v>11</v>
      </c>
      <c r="F278" s="31" t="s">
        <v>587</v>
      </c>
      <c r="G278" s="31">
        <v>6684</v>
      </c>
      <c r="H278" s="31">
        <v>6684</v>
      </c>
      <c r="I278" s="31">
        <v>6684</v>
      </c>
      <c r="J278" s="31">
        <v>5639.0000000000009</v>
      </c>
      <c r="K278" s="31">
        <v>5090</v>
      </c>
      <c r="L278" s="31">
        <v>4274</v>
      </c>
      <c r="M278" s="31">
        <v>4274</v>
      </c>
      <c r="N278" s="31">
        <v>3000</v>
      </c>
      <c r="O278" s="31">
        <v>3000</v>
      </c>
      <c r="P278" s="31">
        <v>3000</v>
      </c>
      <c r="Q278" s="31"/>
      <c r="R278" s="31"/>
      <c r="S278" s="31"/>
      <c r="T278" s="31"/>
      <c r="U278" s="31"/>
      <c r="V278" s="31"/>
      <c r="W278" s="31"/>
      <c r="X278" s="31"/>
      <c r="Y278" s="31"/>
      <c r="Z278" s="31">
        <v>222.8</v>
      </c>
      <c r="AA278" s="31">
        <v>222.8</v>
      </c>
      <c r="AB278" s="31">
        <v>222.8</v>
      </c>
      <c r="AC278" s="31">
        <v>187.9666666666667</v>
      </c>
      <c r="AD278" s="31">
        <v>169.66666666666666</v>
      </c>
      <c r="AE278" s="31">
        <v>142.46666666666667</v>
      </c>
      <c r="AF278" s="31">
        <v>142.46666666666667</v>
      </c>
      <c r="AG278" s="31">
        <v>100</v>
      </c>
      <c r="AH278" s="31">
        <v>100</v>
      </c>
      <c r="AI278" s="31">
        <v>100</v>
      </c>
      <c r="AJ278" s="31"/>
      <c r="AK278" s="31"/>
      <c r="AL278" s="31"/>
      <c r="AM278" s="31"/>
      <c r="AN278" s="31"/>
      <c r="AO278" s="31"/>
      <c r="AP278" s="31"/>
      <c r="AQ278" s="31"/>
      <c r="AR278" s="31"/>
      <c r="AS278" s="31">
        <v>8</v>
      </c>
      <c r="AT278" s="31">
        <v>7</v>
      </c>
      <c r="AU278" s="31">
        <v>7</v>
      </c>
      <c r="AV278" s="31">
        <v>4</v>
      </c>
      <c r="AW278" s="31">
        <v>3</v>
      </c>
      <c r="AX278" s="31">
        <v>2</v>
      </c>
      <c r="AY278" s="31">
        <v>2</v>
      </c>
      <c r="AZ278" s="31">
        <v>1</v>
      </c>
      <c r="BA278" s="31">
        <v>1</v>
      </c>
      <c r="BB278" s="31">
        <v>1</v>
      </c>
      <c r="BC278" s="31"/>
      <c r="BD278" s="31"/>
      <c r="BE278" s="31"/>
      <c r="BF278" s="31"/>
      <c r="BG278" s="31"/>
      <c r="BH278" s="31"/>
      <c r="BI278" s="31"/>
      <c r="BJ278" s="31"/>
      <c r="BK278" s="31"/>
      <c r="BL278" s="31">
        <v>0.26666666666666666</v>
      </c>
      <c r="BM278" s="31">
        <v>0.23333333333333334</v>
      </c>
      <c r="BN278" s="31">
        <v>0.23333333333333334</v>
      </c>
      <c r="BO278" s="31">
        <v>0.13333333333333333</v>
      </c>
      <c r="BP278" s="31">
        <v>0.1</v>
      </c>
      <c r="BQ278" s="31">
        <v>6.6666666666666666E-2</v>
      </c>
      <c r="BR278" s="31">
        <v>6.6666666666666666E-2</v>
      </c>
      <c r="BS278" s="31">
        <v>3.3333333333333333E-2</v>
      </c>
      <c r="BT278" s="31">
        <v>3.3333333333333333E-2</v>
      </c>
      <c r="BU278" s="31">
        <v>3.3333333333333333E-2</v>
      </c>
      <c r="BV278" s="31"/>
      <c r="BW278" s="31"/>
      <c r="BX278" s="31"/>
      <c r="BY278" s="31"/>
      <c r="BZ278" s="31"/>
      <c r="CA278" s="31"/>
      <c r="CB278" s="31"/>
      <c r="CC278" s="31"/>
      <c r="CD278" s="31"/>
      <c r="CE278" s="31">
        <v>14.210000000000003</v>
      </c>
    </row>
    <row r="279" spans="1:83" s="2" customFormat="1" ht="14.25" customHeight="1" x14ac:dyDescent="0.2">
      <c r="A279" s="9" t="s">
        <v>35</v>
      </c>
      <c r="B279" s="9">
        <v>565</v>
      </c>
      <c r="C279" s="9" t="s">
        <v>187</v>
      </c>
      <c r="D279" s="9">
        <v>2025</v>
      </c>
      <c r="E279" s="31">
        <v>11</v>
      </c>
      <c r="F279" s="31" t="s">
        <v>576</v>
      </c>
      <c r="G279" s="31">
        <v>25625.999999999978</v>
      </c>
      <c r="H279" s="31">
        <v>25625.999999999978</v>
      </c>
      <c r="I279" s="31">
        <v>25625.999999999978</v>
      </c>
      <c r="J279" s="31">
        <v>22817.999999999978</v>
      </c>
      <c r="K279" s="31">
        <v>21010.999999999975</v>
      </c>
      <c r="L279" s="31">
        <v>19351.999999999993</v>
      </c>
      <c r="M279" s="31">
        <v>16122.000000000004</v>
      </c>
      <c r="N279" s="31">
        <v>16122.000000000004</v>
      </c>
      <c r="O279" s="31">
        <v>14448.000000000005</v>
      </c>
      <c r="P279" s="31">
        <v>14448.000000000005</v>
      </c>
      <c r="Q279" s="31">
        <v>8225</v>
      </c>
      <c r="R279" s="31">
        <v>8225</v>
      </c>
      <c r="S279" s="31">
        <v>8225</v>
      </c>
      <c r="T279" s="31"/>
      <c r="U279" s="31"/>
      <c r="V279" s="31"/>
      <c r="W279" s="31"/>
      <c r="X279" s="31"/>
      <c r="Y279" s="31"/>
      <c r="Z279" s="31">
        <v>854.19999999999925</v>
      </c>
      <c r="AA279" s="31">
        <v>854.19999999999925</v>
      </c>
      <c r="AB279" s="31">
        <v>854.19999999999925</v>
      </c>
      <c r="AC279" s="31">
        <v>760.59999999999923</v>
      </c>
      <c r="AD279" s="31">
        <v>700.36666666666576</v>
      </c>
      <c r="AE279" s="31">
        <v>645.06666666666638</v>
      </c>
      <c r="AF279" s="31">
        <v>537.40000000000009</v>
      </c>
      <c r="AG279" s="31">
        <v>537.40000000000009</v>
      </c>
      <c r="AH279" s="31">
        <v>481.60000000000019</v>
      </c>
      <c r="AI279" s="31">
        <v>481.60000000000019</v>
      </c>
      <c r="AJ279" s="31">
        <v>274.16666666666669</v>
      </c>
      <c r="AK279" s="31">
        <v>274.16666666666669</v>
      </c>
      <c r="AL279" s="31">
        <v>274.16666666666669</v>
      </c>
      <c r="AM279" s="31"/>
      <c r="AN279" s="31"/>
      <c r="AO279" s="31"/>
      <c r="AP279" s="31"/>
      <c r="AQ279" s="31"/>
      <c r="AR279" s="31"/>
      <c r="AS279" s="31">
        <v>20</v>
      </c>
      <c r="AT279" s="31">
        <v>20</v>
      </c>
      <c r="AU279" s="31">
        <v>20</v>
      </c>
      <c r="AV279" s="31">
        <v>12</v>
      </c>
      <c r="AW279" s="31">
        <v>9</v>
      </c>
      <c r="AX279" s="31">
        <v>7</v>
      </c>
      <c r="AY279" s="31">
        <v>4</v>
      </c>
      <c r="AZ279" s="31">
        <v>4</v>
      </c>
      <c r="BA279" s="31">
        <v>3</v>
      </c>
      <c r="BB279" s="31">
        <v>3</v>
      </c>
      <c r="BC279" s="31">
        <v>1</v>
      </c>
      <c r="BD279" s="31">
        <v>1</v>
      </c>
      <c r="BE279" s="31">
        <v>1</v>
      </c>
      <c r="BF279" s="31"/>
      <c r="BG279" s="31"/>
      <c r="BH279" s="31"/>
      <c r="BI279" s="31"/>
      <c r="BJ279" s="31"/>
      <c r="BK279" s="31"/>
      <c r="BL279" s="31">
        <v>0.66666666666666663</v>
      </c>
      <c r="BM279" s="31">
        <v>0.66666666666666663</v>
      </c>
      <c r="BN279" s="31">
        <v>0.66666666666666663</v>
      </c>
      <c r="BO279" s="31">
        <v>0.4</v>
      </c>
      <c r="BP279" s="31">
        <v>0.3</v>
      </c>
      <c r="BQ279" s="31">
        <v>0.23333333333333334</v>
      </c>
      <c r="BR279" s="31">
        <v>0.13333333333333333</v>
      </c>
      <c r="BS279" s="31">
        <v>0.13333333333333333</v>
      </c>
      <c r="BT279" s="31">
        <v>0.1</v>
      </c>
      <c r="BU279" s="31">
        <v>0.1</v>
      </c>
      <c r="BV279" s="31">
        <v>3.3333333333333333E-2</v>
      </c>
      <c r="BW279" s="31">
        <v>3.3333333333333333E-2</v>
      </c>
      <c r="BX279" s="31">
        <v>3.3333333333333333E-2</v>
      </c>
      <c r="BY279" s="31"/>
      <c r="BZ279" s="31"/>
      <c r="CA279" s="31"/>
      <c r="CB279" s="31"/>
      <c r="CC279" s="31"/>
      <c r="CD279" s="31"/>
      <c r="CE279" s="31">
        <v>52.492777777740265</v>
      </c>
    </row>
    <row r="280" spans="1:83" s="2" customFormat="1" ht="14.25" customHeight="1" x14ac:dyDescent="0.2">
      <c r="A280" s="9" t="s">
        <v>35</v>
      </c>
      <c r="B280" s="9">
        <v>896</v>
      </c>
      <c r="C280" s="9" t="s">
        <v>196</v>
      </c>
      <c r="D280" s="9">
        <v>2025</v>
      </c>
      <c r="E280" s="31">
        <v>11</v>
      </c>
      <c r="F280" s="31" t="s">
        <v>577</v>
      </c>
      <c r="G280" s="31">
        <v>90697.629999999845</v>
      </c>
      <c r="H280" s="31">
        <v>90697.629999999845</v>
      </c>
      <c r="I280" s="31">
        <v>87361.999999999898</v>
      </c>
      <c r="J280" s="31">
        <v>75098.000000000044</v>
      </c>
      <c r="K280" s="31">
        <v>65829.000000000058</v>
      </c>
      <c r="L280" s="31">
        <v>55347.000000000036</v>
      </c>
      <c r="M280" s="31">
        <v>49047.000000000044</v>
      </c>
      <c r="N280" s="31">
        <v>42808.000000000044</v>
      </c>
      <c r="O280" s="31">
        <v>39288.000000000044</v>
      </c>
      <c r="P280" s="31">
        <v>37152.000000000029</v>
      </c>
      <c r="Q280" s="31">
        <v>31000.00000000004</v>
      </c>
      <c r="R280" s="31">
        <v>31000.00000000004</v>
      </c>
      <c r="S280" s="31">
        <v>31000.00000000004</v>
      </c>
      <c r="T280" s="31">
        <v>31000.00000000004</v>
      </c>
      <c r="U280" s="31">
        <v>31000.00000000004</v>
      </c>
      <c r="V280" s="31">
        <v>31000.00000000004</v>
      </c>
      <c r="W280" s="31"/>
      <c r="X280" s="31"/>
      <c r="Y280" s="31"/>
      <c r="Z280" s="31">
        <v>3023.2543333333283</v>
      </c>
      <c r="AA280" s="31">
        <v>3023.2543333333283</v>
      </c>
      <c r="AB280" s="31">
        <v>2912.0666666666634</v>
      </c>
      <c r="AC280" s="31">
        <v>2503.2666666666682</v>
      </c>
      <c r="AD280" s="31">
        <v>2194.300000000002</v>
      </c>
      <c r="AE280" s="31">
        <v>1844.9000000000012</v>
      </c>
      <c r="AF280" s="31">
        <v>1634.9000000000015</v>
      </c>
      <c r="AG280" s="31">
        <v>1426.9333333333348</v>
      </c>
      <c r="AH280" s="31">
        <v>1309.6000000000015</v>
      </c>
      <c r="AI280" s="31">
        <v>1238.400000000001</v>
      </c>
      <c r="AJ280" s="31">
        <v>1033.3333333333346</v>
      </c>
      <c r="AK280" s="31">
        <v>1033.3333333333346</v>
      </c>
      <c r="AL280" s="31">
        <v>1033.3333333333346</v>
      </c>
      <c r="AM280" s="31">
        <v>1033.3333333333346</v>
      </c>
      <c r="AN280" s="31">
        <v>1033.3333333333346</v>
      </c>
      <c r="AO280" s="31">
        <v>1033.3333333333346</v>
      </c>
      <c r="AP280" s="31"/>
      <c r="AQ280" s="31"/>
      <c r="AR280" s="31"/>
      <c r="AS280" s="31">
        <v>127</v>
      </c>
      <c r="AT280" s="31">
        <v>115</v>
      </c>
      <c r="AU280" s="31">
        <v>83</v>
      </c>
      <c r="AV280" s="31">
        <v>46</v>
      </c>
      <c r="AW280" s="31">
        <v>30</v>
      </c>
      <c r="AX280" s="31">
        <v>18</v>
      </c>
      <c r="AY280" s="31">
        <v>12</v>
      </c>
      <c r="AZ280" s="31">
        <v>7</v>
      </c>
      <c r="BA280" s="31">
        <v>5</v>
      </c>
      <c r="BB280" s="31">
        <v>4</v>
      </c>
      <c r="BC280" s="31">
        <v>2</v>
      </c>
      <c r="BD280" s="31">
        <v>2</v>
      </c>
      <c r="BE280" s="31">
        <v>2</v>
      </c>
      <c r="BF280" s="31">
        <v>2</v>
      </c>
      <c r="BG280" s="31">
        <v>2</v>
      </c>
      <c r="BH280" s="31">
        <v>2</v>
      </c>
      <c r="BI280" s="31"/>
      <c r="BJ280" s="31"/>
      <c r="BK280" s="31"/>
      <c r="BL280" s="31">
        <v>4.2333333333333334</v>
      </c>
      <c r="BM280" s="31">
        <v>3.8333333333333335</v>
      </c>
      <c r="BN280" s="31">
        <v>2.7666666666666666</v>
      </c>
      <c r="BO280" s="31">
        <v>1.5333333333333334</v>
      </c>
      <c r="BP280" s="31">
        <v>1</v>
      </c>
      <c r="BQ280" s="31">
        <v>0.6</v>
      </c>
      <c r="BR280" s="31">
        <v>0.4</v>
      </c>
      <c r="BS280" s="31">
        <v>0.23333333333333334</v>
      </c>
      <c r="BT280" s="31">
        <v>0.16666666666666666</v>
      </c>
      <c r="BU280" s="31">
        <v>0.13333333333333333</v>
      </c>
      <c r="BV280" s="31">
        <v>6.6666666666666666E-2</v>
      </c>
      <c r="BW280" s="31">
        <v>6.6666666666666666E-2</v>
      </c>
      <c r="BX280" s="31">
        <v>6.6666666666666666E-2</v>
      </c>
      <c r="BY280" s="31">
        <v>6.6666666666666666E-2</v>
      </c>
      <c r="BZ280" s="31">
        <v>6.6666666666666666E-2</v>
      </c>
      <c r="CA280" s="31">
        <v>6.6666666666666666E-2</v>
      </c>
      <c r="CB280" s="31"/>
      <c r="CC280" s="31"/>
      <c r="CD280" s="31"/>
      <c r="CE280" s="31">
        <v>161.1066666666884</v>
      </c>
    </row>
    <row r="281" spans="1:83" s="2" customFormat="1" ht="14.25" customHeight="1" x14ac:dyDescent="0.2">
      <c r="A281" s="9" t="s">
        <v>39</v>
      </c>
      <c r="B281" s="9">
        <v>584</v>
      </c>
      <c r="C281" s="9" t="s">
        <v>133</v>
      </c>
      <c r="D281" s="9">
        <v>2025</v>
      </c>
      <c r="E281" s="31">
        <v>11</v>
      </c>
      <c r="F281" s="31" t="s">
        <v>604</v>
      </c>
      <c r="G281" s="31">
        <v>1391</v>
      </c>
      <c r="H281" s="31">
        <v>1391</v>
      </c>
      <c r="I281" s="31">
        <v>1391</v>
      </c>
      <c r="J281" s="31">
        <v>1391</v>
      </c>
      <c r="K281" s="31">
        <v>1391</v>
      </c>
      <c r="L281" s="31">
        <v>1391</v>
      </c>
      <c r="M281" s="31">
        <v>1391</v>
      </c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>
        <v>46.366666666666667</v>
      </c>
      <c r="AA281" s="31">
        <v>46.366666666666667</v>
      </c>
      <c r="AB281" s="31">
        <v>46.366666666666667</v>
      </c>
      <c r="AC281" s="31">
        <v>46.366666666666667</v>
      </c>
      <c r="AD281" s="31">
        <v>46.366666666666667</v>
      </c>
      <c r="AE281" s="31">
        <v>46.366666666666667</v>
      </c>
      <c r="AF281" s="31">
        <v>46.366666666666667</v>
      </c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>
        <v>1</v>
      </c>
      <c r="AT281" s="31">
        <v>1</v>
      </c>
      <c r="AU281" s="31">
        <v>1</v>
      </c>
      <c r="AV281" s="31">
        <v>1</v>
      </c>
      <c r="AW281" s="31">
        <v>1</v>
      </c>
      <c r="AX281" s="31">
        <v>1</v>
      </c>
      <c r="AY281" s="31">
        <v>1</v>
      </c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  <c r="BK281" s="31"/>
      <c r="BL281" s="31">
        <v>3.3333333333333333E-2</v>
      </c>
      <c r="BM281" s="31">
        <v>3.3333333333333333E-2</v>
      </c>
      <c r="BN281" s="31">
        <v>3.3333333333333333E-2</v>
      </c>
      <c r="BO281" s="31">
        <v>3.3333333333333333E-2</v>
      </c>
      <c r="BP281" s="31">
        <v>3.3333333333333333E-2</v>
      </c>
      <c r="BQ281" s="31">
        <v>3.3333333333333333E-2</v>
      </c>
      <c r="BR281" s="31">
        <v>3.3333333333333333E-2</v>
      </c>
      <c r="BS281" s="31"/>
      <c r="BT281" s="31"/>
      <c r="BU281" s="31"/>
      <c r="BV281" s="31"/>
      <c r="BW281" s="31"/>
      <c r="BX281" s="31"/>
      <c r="BY281" s="31"/>
      <c r="BZ281" s="31"/>
      <c r="CA281" s="31"/>
      <c r="CB281" s="31"/>
      <c r="CC281" s="31"/>
      <c r="CD281" s="31"/>
      <c r="CE281" s="31"/>
    </row>
    <row r="282" spans="1:83" s="2" customFormat="1" ht="14.25" customHeight="1" x14ac:dyDescent="0.2">
      <c r="A282" s="9" t="s">
        <v>39</v>
      </c>
      <c r="B282" s="9">
        <v>577</v>
      </c>
      <c r="C282" s="9" t="s">
        <v>108</v>
      </c>
      <c r="D282" s="9">
        <v>2025</v>
      </c>
      <c r="E282" s="31">
        <v>11</v>
      </c>
      <c r="F282" s="31" t="s">
        <v>596</v>
      </c>
      <c r="G282" s="31">
        <v>154777.13999999969</v>
      </c>
      <c r="H282" s="31">
        <v>154777.13999999993</v>
      </c>
      <c r="I282" s="31">
        <v>149986.39000000004</v>
      </c>
      <c r="J282" s="31">
        <v>115879.91000000013</v>
      </c>
      <c r="K282" s="31">
        <v>94372.950000000041</v>
      </c>
      <c r="L282" s="31">
        <v>81186.949999999968</v>
      </c>
      <c r="M282" s="31">
        <v>72658.000000000015</v>
      </c>
      <c r="N282" s="31">
        <v>71457.999999999985</v>
      </c>
      <c r="O282" s="31">
        <v>58274.999999999971</v>
      </c>
      <c r="P282" s="31">
        <v>55999.999999999971</v>
      </c>
      <c r="Q282" s="31">
        <v>16500</v>
      </c>
      <c r="R282" s="31">
        <v>16500</v>
      </c>
      <c r="S282" s="31"/>
      <c r="T282" s="31"/>
      <c r="U282" s="31"/>
      <c r="V282" s="31"/>
      <c r="W282" s="31"/>
      <c r="X282" s="31"/>
      <c r="Y282" s="31"/>
      <c r="Z282" s="31">
        <v>5159.2379999999894</v>
      </c>
      <c r="AA282" s="31">
        <v>5159.2379999999976</v>
      </c>
      <c r="AB282" s="31">
        <v>4999.5463333333346</v>
      </c>
      <c r="AC282" s="31">
        <v>3862.6636666666714</v>
      </c>
      <c r="AD282" s="31">
        <v>3145.7650000000012</v>
      </c>
      <c r="AE282" s="31">
        <v>2706.2316666666657</v>
      </c>
      <c r="AF282" s="31">
        <v>2421.9333333333338</v>
      </c>
      <c r="AG282" s="31">
        <v>2381.9333333333329</v>
      </c>
      <c r="AH282" s="31">
        <v>1942.4999999999991</v>
      </c>
      <c r="AI282" s="31">
        <v>1866.6666666666656</v>
      </c>
      <c r="AJ282" s="31">
        <v>550</v>
      </c>
      <c r="AK282" s="31">
        <v>550</v>
      </c>
      <c r="AL282" s="31"/>
      <c r="AM282" s="31"/>
      <c r="AN282" s="31"/>
      <c r="AO282" s="31"/>
      <c r="AP282" s="31"/>
      <c r="AQ282" s="31"/>
      <c r="AR282" s="31"/>
      <c r="AS282" s="31">
        <v>258</v>
      </c>
      <c r="AT282" s="31">
        <v>223</v>
      </c>
      <c r="AU282" s="31">
        <v>185</v>
      </c>
      <c r="AV282" s="31">
        <v>83</v>
      </c>
      <c r="AW282" s="31">
        <v>49</v>
      </c>
      <c r="AX282" s="31">
        <v>34</v>
      </c>
      <c r="AY282" s="31">
        <v>26</v>
      </c>
      <c r="AZ282" s="31">
        <v>25</v>
      </c>
      <c r="BA282" s="31">
        <v>17</v>
      </c>
      <c r="BB282" s="31">
        <v>16</v>
      </c>
      <c r="BC282" s="31">
        <v>3</v>
      </c>
      <c r="BD282" s="31">
        <v>3</v>
      </c>
      <c r="BE282" s="31"/>
      <c r="BF282" s="31"/>
      <c r="BG282" s="31"/>
      <c r="BH282" s="31"/>
      <c r="BI282" s="31"/>
      <c r="BJ282" s="31"/>
      <c r="BK282" s="31"/>
      <c r="BL282" s="31">
        <v>8.6</v>
      </c>
      <c r="BM282" s="31">
        <v>7.4333333333333336</v>
      </c>
      <c r="BN282" s="31">
        <v>6.166666666666667</v>
      </c>
      <c r="BO282" s="31">
        <v>2.7666666666666666</v>
      </c>
      <c r="BP282" s="31">
        <v>1.6333333333333333</v>
      </c>
      <c r="BQ282" s="31">
        <v>1.1333333333333333</v>
      </c>
      <c r="BR282" s="31">
        <v>0.8666666666666667</v>
      </c>
      <c r="BS282" s="31">
        <v>0.83333333333333337</v>
      </c>
      <c r="BT282" s="31">
        <v>0.56666666666666665</v>
      </c>
      <c r="BU282" s="31">
        <v>0.53333333333333333</v>
      </c>
      <c r="BV282" s="31">
        <v>0.1</v>
      </c>
      <c r="BW282" s="31">
        <v>0.1</v>
      </c>
      <c r="BX282" s="31"/>
      <c r="BY282" s="31"/>
      <c r="BZ282" s="31"/>
      <c r="CA282" s="31"/>
      <c r="CB282" s="31"/>
      <c r="CC282" s="31"/>
      <c r="CD282" s="31"/>
      <c r="CE282" s="31">
        <v>176.74194444564637</v>
      </c>
    </row>
    <row r="283" spans="1:83" s="2" customFormat="1" ht="14.25" customHeight="1" x14ac:dyDescent="0.2">
      <c r="A283" s="9" t="s">
        <v>39</v>
      </c>
      <c r="B283" s="9">
        <v>862</v>
      </c>
      <c r="C283" s="9" t="s">
        <v>105</v>
      </c>
      <c r="D283" s="9">
        <v>2025</v>
      </c>
      <c r="E283" s="31">
        <v>11</v>
      </c>
      <c r="F283" s="31" t="s">
        <v>595</v>
      </c>
      <c r="G283" s="31">
        <v>86169.820000000065</v>
      </c>
      <c r="H283" s="31">
        <v>86169.819999999963</v>
      </c>
      <c r="I283" s="31">
        <v>83120.899999999965</v>
      </c>
      <c r="J283" s="31">
        <v>68531.979999999967</v>
      </c>
      <c r="K283" s="31">
        <v>59911.999999999942</v>
      </c>
      <c r="L283" s="31">
        <v>51069.999999999942</v>
      </c>
      <c r="M283" s="31">
        <v>47710.999999999935</v>
      </c>
      <c r="N283" s="31">
        <v>43921.999999999927</v>
      </c>
      <c r="O283" s="31">
        <v>37647.999999999942</v>
      </c>
      <c r="P283" s="31">
        <v>31224.999999999982</v>
      </c>
      <c r="Q283" s="31">
        <v>7100</v>
      </c>
      <c r="R283" s="31">
        <v>7100</v>
      </c>
      <c r="S283" s="31"/>
      <c r="T283" s="31"/>
      <c r="U283" s="31"/>
      <c r="V283" s="31"/>
      <c r="W283" s="31"/>
      <c r="X283" s="31"/>
      <c r="Y283" s="31"/>
      <c r="Z283" s="31">
        <v>2872.3273333333354</v>
      </c>
      <c r="AA283" s="31">
        <v>2872.3273333333323</v>
      </c>
      <c r="AB283" s="31">
        <v>2770.6966666666654</v>
      </c>
      <c r="AC283" s="31">
        <v>2284.3993333333324</v>
      </c>
      <c r="AD283" s="31">
        <v>1997.0666666666648</v>
      </c>
      <c r="AE283" s="31">
        <v>1702.3333333333314</v>
      </c>
      <c r="AF283" s="31">
        <v>1590.3666666666645</v>
      </c>
      <c r="AG283" s="31">
        <v>1464.0666666666643</v>
      </c>
      <c r="AH283" s="31">
        <v>1254.9333333333313</v>
      </c>
      <c r="AI283" s="31">
        <v>1040.8333333333328</v>
      </c>
      <c r="AJ283" s="31">
        <v>236.66666666666666</v>
      </c>
      <c r="AK283" s="31">
        <v>236.66666666666666</v>
      </c>
      <c r="AL283" s="31"/>
      <c r="AM283" s="31"/>
      <c r="AN283" s="31"/>
      <c r="AO283" s="31"/>
      <c r="AP283" s="31"/>
      <c r="AQ283" s="31"/>
      <c r="AR283" s="31"/>
      <c r="AS283" s="31">
        <v>142</v>
      </c>
      <c r="AT283" s="31">
        <v>119</v>
      </c>
      <c r="AU283" s="31">
        <v>92</v>
      </c>
      <c r="AV283" s="31">
        <v>46</v>
      </c>
      <c r="AW283" s="31">
        <v>31</v>
      </c>
      <c r="AX283" s="31">
        <v>21</v>
      </c>
      <c r="AY283" s="31">
        <v>18</v>
      </c>
      <c r="AZ283" s="31">
        <v>15</v>
      </c>
      <c r="BA283" s="31">
        <v>11</v>
      </c>
      <c r="BB283" s="31">
        <v>8</v>
      </c>
      <c r="BC283" s="31">
        <v>1</v>
      </c>
      <c r="BD283" s="31">
        <v>1</v>
      </c>
      <c r="BE283" s="31"/>
      <c r="BF283" s="31"/>
      <c r="BG283" s="31"/>
      <c r="BH283" s="31"/>
      <c r="BI283" s="31"/>
      <c r="BJ283" s="31"/>
      <c r="BK283" s="31"/>
      <c r="BL283" s="31">
        <v>4.7333333333333334</v>
      </c>
      <c r="BM283" s="31">
        <v>3.9666666666666668</v>
      </c>
      <c r="BN283" s="31">
        <v>3.0666666666666669</v>
      </c>
      <c r="BO283" s="31">
        <v>1.5333333333333334</v>
      </c>
      <c r="BP283" s="31">
        <v>1.0333333333333334</v>
      </c>
      <c r="BQ283" s="31">
        <v>0.7</v>
      </c>
      <c r="BR283" s="31">
        <v>0.6</v>
      </c>
      <c r="BS283" s="31">
        <v>0.5</v>
      </c>
      <c r="BT283" s="31">
        <v>0.36666666666666664</v>
      </c>
      <c r="BU283" s="31">
        <v>0.26666666666666666</v>
      </c>
      <c r="BV283" s="31">
        <v>3.3333333333333333E-2</v>
      </c>
      <c r="BW283" s="31">
        <v>3.3333333333333333E-2</v>
      </c>
      <c r="BX283" s="31"/>
      <c r="BY283" s="31"/>
      <c r="BZ283" s="31"/>
      <c r="CA283" s="31"/>
      <c r="CB283" s="31"/>
      <c r="CC283" s="31"/>
      <c r="CD283" s="31"/>
      <c r="CE283" s="31">
        <v>145.7424999999744</v>
      </c>
    </row>
    <row r="284" spans="1:83" s="2" customFormat="1" ht="14.25" customHeight="1" x14ac:dyDescent="0.2">
      <c r="A284" s="9" t="s">
        <v>39</v>
      </c>
      <c r="B284" s="9">
        <v>574</v>
      </c>
      <c r="C284" s="9" t="s">
        <v>100</v>
      </c>
      <c r="D284" s="9">
        <v>2025</v>
      </c>
      <c r="E284" s="31">
        <v>11</v>
      </c>
      <c r="F284" s="31" t="s">
        <v>603</v>
      </c>
      <c r="G284" s="31">
        <v>189</v>
      </c>
      <c r="H284" s="31">
        <v>189</v>
      </c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>
        <v>6.3</v>
      </c>
      <c r="AA284" s="31">
        <v>6.3</v>
      </c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>
        <v>1</v>
      </c>
      <c r="AT284" s="31">
        <v>1</v>
      </c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  <c r="BK284" s="31"/>
      <c r="BL284" s="31">
        <v>3.3333333333333333E-2</v>
      </c>
      <c r="BM284" s="31">
        <v>3.3333333333333333E-2</v>
      </c>
      <c r="BN284" s="31"/>
      <c r="BO284" s="31"/>
      <c r="BP284" s="31"/>
      <c r="BQ284" s="31"/>
      <c r="BR284" s="31"/>
      <c r="BS284" s="31"/>
      <c r="BT284" s="31"/>
      <c r="BU284" s="31"/>
      <c r="BV284" s="31"/>
      <c r="BW284" s="31"/>
      <c r="BX284" s="31"/>
      <c r="BY284" s="31"/>
      <c r="BZ284" s="31"/>
      <c r="CA284" s="31"/>
      <c r="CB284" s="31"/>
      <c r="CC284" s="31"/>
      <c r="CD284" s="31"/>
      <c r="CE284" s="31"/>
    </row>
    <row r="285" spans="1:83" s="2" customFormat="1" ht="14.25" customHeight="1" x14ac:dyDescent="0.2">
      <c r="A285" s="9" t="s">
        <v>39</v>
      </c>
      <c r="B285" s="9">
        <v>579</v>
      </c>
      <c r="C285" s="9" t="s">
        <v>104</v>
      </c>
      <c r="D285" s="9">
        <v>2025</v>
      </c>
      <c r="E285" s="31">
        <v>11</v>
      </c>
      <c r="F285" s="31" t="s">
        <v>594</v>
      </c>
      <c r="G285" s="31">
        <v>157928.61000000002</v>
      </c>
      <c r="H285" s="31">
        <v>157928.61000000002</v>
      </c>
      <c r="I285" s="31">
        <v>153987.61000000004</v>
      </c>
      <c r="J285" s="31">
        <v>124330.98000000004</v>
      </c>
      <c r="K285" s="31">
        <v>102192.00000000001</v>
      </c>
      <c r="L285" s="31">
        <v>88176.000000000102</v>
      </c>
      <c r="M285" s="31">
        <v>81600.000000000087</v>
      </c>
      <c r="N285" s="31">
        <v>75185.000000000102</v>
      </c>
      <c r="O285" s="31">
        <v>65010</v>
      </c>
      <c r="P285" s="31">
        <v>65010</v>
      </c>
      <c r="Q285" s="31">
        <v>5500</v>
      </c>
      <c r="R285" s="31">
        <v>5500</v>
      </c>
      <c r="S285" s="31"/>
      <c r="T285" s="31"/>
      <c r="U285" s="31"/>
      <c r="V285" s="31"/>
      <c r="W285" s="31"/>
      <c r="X285" s="31"/>
      <c r="Y285" s="31"/>
      <c r="Z285" s="31">
        <v>5264.2870000000003</v>
      </c>
      <c r="AA285" s="31">
        <v>5264.2870000000003</v>
      </c>
      <c r="AB285" s="31">
        <v>5132.9203333333344</v>
      </c>
      <c r="AC285" s="31">
        <v>4144.3660000000009</v>
      </c>
      <c r="AD285" s="31">
        <v>3406.4000000000005</v>
      </c>
      <c r="AE285" s="31">
        <v>2939.2000000000035</v>
      </c>
      <c r="AF285" s="31">
        <v>2720.0000000000027</v>
      </c>
      <c r="AG285" s="31">
        <v>2506.1666666666702</v>
      </c>
      <c r="AH285" s="31">
        <v>2167</v>
      </c>
      <c r="AI285" s="31">
        <v>2167</v>
      </c>
      <c r="AJ285" s="31">
        <v>183.33333333333334</v>
      </c>
      <c r="AK285" s="31">
        <v>183.33333333333334</v>
      </c>
      <c r="AL285" s="31"/>
      <c r="AM285" s="31"/>
      <c r="AN285" s="31"/>
      <c r="AO285" s="31"/>
      <c r="AP285" s="31"/>
      <c r="AQ285" s="31"/>
      <c r="AR285" s="31"/>
      <c r="AS285" s="31">
        <v>233</v>
      </c>
      <c r="AT285" s="31">
        <v>205</v>
      </c>
      <c r="AU285" s="31">
        <v>173</v>
      </c>
      <c r="AV285" s="31">
        <v>88</v>
      </c>
      <c r="AW285" s="31">
        <v>53</v>
      </c>
      <c r="AX285" s="31">
        <v>37</v>
      </c>
      <c r="AY285" s="31">
        <v>31</v>
      </c>
      <c r="AZ285" s="31">
        <v>26</v>
      </c>
      <c r="BA285" s="31">
        <v>20</v>
      </c>
      <c r="BB285" s="31">
        <v>20</v>
      </c>
      <c r="BC285" s="31">
        <v>1</v>
      </c>
      <c r="BD285" s="31">
        <v>1</v>
      </c>
      <c r="BE285" s="31"/>
      <c r="BF285" s="31"/>
      <c r="BG285" s="31"/>
      <c r="BH285" s="31"/>
      <c r="BI285" s="31"/>
      <c r="BJ285" s="31"/>
      <c r="BK285" s="31"/>
      <c r="BL285" s="31">
        <v>7.7666666666666666</v>
      </c>
      <c r="BM285" s="31">
        <v>6.833333333333333</v>
      </c>
      <c r="BN285" s="31">
        <v>5.7666666666666666</v>
      </c>
      <c r="BO285" s="31">
        <v>2.9333333333333331</v>
      </c>
      <c r="BP285" s="31">
        <v>1.7666666666666666</v>
      </c>
      <c r="BQ285" s="31">
        <v>1.2333333333333334</v>
      </c>
      <c r="BR285" s="31">
        <v>1.0333333333333334</v>
      </c>
      <c r="BS285" s="31">
        <v>0.8666666666666667</v>
      </c>
      <c r="BT285" s="31">
        <v>0.66666666666666663</v>
      </c>
      <c r="BU285" s="31">
        <v>0.66666666666666663</v>
      </c>
      <c r="BV285" s="31">
        <v>3.3333333333333333E-2</v>
      </c>
      <c r="BW285" s="31">
        <v>3.3333333333333333E-2</v>
      </c>
      <c r="BX285" s="31"/>
      <c r="BY285" s="31"/>
      <c r="BZ285" s="31"/>
      <c r="CA285" s="31"/>
      <c r="CB285" s="31"/>
      <c r="CC285" s="31"/>
      <c r="CD285" s="31"/>
      <c r="CE285" s="31">
        <v>201.69611111119156</v>
      </c>
    </row>
    <row r="286" spans="1:83" s="2" customFormat="1" ht="14.25" customHeight="1" x14ac:dyDescent="0.2">
      <c r="A286" s="9" t="s">
        <v>39</v>
      </c>
      <c r="B286" s="9">
        <v>530</v>
      </c>
      <c r="C286" s="9" t="s">
        <v>92</v>
      </c>
      <c r="D286" s="9">
        <v>2025</v>
      </c>
      <c r="E286" s="31">
        <v>11</v>
      </c>
      <c r="F286" s="31" t="s">
        <v>593</v>
      </c>
      <c r="G286" s="31">
        <v>82012.700000000055</v>
      </c>
      <c r="H286" s="31">
        <v>82012.700000000055</v>
      </c>
      <c r="I286" s="31">
        <v>80281.900000000052</v>
      </c>
      <c r="J286" s="31">
        <v>68788.000000000073</v>
      </c>
      <c r="K286" s="31">
        <v>60309.000000000073</v>
      </c>
      <c r="L286" s="31">
        <v>55918.000000000044</v>
      </c>
      <c r="M286" s="31">
        <v>53747.000000000051</v>
      </c>
      <c r="N286" s="31">
        <v>43333.000000000015</v>
      </c>
      <c r="O286" s="31">
        <v>33999.999999999993</v>
      </c>
      <c r="P286" s="31">
        <v>33999.999999999993</v>
      </c>
      <c r="Q286" s="31">
        <v>20499.999999999993</v>
      </c>
      <c r="R286" s="31">
        <v>20499.999999999993</v>
      </c>
      <c r="S286" s="31">
        <v>20499.999999999993</v>
      </c>
      <c r="T286" s="31">
        <v>12000</v>
      </c>
      <c r="U286" s="31">
        <v>12000</v>
      </c>
      <c r="V286" s="31"/>
      <c r="W286" s="31"/>
      <c r="X286" s="31"/>
      <c r="Y286" s="31"/>
      <c r="Z286" s="31">
        <v>2733.7566666666685</v>
      </c>
      <c r="AA286" s="31">
        <v>2733.7566666666685</v>
      </c>
      <c r="AB286" s="31">
        <v>2676.0633333333349</v>
      </c>
      <c r="AC286" s="31">
        <v>2292.9333333333357</v>
      </c>
      <c r="AD286" s="31">
        <v>2010.3000000000025</v>
      </c>
      <c r="AE286" s="31">
        <v>1863.9333333333348</v>
      </c>
      <c r="AF286" s="31">
        <v>1791.5666666666684</v>
      </c>
      <c r="AG286" s="31">
        <v>1444.4333333333338</v>
      </c>
      <c r="AH286" s="31">
        <v>1133.333333333333</v>
      </c>
      <c r="AI286" s="31">
        <v>1133.333333333333</v>
      </c>
      <c r="AJ286" s="31">
        <v>683.33333333333314</v>
      </c>
      <c r="AK286" s="31">
        <v>683.33333333333314</v>
      </c>
      <c r="AL286" s="31">
        <v>683.33333333333314</v>
      </c>
      <c r="AM286" s="31">
        <v>400</v>
      </c>
      <c r="AN286" s="31">
        <v>400</v>
      </c>
      <c r="AO286" s="31"/>
      <c r="AP286" s="31"/>
      <c r="AQ286" s="31"/>
      <c r="AR286" s="31"/>
      <c r="AS286" s="31">
        <v>107</v>
      </c>
      <c r="AT286" s="31">
        <v>89</v>
      </c>
      <c r="AU286" s="31">
        <v>74</v>
      </c>
      <c r="AV286" s="31">
        <v>41</v>
      </c>
      <c r="AW286" s="31">
        <v>27</v>
      </c>
      <c r="AX286" s="31">
        <v>22</v>
      </c>
      <c r="AY286" s="31">
        <v>20</v>
      </c>
      <c r="AZ286" s="31">
        <v>12</v>
      </c>
      <c r="BA286" s="31">
        <v>6</v>
      </c>
      <c r="BB286" s="31">
        <v>6</v>
      </c>
      <c r="BC286" s="31">
        <v>2</v>
      </c>
      <c r="BD286" s="31">
        <v>2</v>
      </c>
      <c r="BE286" s="31">
        <v>2</v>
      </c>
      <c r="BF286" s="31">
        <v>1</v>
      </c>
      <c r="BG286" s="31">
        <v>1</v>
      </c>
      <c r="BH286" s="31"/>
      <c r="BI286" s="31"/>
      <c r="BJ286" s="31"/>
      <c r="BK286" s="31"/>
      <c r="BL286" s="31">
        <v>3.5666666666666669</v>
      </c>
      <c r="BM286" s="31">
        <v>2.9666666666666668</v>
      </c>
      <c r="BN286" s="31">
        <v>2.4666666666666668</v>
      </c>
      <c r="BO286" s="31">
        <v>1.3666666666666667</v>
      </c>
      <c r="BP286" s="31">
        <v>0.9</v>
      </c>
      <c r="BQ286" s="31">
        <v>0.73333333333333328</v>
      </c>
      <c r="BR286" s="31">
        <v>0.66666666666666663</v>
      </c>
      <c r="BS286" s="31">
        <v>0.4</v>
      </c>
      <c r="BT286" s="31">
        <v>0.2</v>
      </c>
      <c r="BU286" s="31">
        <v>0.2</v>
      </c>
      <c r="BV286" s="31">
        <v>6.6666666666666666E-2</v>
      </c>
      <c r="BW286" s="31">
        <v>6.6666666666666666E-2</v>
      </c>
      <c r="BX286" s="31">
        <v>6.6666666666666666E-2</v>
      </c>
      <c r="BY286" s="31">
        <v>3.3333333333333333E-2</v>
      </c>
      <c r="BZ286" s="31">
        <v>3.3333333333333333E-2</v>
      </c>
      <c r="CA286" s="31"/>
      <c r="CB286" s="31"/>
      <c r="CC286" s="31"/>
      <c r="CD286" s="31"/>
      <c r="CE286" s="31">
        <v>173.32527777800803</v>
      </c>
    </row>
    <row r="287" spans="1:83" s="2" customFormat="1" ht="14.25" customHeight="1" x14ac:dyDescent="0.2">
      <c r="A287" s="9" t="s">
        <v>39</v>
      </c>
      <c r="B287" s="9">
        <v>572</v>
      </c>
      <c r="C287" s="9" t="s">
        <v>123</v>
      </c>
      <c r="D287" s="9">
        <v>2025</v>
      </c>
      <c r="E287" s="31">
        <v>11</v>
      </c>
      <c r="F287" s="31" t="s">
        <v>592</v>
      </c>
      <c r="G287" s="31">
        <v>55203.719999999972</v>
      </c>
      <c r="H287" s="31">
        <v>55203.71999999995</v>
      </c>
      <c r="I287" s="31">
        <v>52366.849999999969</v>
      </c>
      <c r="J287" s="31">
        <v>40801.000000000007</v>
      </c>
      <c r="K287" s="31">
        <v>34019</v>
      </c>
      <c r="L287" s="31">
        <v>31566.999999999993</v>
      </c>
      <c r="M287" s="31">
        <v>27182.999999999993</v>
      </c>
      <c r="N287" s="31">
        <v>24570.999999999993</v>
      </c>
      <c r="O287" s="31">
        <v>22789.999999999993</v>
      </c>
      <c r="P287" s="31">
        <v>20499.999999999996</v>
      </c>
      <c r="Q287" s="31">
        <v>5500</v>
      </c>
      <c r="R287" s="31">
        <v>5500</v>
      </c>
      <c r="S287" s="31"/>
      <c r="T287" s="31"/>
      <c r="U287" s="31"/>
      <c r="V287" s="31"/>
      <c r="W287" s="31"/>
      <c r="X287" s="31"/>
      <c r="Y287" s="31"/>
      <c r="Z287" s="31">
        <v>1840.1239999999991</v>
      </c>
      <c r="AA287" s="31">
        <v>1840.1239999999984</v>
      </c>
      <c r="AB287" s="31">
        <v>1745.5616666666656</v>
      </c>
      <c r="AC287" s="31">
        <v>1360.0333333333335</v>
      </c>
      <c r="AD287" s="31">
        <v>1133.9666666666667</v>
      </c>
      <c r="AE287" s="31">
        <v>1052.2333333333331</v>
      </c>
      <c r="AF287" s="31">
        <v>906.0999999999998</v>
      </c>
      <c r="AG287" s="31">
        <v>819.03333333333308</v>
      </c>
      <c r="AH287" s="31">
        <v>759.6666666666664</v>
      </c>
      <c r="AI287" s="31">
        <v>683.33333333333326</v>
      </c>
      <c r="AJ287" s="31">
        <v>183.33333333333334</v>
      </c>
      <c r="AK287" s="31">
        <v>183.33333333333334</v>
      </c>
      <c r="AL287" s="31"/>
      <c r="AM287" s="31"/>
      <c r="AN287" s="31"/>
      <c r="AO287" s="31"/>
      <c r="AP287" s="31"/>
      <c r="AQ287" s="31"/>
      <c r="AR287" s="31"/>
      <c r="AS287" s="31">
        <v>112</v>
      </c>
      <c r="AT287" s="31">
        <v>89</v>
      </c>
      <c r="AU287" s="31">
        <v>65</v>
      </c>
      <c r="AV287" s="31">
        <v>29</v>
      </c>
      <c r="AW287" s="31">
        <v>17</v>
      </c>
      <c r="AX287" s="31">
        <v>14</v>
      </c>
      <c r="AY287" s="31">
        <v>10</v>
      </c>
      <c r="AZ287" s="31">
        <v>8</v>
      </c>
      <c r="BA287" s="31">
        <v>7</v>
      </c>
      <c r="BB287" s="31">
        <v>6</v>
      </c>
      <c r="BC287" s="31">
        <v>1</v>
      </c>
      <c r="BD287" s="31">
        <v>1</v>
      </c>
      <c r="BE287" s="31"/>
      <c r="BF287" s="31"/>
      <c r="BG287" s="31"/>
      <c r="BH287" s="31"/>
      <c r="BI287" s="31"/>
      <c r="BJ287" s="31"/>
      <c r="BK287" s="31"/>
      <c r="BL287" s="31">
        <v>3.7333333333333334</v>
      </c>
      <c r="BM287" s="31">
        <v>2.9666666666666668</v>
      </c>
      <c r="BN287" s="31">
        <v>2.1666666666666665</v>
      </c>
      <c r="BO287" s="31">
        <v>0.96666666666666667</v>
      </c>
      <c r="BP287" s="31">
        <v>0.56666666666666665</v>
      </c>
      <c r="BQ287" s="31">
        <v>0.46666666666666667</v>
      </c>
      <c r="BR287" s="31">
        <v>0.33333333333333331</v>
      </c>
      <c r="BS287" s="31">
        <v>0.26666666666666666</v>
      </c>
      <c r="BT287" s="31">
        <v>0.23333333333333334</v>
      </c>
      <c r="BU287" s="31">
        <v>0.2</v>
      </c>
      <c r="BV287" s="31">
        <v>3.3333333333333333E-2</v>
      </c>
      <c r="BW287" s="31">
        <v>3.3333333333333333E-2</v>
      </c>
      <c r="BX287" s="31"/>
      <c r="BY287" s="31"/>
      <c r="BZ287" s="31"/>
      <c r="CA287" s="31"/>
      <c r="CB287" s="31"/>
      <c r="CC287" s="31"/>
      <c r="CD287" s="31"/>
      <c r="CE287" s="31">
        <v>110.48333333408925</v>
      </c>
    </row>
    <row r="288" spans="1:83" s="2" customFormat="1" ht="14.25" customHeight="1" x14ac:dyDescent="0.2">
      <c r="A288" s="9" t="s">
        <v>39</v>
      </c>
      <c r="B288" s="9">
        <v>870</v>
      </c>
      <c r="C288" s="9" t="s">
        <v>112</v>
      </c>
      <c r="D288" s="9">
        <v>2025</v>
      </c>
      <c r="E288" s="31">
        <v>11</v>
      </c>
      <c r="F288" s="31" t="s">
        <v>590</v>
      </c>
      <c r="G288" s="31">
        <v>4587.0000000000009</v>
      </c>
      <c r="H288" s="31">
        <v>4587.0000000000009</v>
      </c>
      <c r="I288" s="31">
        <v>4587.0000000000009</v>
      </c>
      <c r="J288" s="31">
        <v>4587.0000000000009</v>
      </c>
      <c r="K288" s="31">
        <v>3947.0000000000005</v>
      </c>
      <c r="L288" s="31">
        <v>3947.0000000000005</v>
      </c>
      <c r="M288" s="31">
        <v>3947.0000000000005</v>
      </c>
      <c r="N288" s="31">
        <v>3947.0000000000005</v>
      </c>
      <c r="O288" s="31">
        <v>3947.0000000000005</v>
      </c>
      <c r="P288" s="31">
        <v>3947.0000000000005</v>
      </c>
      <c r="Q288" s="31"/>
      <c r="R288" s="31"/>
      <c r="S288" s="31"/>
      <c r="T288" s="31"/>
      <c r="U288" s="31"/>
      <c r="V288" s="31"/>
      <c r="W288" s="31"/>
      <c r="X288" s="31"/>
      <c r="Y288" s="31"/>
      <c r="Z288" s="31">
        <v>152.90000000000003</v>
      </c>
      <c r="AA288" s="31">
        <v>152.90000000000003</v>
      </c>
      <c r="AB288" s="31">
        <v>152.90000000000003</v>
      </c>
      <c r="AC288" s="31">
        <v>152.90000000000003</v>
      </c>
      <c r="AD288" s="31">
        <v>131.56666666666669</v>
      </c>
      <c r="AE288" s="31">
        <v>131.56666666666669</v>
      </c>
      <c r="AF288" s="31">
        <v>131.56666666666669</v>
      </c>
      <c r="AG288" s="31">
        <v>131.56666666666669</v>
      </c>
      <c r="AH288" s="31">
        <v>131.56666666666669</v>
      </c>
      <c r="AI288" s="31">
        <v>131.56666666666669</v>
      </c>
      <c r="AJ288" s="31"/>
      <c r="AK288" s="31"/>
      <c r="AL288" s="31"/>
      <c r="AM288" s="31"/>
      <c r="AN288" s="31"/>
      <c r="AO288" s="31"/>
      <c r="AP288" s="31"/>
      <c r="AQ288" s="31"/>
      <c r="AR288" s="31"/>
      <c r="AS288" s="31">
        <v>3</v>
      </c>
      <c r="AT288" s="31">
        <v>2</v>
      </c>
      <c r="AU288" s="31">
        <v>2</v>
      </c>
      <c r="AV288" s="31">
        <v>2</v>
      </c>
      <c r="AW288" s="31">
        <v>1</v>
      </c>
      <c r="AX288" s="31">
        <v>1</v>
      </c>
      <c r="AY288" s="31">
        <v>1</v>
      </c>
      <c r="AZ288" s="31">
        <v>1</v>
      </c>
      <c r="BA288" s="31">
        <v>1</v>
      </c>
      <c r="BB288" s="31">
        <v>1</v>
      </c>
      <c r="BC288" s="31"/>
      <c r="BD288" s="31"/>
      <c r="BE288" s="31"/>
      <c r="BF288" s="31"/>
      <c r="BG288" s="31"/>
      <c r="BH288" s="31"/>
      <c r="BI288" s="31"/>
      <c r="BJ288" s="31"/>
      <c r="BK288" s="31"/>
      <c r="BL288" s="31">
        <v>0.1</v>
      </c>
      <c r="BM288" s="31">
        <v>6.6666666666666666E-2</v>
      </c>
      <c r="BN288" s="31">
        <v>6.6666666666666666E-2</v>
      </c>
      <c r="BO288" s="31">
        <v>6.6666666666666666E-2</v>
      </c>
      <c r="BP288" s="31">
        <v>3.3333333333333333E-2</v>
      </c>
      <c r="BQ288" s="31">
        <v>3.3333333333333333E-2</v>
      </c>
      <c r="BR288" s="31">
        <v>3.3333333333333333E-2</v>
      </c>
      <c r="BS288" s="31">
        <v>3.3333333333333333E-2</v>
      </c>
      <c r="BT288" s="31">
        <v>3.3333333333333333E-2</v>
      </c>
      <c r="BU288" s="31">
        <v>3.3333333333333333E-2</v>
      </c>
      <c r="BV288" s="31"/>
      <c r="BW288" s="31"/>
      <c r="BX288" s="31"/>
      <c r="BY288" s="31"/>
      <c r="BZ288" s="31"/>
      <c r="CA288" s="31"/>
      <c r="CB288" s="31"/>
      <c r="CC288" s="31"/>
      <c r="CD288" s="31"/>
      <c r="CE288" s="31"/>
    </row>
    <row r="289" spans="1:83" s="2" customFormat="1" ht="14.25" customHeight="1" x14ac:dyDescent="0.2">
      <c r="A289" s="9" t="s">
        <v>39</v>
      </c>
      <c r="B289" s="9"/>
      <c r="C289" s="9"/>
      <c r="D289" s="9">
        <v>2025</v>
      </c>
      <c r="E289" s="31">
        <v>11</v>
      </c>
      <c r="F289" s="31" t="s">
        <v>591</v>
      </c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  <c r="BS289" s="31"/>
      <c r="BT289" s="31"/>
      <c r="BU289" s="31"/>
      <c r="BV289" s="31"/>
      <c r="BW289" s="31"/>
      <c r="BX289" s="31"/>
      <c r="BY289" s="31"/>
      <c r="BZ289" s="31"/>
      <c r="CA289" s="31"/>
      <c r="CB289" s="31"/>
      <c r="CC289" s="31"/>
      <c r="CD289" s="31"/>
      <c r="CE289" s="31">
        <v>8</v>
      </c>
    </row>
    <row r="290" spans="1:83" s="2" customFormat="1" ht="14.25" customHeight="1" x14ac:dyDescent="0.2">
      <c r="A290" s="9" t="s">
        <v>39</v>
      </c>
      <c r="B290" s="9">
        <v>558</v>
      </c>
      <c r="C290" s="9" t="s">
        <v>90</v>
      </c>
      <c r="D290" s="9">
        <v>2025</v>
      </c>
      <c r="E290" s="31">
        <v>11</v>
      </c>
      <c r="F290" s="31" t="s">
        <v>600</v>
      </c>
      <c r="G290" s="31">
        <v>0</v>
      </c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>
        <v>0</v>
      </c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>
        <v>1</v>
      </c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  <c r="BK290" s="31"/>
      <c r="BL290" s="31">
        <v>3.3333333333333333E-2</v>
      </c>
      <c r="BM290" s="31"/>
      <c r="BN290" s="31"/>
      <c r="BO290" s="31"/>
      <c r="BP290" s="31"/>
      <c r="BQ290" s="31"/>
      <c r="BR290" s="31"/>
      <c r="BS290" s="31"/>
      <c r="BT290" s="31"/>
      <c r="BU290" s="31"/>
      <c r="BV290" s="31"/>
      <c r="BW290" s="31"/>
      <c r="BX290" s="31"/>
      <c r="BY290" s="31"/>
      <c r="BZ290" s="31"/>
      <c r="CA290" s="31"/>
      <c r="CB290" s="31"/>
      <c r="CC290" s="31"/>
      <c r="CD290" s="31"/>
      <c r="CE290" s="31"/>
    </row>
    <row r="291" spans="1:83" s="2" customFormat="1" ht="14.25" customHeight="1" x14ac:dyDescent="0.2">
      <c r="A291" s="9" t="s">
        <v>39</v>
      </c>
      <c r="B291" s="9">
        <v>805</v>
      </c>
      <c r="C291" s="9" t="s">
        <v>137</v>
      </c>
      <c r="D291" s="9">
        <v>2025</v>
      </c>
      <c r="E291" s="31">
        <v>11</v>
      </c>
      <c r="F291" s="31" t="s">
        <v>602</v>
      </c>
      <c r="G291" s="31">
        <v>800</v>
      </c>
      <c r="H291" s="31">
        <v>800</v>
      </c>
      <c r="I291" s="31">
        <v>800</v>
      </c>
      <c r="J291" s="31">
        <v>800</v>
      </c>
      <c r="K291" s="31">
        <v>800</v>
      </c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>
        <v>26.666666666666668</v>
      </c>
      <c r="AA291" s="31">
        <v>26.666666666666668</v>
      </c>
      <c r="AB291" s="31">
        <v>26.666666666666668</v>
      </c>
      <c r="AC291" s="31">
        <v>26.666666666666668</v>
      </c>
      <c r="AD291" s="31">
        <v>26.666666666666668</v>
      </c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>
        <v>1</v>
      </c>
      <c r="AT291" s="31">
        <v>1</v>
      </c>
      <c r="AU291" s="31">
        <v>1</v>
      </c>
      <c r="AV291" s="31">
        <v>1</v>
      </c>
      <c r="AW291" s="31">
        <v>1</v>
      </c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  <c r="BK291" s="31"/>
      <c r="BL291" s="31">
        <v>3.3333333333333333E-2</v>
      </c>
      <c r="BM291" s="31">
        <v>3.3333333333333333E-2</v>
      </c>
      <c r="BN291" s="31">
        <v>3.3333333333333333E-2</v>
      </c>
      <c r="BO291" s="31">
        <v>3.3333333333333333E-2</v>
      </c>
      <c r="BP291" s="31">
        <v>3.3333333333333333E-2</v>
      </c>
      <c r="BQ291" s="31"/>
      <c r="BR291" s="31"/>
      <c r="BS291" s="31"/>
      <c r="BT291" s="31"/>
      <c r="BU291" s="31"/>
      <c r="BV291" s="31"/>
      <c r="BW291" s="31"/>
      <c r="BX291" s="31"/>
      <c r="BY291" s="31"/>
      <c r="BZ291" s="31"/>
      <c r="CA291" s="31"/>
      <c r="CB291" s="31"/>
      <c r="CC291" s="31"/>
      <c r="CD291" s="31"/>
      <c r="CE291" s="31">
        <v>21.423055555624888</v>
      </c>
    </row>
    <row r="292" spans="1:83" s="2" customFormat="1" ht="14.25" customHeight="1" x14ac:dyDescent="0.2">
      <c r="A292" s="9" t="s">
        <v>39</v>
      </c>
      <c r="B292" s="9">
        <v>898</v>
      </c>
      <c r="C292" s="9" t="s">
        <v>107</v>
      </c>
      <c r="D292" s="9">
        <v>2025</v>
      </c>
      <c r="E292" s="31">
        <v>11</v>
      </c>
      <c r="F292" s="31" t="s">
        <v>597</v>
      </c>
      <c r="G292" s="31">
        <v>372.95</v>
      </c>
      <c r="H292" s="31">
        <v>372.95</v>
      </c>
      <c r="I292" s="31">
        <v>372.95</v>
      </c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>
        <v>12.431666666666667</v>
      </c>
      <c r="AA292" s="31">
        <v>12.431666666666667</v>
      </c>
      <c r="AB292" s="31">
        <v>12.431666666666667</v>
      </c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>
        <v>1</v>
      </c>
      <c r="AT292" s="31">
        <v>1</v>
      </c>
      <c r="AU292" s="31">
        <v>1</v>
      </c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  <c r="BK292" s="31"/>
      <c r="BL292" s="31">
        <v>3.3333333333333333E-2</v>
      </c>
      <c r="BM292" s="31">
        <v>3.3333333333333333E-2</v>
      </c>
      <c r="BN292" s="31">
        <v>3.3333333333333333E-2</v>
      </c>
      <c r="BO292" s="31"/>
      <c r="BP292" s="31"/>
      <c r="BQ292" s="31"/>
      <c r="BR292" s="31"/>
      <c r="BS292" s="31"/>
      <c r="BT292" s="31"/>
      <c r="BU292" s="31"/>
      <c r="BV292" s="31"/>
      <c r="BW292" s="31"/>
      <c r="BX292" s="31"/>
      <c r="BY292" s="31"/>
      <c r="BZ292" s="31"/>
      <c r="CA292" s="31"/>
      <c r="CB292" s="31"/>
      <c r="CC292" s="31"/>
      <c r="CD292" s="31"/>
      <c r="CE292" s="31"/>
    </row>
    <row r="293" spans="1:83" s="2" customFormat="1" ht="14.25" customHeight="1" x14ac:dyDescent="0.2">
      <c r="A293" s="9" t="s">
        <v>39</v>
      </c>
      <c r="B293" s="9">
        <v>550</v>
      </c>
      <c r="C293" s="9" t="s">
        <v>178</v>
      </c>
      <c r="D293" s="9">
        <v>2025</v>
      </c>
      <c r="E293" s="31">
        <v>11</v>
      </c>
      <c r="F293" s="31" t="s">
        <v>599</v>
      </c>
      <c r="G293" s="31">
        <v>656.95</v>
      </c>
      <c r="H293" s="31">
        <v>656.95</v>
      </c>
      <c r="I293" s="31">
        <v>499</v>
      </c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>
        <v>21.898333333333333</v>
      </c>
      <c r="AA293" s="31">
        <v>21.898333333333333</v>
      </c>
      <c r="AB293" s="31">
        <v>16.633333333333333</v>
      </c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>
        <v>3</v>
      </c>
      <c r="AT293" s="31">
        <v>3</v>
      </c>
      <c r="AU293" s="31">
        <v>1</v>
      </c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>
        <v>0.1</v>
      </c>
      <c r="BM293" s="31">
        <v>0.1</v>
      </c>
      <c r="BN293" s="31">
        <v>3.3333333333333333E-2</v>
      </c>
      <c r="BO293" s="31"/>
      <c r="BP293" s="31"/>
      <c r="BQ293" s="31"/>
      <c r="BR293" s="31"/>
      <c r="BS293" s="31"/>
      <c r="BT293" s="31"/>
      <c r="BU293" s="31"/>
      <c r="BV293" s="31"/>
      <c r="BW293" s="31"/>
      <c r="BX293" s="31"/>
      <c r="BY293" s="31"/>
      <c r="BZ293" s="31"/>
      <c r="CA293" s="31"/>
      <c r="CB293" s="31"/>
      <c r="CC293" s="31"/>
      <c r="CD293" s="31"/>
      <c r="CE293" s="31">
        <v>29.36</v>
      </c>
    </row>
    <row r="294" spans="1:83" s="2" customFormat="1" ht="14.25" customHeight="1" x14ac:dyDescent="0.2">
      <c r="A294" s="9" t="s">
        <v>39</v>
      </c>
      <c r="B294" s="9">
        <v>573</v>
      </c>
      <c r="C294" s="9" t="s">
        <v>120</v>
      </c>
      <c r="D294" s="9">
        <v>2025</v>
      </c>
      <c r="E294" s="31">
        <v>11</v>
      </c>
      <c r="F294" s="31" t="s">
        <v>601</v>
      </c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  <c r="BS294" s="31"/>
      <c r="BT294" s="31"/>
      <c r="BU294" s="31"/>
      <c r="BV294" s="31"/>
      <c r="BW294" s="31"/>
      <c r="BX294" s="31"/>
      <c r="BY294" s="31"/>
      <c r="BZ294" s="31"/>
      <c r="CA294" s="31"/>
      <c r="CB294" s="31"/>
      <c r="CC294" s="31"/>
      <c r="CD294" s="31"/>
      <c r="CE294" s="31">
        <v>32.188333333258051</v>
      </c>
    </row>
    <row r="295" spans="1:83" s="2" customFormat="1" ht="14.25" customHeight="1" x14ac:dyDescent="0.2">
      <c r="A295" s="9" t="s">
        <v>39</v>
      </c>
      <c r="B295" s="9">
        <v>803</v>
      </c>
      <c r="C295" s="9" t="s">
        <v>154</v>
      </c>
      <c r="D295" s="9">
        <v>2025</v>
      </c>
      <c r="E295" s="31">
        <v>11</v>
      </c>
      <c r="F295" s="31" t="s">
        <v>598</v>
      </c>
      <c r="G295" s="31">
        <v>2587</v>
      </c>
      <c r="H295" s="31">
        <v>2587</v>
      </c>
      <c r="I295" s="31">
        <v>2587</v>
      </c>
      <c r="J295" s="31">
        <v>2587</v>
      </c>
      <c r="K295" s="31">
        <v>853</v>
      </c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>
        <v>86.233333333333334</v>
      </c>
      <c r="AA295" s="31">
        <v>86.233333333333334</v>
      </c>
      <c r="AB295" s="31">
        <v>86.233333333333334</v>
      </c>
      <c r="AC295" s="31">
        <v>86.233333333333334</v>
      </c>
      <c r="AD295" s="31">
        <v>28.433333333333334</v>
      </c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>
        <v>4</v>
      </c>
      <c r="AT295" s="31">
        <v>4</v>
      </c>
      <c r="AU295" s="31">
        <v>4</v>
      </c>
      <c r="AV295" s="31">
        <v>4</v>
      </c>
      <c r="AW295" s="31">
        <v>1</v>
      </c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  <c r="BK295" s="31"/>
      <c r="BL295" s="31">
        <v>0.13333333333333333</v>
      </c>
      <c r="BM295" s="31">
        <v>0.13333333333333333</v>
      </c>
      <c r="BN295" s="31">
        <v>0.13333333333333333</v>
      </c>
      <c r="BO295" s="31">
        <v>0.13333333333333333</v>
      </c>
      <c r="BP295" s="31">
        <v>3.3333333333333333E-2</v>
      </c>
      <c r="BQ295" s="31"/>
      <c r="BR295" s="31"/>
      <c r="BS295" s="31"/>
      <c r="BT295" s="31"/>
      <c r="BU295" s="31"/>
      <c r="BV295" s="31"/>
      <c r="BW295" s="31"/>
      <c r="BX295" s="31"/>
      <c r="BY295" s="31"/>
      <c r="BZ295" s="31"/>
      <c r="CA295" s="31"/>
      <c r="CB295" s="31"/>
      <c r="CC295" s="31"/>
      <c r="CD295" s="31"/>
      <c r="CE295" s="31">
        <v>16.491388888796791</v>
      </c>
    </row>
    <row r="296" spans="1:83" s="2" customFormat="1" ht="14.25" customHeight="1" x14ac:dyDescent="0.2">
      <c r="A296" s="9" t="s">
        <v>39</v>
      </c>
      <c r="B296" s="9">
        <v>547</v>
      </c>
      <c r="C296" s="9" t="s">
        <v>94</v>
      </c>
      <c r="D296" s="9">
        <v>2025</v>
      </c>
      <c r="E296" s="31">
        <v>11</v>
      </c>
      <c r="F296" s="31" t="s">
        <v>589</v>
      </c>
      <c r="G296" s="31">
        <v>207639.73999999979</v>
      </c>
      <c r="H296" s="31">
        <v>207639.73999999979</v>
      </c>
      <c r="I296" s="31">
        <v>202585.79999999996</v>
      </c>
      <c r="J296" s="31">
        <v>175445.99999999994</v>
      </c>
      <c r="K296" s="31">
        <v>154857.00000000006</v>
      </c>
      <c r="L296" s="31">
        <v>133287.00000000012</v>
      </c>
      <c r="M296" s="31">
        <v>126442.00000000012</v>
      </c>
      <c r="N296" s="31">
        <v>113244.00000000006</v>
      </c>
      <c r="O296" s="31">
        <v>98446.000000000058</v>
      </c>
      <c r="P296" s="31">
        <v>91907</v>
      </c>
      <c r="Q296" s="31">
        <v>30039.000000000022</v>
      </c>
      <c r="R296" s="31">
        <v>30039.000000000022</v>
      </c>
      <c r="S296" s="31">
        <v>19038.999999999996</v>
      </c>
      <c r="T296" s="31">
        <v>10500.000000000002</v>
      </c>
      <c r="U296" s="31">
        <v>10500.000000000002</v>
      </c>
      <c r="V296" s="31"/>
      <c r="W296" s="31"/>
      <c r="X296" s="31"/>
      <c r="Y296" s="31"/>
      <c r="Z296" s="31">
        <v>6921.3246666666591</v>
      </c>
      <c r="AA296" s="31">
        <v>6921.3246666666591</v>
      </c>
      <c r="AB296" s="31">
        <v>6752.8599999999988</v>
      </c>
      <c r="AC296" s="31">
        <v>5848.199999999998</v>
      </c>
      <c r="AD296" s="31">
        <v>5161.9000000000024</v>
      </c>
      <c r="AE296" s="31">
        <v>4442.9000000000042</v>
      </c>
      <c r="AF296" s="31">
        <v>4214.7333333333372</v>
      </c>
      <c r="AG296" s="31">
        <v>3774.800000000002</v>
      </c>
      <c r="AH296" s="31">
        <v>3281.5333333333351</v>
      </c>
      <c r="AI296" s="31">
        <v>3063.5666666666666</v>
      </c>
      <c r="AJ296" s="31">
        <v>1001.3000000000008</v>
      </c>
      <c r="AK296" s="31">
        <v>1001.3000000000008</v>
      </c>
      <c r="AL296" s="31">
        <v>634.63333333333321</v>
      </c>
      <c r="AM296" s="31">
        <v>350.00000000000006</v>
      </c>
      <c r="AN296" s="31">
        <v>350.00000000000006</v>
      </c>
      <c r="AO296" s="31"/>
      <c r="AP296" s="31"/>
      <c r="AQ296" s="31"/>
      <c r="AR296" s="31"/>
      <c r="AS296" s="31">
        <v>281</v>
      </c>
      <c r="AT296" s="31">
        <v>231</v>
      </c>
      <c r="AU296" s="31">
        <v>189</v>
      </c>
      <c r="AV296" s="31">
        <v>109</v>
      </c>
      <c r="AW296" s="31">
        <v>76</v>
      </c>
      <c r="AX296" s="31">
        <v>51</v>
      </c>
      <c r="AY296" s="31">
        <v>45</v>
      </c>
      <c r="AZ296" s="31">
        <v>35</v>
      </c>
      <c r="BA296" s="31">
        <v>26</v>
      </c>
      <c r="BB296" s="31">
        <v>23</v>
      </c>
      <c r="BC296" s="31">
        <v>4</v>
      </c>
      <c r="BD296" s="31">
        <v>4</v>
      </c>
      <c r="BE296" s="31">
        <v>2</v>
      </c>
      <c r="BF296" s="31">
        <v>1</v>
      </c>
      <c r="BG296" s="31">
        <v>1</v>
      </c>
      <c r="BH296" s="31"/>
      <c r="BI296" s="31"/>
      <c r="BJ296" s="31"/>
      <c r="BK296" s="31"/>
      <c r="BL296" s="31">
        <v>9.3666666666666671</v>
      </c>
      <c r="BM296" s="31">
        <v>7.7</v>
      </c>
      <c r="BN296" s="31">
        <v>6.3</v>
      </c>
      <c r="BO296" s="31">
        <v>3.6333333333333333</v>
      </c>
      <c r="BP296" s="31">
        <v>2.5333333333333332</v>
      </c>
      <c r="BQ296" s="31">
        <v>1.7</v>
      </c>
      <c r="BR296" s="31">
        <v>1.5</v>
      </c>
      <c r="BS296" s="31">
        <v>1.1666666666666667</v>
      </c>
      <c r="BT296" s="31">
        <v>0.8666666666666667</v>
      </c>
      <c r="BU296" s="31">
        <v>0.76666666666666672</v>
      </c>
      <c r="BV296" s="31">
        <v>0.13333333333333333</v>
      </c>
      <c r="BW296" s="31">
        <v>0.13333333333333333</v>
      </c>
      <c r="BX296" s="31">
        <v>6.6666666666666666E-2</v>
      </c>
      <c r="BY296" s="31">
        <v>3.3333333333333333E-2</v>
      </c>
      <c r="BZ296" s="31">
        <v>3.3333333333333333E-2</v>
      </c>
      <c r="CA296" s="31"/>
      <c r="CB296" s="31"/>
      <c r="CC296" s="31"/>
      <c r="CD296" s="31"/>
      <c r="CE296" s="31">
        <v>204.56638888909947</v>
      </c>
    </row>
    <row r="297" spans="1:83" s="2" customFormat="1" ht="14.25" customHeight="1" x14ac:dyDescent="0.2">
      <c r="A297" s="9" t="s">
        <v>40</v>
      </c>
      <c r="B297" s="9">
        <v>547</v>
      </c>
      <c r="C297" s="9" t="s">
        <v>94</v>
      </c>
      <c r="D297" s="9">
        <v>2025</v>
      </c>
      <c r="E297" s="31">
        <v>11</v>
      </c>
      <c r="F297" s="31" t="s">
        <v>608</v>
      </c>
      <c r="G297" s="31">
        <v>24722</v>
      </c>
      <c r="H297" s="31">
        <v>24722</v>
      </c>
      <c r="I297" s="31">
        <v>24722</v>
      </c>
      <c r="J297" s="31">
        <v>24722</v>
      </c>
      <c r="K297" s="31">
        <v>24722</v>
      </c>
      <c r="L297" s="31">
        <v>24722</v>
      </c>
      <c r="M297" s="31">
        <v>24722</v>
      </c>
      <c r="N297" s="31">
        <v>23480</v>
      </c>
      <c r="O297" s="31">
        <v>21974</v>
      </c>
      <c r="P297" s="31">
        <v>21974</v>
      </c>
      <c r="Q297" s="31">
        <v>21974</v>
      </c>
      <c r="R297" s="31">
        <v>21974</v>
      </c>
      <c r="S297" s="31">
        <v>16072</v>
      </c>
      <c r="T297" s="31">
        <v>16072</v>
      </c>
      <c r="U297" s="31">
        <v>16072</v>
      </c>
      <c r="V297" s="31">
        <v>16072</v>
      </c>
      <c r="W297" s="31"/>
      <c r="X297" s="31"/>
      <c r="Y297" s="31"/>
      <c r="Z297" s="31">
        <v>824.06666666666672</v>
      </c>
      <c r="AA297" s="31">
        <v>824.06666666666672</v>
      </c>
      <c r="AB297" s="31">
        <v>824.06666666666672</v>
      </c>
      <c r="AC297" s="31">
        <v>824.06666666666672</v>
      </c>
      <c r="AD297" s="31">
        <v>824.06666666666672</v>
      </c>
      <c r="AE297" s="31">
        <v>824.06666666666672</v>
      </c>
      <c r="AF297" s="31">
        <v>824.06666666666672</v>
      </c>
      <c r="AG297" s="31">
        <v>782.66666666666663</v>
      </c>
      <c r="AH297" s="31">
        <v>732.4666666666667</v>
      </c>
      <c r="AI297" s="31">
        <v>732.4666666666667</v>
      </c>
      <c r="AJ297" s="31">
        <v>732.4666666666667</v>
      </c>
      <c r="AK297" s="31">
        <v>732.4666666666667</v>
      </c>
      <c r="AL297" s="31">
        <v>535.73333333333335</v>
      </c>
      <c r="AM297" s="31">
        <v>535.73333333333335</v>
      </c>
      <c r="AN297" s="31">
        <v>535.73333333333335</v>
      </c>
      <c r="AO297" s="31">
        <v>535.73333333333335</v>
      </c>
      <c r="AP297" s="31"/>
      <c r="AQ297" s="31"/>
      <c r="AR297" s="31"/>
      <c r="AS297" s="31">
        <v>4</v>
      </c>
      <c r="AT297" s="31">
        <v>4</v>
      </c>
      <c r="AU297" s="31">
        <v>4</v>
      </c>
      <c r="AV297" s="31">
        <v>4</v>
      </c>
      <c r="AW297" s="31">
        <v>4</v>
      </c>
      <c r="AX297" s="31">
        <v>4</v>
      </c>
      <c r="AY297" s="31">
        <v>4</v>
      </c>
      <c r="AZ297" s="31">
        <v>3</v>
      </c>
      <c r="BA297" s="31">
        <v>2</v>
      </c>
      <c r="BB297" s="31">
        <v>2</v>
      </c>
      <c r="BC297" s="31">
        <v>2</v>
      </c>
      <c r="BD297" s="31">
        <v>2</v>
      </c>
      <c r="BE297" s="31">
        <v>1</v>
      </c>
      <c r="BF297" s="31">
        <v>1</v>
      </c>
      <c r="BG297" s="31">
        <v>1</v>
      </c>
      <c r="BH297" s="31">
        <v>1</v>
      </c>
      <c r="BI297" s="31"/>
      <c r="BJ297" s="31"/>
      <c r="BK297" s="31"/>
      <c r="BL297" s="31">
        <v>0.13333333333333333</v>
      </c>
      <c r="BM297" s="31">
        <v>0.13333333333333333</v>
      </c>
      <c r="BN297" s="31">
        <v>0.13333333333333333</v>
      </c>
      <c r="BO297" s="31">
        <v>0.13333333333333333</v>
      </c>
      <c r="BP297" s="31">
        <v>0.13333333333333333</v>
      </c>
      <c r="BQ297" s="31">
        <v>0.13333333333333333</v>
      </c>
      <c r="BR297" s="31">
        <v>0.13333333333333333</v>
      </c>
      <c r="BS297" s="31">
        <v>0.1</v>
      </c>
      <c r="BT297" s="31">
        <v>6.6666666666666666E-2</v>
      </c>
      <c r="BU297" s="31">
        <v>6.6666666666666666E-2</v>
      </c>
      <c r="BV297" s="31">
        <v>6.6666666666666666E-2</v>
      </c>
      <c r="BW297" s="31">
        <v>6.6666666666666666E-2</v>
      </c>
      <c r="BX297" s="31">
        <v>3.3333333333333333E-2</v>
      </c>
      <c r="BY297" s="31">
        <v>3.3333333333333333E-2</v>
      </c>
      <c r="BZ297" s="31">
        <v>3.3333333333333333E-2</v>
      </c>
      <c r="CA297" s="31">
        <v>3.3333333333333333E-2</v>
      </c>
      <c r="CB297" s="31"/>
      <c r="CC297" s="31"/>
      <c r="CD297" s="31"/>
      <c r="CE297" s="31"/>
    </row>
    <row r="298" spans="1:83" s="2" customFormat="1" ht="14.25" customHeight="1" x14ac:dyDescent="0.2">
      <c r="A298" s="9" t="s">
        <v>40</v>
      </c>
      <c r="B298" s="9">
        <v>862</v>
      </c>
      <c r="C298" s="9" t="s">
        <v>105</v>
      </c>
      <c r="D298" s="9">
        <v>2025</v>
      </c>
      <c r="E298" s="31">
        <v>11</v>
      </c>
      <c r="F298" s="31" t="s">
        <v>614</v>
      </c>
      <c r="G298" s="31">
        <v>157886.97999999995</v>
      </c>
      <c r="H298" s="31">
        <v>157886.97999999995</v>
      </c>
      <c r="I298" s="31">
        <v>157886.97999999995</v>
      </c>
      <c r="J298" s="31">
        <v>154559.99999999994</v>
      </c>
      <c r="K298" s="31">
        <v>152673.99999999994</v>
      </c>
      <c r="L298" s="31">
        <v>149131.99999999994</v>
      </c>
      <c r="M298" s="31">
        <v>149131.99999999994</v>
      </c>
      <c r="N298" s="31">
        <v>149131.99999999994</v>
      </c>
      <c r="O298" s="31">
        <v>147593.99999999997</v>
      </c>
      <c r="P298" s="31">
        <v>147593.99999999997</v>
      </c>
      <c r="Q298" s="31">
        <v>137385</v>
      </c>
      <c r="R298" s="31">
        <v>137385</v>
      </c>
      <c r="S298" s="31">
        <v>124165</v>
      </c>
      <c r="T298" s="31">
        <v>124165</v>
      </c>
      <c r="U298" s="31">
        <v>124165</v>
      </c>
      <c r="V298" s="31">
        <v>82045</v>
      </c>
      <c r="W298" s="31">
        <v>66315</v>
      </c>
      <c r="X298" s="31">
        <v>41016</v>
      </c>
      <c r="Y298" s="31"/>
      <c r="Z298" s="31">
        <v>5262.8993333333319</v>
      </c>
      <c r="AA298" s="31">
        <v>5262.8993333333319</v>
      </c>
      <c r="AB298" s="31">
        <v>5262.8993333333319</v>
      </c>
      <c r="AC298" s="31">
        <v>5151.9999999999982</v>
      </c>
      <c r="AD298" s="31">
        <v>5089.1333333333314</v>
      </c>
      <c r="AE298" s="31">
        <v>4971.0666666666648</v>
      </c>
      <c r="AF298" s="31">
        <v>4971.0666666666648</v>
      </c>
      <c r="AG298" s="31">
        <v>4971.0666666666648</v>
      </c>
      <c r="AH298" s="31">
        <v>4919.7999999999993</v>
      </c>
      <c r="AI298" s="31">
        <v>4919.7999999999993</v>
      </c>
      <c r="AJ298" s="31">
        <v>4579.5</v>
      </c>
      <c r="AK298" s="31">
        <v>4579.5</v>
      </c>
      <c r="AL298" s="31">
        <v>4138.833333333333</v>
      </c>
      <c r="AM298" s="31">
        <v>4138.833333333333</v>
      </c>
      <c r="AN298" s="31">
        <v>4138.833333333333</v>
      </c>
      <c r="AO298" s="31">
        <v>2734.8333333333335</v>
      </c>
      <c r="AP298" s="31">
        <v>2210.5</v>
      </c>
      <c r="AQ298" s="31">
        <v>1367.2</v>
      </c>
      <c r="AR298" s="31"/>
      <c r="AS298" s="31">
        <v>30</v>
      </c>
      <c r="AT298" s="31">
        <v>29</v>
      </c>
      <c r="AU298" s="31">
        <v>29</v>
      </c>
      <c r="AV298" s="31">
        <v>19</v>
      </c>
      <c r="AW298" s="31">
        <v>16</v>
      </c>
      <c r="AX298" s="31">
        <v>12</v>
      </c>
      <c r="AY298" s="31">
        <v>12</v>
      </c>
      <c r="AZ298" s="31">
        <v>12</v>
      </c>
      <c r="BA298" s="31">
        <v>11</v>
      </c>
      <c r="BB298" s="31">
        <v>11</v>
      </c>
      <c r="BC298" s="31">
        <v>8</v>
      </c>
      <c r="BD298" s="31">
        <v>8</v>
      </c>
      <c r="BE298" s="31">
        <v>6</v>
      </c>
      <c r="BF298" s="31">
        <v>6</v>
      </c>
      <c r="BG298" s="31">
        <v>6</v>
      </c>
      <c r="BH298" s="31">
        <v>3</v>
      </c>
      <c r="BI298" s="31">
        <v>2</v>
      </c>
      <c r="BJ298" s="31">
        <v>1</v>
      </c>
      <c r="BK298" s="31"/>
      <c r="BL298" s="31">
        <v>1</v>
      </c>
      <c r="BM298" s="31">
        <v>0.96666666666666667</v>
      </c>
      <c r="BN298" s="31">
        <v>0.96666666666666667</v>
      </c>
      <c r="BO298" s="31">
        <v>0.6333333333333333</v>
      </c>
      <c r="BP298" s="31">
        <v>0.53333333333333333</v>
      </c>
      <c r="BQ298" s="31">
        <v>0.4</v>
      </c>
      <c r="BR298" s="31">
        <v>0.4</v>
      </c>
      <c r="BS298" s="31">
        <v>0.4</v>
      </c>
      <c r="BT298" s="31">
        <v>0.36666666666666664</v>
      </c>
      <c r="BU298" s="31">
        <v>0.36666666666666664</v>
      </c>
      <c r="BV298" s="31">
        <v>0.26666666666666666</v>
      </c>
      <c r="BW298" s="31">
        <v>0.26666666666666666</v>
      </c>
      <c r="BX298" s="31">
        <v>0.2</v>
      </c>
      <c r="BY298" s="31">
        <v>0.2</v>
      </c>
      <c r="BZ298" s="31">
        <v>0.2</v>
      </c>
      <c r="CA298" s="31">
        <v>0.1</v>
      </c>
      <c r="CB298" s="31">
        <v>6.6666666666666666E-2</v>
      </c>
      <c r="CC298" s="31">
        <v>3.3333333333333333E-2</v>
      </c>
      <c r="CD298" s="31"/>
      <c r="CE298" s="31">
        <v>43.506388888764192</v>
      </c>
    </row>
    <row r="299" spans="1:83" s="2" customFormat="1" ht="14.25" customHeight="1" x14ac:dyDescent="0.2">
      <c r="A299" s="9" t="s">
        <v>40</v>
      </c>
      <c r="B299" s="9">
        <v>579</v>
      </c>
      <c r="C299" s="9" t="s">
        <v>104</v>
      </c>
      <c r="D299" s="9">
        <v>2025</v>
      </c>
      <c r="E299" s="31">
        <v>11</v>
      </c>
      <c r="F299" s="31" t="s">
        <v>613</v>
      </c>
      <c r="G299" s="31">
        <v>10641.950000000003</v>
      </c>
      <c r="H299" s="31">
        <v>10641.950000000003</v>
      </c>
      <c r="I299" s="31">
        <v>10446.950000000003</v>
      </c>
      <c r="J299" s="31">
        <v>8854.0000000000036</v>
      </c>
      <c r="K299" s="31">
        <v>8854.0000000000036</v>
      </c>
      <c r="L299" s="31">
        <v>6921.0000000000009</v>
      </c>
      <c r="M299" s="31">
        <v>5825</v>
      </c>
      <c r="N299" s="31">
        <v>5825</v>
      </c>
      <c r="O299" s="31">
        <v>5825</v>
      </c>
      <c r="P299" s="31">
        <v>5825</v>
      </c>
      <c r="Q299" s="31">
        <v>5825</v>
      </c>
      <c r="R299" s="31">
        <v>5825</v>
      </c>
      <c r="S299" s="31"/>
      <c r="T299" s="31"/>
      <c r="U299" s="31"/>
      <c r="V299" s="31"/>
      <c r="W299" s="31"/>
      <c r="X299" s="31"/>
      <c r="Y299" s="31"/>
      <c r="Z299" s="31">
        <v>354.73166666666674</v>
      </c>
      <c r="AA299" s="31">
        <v>354.73166666666674</v>
      </c>
      <c r="AB299" s="31">
        <v>348.23166666666674</v>
      </c>
      <c r="AC299" s="31">
        <v>295.13333333333344</v>
      </c>
      <c r="AD299" s="31">
        <v>295.13333333333344</v>
      </c>
      <c r="AE299" s="31">
        <v>230.70000000000002</v>
      </c>
      <c r="AF299" s="31">
        <v>194.16666666666666</v>
      </c>
      <c r="AG299" s="31">
        <v>194.16666666666666</v>
      </c>
      <c r="AH299" s="31">
        <v>194.16666666666666</v>
      </c>
      <c r="AI299" s="31">
        <v>194.16666666666666</v>
      </c>
      <c r="AJ299" s="31">
        <v>194.16666666666666</v>
      </c>
      <c r="AK299" s="31">
        <v>194.16666666666666</v>
      </c>
      <c r="AL299" s="31"/>
      <c r="AM299" s="31"/>
      <c r="AN299" s="31"/>
      <c r="AO299" s="31"/>
      <c r="AP299" s="31"/>
      <c r="AQ299" s="31"/>
      <c r="AR299" s="31"/>
      <c r="AS299" s="31">
        <v>10</v>
      </c>
      <c r="AT299" s="31">
        <v>9</v>
      </c>
      <c r="AU299" s="31">
        <v>8</v>
      </c>
      <c r="AV299" s="31">
        <v>4</v>
      </c>
      <c r="AW299" s="31">
        <v>4</v>
      </c>
      <c r="AX299" s="31">
        <v>2</v>
      </c>
      <c r="AY299" s="31">
        <v>1</v>
      </c>
      <c r="AZ299" s="31">
        <v>1</v>
      </c>
      <c r="BA299" s="31">
        <v>1</v>
      </c>
      <c r="BB299" s="31">
        <v>1</v>
      </c>
      <c r="BC299" s="31">
        <v>1</v>
      </c>
      <c r="BD299" s="31">
        <v>1</v>
      </c>
      <c r="BE299" s="31"/>
      <c r="BF299" s="31"/>
      <c r="BG299" s="31"/>
      <c r="BH299" s="31"/>
      <c r="BI299" s="31"/>
      <c r="BJ299" s="31"/>
      <c r="BK299" s="31"/>
      <c r="BL299" s="31">
        <v>0.33333333333333331</v>
      </c>
      <c r="BM299" s="31">
        <v>0.3</v>
      </c>
      <c r="BN299" s="31">
        <v>0.26666666666666666</v>
      </c>
      <c r="BO299" s="31">
        <v>0.13333333333333333</v>
      </c>
      <c r="BP299" s="31">
        <v>0.13333333333333333</v>
      </c>
      <c r="BQ299" s="31">
        <v>6.6666666666666666E-2</v>
      </c>
      <c r="BR299" s="31">
        <v>3.3333333333333333E-2</v>
      </c>
      <c r="BS299" s="31">
        <v>3.3333333333333333E-2</v>
      </c>
      <c r="BT299" s="31">
        <v>3.3333333333333333E-2</v>
      </c>
      <c r="BU299" s="31">
        <v>3.3333333333333333E-2</v>
      </c>
      <c r="BV299" s="31">
        <v>3.3333333333333333E-2</v>
      </c>
      <c r="BW299" s="31">
        <v>3.3333333333333333E-2</v>
      </c>
      <c r="BX299" s="31"/>
      <c r="BY299" s="31"/>
      <c r="BZ299" s="31"/>
      <c r="CA299" s="31"/>
      <c r="CB299" s="31"/>
      <c r="CC299" s="31"/>
      <c r="CD299" s="31"/>
      <c r="CE299" s="31">
        <v>5.63</v>
      </c>
    </row>
    <row r="300" spans="1:83" s="2" customFormat="1" ht="14.25" customHeight="1" x14ac:dyDescent="0.2">
      <c r="A300" s="9" t="s">
        <v>40</v>
      </c>
      <c r="B300" s="9">
        <v>803</v>
      </c>
      <c r="C300" s="9" t="s">
        <v>154</v>
      </c>
      <c r="D300" s="9">
        <v>2025</v>
      </c>
      <c r="E300" s="31">
        <v>11</v>
      </c>
      <c r="F300" s="31" t="s">
        <v>612</v>
      </c>
      <c r="G300" s="31">
        <v>14213.999999999998</v>
      </c>
      <c r="H300" s="31">
        <v>14213.999999999998</v>
      </c>
      <c r="I300" s="31">
        <v>14043.999999999998</v>
      </c>
      <c r="J300" s="31">
        <v>12938.999999999998</v>
      </c>
      <c r="K300" s="31">
        <v>12938.999999999998</v>
      </c>
      <c r="L300" s="31">
        <v>12079</v>
      </c>
      <c r="M300" s="31">
        <v>10922</v>
      </c>
      <c r="N300" s="31">
        <v>10922</v>
      </c>
      <c r="O300" s="31">
        <v>10922</v>
      </c>
      <c r="P300" s="31">
        <v>8546</v>
      </c>
      <c r="Q300" s="31">
        <v>5500</v>
      </c>
      <c r="R300" s="31">
        <v>5500</v>
      </c>
      <c r="S300" s="31"/>
      <c r="T300" s="31"/>
      <c r="U300" s="31"/>
      <c r="V300" s="31"/>
      <c r="W300" s="31"/>
      <c r="X300" s="31"/>
      <c r="Y300" s="31"/>
      <c r="Z300" s="31">
        <v>473.79999999999995</v>
      </c>
      <c r="AA300" s="31">
        <v>473.79999999999995</v>
      </c>
      <c r="AB300" s="31">
        <v>468.13333333333327</v>
      </c>
      <c r="AC300" s="31">
        <v>431.29999999999995</v>
      </c>
      <c r="AD300" s="31">
        <v>431.29999999999995</v>
      </c>
      <c r="AE300" s="31">
        <v>402.63333333333333</v>
      </c>
      <c r="AF300" s="31">
        <v>364.06666666666666</v>
      </c>
      <c r="AG300" s="31">
        <v>364.06666666666666</v>
      </c>
      <c r="AH300" s="31">
        <v>364.06666666666666</v>
      </c>
      <c r="AI300" s="31">
        <v>284.86666666666667</v>
      </c>
      <c r="AJ300" s="31">
        <v>183.33333333333334</v>
      </c>
      <c r="AK300" s="31">
        <v>183.33333333333334</v>
      </c>
      <c r="AL300" s="31"/>
      <c r="AM300" s="31"/>
      <c r="AN300" s="31"/>
      <c r="AO300" s="31"/>
      <c r="AP300" s="31"/>
      <c r="AQ300" s="31"/>
      <c r="AR300" s="31"/>
      <c r="AS300" s="31">
        <v>11</v>
      </c>
      <c r="AT300" s="31">
        <v>9</v>
      </c>
      <c r="AU300" s="31">
        <v>8</v>
      </c>
      <c r="AV300" s="31">
        <v>5</v>
      </c>
      <c r="AW300" s="31">
        <v>5</v>
      </c>
      <c r="AX300" s="31">
        <v>4</v>
      </c>
      <c r="AY300" s="31">
        <v>3</v>
      </c>
      <c r="AZ300" s="31">
        <v>3</v>
      </c>
      <c r="BA300" s="31">
        <v>3</v>
      </c>
      <c r="BB300" s="31">
        <v>2</v>
      </c>
      <c r="BC300" s="31">
        <v>1</v>
      </c>
      <c r="BD300" s="31">
        <v>1</v>
      </c>
      <c r="BE300" s="31"/>
      <c r="BF300" s="31"/>
      <c r="BG300" s="31"/>
      <c r="BH300" s="31"/>
      <c r="BI300" s="31"/>
      <c r="BJ300" s="31"/>
      <c r="BK300" s="31"/>
      <c r="BL300" s="31">
        <v>0.36666666666666664</v>
      </c>
      <c r="BM300" s="31">
        <v>0.3</v>
      </c>
      <c r="BN300" s="31">
        <v>0.26666666666666666</v>
      </c>
      <c r="BO300" s="31">
        <v>0.16666666666666666</v>
      </c>
      <c r="BP300" s="31">
        <v>0.16666666666666666</v>
      </c>
      <c r="BQ300" s="31">
        <v>0.13333333333333333</v>
      </c>
      <c r="BR300" s="31">
        <v>0.1</v>
      </c>
      <c r="BS300" s="31">
        <v>0.1</v>
      </c>
      <c r="BT300" s="31">
        <v>0.1</v>
      </c>
      <c r="BU300" s="31">
        <v>6.6666666666666666E-2</v>
      </c>
      <c r="BV300" s="31">
        <v>3.3333333333333333E-2</v>
      </c>
      <c r="BW300" s="31">
        <v>3.3333333333333333E-2</v>
      </c>
      <c r="BX300" s="31"/>
      <c r="BY300" s="31"/>
      <c r="BZ300" s="31"/>
      <c r="CA300" s="31"/>
      <c r="CB300" s="31"/>
      <c r="CC300" s="31"/>
      <c r="CD300" s="31"/>
      <c r="CE300" s="31">
        <v>36.885277777886948</v>
      </c>
    </row>
    <row r="301" spans="1:83" s="2" customFormat="1" ht="14.25" customHeight="1" x14ac:dyDescent="0.2">
      <c r="A301" s="9" t="s">
        <v>40</v>
      </c>
      <c r="B301" s="9">
        <v>530</v>
      </c>
      <c r="C301" s="9" t="s">
        <v>92</v>
      </c>
      <c r="D301" s="9">
        <v>2025</v>
      </c>
      <c r="E301" s="31">
        <v>11</v>
      </c>
      <c r="F301" s="31" t="s">
        <v>611</v>
      </c>
      <c r="G301" s="31">
        <v>53819.000000000058</v>
      </c>
      <c r="H301" s="31">
        <v>53819.000000000058</v>
      </c>
      <c r="I301" s="31">
        <v>53635.000000000058</v>
      </c>
      <c r="J301" s="31">
        <v>52429.000000000058</v>
      </c>
      <c r="K301" s="31">
        <v>52429.000000000058</v>
      </c>
      <c r="L301" s="31">
        <v>52429.000000000058</v>
      </c>
      <c r="M301" s="31">
        <v>52429.000000000058</v>
      </c>
      <c r="N301" s="31">
        <v>49781.000000000029</v>
      </c>
      <c r="O301" s="31">
        <v>49781.000000000029</v>
      </c>
      <c r="P301" s="31">
        <v>49781.000000000029</v>
      </c>
      <c r="Q301" s="31">
        <v>46781.000000000029</v>
      </c>
      <c r="R301" s="31">
        <v>46781.000000000029</v>
      </c>
      <c r="S301" s="31">
        <v>24758.000000000004</v>
      </c>
      <c r="T301" s="31">
        <v>24758.000000000004</v>
      </c>
      <c r="U301" s="31">
        <v>24758.000000000004</v>
      </c>
      <c r="V301" s="31">
        <v>24758.000000000004</v>
      </c>
      <c r="W301" s="31">
        <v>24758.000000000004</v>
      </c>
      <c r="X301" s="31"/>
      <c r="Y301" s="31"/>
      <c r="Z301" s="31">
        <v>1793.9666666666685</v>
      </c>
      <c r="AA301" s="31">
        <v>1793.9666666666685</v>
      </c>
      <c r="AB301" s="31">
        <v>1787.8333333333353</v>
      </c>
      <c r="AC301" s="31">
        <v>1747.6333333333353</v>
      </c>
      <c r="AD301" s="31">
        <v>1747.6333333333353</v>
      </c>
      <c r="AE301" s="31">
        <v>1747.6333333333353</v>
      </c>
      <c r="AF301" s="31">
        <v>1747.6333333333353</v>
      </c>
      <c r="AG301" s="31">
        <v>1659.3666666666677</v>
      </c>
      <c r="AH301" s="31">
        <v>1659.3666666666677</v>
      </c>
      <c r="AI301" s="31">
        <v>1659.3666666666677</v>
      </c>
      <c r="AJ301" s="31">
        <v>1559.3666666666677</v>
      </c>
      <c r="AK301" s="31">
        <v>1559.3666666666677</v>
      </c>
      <c r="AL301" s="31">
        <v>825.26666666666677</v>
      </c>
      <c r="AM301" s="31">
        <v>825.26666666666677</v>
      </c>
      <c r="AN301" s="31">
        <v>825.26666666666677</v>
      </c>
      <c r="AO301" s="31">
        <v>825.26666666666677</v>
      </c>
      <c r="AP301" s="31">
        <v>825.26666666666677</v>
      </c>
      <c r="AQ301" s="31"/>
      <c r="AR301" s="31"/>
      <c r="AS301" s="31">
        <v>13</v>
      </c>
      <c r="AT301" s="31">
        <v>13</v>
      </c>
      <c r="AU301" s="31">
        <v>11</v>
      </c>
      <c r="AV301" s="31">
        <v>8</v>
      </c>
      <c r="AW301" s="31">
        <v>8</v>
      </c>
      <c r="AX301" s="31">
        <v>8</v>
      </c>
      <c r="AY301" s="31">
        <v>8</v>
      </c>
      <c r="AZ301" s="31">
        <v>6</v>
      </c>
      <c r="BA301" s="31">
        <v>6</v>
      </c>
      <c r="BB301" s="31">
        <v>6</v>
      </c>
      <c r="BC301" s="31">
        <v>5</v>
      </c>
      <c r="BD301" s="31">
        <v>5</v>
      </c>
      <c r="BE301" s="31">
        <v>1</v>
      </c>
      <c r="BF301" s="31">
        <v>1</v>
      </c>
      <c r="BG301" s="31">
        <v>1</v>
      </c>
      <c r="BH301" s="31">
        <v>1</v>
      </c>
      <c r="BI301" s="31">
        <v>1</v>
      </c>
      <c r="BJ301" s="31"/>
      <c r="BK301" s="31"/>
      <c r="BL301" s="31">
        <v>0.43333333333333335</v>
      </c>
      <c r="BM301" s="31">
        <v>0.43333333333333335</v>
      </c>
      <c r="BN301" s="31">
        <v>0.36666666666666664</v>
      </c>
      <c r="BO301" s="31">
        <v>0.26666666666666666</v>
      </c>
      <c r="BP301" s="31">
        <v>0.26666666666666666</v>
      </c>
      <c r="BQ301" s="31">
        <v>0.26666666666666666</v>
      </c>
      <c r="BR301" s="31">
        <v>0.26666666666666666</v>
      </c>
      <c r="BS301" s="31">
        <v>0.2</v>
      </c>
      <c r="BT301" s="31">
        <v>0.2</v>
      </c>
      <c r="BU301" s="31">
        <v>0.2</v>
      </c>
      <c r="BV301" s="31">
        <v>0.16666666666666666</v>
      </c>
      <c r="BW301" s="31">
        <v>0.16666666666666666</v>
      </c>
      <c r="BX301" s="31">
        <v>3.3333333333333333E-2</v>
      </c>
      <c r="BY301" s="31">
        <v>3.3333333333333333E-2</v>
      </c>
      <c r="BZ301" s="31">
        <v>3.3333333333333333E-2</v>
      </c>
      <c r="CA301" s="31">
        <v>3.3333333333333333E-2</v>
      </c>
      <c r="CB301" s="31">
        <v>3.3333333333333333E-2</v>
      </c>
      <c r="CC301" s="31"/>
      <c r="CD301" s="31"/>
      <c r="CE301" s="31">
        <v>8</v>
      </c>
    </row>
    <row r="302" spans="1:83" s="2" customFormat="1" ht="14.25" customHeight="1" x14ac:dyDescent="0.2">
      <c r="A302" s="9" t="s">
        <v>40</v>
      </c>
      <c r="B302" s="9">
        <v>870</v>
      </c>
      <c r="C302" s="9" t="s">
        <v>112</v>
      </c>
      <c r="D302" s="9">
        <v>2025</v>
      </c>
      <c r="E302" s="31">
        <v>11</v>
      </c>
      <c r="F302" s="31" t="s">
        <v>610</v>
      </c>
      <c r="G302" s="31">
        <v>428922.69999999891</v>
      </c>
      <c r="H302" s="31">
        <v>428922.69999999896</v>
      </c>
      <c r="I302" s="31">
        <v>427612.71999999898</v>
      </c>
      <c r="J302" s="31">
        <v>418639.95999999903</v>
      </c>
      <c r="K302" s="31">
        <v>408541.99999999907</v>
      </c>
      <c r="L302" s="31">
        <v>399583.99999999907</v>
      </c>
      <c r="M302" s="31">
        <v>392886.99999999919</v>
      </c>
      <c r="N302" s="31">
        <v>386286.99999999901</v>
      </c>
      <c r="O302" s="31">
        <v>376073.99999999907</v>
      </c>
      <c r="P302" s="31">
        <v>371506.99999999913</v>
      </c>
      <c r="Q302" s="31">
        <v>316429.99999999988</v>
      </c>
      <c r="R302" s="31">
        <v>311050.00000000006</v>
      </c>
      <c r="S302" s="31">
        <v>288487.00000000012</v>
      </c>
      <c r="T302" s="31">
        <v>250720</v>
      </c>
      <c r="U302" s="31">
        <v>250720</v>
      </c>
      <c r="V302" s="31">
        <v>188903</v>
      </c>
      <c r="W302" s="31">
        <v>188903</v>
      </c>
      <c r="X302" s="31">
        <v>99752.000000000015</v>
      </c>
      <c r="Y302" s="31">
        <v>51752.000000000015</v>
      </c>
      <c r="Z302" s="31">
        <v>14297.423333333298</v>
      </c>
      <c r="AA302" s="31">
        <v>14297.4233333333</v>
      </c>
      <c r="AB302" s="31">
        <v>14253.7573333333</v>
      </c>
      <c r="AC302" s="31">
        <v>13954.665333333302</v>
      </c>
      <c r="AD302" s="31">
        <v>13618.066666666635</v>
      </c>
      <c r="AE302" s="31">
        <v>13319.466666666636</v>
      </c>
      <c r="AF302" s="31">
        <v>13096.233333333306</v>
      </c>
      <c r="AG302" s="31">
        <v>12876.233333333301</v>
      </c>
      <c r="AH302" s="31">
        <v>12535.799999999968</v>
      </c>
      <c r="AI302" s="31">
        <v>12383.566666666638</v>
      </c>
      <c r="AJ302" s="31">
        <v>10547.666666666662</v>
      </c>
      <c r="AK302" s="31">
        <v>10368.333333333336</v>
      </c>
      <c r="AL302" s="31">
        <v>9616.2333333333372</v>
      </c>
      <c r="AM302" s="31">
        <v>8357.3333333333339</v>
      </c>
      <c r="AN302" s="31">
        <v>8357.3333333333339</v>
      </c>
      <c r="AO302" s="31">
        <v>6296.7666666666664</v>
      </c>
      <c r="AP302" s="31">
        <v>6296.7666666666664</v>
      </c>
      <c r="AQ302" s="31">
        <v>3325.0666666666671</v>
      </c>
      <c r="AR302" s="31">
        <v>1725.0666666666671</v>
      </c>
      <c r="AS302" s="31">
        <v>142</v>
      </c>
      <c r="AT302" s="31">
        <v>121</v>
      </c>
      <c r="AU302" s="31">
        <v>110</v>
      </c>
      <c r="AV302" s="31">
        <v>82</v>
      </c>
      <c r="AW302" s="31">
        <v>66</v>
      </c>
      <c r="AX302" s="31">
        <v>56</v>
      </c>
      <c r="AY302" s="31">
        <v>50</v>
      </c>
      <c r="AZ302" s="31">
        <v>45</v>
      </c>
      <c r="BA302" s="31">
        <v>39</v>
      </c>
      <c r="BB302" s="31">
        <v>37</v>
      </c>
      <c r="BC302" s="31">
        <v>20</v>
      </c>
      <c r="BD302" s="31">
        <v>19</v>
      </c>
      <c r="BE302" s="31">
        <v>15</v>
      </c>
      <c r="BF302" s="31">
        <v>11</v>
      </c>
      <c r="BG302" s="31">
        <v>11</v>
      </c>
      <c r="BH302" s="31">
        <v>6</v>
      </c>
      <c r="BI302" s="31">
        <v>6</v>
      </c>
      <c r="BJ302" s="31">
        <v>2</v>
      </c>
      <c r="BK302" s="31">
        <v>1</v>
      </c>
      <c r="BL302" s="31">
        <v>4.7333333333333334</v>
      </c>
      <c r="BM302" s="31">
        <v>4.0333333333333332</v>
      </c>
      <c r="BN302" s="31">
        <v>3.6666666666666665</v>
      </c>
      <c r="BO302" s="31">
        <v>2.7333333333333334</v>
      </c>
      <c r="BP302" s="31">
        <v>2.2000000000000002</v>
      </c>
      <c r="BQ302" s="31">
        <v>1.8666666666666667</v>
      </c>
      <c r="BR302" s="31">
        <v>1.6666666666666667</v>
      </c>
      <c r="BS302" s="31">
        <v>1.5</v>
      </c>
      <c r="BT302" s="31">
        <v>1.3</v>
      </c>
      <c r="BU302" s="31">
        <v>1.2333333333333334</v>
      </c>
      <c r="BV302" s="31">
        <v>0.66666666666666663</v>
      </c>
      <c r="BW302" s="31">
        <v>0.6333333333333333</v>
      </c>
      <c r="BX302" s="31">
        <v>0.5</v>
      </c>
      <c r="BY302" s="31">
        <v>0.36666666666666664</v>
      </c>
      <c r="BZ302" s="31">
        <v>0.36666666666666664</v>
      </c>
      <c r="CA302" s="31">
        <v>0.2</v>
      </c>
      <c r="CB302" s="31">
        <v>0.2</v>
      </c>
      <c r="CC302" s="31">
        <v>6.6666666666666666E-2</v>
      </c>
      <c r="CD302" s="31">
        <v>3.3333333333333333E-2</v>
      </c>
      <c r="CE302" s="31">
        <v>209.40499999991152</v>
      </c>
    </row>
    <row r="303" spans="1:83" s="2" customFormat="1" ht="14.25" customHeight="1" x14ac:dyDescent="0.2">
      <c r="A303" s="9" t="s">
        <v>40</v>
      </c>
      <c r="B303" s="9">
        <v>550</v>
      </c>
      <c r="C303" s="9" t="s">
        <v>178</v>
      </c>
      <c r="D303" s="9">
        <v>2025</v>
      </c>
      <c r="E303" s="31">
        <v>11</v>
      </c>
      <c r="F303" s="31" t="s">
        <v>615</v>
      </c>
      <c r="G303" s="31">
        <v>2404</v>
      </c>
      <c r="H303" s="31">
        <v>2404</v>
      </c>
      <c r="I303" s="31">
        <v>2404</v>
      </c>
      <c r="J303" s="31">
        <v>2109</v>
      </c>
      <c r="K303" s="31">
        <v>2109</v>
      </c>
      <c r="L303" s="31">
        <v>2109</v>
      </c>
      <c r="M303" s="31">
        <v>2109</v>
      </c>
      <c r="N303" s="31">
        <v>2109</v>
      </c>
      <c r="O303" s="31">
        <v>2109</v>
      </c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>
        <v>80.13333333333334</v>
      </c>
      <c r="AA303" s="31">
        <v>80.13333333333334</v>
      </c>
      <c r="AB303" s="31">
        <v>80.13333333333334</v>
      </c>
      <c r="AC303" s="31">
        <v>70.3</v>
      </c>
      <c r="AD303" s="31">
        <v>70.3</v>
      </c>
      <c r="AE303" s="31">
        <v>70.3</v>
      </c>
      <c r="AF303" s="31">
        <v>70.3</v>
      </c>
      <c r="AG303" s="31">
        <v>70.3</v>
      </c>
      <c r="AH303" s="31">
        <v>70.3</v>
      </c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>
        <v>2</v>
      </c>
      <c r="AT303" s="31">
        <v>2</v>
      </c>
      <c r="AU303" s="31">
        <v>2</v>
      </c>
      <c r="AV303" s="31">
        <v>1</v>
      </c>
      <c r="AW303" s="31">
        <v>1</v>
      </c>
      <c r="AX303" s="31">
        <v>1</v>
      </c>
      <c r="AY303" s="31">
        <v>1</v>
      </c>
      <c r="AZ303" s="31">
        <v>1</v>
      </c>
      <c r="BA303" s="31">
        <v>1</v>
      </c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>
        <v>6.6666666666666666E-2</v>
      </c>
      <c r="BM303" s="31">
        <v>6.6666666666666666E-2</v>
      </c>
      <c r="BN303" s="31">
        <v>6.6666666666666666E-2</v>
      </c>
      <c r="BO303" s="31">
        <v>3.3333333333333333E-2</v>
      </c>
      <c r="BP303" s="31">
        <v>3.3333333333333333E-2</v>
      </c>
      <c r="BQ303" s="31">
        <v>3.3333333333333333E-2</v>
      </c>
      <c r="BR303" s="31">
        <v>3.3333333333333333E-2</v>
      </c>
      <c r="BS303" s="31">
        <v>3.3333333333333333E-2</v>
      </c>
      <c r="BT303" s="31">
        <v>3.3333333333333333E-2</v>
      </c>
      <c r="BU303" s="31"/>
      <c r="BV303" s="31"/>
      <c r="BW303" s="31"/>
      <c r="BX303" s="31"/>
      <c r="BY303" s="31"/>
      <c r="BZ303" s="31"/>
      <c r="CA303" s="31"/>
      <c r="CB303" s="31"/>
      <c r="CC303" s="31"/>
      <c r="CD303" s="31"/>
      <c r="CE303" s="31">
        <v>30.589722222595011</v>
      </c>
    </row>
    <row r="304" spans="1:83" s="2" customFormat="1" ht="14.25" customHeight="1" x14ac:dyDescent="0.2">
      <c r="A304" s="9" t="s">
        <v>40</v>
      </c>
      <c r="B304" s="9">
        <v>572</v>
      </c>
      <c r="C304" s="9" t="s">
        <v>123</v>
      </c>
      <c r="D304" s="9">
        <v>2025</v>
      </c>
      <c r="E304" s="31">
        <v>11</v>
      </c>
      <c r="F304" s="31" t="s">
        <v>607</v>
      </c>
      <c r="G304" s="31">
        <v>0</v>
      </c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>
        <v>0</v>
      </c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>
        <v>2</v>
      </c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>
        <v>6.6666666666666666E-2</v>
      </c>
      <c r="BM304" s="31"/>
      <c r="BN304" s="31"/>
      <c r="BO304" s="31"/>
      <c r="BP304" s="31"/>
      <c r="BQ304" s="31"/>
      <c r="BR304" s="31"/>
      <c r="BS304" s="31"/>
      <c r="BT304" s="31"/>
      <c r="BU304" s="31"/>
      <c r="BV304" s="31"/>
      <c r="BW304" s="31"/>
      <c r="BX304" s="31"/>
      <c r="BY304" s="31"/>
      <c r="BZ304" s="31"/>
      <c r="CA304" s="31"/>
      <c r="CB304" s="31"/>
      <c r="CC304" s="31"/>
      <c r="CD304" s="31"/>
      <c r="CE304" s="31">
        <v>8</v>
      </c>
    </row>
    <row r="305" spans="1:83" s="2" customFormat="1" ht="14.25" customHeight="1" x14ac:dyDescent="0.2">
      <c r="A305" s="9" t="s">
        <v>40</v>
      </c>
      <c r="B305" s="9">
        <v>573</v>
      </c>
      <c r="C305" s="9" t="s">
        <v>120</v>
      </c>
      <c r="D305" s="9">
        <v>2025</v>
      </c>
      <c r="E305" s="31">
        <v>11</v>
      </c>
      <c r="F305" s="31" t="s">
        <v>606</v>
      </c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  <c r="BS305" s="31"/>
      <c r="BT305" s="31"/>
      <c r="BU305" s="31"/>
      <c r="BV305" s="31"/>
      <c r="BW305" s="31"/>
      <c r="BX305" s="31"/>
      <c r="BY305" s="31"/>
      <c r="BZ305" s="31"/>
      <c r="CA305" s="31"/>
      <c r="CB305" s="31"/>
      <c r="CC305" s="31"/>
      <c r="CD305" s="31"/>
      <c r="CE305" s="31">
        <v>16</v>
      </c>
    </row>
    <row r="306" spans="1:83" s="2" customFormat="1" ht="14.25" customHeight="1" x14ac:dyDescent="0.2">
      <c r="A306" s="9" t="s">
        <v>40</v>
      </c>
      <c r="B306" s="9">
        <v>805</v>
      </c>
      <c r="C306" s="9" t="s">
        <v>137</v>
      </c>
      <c r="D306" s="9">
        <v>2025</v>
      </c>
      <c r="E306" s="31">
        <v>11</v>
      </c>
      <c r="F306" s="31" t="s">
        <v>605</v>
      </c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  <c r="BS306" s="31"/>
      <c r="BT306" s="31"/>
      <c r="BU306" s="31"/>
      <c r="BV306" s="31"/>
      <c r="BW306" s="31"/>
      <c r="BX306" s="31"/>
      <c r="BY306" s="31"/>
      <c r="BZ306" s="31"/>
      <c r="CA306" s="31"/>
      <c r="CB306" s="31"/>
      <c r="CC306" s="31"/>
      <c r="CD306" s="31"/>
      <c r="CE306" s="31">
        <v>3.79</v>
      </c>
    </row>
    <row r="307" spans="1:83" s="2" customFormat="1" ht="14.25" customHeight="1" x14ac:dyDescent="0.2">
      <c r="A307" s="9" t="s">
        <v>40</v>
      </c>
      <c r="B307" s="9">
        <v>577</v>
      </c>
      <c r="C307" s="9" t="s">
        <v>108</v>
      </c>
      <c r="D307" s="9">
        <v>2025</v>
      </c>
      <c r="E307" s="31">
        <v>11</v>
      </c>
      <c r="F307" s="31" t="s">
        <v>609</v>
      </c>
      <c r="G307" s="31">
        <v>11467.979999999998</v>
      </c>
      <c r="H307" s="31">
        <v>11467.979999999998</v>
      </c>
      <c r="I307" s="31">
        <v>11467.979999999998</v>
      </c>
      <c r="J307" s="31">
        <v>10479.98</v>
      </c>
      <c r="K307" s="31">
        <v>8500</v>
      </c>
      <c r="L307" s="31">
        <v>8500</v>
      </c>
      <c r="M307" s="31">
        <v>8500</v>
      </c>
      <c r="N307" s="31">
        <v>8500</v>
      </c>
      <c r="O307" s="31">
        <v>8500</v>
      </c>
      <c r="P307" s="31">
        <v>8500</v>
      </c>
      <c r="Q307" s="31">
        <v>5500</v>
      </c>
      <c r="R307" s="31">
        <v>5500</v>
      </c>
      <c r="S307" s="31"/>
      <c r="T307" s="31"/>
      <c r="U307" s="31"/>
      <c r="V307" s="31"/>
      <c r="W307" s="31"/>
      <c r="X307" s="31"/>
      <c r="Y307" s="31"/>
      <c r="Z307" s="31">
        <v>382.26599999999991</v>
      </c>
      <c r="AA307" s="31">
        <v>382.26599999999991</v>
      </c>
      <c r="AB307" s="31">
        <v>382.26599999999991</v>
      </c>
      <c r="AC307" s="31">
        <v>349.33266666666663</v>
      </c>
      <c r="AD307" s="31">
        <v>283.33333333333331</v>
      </c>
      <c r="AE307" s="31">
        <v>283.33333333333331</v>
      </c>
      <c r="AF307" s="31">
        <v>283.33333333333331</v>
      </c>
      <c r="AG307" s="31">
        <v>283.33333333333331</v>
      </c>
      <c r="AH307" s="31">
        <v>283.33333333333331</v>
      </c>
      <c r="AI307" s="31">
        <v>283.33333333333331</v>
      </c>
      <c r="AJ307" s="31">
        <v>183.33333333333334</v>
      </c>
      <c r="AK307" s="31">
        <v>183.33333333333334</v>
      </c>
      <c r="AL307" s="31"/>
      <c r="AM307" s="31"/>
      <c r="AN307" s="31"/>
      <c r="AO307" s="31"/>
      <c r="AP307" s="31"/>
      <c r="AQ307" s="31"/>
      <c r="AR307" s="31"/>
      <c r="AS307" s="31">
        <v>8</v>
      </c>
      <c r="AT307" s="31">
        <v>8</v>
      </c>
      <c r="AU307" s="31">
        <v>8</v>
      </c>
      <c r="AV307" s="31">
        <v>5</v>
      </c>
      <c r="AW307" s="31">
        <v>2</v>
      </c>
      <c r="AX307" s="31">
        <v>2</v>
      </c>
      <c r="AY307" s="31">
        <v>2</v>
      </c>
      <c r="AZ307" s="31">
        <v>2</v>
      </c>
      <c r="BA307" s="31">
        <v>2</v>
      </c>
      <c r="BB307" s="31">
        <v>2</v>
      </c>
      <c r="BC307" s="31">
        <v>1</v>
      </c>
      <c r="BD307" s="31">
        <v>1</v>
      </c>
      <c r="BE307" s="31"/>
      <c r="BF307" s="31"/>
      <c r="BG307" s="31"/>
      <c r="BH307" s="31"/>
      <c r="BI307" s="31"/>
      <c r="BJ307" s="31"/>
      <c r="BK307" s="31"/>
      <c r="BL307" s="31">
        <v>0.26666666666666666</v>
      </c>
      <c r="BM307" s="31">
        <v>0.26666666666666666</v>
      </c>
      <c r="BN307" s="31">
        <v>0.26666666666666666</v>
      </c>
      <c r="BO307" s="31">
        <v>0.16666666666666666</v>
      </c>
      <c r="BP307" s="31">
        <v>6.6666666666666666E-2</v>
      </c>
      <c r="BQ307" s="31">
        <v>6.6666666666666666E-2</v>
      </c>
      <c r="BR307" s="31">
        <v>6.6666666666666666E-2</v>
      </c>
      <c r="BS307" s="31">
        <v>6.6666666666666666E-2</v>
      </c>
      <c r="BT307" s="31">
        <v>6.6666666666666666E-2</v>
      </c>
      <c r="BU307" s="31">
        <v>6.6666666666666666E-2</v>
      </c>
      <c r="BV307" s="31">
        <v>3.3333333333333333E-2</v>
      </c>
      <c r="BW307" s="31">
        <v>3.3333333333333333E-2</v>
      </c>
      <c r="BX307" s="31"/>
      <c r="BY307" s="31"/>
      <c r="BZ307" s="31"/>
      <c r="CA307" s="31"/>
      <c r="CB307" s="31"/>
      <c r="CC307" s="31"/>
      <c r="CD307" s="31"/>
      <c r="CE307" s="31">
        <v>11.530000000000001</v>
      </c>
    </row>
    <row r="308" spans="1:83" s="2" customFormat="1" ht="14.25" customHeight="1" x14ac:dyDescent="0.2">
      <c r="A308" s="9" t="s">
        <v>251</v>
      </c>
      <c r="B308" s="9">
        <v>383</v>
      </c>
      <c r="C308" s="9" t="s">
        <v>252</v>
      </c>
      <c r="D308" s="9">
        <v>2025</v>
      </c>
      <c r="E308" s="31">
        <v>11</v>
      </c>
      <c r="F308" s="31" t="s">
        <v>616</v>
      </c>
      <c r="G308" s="31">
        <v>26734.3999999999</v>
      </c>
      <c r="H308" s="31">
        <v>26734.3999999999</v>
      </c>
      <c r="I308" s="31">
        <v>26734.3999999999</v>
      </c>
      <c r="J308" s="31">
        <v>26734.3999999999</v>
      </c>
      <c r="K308" s="31">
        <v>26734.3999999999</v>
      </c>
      <c r="L308" s="31">
        <v>26734.3999999999</v>
      </c>
      <c r="M308" s="31">
        <v>26734.3999999999</v>
      </c>
      <c r="N308" s="31">
        <v>26734.3999999999</v>
      </c>
      <c r="O308" s="31">
        <v>26734.3999999999</v>
      </c>
      <c r="P308" s="31">
        <v>26734.3999999999</v>
      </c>
      <c r="Q308" s="31">
        <v>18274.200000000008</v>
      </c>
      <c r="R308" s="31">
        <v>13028.400000000023</v>
      </c>
      <c r="S308" s="31"/>
      <c r="T308" s="31"/>
      <c r="U308" s="31"/>
      <c r="V308" s="31"/>
      <c r="W308" s="31"/>
      <c r="X308" s="31"/>
      <c r="Y308" s="31"/>
      <c r="Z308" s="31">
        <v>891.14666666666335</v>
      </c>
      <c r="AA308" s="31">
        <v>891.14666666666335</v>
      </c>
      <c r="AB308" s="31">
        <v>891.14666666666335</v>
      </c>
      <c r="AC308" s="31">
        <v>891.14666666666335</v>
      </c>
      <c r="AD308" s="31">
        <v>891.14666666666335</v>
      </c>
      <c r="AE308" s="31">
        <v>891.14666666666335</v>
      </c>
      <c r="AF308" s="31">
        <v>891.14666666666335</v>
      </c>
      <c r="AG308" s="31">
        <v>891.14666666666335</v>
      </c>
      <c r="AH308" s="31">
        <v>891.14666666666335</v>
      </c>
      <c r="AI308" s="31">
        <v>891.14666666666335</v>
      </c>
      <c r="AJ308" s="31">
        <v>609.14000000000021</v>
      </c>
      <c r="AK308" s="31">
        <v>434.28000000000077</v>
      </c>
      <c r="AL308" s="31"/>
      <c r="AM308" s="31"/>
      <c r="AN308" s="31"/>
      <c r="AO308" s="31"/>
      <c r="AP308" s="31"/>
      <c r="AQ308" s="31"/>
      <c r="AR308" s="31"/>
      <c r="AS308" s="31">
        <v>5</v>
      </c>
      <c r="AT308" s="31">
        <v>5</v>
      </c>
      <c r="AU308" s="31">
        <v>5</v>
      </c>
      <c r="AV308" s="31">
        <v>5</v>
      </c>
      <c r="AW308" s="31">
        <v>5</v>
      </c>
      <c r="AX308" s="31">
        <v>5</v>
      </c>
      <c r="AY308" s="31">
        <v>5</v>
      </c>
      <c r="AZ308" s="31">
        <v>5</v>
      </c>
      <c r="BA308" s="31">
        <v>5</v>
      </c>
      <c r="BB308" s="31">
        <v>5</v>
      </c>
      <c r="BC308" s="31">
        <v>3</v>
      </c>
      <c r="BD308" s="31">
        <v>2</v>
      </c>
      <c r="BE308" s="31"/>
      <c r="BF308" s="31"/>
      <c r="BG308" s="31"/>
      <c r="BH308" s="31"/>
      <c r="BI308" s="31"/>
      <c r="BJ308" s="31"/>
      <c r="BK308" s="31"/>
      <c r="BL308" s="31">
        <v>0.16666666666666666</v>
      </c>
      <c r="BM308" s="31">
        <v>0.16666666666666666</v>
      </c>
      <c r="BN308" s="31">
        <v>0.16666666666666666</v>
      </c>
      <c r="BO308" s="31">
        <v>0.16666666666666666</v>
      </c>
      <c r="BP308" s="31">
        <v>0.16666666666666666</v>
      </c>
      <c r="BQ308" s="31">
        <v>0.16666666666666666</v>
      </c>
      <c r="BR308" s="31">
        <v>0.16666666666666666</v>
      </c>
      <c r="BS308" s="31">
        <v>0.16666666666666666</v>
      </c>
      <c r="BT308" s="31">
        <v>0.16666666666666666</v>
      </c>
      <c r="BU308" s="31">
        <v>0.16666666666666666</v>
      </c>
      <c r="BV308" s="31">
        <v>0.1</v>
      </c>
      <c r="BW308" s="31">
        <v>6.6666666666666666E-2</v>
      </c>
      <c r="BX308" s="31"/>
      <c r="BY308" s="31"/>
      <c r="BZ308" s="31"/>
      <c r="CA308" s="31"/>
      <c r="CB308" s="31"/>
      <c r="CC308" s="31"/>
      <c r="CD308" s="31"/>
      <c r="CE308" s="31"/>
    </row>
    <row r="309" spans="1:83" s="2" customFormat="1" ht="14.25" customHeight="1" x14ac:dyDescent="0.2">
      <c r="A309" s="9" t="s">
        <v>31</v>
      </c>
      <c r="B309" s="9">
        <v>337</v>
      </c>
      <c r="C309" s="9" t="s">
        <v>161</v>
      </c>
      <c r="D309" s="9">
        <v>2025</v>
      </c>
      <c r="E309" s="31">
        <v>11</v>
      </c>
      <c r="F309" s="31" t="s">
        <v>620</v>
      </c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  <c r="BS309" s="31"/>
      <c r="BT309" s="31"/>
      <c r="BU309" s="31"/>
      <c r="BV309" s="31"/>
      <c r="BW309" s="31"/>
      <c r="BX309" s="31"/>
      <c r="BY309" s="31"/>
      <c r="BZ309" s="31"/>
      <c r="CA309" s="31"/>
      <c r="CB309" s="31"/>
      <c r="CC309" s="31"/>
      <c r="CD309" s="31"/>
      <c r="CE309" s="31">
        <v>8</v>
      </c>
    </row>
    <row r="310" spans="1:83" s="2" customFormat="1" ht="14.25" customHeight="1" x14ac:dyDescent="0.2">
      <c r="A310" s="9" t="s">
        <v>31</v>
      </c>
      <c r="B310" s="9">
        <v>583</v>
      </c>
      <c r="C310" s="9" t="s">
        <v>124</v>
      </c>
      <c r="D310" s="9">
        <v>2025</v>
      </c>
      <c r="E310" s="31">
        <v>11</v>
      </c>
      <c r="F310" s="31" t="s">
        <v>624</v>
      </c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  <c r="BS310" s="31"/>
      <c r="BT310" s="31"/>
      <c r="BU310" s="31"/>
      <c r="BV310" s="31"/>
      <c r="BW310" s="31"/>
      <c r="BX310" s="31"/>
      <c r="BY310" s="31"/>
      <c r="BZ310" s="31"/>
      <c r="CA310" s="31"/>
      <c r="CB310" s="31"/>
      <c r="CC310" s="31"/>
      <c r="CD310" s="31"/>
      <c r="CE310" s="31">
        <v>8.2558333332999609</v>
      </c>
    </row>
    <row r="311" spans="1:83" s="2" customFormat="1" ht="14.25" customHeight="1" x14ac:dyDescent="0.2">
      <c r="A311" s="9" t="s">
        <v>31</v>
      </c>
      <c r="B311" s="9">
        <v>805</v>
      </c>
      <c r="C311" s="9" t="s">
        <v>137</v>
      </c>
      <c r="D311" s="9">
        <v>2025</v>
      </c>
      <c r="E311" s="31">
        <v>11</v>
      </c>
      <c r="F311" s="31" t="s">
        <v>617</v>
      </c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  <c r="BS311" s="31"/>
      <c r="BT311" s="31"/>
      <c r="BU311" s="31"/>
      <c r="BV311" s="31"/>
      <c r="BW311" s="31"/>
      <c r="BX311" s="31"/>
      <c r="BY311" s="31"/>
      <c r="BZ311" s="31"/>
      <c r="CA311" s="31"/>
      <c r="CB311" s="31"/>
      <c r="CC311" s="31"/>
      <c r="CD311" s="31"/>
      <c r="CE311" s="31">
        <v>17.29</v>
      </c>
    </row>
    <row r="312" spans="1:83" s="2" customFormat="1" ht="14.25" customHeight="1" x14ac:dyDescent="0.2">
      <c r="A312" s="9" t="s">
        <v>31</v>
      </c>
      <c r="B312" s="9"/>
      <c r="C312" s="9"/>
      <c r="D312" s="9">
        <v>2025</v>
      </c>
      <c r="E312" s="31">
        <v>11</v>
      </c>
      <c r="F312" s="31" t="s">
        <v>622</v>
      </c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  <c r="BS312" s="31"/>
      <c r="BT312" s="31"/>
      <c r="BU312" s="31"/>
      <c r="BV312" s="31"/>
      <c r="BW312" s="31"/>
      <c r="BX312" s="31"/>
      <c r="BY312" s="31"/>
      <c r="BZ312" s="31"/>
      <c r="CA312" s="31"/>
      <c r="CB312" s="31"/>
      <c r="CC312" s="31"/>
      <c r="CD312" s="31"/>
      <c r="CE312" s="31">
        <v>18.18</v>
      </c>
    </row>
    <row r="313" spans="1:83" s="2" customFormat="1" ht="14.25" customHeight="1" x14ac:dyDescent="0.2">
      <c r="A313" s="9" t="s">
        <v>31</v>
      </c>
      <c r="B313" s="9">
        <v>890</v>
      </c>
      <c r="C313" s="9" t="s">
        <v>97</v>
      </c>
      <c r="D313" s="9">
        <v>2025</v>
      </c>
      <c r="E313" s="31">
        <v>11</v>
      </c>
      <c r="F313" s="31" t="s">
        <v>628</v>
      </c>
      <c r="G313" s="31">
        <v>2006</v>
      </c>
      <c r="H313" s="31">
        <v>2006</v>
      </c>
      <c r="I313" s="31">
        <v>2006</v>
      </c>
      <c r="J313" s="31">
        <v>2006</v>
      </c>
      <c r="K313" s="31">
        <v>2006</v>
      </c>
      <c r="L313" s="31">
        <v>2006</v>
      </c>
      <c r="M313" s="31">
        <v>2006</v>
      </c>
      <c r="N313" s="31">
        <v>2006</v>
      </c>
      <c r="O313" s="31">
        <v>2006</v>
      </c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>
        <v>66.86666666666666</v>
      </c>
      <c r="AA313" s="31">
        <v>66.86666666666666</v>
      </c>
      <c r="AB313" s="31">
        <v>66.86666666666666</v>
      </c>
      <c r="AC313" s="31">
        <v>66.86666666666666</v>
      </c>
      <c r="AD313" s="31">
        <v>66.86666666666666</v>
      </c>
      <c r="AE313" s="31">
        <v>66.86666666666666</v>
      </c>
      <c r="AF313" s="31">
        <v>66.86666666666666</v>
      </c>
      <c r="AG313" s="31">
        <v>66.86666666666666</v>
      </c>
      <c r="AH313" s="31">
        <v>66.86666666666666</v>
      </c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>
        <v>1</v>
      </c>
      <c r="AT313" s="31">
        <v>1</v>
      </c>
      <c r="AU313" s="31">
        <v>1</v>
      </c>
      <c r="AV313" s="31">
        <v>1</v>
      </c>
      <c r="AW313" s="31">
        <v>1</v>
      </c>
      <c r="AX313" s="31">
        <v>1</v>
      </c>
      <c r="AY313" s="31">
        <v>1</v>
      </c>
      <c r="AZ313" s="31">
        <v>1</v>
      </c>
      <c r="BA313" s="31">
        <v>1</v>
      </c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>
        <v>3.3333333333333333E-2</v>
      </c>
      <c r="BM313" s="31">
        <v>3.3333333333333333E-2</v>
      </c>
      <c r="BN313" s="31">
        <v>3.3333333333333333E-2</v>
      </c>
      <c r="BO313" s="31">
        <v>3.3333333333333333E-2</v>
      </c>
      <c r="BP313" s="31">
        <v>3.3333333333333333E-2</v>
      </c>
      <c r="BQ313" s="31">
        <v>3.3333333333333333E-2</v>
      </c>
      <c r="BR313" s="31">
        <v>3.3333333333333333E-2</v>
      </c>
      <c r="BS313" s="31">
        <v>3.3333333333333333E-2</v>
      </c>
      <c r="BT313" s="31">
        <v>3.3333333333333333E-2</v>
      </c>
      <c r="BU313" s="31"/>
      <c r="BV313" s="31"/>
      <c r="BW313" s="31"/>
      <c r="BX313" s="31"/>
      <c r="BY313" s="31"/>
      <c r="BZ313" s="31"/>
      <c r="CA313" s="31"/>
      <c r="CB313" s="31"/>
      <c r="CC313" s="31"/>
      <c r="CD313" s="31"/>
      <c r="CE313" s="31"/>
    </row>
    <row r="314" spans="1:83" s="2" customFormat="1" ht="14.25" customHeight="1" x14ac:dyDescent="0.2">
      <c r="A314" s="9" t="s">
        <v>31</v>
      </c>
      <c r="B314" s="9">
        <v>547</v>
      </c>
      <c r="C314" s="9" t="s">
        <v>94</v>
      </c>
      <c r="D314" s="9">
        <v>2025</v>
      </c>
      <c r="E314" s="31">
        <v>11</v>
      </c>
      <c r="F314" s="31" t="s">
        <v>627</v>
      </c>
      <c r="G314" s="31">
        <v>0</v>
      </c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>
        <v>0</v>
      </c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>
        <v>1</v>
      </c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>
        <v>3.3333333333333333E-2</v>
      </c>
      <c r="BM314" s="31"/>
      <c r="BN314" s="31"/>
      <c r="BO314" s="31"/>
      <c r="BP314" s="31"/>
      <c r="BQ314" s="31"/>
      <c r="BR314" s="31"/>
      <c r="BS314" s="31"/>
      <c r="BT314" s="31"/>
      <c r="BU314" s="31"/>
      <c r="BV314" s="31"/>
      <c r="BW314" s="31"/>
      <c r="BX314" s="31"/>
      <c r="BY314" s="31"/>
      <c r="BZ314" s="31"/>
      <c r="CA314" s="31"/>
      <c r="CB314" s="31"/>
      <c r="CC314" s="31"/>
      <c r="CD314" s="31"/>
      <c r="CE314" s="31"/>
    </row>
    <row r="315" spans="1:83" s="2" customFormat="1" ht="14.25" customHeight="1" x14ac:dyDescent="0.2">
      <c r="A315" s="9" t="s">
        <v>31</v>
      </c>
      <c r="B315" s="9">
        <v>853</v>
      </c>
      <c r="C315" s="9" t="s">
        <v>117</v>
      </c>
      <c r="D315" s="9">
        <v>2025</v>
      </c>
      <c r="E315" s="31">
        <v>11</v>
      </c>
      <c r="F315" s="31" t="s">
        <v>626</v>
      </c>
      <c r="G315" s="31">
        <v>5457.98</v>
      </c>
      <c r="H315" s="31">
        <v>5457.98</v>
      </c>
      <c r="I315" s="31">
        <v>5457.98</v>
      </c>
      <c r="J315" s="31">
        <v>4843</v>
      </c>
      <c r="K315" s="31">
        <v>4843</v>
      </c>
      <c r="L315" s="31">
        <v>4843</v>
      </c>
      <c r="M315" s="31">
        <v>4843</v>
      </c>
      <c r="N315" s="31">
        <v>4843</v>
      </c>
      <c r="O315" s="31">
        <v>4843</v>
      </c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>
        <v>181.93266666666665</v>
      </c>
      <c r="AA315" s="31">
        <v>181.93266666666665</v>
      </c>
      <c r="AB315" s="31">
        <v>181.93266666666665</v>
      </c>
      <c r="AC315" s="31">
        <v>161.43333333333334</v>
      </c>
      <c r="AD315" s="31">
        <v>161.43333333333334</v>
      </c>
      <c r="AE315" s="31">
        <v>161.43333333333334</v>
      </c>
      <c r="AF315" s="31">
        <v>161.43333333333334</v>
      </c>
      <c r="AG315" s="31">
        <v>161.43333333333334</v>
      </c>
      <c r="AH315" s="31">
        <v>161.43333333333334</v>
      </c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>
        <v>6</v>
      </c>
      <c r="AT315" s="31">
        <v>4</v>
      </c>
      <c r="AU315" s="31">
        <v>4</v>
      </c>
      <c r="AV315" s="31">
        <v>2</v>
      </c>
      <c r="AW315" s="31">
        <v>2</v>
      </c>
      <c r="AX315" s="31">
        <v>2</v>
      </c>
      <c r="AY315" s="31">
        <v>2</v>
      </c>
      <c r="AZ315" s="31">
        <v>2</v>
      </c>
      <c r="BA315" s="31">
        <v>2</v>
      </c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>
        <v>0.2</v>
      </c>
      <c r="BM315" s="31">
        <v>0.13333333333333333</v>
      </c>
      <c r="BN315" s="31">
        <v>0.13333333333333333</v>
      </c>
      <c r="BO315" s="31">
        <v>6.6666666666666666E-2</v>
      </c>
      <c r="BP315" s="31">
        <v>6.6666666666666666E-2</v>
      </c>
      <c r="BQ315" s="31">
        <v>6.6666666666666666E-2</v>
      </c>
      <c r="BR315" s="31">
        <v>6.6666666666666666E-2</v>
      </c>
      <c r="BS315" s="31">
        <v>6.6666666666666666E-2</v>
      </c>
      <c r="BT315" s="31">
        <v>6.6666666666666666E-2</v>
      </c>
      <c r="BU315" s="31"/>
      <c r="BV315" s="31"/>
      <c r="BW315" s="31"/>
      <c r="BX315" s="31"/>
      <c r="BY315" s="31"/>
      <c r="BZ315" s="31"/>
      <c r="CA315" s="31"/>
      <c r="CB315" s="31"/>
      <c r="CC315" s="31"/>
      <c r="CD315" s="31"/>
      <c r="CE315" s="31">
        <v>41.326944444037508</v>
      </c>
    </row>
    <row r="316" spans="1:83" s="2" customFormat="1" ht="14.25" customHeight="1" x14ac:dyDescent="0.2">
      <c r="A316" s="9" t="s">
        <v>31</v>
      </c>
      <c r="B316" s="9">
        <v>572</v>
      </c>
      <c r="C316" s="9" t="s">
        <v>123</v>
      </c>
      <c r="D316" s="9">
        <v>2025</v>
      </c>
      <c r="E316" s="31">
        <v>11</v>
      </c>
      <c r="F316" s="31" t="s">
        <v>625</v>
      </c>
      <c r="G316" s="31">
        <v>23443.879999999997</v>
      </c>
      <c r="H316" s="31">
        <v>23443.88</v>
      </c>
      <c r="I316" s="31">
        <v>22790.93</v>
      </c>
      <c r="J316" s="31">
        <v>20006</v>
      </c>
      <c r="K316" s="31">
        <v>14650.999999999998</v>
      </c>
      <c r="L316" s="31">
        <v>12803</v>
      </c>
      <c r="M316" s="31">
        <v>12803</v>
      </c>
      <c r="N316" s="31">
        <v>10138</v>
      </c>
      <c r="O316" s="31">
        <v>8570</v>
      </c>
      <c r="P316" s="31">
        <v>8570</v>
      </c>
      <c r="Q316" s="31">
        <v>5570</v>
      </c>
      <c r="R316" s="31">
        <v>5570</v>
      </c>
      <c r="S316" s="31"/>
      <c r="T316" s="31"/>
      <c r="U316" s="31"/>
      <c r="V316" s="31"/>
      <c r="W316" s="31"/>
      <c r="X316" s="31"/>
      <c r="Y316" s="31"/>
      <c r="Z316" s="31">
        <v>781.46266666666656</v>
      </c>
      <c r="AA316" s="31">
        <v>781.46266666666668</v>
      </c>
      <c r="AB316" s="31">
        <v>759.69766666666669</v>
      </c>
      <c r="AC316" s="31">
        <v>666.86666666666667</v>
      </c>
      <c r="AD316" s="31">
        <v>488.36666666666662</v>
      </c>
      <c r="AE316" s="31">
        <v>426.76666666666665</v>
      </c>
      <c r="AF316" s="31">
        <v>426.76666666666665</v>
      </c>
      <c r="AG316" s="31">
        <v>337.93333333333334</v>
      </c>
      <c r="AH316" s="31">
        <v>285.66666666666669</v>
      </c>
      <c r="AI316" s="31">
        <v>285.66666666666669</v>
      </c>
      <c r="AJ316" s="31">
        <v>185.66666666666666</v>
      </c>
      <c r="AK316" s="31">
        <v>185.66666666666666</v>
      </c>
      <c r="AL316" s="31"/>
      <c r="AM316" s="31"/>
      <c r="AN316" s="31"/>
      <c r="AO316" s="31"/>
      <c r="AP316" s="31"/>
      <c r="AQ316" s="31"/>
      <c r="AR316" s="31"/>
      <c r="AS316" s="31">
        <v>36</v>
      </c>
      <c r="AT316" s="31">
        <v>30</v>
      </c>
      <c r="AU316" s="31">
        <v>25</v>
      </c>
      <c r="AV316" s="31">
        <v>16</v>
      </c>
      <c r="AW316" s="31">
        <v>7</v>
      </c>
      <c r="AX316" s="31">
        <v>5</v>
      </c>
      <c r="AY316" s="31">
        <v>5</v>
      </c>
      <c r="AZ316" s="31">
        <v>3</v>
      </c>
      <c r="BA316" s="31">
        <v>2</v>
      </c>
      <c r="BB316" s="31">
        <v>2</v>
      </c>
      <c r="BC316" s="31">
        <v>1</v>
      </c>
      <c r="BD316" s="31">
        <v>1</v>
      </c>
      <c r="BE316" s="31"/>
      <c r="BF316" s="31"/>
      <c r="BG316" s="31"/>
      <c r="BH316" s="31"/>
      <c r="BI316" s="31"/>
      <c r="BJ316" s="31"/>
      <c r="BK316" s="31"/>
      <c r="BL316" s="31">
        <v>1.2</v>
      </c>
      <c r="BM316" s="31">
        <v>1</v>
      </c>
      <c r="BN316" s="31">
        <v>0.83333333333333337</v>
      </c>
      <c r="BO316" s="31">
        <v>0.53333333333333333</v>
      </c>
      <c r="BP316" s="31">
        <v>0.23333333333333334</v>
      </c>
      <c r="BQ316" s="31">
        <v>0.16666666666666666</v>
      </c>
      <c r="BR316" s="31">
        <v>0.16666666666666666</v>
      </c>
      <c r="BS316" s="31">
        <v>0.1</v>
      </c>
      <c r="BT316" s="31">
        <v>6.6666666666666666E-2</v>
      </c>
      <c r="BU316" s="31">
        <v>6.6666666666666666E-2</v>
      </c>
      <c r="BV316" s="31">
        <v>3.3333333333333333E-2</v>
      </c>
      <c r="BW316" s="31">
        <v>3.3333333333333333E-2</v>
      </c>
      <c r="BX316" s="31"/>
      <c r="BY316" s="31"/>
      <c r="BZ316" s="31"/>
      <c r="CA316" s="31"/>
      <c r="CB316" s="31"/>
      <c r="CC316" s="31"/>
      <c r="CD316" s="31"/>
      <c r="CE316" s="31">
        <v>21.85</v>
      </c>
    </row>
    <row r="317" spans="1:83" s="2" customFormat="1" ht="14.25" customHeight="1" x14ac:dyDescent="0.2">
      <c r="A317" s="9" t="s">
        <v>31</v>
      </c>
      <c r="B317" s="9">
        <v>558</v>
      </c>
      <c r="C317" s="9" t="s">
        <v>90</v>
      </c>
      <c r="D317" s="9">
        <v>2025</v>
      </c>
      <c r="E317" s="31">
        <v>11</v>
      </c>
      <c r="F317" s="31" t="s">
        <v>623</v>
      </c>
      <c r="G317" s="31">
        <v>6523.0000000000027</v>
      </c>
      <c r="H317" s="31">
        <v>6523.0000000000027</v>
      </c>
      <c r="I317" s="31">
        <v>6243.0000000000027</v>
      </c>
      <c r="J317" s="31">
        <v>4614</v>
      </c>
      <c r="K317" s="31">
        <v>3926.9999999999995</v>
      </c>
      <c r="L317" s="31">
        <v>3926.9999999999995</v>
      </c>
      <c r="M317" s="31">
        <v>3926.9999999999995</v>
      </c>
      <c r="N317" s="31">
        <v>3926.9999999999995</v>
      </c>
      <c r="O317" s="31">
        <v>2366.9999999999995</v>
      </c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>
        <v>217.43333333333342</v>
      </c>
      <c r="AA317" s="31">
        <v>217.43333333333342</v>
      </c>
      <c r="AB317" s="31">
        <v>208.10000000000008</v>
      </c>
      <c r="AC317" s="31">
        <v>153.80000000000001</v>
      </c>
      <c r="AD317" s="31">
        <v>130.89999999999998</v>
      </c>
      <c r="AE317" s="31">
        <v>130.89999999999998</v>
      </c>
      <c r="AF317" s="31">
        <v>130.89999999999998</v>
      </c>
      <c r="AG317" s="31">
        <v>130.89999999999998</v>
      </c>
      <c r="AH317" s="31">
        <v>78.899999999999991</v>
      </c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>
        <v>11</v>
      </c>
      <c r="AT317" s="31">
        <v>10</v>
      </c>
      <c r="AU317" s="31">
        <v>8</v>
      </c>
      <c r="AV317" s="31">
        <v>3</v>
      </c>
      <c r="AW317" s="31">
        <v>2</v>
      </c>
      <c r="AX317" s="31">
        <v>2</v>
      </c>
      <c r="AY317" s="31">
        <v>2</v>
      </c>
      <c r="AZ317" s="31">
        <v>2</v>
      </c>
      <c r="BA317" s="31">
        <v>1</v>
      </c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>
        <v>0.36666666666666664</v>
      </c>
      <c r="BM317" s="31">
        <v>0.33333333333333331</v>
      </c>
      <c r="BN317" s="31">
        <v>0.26666666666666666</v>
      </c>
      <c r="BO317" s="31">
        <v>0.1</v>
      </c>
      <c r="BP317" s="31">
        <v>6.6666666666666666E-2</v>
      </c>
      <c r="BQ317" s="31">
        <v>6.6666666666666666E-2</v>
      </c>
      <c r="BR317" s="31">
        <v>6.6666666666666666E-2</v>
      </c>
      <c r="BS317" s="31">
        <v>6.6666666666666666E-2</v>
      </c>
      <c r="BT317" s="31">
        <v>3.3333333333333333E-2</v>
      </c>
      <c r="BU317" s="31"/>
      <c r="BV317" s="31"/>
      <c r="BW317" s="31"/>
      <c r="BX317" s="31"/>
      <c r="BY317" s="31"/>
      <c r="BZ317" s="31"/>
      <c r="CA317" s="31"/>
      <c r="CB317" s="31"/>
      <c r="CC317" s="31"/>
      <c r="CD317" s="31"/>
      <c r="CE317" s="31">
        <v>8.4777777779381722</v>
      </c>
    </row>
    <row r="318" spans="1:83" s="2" customFormat="1" ht="14.25" customHeight="1" x14ac:dyDescent="0.2">
      <c r="A318" s="9" t="s">
        <v>31</v>
      </c>
      <c r="B318" s="9">
        <v>812</v>
      </c>
      <c r="C318" s="9" t="s">
        <v>157</v>
      </c>
      <c r="D318" s="9">
        <v>2025</v>
      </c>
      <c r="E318" s="31">
        <v>11</v>
      </c>
      <c r="F318" s="31" t="s">
        <v>621</v>
      </c>
      <c r="G318" s="31">
        <v>130813.38000000008</v>
      </c>
      <c r="H318" s="31">
        <v>130813.38000000009</v>
      </c>
      <c r="I318" s="31">
        <v>128350.53000000001</v>
      </c>
      <c r="J318" s="31">
        <v>111122.93000000001</v>
      </c>
      <c r="K318" s="31">
        <v>93147.999999999985</v>
      </c>
      <c r="L318" s="31">
        <v>84157.000000000087</v>
      </c>
      <c r="M318" s="31">
        <v>73494.000000000102</v>
      </c>
      <c r="N318" s="31">
        <v>64751.000000000044</v>
      </c>
      <c r="O318" s="31">
        <v>52942</v>
      </c>
      <c r="P318" s="31">
        <v>43640</v>
      </c>
      <c r="Q318" s="31">
        <v>8500</v>
      </c>
      <c r="R318" s="31">
        <v>8500</v>
      </c>
      <c r="S318" s="31">
        <v>8500</v>
      </c>
      <c r="T318" s="31"/>
      <c r="U318" s="31"/>
      <c r="V318" s="31"/>
      <c r="W318" s="31"/>
      <c r="X318" s="31"/>
      <c r="Y318" s="31"/>
      <c r="Z318" s="31">
        <v>4360.4460000000026</v>
      </c>
      <c r="AA318" s="31">
        <v>4360.4460000000026</v>
      </c>
      <c r="AB318" s="31">
        <v>4278.3510000000006</v>
      </c>
      <c r="AC318" s="31">
        <v>3704.097666666667</v>
      </c>
      <c r="AD318" s="31">
        <v>3104.9333333333329</v>
      </c>
      <c r="AE318" s="31">
        <v>2805.2333333333363</v>
      </c>
      <c r="AF318" s="31">
        <v>2449.8000000000034</v>
      </c>
      <c r="AG318" s="31">
        <v>2158.3666666666682</v>
      </c>
      <c r="AH318" s="31">
        <v>1764.7333333333333</v>
      </c>
      <c r="AI318" s="31">
        <v>1454.6666666666667</v>
      </c>
      <c r="AJ318" s="31">
        <v>283.33333333333331</v>
      </c>
      <c r="AK318" s="31">
        <v>283.33333333333331</v>
      </c>
      <c r="AL318" s="31">
        <v>283.33333333333331</v>
      </c>
      <c r="AM318" s="31"/>
      <c r="AN318" s="31"/>
      <c r="AO318" s="31"/>
      <c r="AP318" s="31"/>
      <c r="AQ318" s="31"/>
      <c r="AR318" s="31"/>
      <c r="AS318" s="31">
        <v>170</v>
      </c>
      <c r="AT318" s="31">
        <v>154</v>
      </c>
      <c r="AU318" s="31">
        <v>132</v>
      </c>
      <c r="AV318" s="31">
        <v>78</v>
      </c>
      <c r="AW318" s="31">
        <v>50</v>
      </c>
      <c r="AX318" s="31">
        <v>40</v>
      </c>
      <c r="AY318" s="31">
        <v>30</v>
      </c>
      <c r="AZ318" s="31">
        <v>23</v>
      </c>
      <c r="BA318" s="31">
        <v>16</v>
      </c>
      <c r="BB318" s="31">
        <v>12</v>
      </c>
      <c r="BC318" s="31">
        <v>1</v>
      </c>
      <c r="BD318" s="31">
        <v>1</v>
      </c>
      <c r="BE318" s="31">
        <v>1</v>
      </c>
      <c r="BF318" s="31"/>
      <c r="BG318" s="31"/>
      <c r="BH318" s="31"/>
      <c r="BI318" s="31"/>
      <c r="BJ318" s="31"/>
      <c r="BK318" s="31"/>
      <c r="BL318" s="31">
        <v>5.666666666666667</v>
      </c>
      <c r="BM318" s="31">
        <v>5.1333333333333337</v>
      </c>
      <c r="BN318" s="31">
        <v>4.4000000000000004</v>
      </c>
      <c r="BO318" s="31">
        <v>2.6</v>
      </c>
      <c r="BP318" s="31">
        <v>1.6666666666666667</v>
      </c>
      <c r="BQ318" s="31">
        <v>1.3333333333333333</v>
      </c>
      <c r="BR318" s="31">
        <v>1</v>
      </c>
      <c r="BS318" s="31">
        <v>0.76666666666666672</v>
      </c>
      <c r="BT318" s="31">
        <v>0.53333333333333333</v>
      </c>
      <c r="BU318" s="31">
        <v>0.4</v>
      </c>
      <c r="BV318" s="31">
        <v>3.3333333333333333E-2</v>
      </c>
      <c r="BW318" s="31">
        <v>3.3333333333333333E-2</v>
      </c>
      <c r="BX318" s="31">
        <v>3.3333333333333333E-2</v>
      </c>
      <c r="BY318" s="31"/>
      <c r="BZ318" s="31"/>
      <c r="CA318" s="31"/>
      <c r="CB318" s="31"/>
      <c r="CC318" s="31"/>
      <c r="CD318" s="31"/>
      <c r="CE318" s="31">
        <v>94.361388888477819</v>
      </c>
    </row>
    <row r="319" spans="1:83" s="2" customFormat="1" ht="14.25" customHeight="1" x14ac:dyDescent="0.2">
      <c r="A319" s="9" t="s">
        <v>31</v>
      </c>
      <c r="B319" s="9">
        <v>584</v>
      </c>
      <c r="C319" s="9" t="s">
        <v>133</v>
      </c>
      <c r="D319" s="9">
        <v>2025</v>
      </c>
      <c r="E319" s="31">
        <v>11</v>
      </c>
      <c r="F319" s="31" t="s">
        <v>619</v>
      </c>
      <c r="G319" s="31">
        <v>12312.000000000004</v>
      </c>
      <c r="H319" s="31">
        <v>12312</v>
      </c>
      <c r="I319" s="31">
        <v>11949</v>
      </c>
      <c r="J319" s="31">
        <v>9509</v>
      </c>
      <c r="K319" s="31">
        <v>9509</v>
      </c>
      <c r="L319" s="31">
        <v>7012</v>
      </c>
      <c r="M319" s="31">
        <v>7012</v>
      </c>
      <c r="N319" s="31">
        <v>5750</v>
      </c>
      <c r="O319" s="31">
        <v>5750</v>
      </c>
      <c r="P319" s="31">
        <v>3000</v>
      </c>
      <c r="Q319" s="31"/>
      <c r="R319" s="31"/>
      <c r="S319" s="31"/>
      <c r="T319" s="31"/>
      <c r="U319" s="31"/>
      <c r="V319" s="31"/>
      <c r="W319" s="31"/>
      <c r="X319" s="31"/>
      <c r="Y319" s="31"/>
      <c r="Z319" s="31">
        <v>410.40000000000015</v>
      </c>
      <c r="AA319" s="31">
        <v>410.4</v>
      </c>
      <c r="AB319" s="31">
        <v>398.3</v>
      </c>
      <c r="AC319" s="31">
        <v>316.96666666666664</v>
      </c>
      <c r="AD319" s="31">
        <v>316.96666666666664</v>
      </c>
      <c r="AE319" s="31">
        <v>233.73333333333332</v>
      </c>
      <c r="AF319" s="31">
        <v>233.73333333333332</v>
      </c>
      <c r="AG319" s="31">
        <v>191.66666666666666</v>
      </c>
      <c r="AH319" s="31">
        <v>191.66666666666666</v>
      </c>
      <c r="AI319" s="31">
        <v>100</v>
      </c>
      <c r="AJ319" s="31"/>
      <c r="AK319" s="31"/>
      <c r="AL319" s="31"/>
      <c r="AM319" s="31"/>
      <c r="AN319" s="31"/>
      <c r="AO319" s="31"/>
      <c r="AP319" s="31"/>
      <c r="AQ319" s="31"/>
      <c r="AR319" s="31"/>
      <c r="AS319" s="31">
        <v>17</v>
      </c>
      <c r="AT319" s="31">
        <v>16</v>
      </c>
      <c r="AU319" s="31">
        <v>13</v>
      </c>
      <c r="AV319" s="31">
        <v>6</v>
      </c>
      <c r="AW319" s="31">
        <v>6</v>
      </c>
      <c r="AX319" s="31">
        <v>3</v>
      </c>
      <c r="AY319" s="31">
        <v>3</v>
      </c>
      <c r="AZ319" s="31">
        <v>2</v>
      </c>
      <c r="BA319" s="31">
        <v>2</v>
      </c>
      <c r="BB319" s="31">
        <v>1</v>
      </c>
      <c r="BC319" s="31"/>
      <c r="BD319" s="31"/>
      <c r="BE319" s="31"/>
      <c r="BF319" s="31"/>
      <c r="BG319" s="31"/>
      <c r="BH319" s="31"/>
      <c r="BI319" s="31"/>
      <c r="BJ319" s="31"/>
      <c r="BK319" s="31"/>
      <c r="BL319" s="31">
        <v>0.56666666666666665</v>
      </c>
      <c r="BM319" s="31">
        <v>0.53333333333333333</v>
      </c>
      <c r="BN319" s="31">
        <v>0.43333333333333335</v>
      </c>
      <c r="BO319" s="31">
        <v>0.2</v>
      </c>
      <c r="BP319" s="31">
        <v>0.2</v>
      </c>
      <c r="BQ319" s="31">
        <v>0.1</v>
      </c>
      <c r="BR319" s="31">
        <v>0.1</v>
      </c>
      <c r="BS319" s="31">
        <v>6.6666666666666666E-2</v>
      </c>
      <c r="BT319" s="31">
        <v>6.6666666666666666E-2</v>
      </c>
      <c r="BU319" s="31">
        <v>3.3333333333333333E-2</v>
      </c>
      <c r="BV319" s="31"/>
      <c r="BW319" s="31"/>
      <c r="BX319" s="31"/>
      <c r="BY319" s="31"/>
      <c r="BZ319" s="31"/>
      <c r="CA319" s="31"/>
      <c r="CB319" s="31"/>
      <c r="CC319" s="31"/>
      <c r="CD319" s="31"/>
      <c r="CE319" s="31">
        <v>9.1697222222574055</v>
      </c>
    </row>
    <row r="320" spans="1:83" s="2" customFormat="1" ht="14.25" customHeight="1" x14ac:dyDescent="0.2">
      <c r="A320" s="9" t="s">
        <v>31</v>
      </c>
      <c r="B320" s="9">
        <v>863</v>
      </c>
      <c r="C320" s="9" t="s">
        <v>195</v>
      </c>
      <c r="D320" s="9">
        <v>2025</v>
      </c>
      <c r="E320" s="31">
        <v>11</v>
      </c>
      <c r="F320" s="31" t="s">
        <v>618</v>
      </c>
      <c r="G320" s="31">
        <v>4437.0000000000009</v>
      </c>
      <c r="H320" s="31">
        <v>4437.0000000000009</v>
      </c>
      <c r="I320" s="31">
        <v>4248</v>
      </c>
      <c r="J320" s="31">
        <v>2993.0000000000005</v>
      </c>
      <c r="K320" s="31">
        <v>1694.9999999999998</v>
      </c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>
        <v>147.90000000000003</v>
      </c>
      <c r="AA320" s="31">
        <v>147.90000000000003</v>
      </c>
      <c r="AB320" s="31">
        <v>141.6</v>
      </c>
      <c r="AC320" s="31">
        <v>99.76666666666668</v>
      </c>
      <c r="AD320" s="31">
        <v>56.499999999999993</v>
      </c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>
        <v>11</v>
      </c>
      <c r="AT320" s="31">
        <v>8</v>
      </c>
      <c r="AU320" s="31">
        <v>7</v>
      </c>
      <c r="AV320" s="31">
        <v>4</v>
      </c>
      <c r="AW320" s="31">
        <v>2</v>
      </c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>
        <v>0.36666666666666664</v>
      </c>
      <c r="BM320" s="31">
        <v>0.26666666666666666</v>
      </c>
      <c r="BN320" s="31">
        <v>0.23333333333333334</v>
      </c>
      <c r="BO320" s="31">
        <v>0.13333333333333333</v>
      </c>
      <c r="BP320" s="31">
        <v>6.6666666666666666E-2</v>
      </c>
      <c r="BQ320" s="31"/>
      <c r="BR320" s="31"/>
      <c r="BS320" s="31"/>
      <c r="BT320" s="31"/>
      <c r="BU320" s="31"/>
      <c r="BV320" s="31"/>
      <c r="BW320" s="31"/>
      <c r="BX320" s="31"/>
      <c r="BY320" s="31"/>
      <c r="BZ320" s="31"/>
      <c r="CA320" s="31"/>
      <c r="CB320" s="31"/>
      <c r="CC320" s="31"/>
      <c r="CD320" s="31"/>
      <c r="CE320" s="31">
        <v>31.149166666627863</v>
      </c>
    </row>
    <row r="321" spans="1:83" s="2" customFormat="1" ht="14.25" customHeight="1" x14ac:dyDescent="0.2">
      <c r="A321" s="9" t="s">
        <v>31</v>
      </c>
      <c r="B321" s="9">
        <v>803</v>
      </c>
      <c r="C321" s="9" t="s">
        <v>154</v>
      </c>
      <c r="D321" s="9">
        <v>2025</v>
      </c>
      <c r="E321" s="31">
        <v>11</v>
      </c>
      <c r="F321" s="31" t="s">
        <v>634</v>
      </c>
      <c r="G321" s="31">
        <v>6302.95</v>
      </c>
      <c r="H321" s="31">
        <v>6302.95</v>
      </c>
      <c r="I321" s="31">
        <v>6168</v>
      </c>
      <c r="J321" s="31">
        <v>5600</v>
      </c>
      <c r="K321" s="31">
        <v>3071</v>
      </c>
      <c r="L321" s="31">
        <v>1308</v>
      </c>
      <c r="M321" s="31">
        <v>1308</v>
      </c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>
        <v>210.09833333333333</v>
      </c>
      <c r="AA321" s="31">
        <v>210.09833333333333</v>
      </c>
      <c r="AB321" s="31">
        <v>205.6</v>
      </c>
      <c r="AC321" s="31">
        <v>186.66666666666666</v>
      </c>
      <c r="AD321" s="31">
        <v>102.36666666666666</v>
      </c>
      <c r="AE321" s="31">
        <v>43.6</v>
      </c>
      <c r="AF321" s="31">
        <v>43.6</v>
      </c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>
        <v>10</v>
      </c>
      <c r="AT321" s="31">
        <v>10</v>
      </c>
      <c r="AU321" s="31">
        <v>9</v>
      </c>
      <c r="AV321" s="31">
        <v>7</v>
      </c>
      <c r="AW321" s="31">
        <v>3</v>
      </c>
      <c r="AX321" s="31">
        <v>1</v>
      </c>
      <c r="AY321" s="31">
        <v>1</v>
      </c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>
        <v>0.33333333333333331</v>
      </c>
      <c r="BM321" s="31">
        <v>0.33333333333333331</v>
      </c>
      <c r="BN321" s="31">
        <v>0.3</v>
      </c>
      <c r="BO321" s="31">
        <v>0.23333333333333334</v>
      </c>
      <c r="BP321" s="31">
        <v>0.1</v>
      </c>
      <c r="BQ321" s="31">
        <v>3.3333333333333333E-2</v>
      </c>
      <c r="BR321" s="31">
        <v>3.3333333333333333E-2</v>
      </c>
      <c r="BS321" s="31"/>
      <c r="BT321" s="31"/>
      <c r="BU321" s="31"/>
      <c r="BV321" s="31"/>
      <c r="BW321" s="31"/>
      <c r="BX321" s="31"/>
      <c r="BY321" s="31"/>
      <c r="BZ321" s="31"/>
      <c r="CA321" s="31"/>
      <c r="CB321" s="31"/>
      <c r="CC321" s="31"/>
      <c r="CD321" s="31"/>
      <c r="CE321" s="31">
        <v>64.833333333202177</v>
      </c>
    </row>
    <row r="322" spans="1:83" s="2" customFormat="1" ht="14.25" customHeight="1" x14ac:dyDescent="0.2">
      <c r="A322" s="9" t="s">
        <v>31</v>
      </c>
      <c r="B322" s="9">
        <v>569</v>
      </c>
      <c r="C322" s="9" t="s">
        <v>95</v>
      </c>
      <c r="D322" s="9">
        <v>2025</v>
      </c>
      <c r="E322" s="31">
        <v>11</v>
      </c>
      <c r="F322" s="31" t="s">
        <v>632</v>
      </c>
      <c r="G322" s="31">
        <v>58743.960000000021</v>
      </c>
      <c r="H322" s="31">
        <v>58743.960000000014</v>
      </c>
      <c r="I322" s="31">
        <v>56683.98000000001</v>
      </c>
      <c r="J322" s="31">
        <v>42032.980000000025</v>
      </c>
      <c r="K322" s="31">
        <v>35117</v>
      </c>
      <c r="L322" s="31">
        <v>31297</v>
      </c>
      <c r="M322" s="31">
        <v>27934.999999999996</v>
      </c>
      <c r="N322" s="31">
        <v>23808.999999999996</v>
      </c>
      <c r="O322" s="31">
        <v>17010.999999999996</v>
      </c>
      <c r="P322" s="31">
        <v>12637</v>
      </c>
      <c r="Q322" s="31"/>
      <c r="R322" s="31"/>
      <c r="S322" s="31"/>
      <c r="T322" s="31"/>
      <c r="U322" s="31"/>
      <c r="V322" s="31"/>
      <c r="W322" s="31"/>
      <c r="X322" s="31"/>
      <c r="Y322" s="31"/>
      <c r="Z322" s="31">
        <v>1958.1320000000007</v>
      </c>
      <c r="AA322" s="31">
        <v>1958.1320000000005</v>
      </c>
      <c r="AB322" s="31">
        <v>1889.4660000000003</v>
      </c>
      <c r="AC322" s="31">
        <v>1401.0993333333342</v>
      </c>
      <c r="AD322" s="31">
        <v>1170.5666666666666</v>
      </c>
      <c r="AE322" s="31">
        <v>1043.2333333333333</v>
      </c>
      <c r="AF322" s="31">
        <v>931.16666666666652</v>
      </c>
      <c r="AG322" s="31">
        <v>793.63333333333321</v>
      </c>
      <c r="AH322" s="31">
        <v>567.03333333333319</v>
      </c>
      <c r="AI322" s="31">
        <v>421.23333333333335</v>
      </c>
      <c r="AJ322" s="31"/>
      <c r="AK322" s="31"/>
      <c r="AL322" s="31"/>
      <c r="AM322" s="31"/>
      <c r="AN322" s="31"/>
      <c r="AO322" s="31"/>
      <c r="AP322" s="31"/>
      <c r="AQ322" s="31"/>
      <c r="AR322" s="31"/>
      <c r="AS322" s="31">
        <v>96</v>
      </c>
      <c r="AT322" s="31">
        <v>90</v>
      </c>
      <c r="AU322" s="31">
        <v>77</v>
      </c>
      <c r="AV322" s="31">
        <v>32</v>
      </c>
      <c r="AW322" s="31">
        <v>20</v>
      </c>
      <c r="AX322" s="31">
        <v>16</v>
      </c>
      <c r="AY322" s="31">
        <v>13</v>
      </c>
      <c r="AZ322" s="31">
        <v>10</v>
      </c>
      <c r="BA322" s="31">
        <v>6</v>
      </c>
      <c r="BB322" s="31">
        <v>4</v>
      </c>
      <c r="BC322" s="31"/>
      <c r="BD322" s="31"/>
      <c r="BE322" s="31"/>
      <c r="BF322" s="31"/>
      <c r="BG322" s="31"/>
      <c r="BH322" s="31"/>
      <c r="BI322" s="31"/>
      <c r="BJ322" s="31"/>
      <c r="BK322" s="31"/>
      <c r="BL322" s="31">
        <v>3.2</v>
      </c>
      <c r="BM322" s="31">
        <v>3</v>
      </c>
      <c r="BN322" s="31">
        <v>2.5666666666666669</v>
      </c>
      <c r="BO322" s="31">
        <v>1.0666666666666667</v>
      </c>
      <c r="BP322" s="31">
        <v>0.66666666666666663</v>
      </c>
      <c r="BQ322" s="31">
        <v>0.53333333333333333</v>
      </c>
      <c r="BR322" s="31">
        <v>0.43333333333333335</v>
      </c>
      <c r="BS322" s="31">
        <v>0.33333333333333331</v>
      </c>
      <c r="BT322" s="31">
        <v>0.2</v>
      </c>
      <c r="BU322" s="31">
        <v>0.13333333333333333</v>
      </c>
      <c r="BV322" s="31"/>
      <c r="BW322" s="31"/>
      <c r="BX322" s="31"/>
      <c r="BY322" s="31"/>
      <c r="BZ322" s="31"/>
      <c r="CA322" s="31"/>
      <c r="CB322" s="31"/>
      <c r="CC322" s="31"/>
      <c r="CD322" s="31"/>
      <c r="CE322" s="31">
        <v>77.407777777451557</v>
      </c>
    </row>
    <row r="323" spans="1:83" s="2" customFormat="1" ht="14.25" customHeight="1" x14ac:dyDescent="0.2">
      <c r="A323" s="9" t="s">
        <v>31</v>
      </c>
      <c r="B323" s="9">
        <v>807</v>
      </c>
      <c r="C323" s="9" t="s">
        <v>155</v>
      </c>
      <c r="D323" s="9">
        <v>2025</v>
      </c>
      <c r="E323" s="31">
        <v>11</v>
      </c>
      <c r="F323" s="31" t="s">
        <v>631</v>
      </c>
      <c r="G323" s="31">
        <v>20309.999999999993</v>
      </c>
      <c r="H323" s="31">
        <v>20309.999999999996</v>
      </c>
      <c r="I323" s="31">
        <v>19214</v>
      </c>
      <c r="J323" s="31">
        <v>16469</v>
      </c>
      <c r="K323" s="31">
        <v>13689.000000000002</v>
      </c>
      <c r="L323" s="31">
        <v>11895</v>
      </c>
      <c r="M323" s="31">
        <v>11895</v>
      </c>
      <c r="N323" s="31">
        <v>11895</v>
      </c>
      <c r="O323" s="31">
        <v>8727</v>
      </c>
      <c r="P323" s="31">
        <v>6538</v>
      </c>
      <c r="Q323" s="31"/>
      <c r="R323" s="31"/>
      <c r="S323" s="31"/>
      <c r="T323" s="31"/>
      <c r="U323" s="31"/>
      <c r="V323" s="31"/>
      <c r="W323" s="31"/>
      <c r="X323" s="31"/>
      <c r="Y323" s="31"/>
      <c r="Z323" s="31">
        <v>676.99999999999977</v>
      </c>
      <c r="AA323" s="31">
        <v>676.99999999999989</v>
      </c>
      <c r="AB323" s="31">
        <v>640.4666666666667</v>
      </c>
      <c r="AC323" s="31">
        <v>548.9666666666667</v>
      </c>
      <c r="AD323" s="31">
        <v>456.30000000000007</v>
      </c>
      <c r="AE323" s="31">
        <v>396.5</v>
      </c>
      <c r="AF323" s="31">
        <v>396.5</v>
      </c>
      <c r="AG323" s="31">
        <v>396.5</v>
      </c>
      <c r="AH323" s="31">
        <v>290.89999999999998</v>
      </c>
      <c r="AI323" s="31">
        <v>217.93333333333334</v>
      </c>
      <c r="AJ323" s="31"/>
      <c r="AK323" s="31"/>
      <c r="AL323" s="31"/>
      <c r="AM323" s="31"/>
      <c r="AN323" s="31"/>
      <c r="AO323" s="31"/>
      <c r="AP323" s="31"/>
      <c r="AQ323" s="31"/>
      <c r="AR323" s="31"/>
      <c r="AS323" s="31">
        <v>28</v>
      </c>
      <c r="AT323" s="31">
        <v>26</v>
      </c>
      <c r="AU323" s="31">
        <v>19</v>
      </c>
      <c r="AV323" s="31">
        <v>11</v>
      </c>
      <c r="AW323" s="31">
        <v>7</v>
      </c>
      <c r="AX323" s="31">
        <v>5</v>
      </c>
      <c r="AY323" s="31">
        <v>5</v>
      </c>
      <c r="AZ323" s="31">
        <v>5</v>
      </c>
      <c r="BA323" s="31">
        <v>3</v>
      </c>
      <c r="BB323" s="31">
        <v>2</v>
      </c>
      <c r="BC323" s="31"/>
      <c r="BD323" s="31"/>
      <c r="BE323" s="31"/>
      <c r="BF323" s="31"/>
      <c r="BG323" s="31"/>
      <c r="BH323" s="31"/>
      <c r="BI323" s="31"/>
      <c r="BJ323" s="31"/>
      <c r="BK323" s="31"/>
      <c r="BL323" s="31">
        <v>0.93333333333333335</v>
      </c>
      <c r="BM323" s="31">
        <v>0.8666666666666667</v>
      </c>
      <c r="BN323" s="31">
        <v>0.6333333333333333</v>
      </c>
      <c r="BO323" s="31">
        <v>0.36666666666666664</v>
      </c>
      <c r="BP323" s="31">
        <v>0.23333333333333334</v>
      </c>
      <c r="BQ323" s="31">
        <v>0.16666666666666666</v>
      </c>
      <c r="BR323" s="31">
        <v>0.16666666666666666</v>
      </c>
      <c r="BS323" s="31">
        <v>0.16666666666666666</v>
      </c>
      <c r="BT323" s="31">
        <v>0.1</v>
      </c>
      <c r="BU323" s="31">
        <v>6.6666666666666666E-2</v>
      </c>
      <c r="BV323" s="31"/>
      <c r="BW323" s="31"/>
      <c r="BX323" s="31"/>
      <c r="BY323" s="31"/>
      <c r="BZ323" s="31"/>
      <c r="CA323" s="31"/>
      <c r="CB323" s="31"/>
      <c r="CC323" s="31"/>
      <c r="CD323" s="31"/>
      <c r="CE323" s="31">
        <v>19.454722222185229</v>
      </c>
    </row>
    <row r="324" spans="1:83" s="2" customFormat="1" ht="14.25" customHeight="1" x14ac:dyDescent="0.2">
      <c r="A324" s="9" t="s">
        <v>31</v>
      </c>
      <c r="B324" s="9">
        <v>581</v>
      </c>
      <c r="C324" s="9" t="s">
        <v>129</v>
      </c>
      <c r="D324" s="9">
        <v>2025</v>
      </c>
      <c r="E324" s="31">
        <v>11</v>
      </c>
      <c r="F324" s="31" t="s">
        <v>633</v>
      </c>
      <c r="G324" s="31">
        <v>45675.040000000001</v>
      </c>
      <c r="H324" s="31">
        <v>45675.040000000001</v>
      </c>
      <c r="I324" s="31">
        <v>43928.000000000015</v>
      </c>
      <c r="J324" s="31">
        <v>40157.000000000007</v>
      </c>
      <c r="K324" s="31">
        <v>36353.000000000007</v>
      </c>
      <c r="L324" s="31">
        <v>35476.000000000007</v>
      </c>
      <c r="M324" s="31">
        <v>30196.000000000004</v>
      </c>
      <c r="N324" s="31">
        <v>28973.000000000004</v>
      </c>
      <c r="O324" s="31">
        <v>28973.000000000004</v>
      </c>
      <c r="P324" s="31">
        <v>28973.000000000004</v>
      </c>
      <c r="Q324" s="31">
        <v>22973.000000000004</v>
      </c>
      <c r="R324" s="31">
        <v>22973.000000000004</v>
      </c>
      <c r="S324" s="31">
        <v>15836</v>
      </c>
      <c r="T324" s="31">
        <v>15836</v>
      </c>
      <c r="U324" s="31">
        <v>15836</v>
      </c>
      <c r="V324" s="31">
        <v>15836</v>
      </c>
      <c r="W324" s="31"/>
      <c r="X324" s="31"/>
      <c r="Y324" s="31"/>
      <c r="Z324" s="31">
        <v>1522.5013333333334</v>
      </c>
      <c r="AA324" s="31">
        <v>1522.5013333333334</v>
      </c>
      <c r="AB324" s="31">
        <v>1464.2666666666671</v>
      </c>
      <c r="AC324" s="31">
        <v>1338.5666666666668</v>
      </c>
      <c r="AD324" s="31">
        <v>1211.7666666666669</v>
      </c>
      <c r="AE324" s="31">
        <v>1182.5333333333335</v>
      </c>
      <c r="AF324" s="31">
        <v>1006.5333333333334</v>
      </c>
      <c r="AG324" s="31">
        <v>965.76666666666677</v>
      </c>
      <c r="AH324" s="31">
        <v>965.76666666666677</v>
      </c>
      <c r="AI324" s="31">
        <v>965.76666666666677</v>
      </c>
      <c r="AJ324" s="31">
        <v>765.76666666666677</v>
      </c>
      <c r="AK324" s="31">
        <v>765.76666666666677</v>
      </c>
      <c r="AL324" s="31">
        <v>527.86666666666667</v>
      </c>
      <c r="AM324" s="31">
        <v>527.86666666666667</v>
      </c>
      <c r="AN324" s="31">
        <v>527.86666666666667</v>
      </c>
      <c r="AO324" s="31">
        <v>527.86666666666667</v>
      </c>
      <c r="AP324" s="31"/>
      <c r="AQ324" s="31"/>
      <c r="AR324" s="31"/>
      <c r="AS324" s="31">
        <v>44</v>
      </c>
      <c r="AT324" s="31">
        <v>41</v>
      </c>
      <c r="AU324" s="31">
        <v>27</v>
      </c>
      <c r="AV324" s="31">
        <v>17</v>
      </c>
      <c r="AW324" s="31">
        <v>11</v>
      </c>
      <c r="AX324" s="31">
        <v>10</v>
      </c>
      <c r="AY324" s="31">
        <v>5</v>
      </c>
      <c r="AZ324" s="31">
        <v>4</v>
      </c>
      <c r="BA324" s="31">
        <v>4</v>
      </c>
      <c r="BB324" s="31">
        <v>4</v>
      </c>
      <c r="BC324" s="31">
        <v>2</v>
      </c>
      <c r="BD324" s="31">
        <v>2</v>
      </c>
      <c r="BE324" s="31">
        <v>1</v>
      </c>
      <c r="BF324" s="31">
        <v>1</v>
      </c>
      <c r="BG324" s="31">
        <v>1</v>
      </c>
      <c r="BH324" s="31">
        <v>1</v>
      </c>
      <c r="BI324" s="31"/>
      <c r="BJ324" s="31"/>
      <c r="BK324" s="31"/>
      <c r="BL324" s="31">
        <v>1.4666666666666666</v>
      </c>
      <c r="BM324" s="31">
        <v>1.3666666666666667</v>
      </c>
      <c r="BN324" s="31">
        <v>0.9</v>
      </c>
      <c r="BO324" s="31">
        <v>0.56666666666666665</v>
      </c>
      <c r="BP324" s="31">
        <v>0.36666666666666664</v>
      </c>
      <c r="BQ324" s="31">
        <v>0.33333333333333331</v>
      </c>
      <c r="BR324" s="31">
        <v>0.16666666666666666</v>
      </c>
      <c r="BS324" s="31">
        <v>0.13333333333333333</v>
      </c>
      <c r="BT324" s="31">
        <v>0.13333333333333333</v>
      </c>
      <c r="BU324" s="31">
        <v>0.13333333333333333</v>
      </c>
      <c r="BV324" s="31">
        <v>6.6666666666666666E-2</v>
      </c>
      <c r="BW324" s="31">
        <v>6.6666666666666666E-2</v>
      </c>
      <c r="BX324" s="31">
        <v>3.3333333333333333E-2</v>
      </c>
      <c r="BY324" s="31">
        <v>3.3333333333333333E-2</v>
      </c>
      <c r="BZ324" s="31">
        <v>3.3333333333333333E-2</v>
      </c>
      <c r="CA324" s="31">
        <v>3.3333333333333333E-2</v>
      </c>
      <c r="CB324" s="31"/>
      <c r="CC324" s="31"/>
      <c r="CD324" s="31"/>
      <c r="CE324" s="31">
        <v>38.249722222585696</v>
      </c>
    </row>
    <row r="325" spans="1:83" s="2" customFormat="1" ht="14.25" customHeight="1" x14ac:dyDescent="0.2">
      <c r="A325" s="9" t="s">
        <v>31</v>
      </c>
      <c r="B325" s="9">
        <v>582</v>
      </c>
      <c r="C325" s="9" t="s">
        <v>127</v>
      </c>
      <c r="D325" s="9">
        <v>2025</v>
      </c>
      <c r="E325" s="31">
        <v>11</v>
      </c>
      <c r="F325" s="31" t="s">
        <v>635</v>
      </c>
      <c r="G325" s="31">
        <v>185331.86999999962</v>
      </c>
      <c r="H325" s="31">
        <v>185331.86999999956</v>
      </c>
      <c r="I325" s="31">
        <v>179987.42999999953</v>
      </c>
      <c r="J325" s="31">
        <v>140850.92999999993</v>
      </c>
      <c r="K325" s="31">
        <v>98060.000000000087</v>
      </c>
      <c r="L325" s="31">
        <v>79629.000000000058</v>
      </c>
      <c r="M325" s="31">
        <v>64171.000000000015</v>
      </c>
      <c r="N325" s="31">
        <v>48481.999999999985</v>
      </c>
      <c r="O325" s="31">
        <v>32805.999999999993</v>
      </c>
      <c r="P325" s="31">
        <v>23559.999999999989</v>
      </c>
      <c r="Q325" s="31">
        <v>5560</v>
      </c>
      <c r="R325" s="31">
        <v>5560</v>
      </c>
      <c r="S325" s="31"/>
      <c r="T325" s="31"/>
      <c r="U325" s="31"/>
      <c r="V325" s="31"/>
      <c r="W325" s="31"/>
      <c r="X325" s="31"/>
      <c r="Y325" s="31"/>
      <c r="Z325" s="31">
        <v>6177.7289999999875</v>
      </c>
      <c r="AA325" s="31">
        <v>6177.7289999999857</v>
      </c>
      <c r="AB325" s="31">
        <v>5999.5809999999847</v>
      </c>
      <c r="AC325" s="31">
        <v>4695.0309999999981</v>
      </c>
      <c r="AD325" s="31">
        <v>3268.6666666666697</v>
      </c>
      <c r="AE325" s="31">
        <v>2654.300000000002</v>
      </c>
      <c r="AF325" s="31">
        <v>2139.0333333333338</v>
      </c>
      <c r="AG325" s="31">
        <v>1616.0666666666662</v>
      </c>
      <c r="AH325" s="31">
        <v>1093.5333333333331</v>
      </c>
      <c r="AI325" s="31">
        <v>785.33333333333292</v>
      </c>
      <c r="AJ325" s="31">
        <v>185.33333333333334</v>
      </c>
      <c r="AK325" s="31">
        <v>185.33333333333334</v>
      </c>
      <c r="AL325" s="31"/>
      <c r="AM325" s="31"/>
      <c r="AN325" s="31"/>
      <c r="AO325" s="31"/>
      <c r="AP325" s="31"/>
      <c r="AQ325" s="31"/>
      <c r="AR325" s="31"/>
      <c r="AS325" s="31">
        <v>331</v>
      </c>
      <c r="AT325" s="31">
        <v>303</v>
      </c>
      <c r="AU325" s="31">
        <v>254</v>
      </c>
      <c r="AV325" s="31">
        <v>138</v>
      </c>
      <c r="AW325" s="31">
        <v>68</v>
      </c>
      <c r="AX325" s="31">
        <v>47</v>
      </c>
      <c r="AY325" s="31">
        <v>33</v>
      </c>
      <c r="AZ325" s="31">
        <v>21</v>
      </c>
      <c r="BA325" s="31">
        <v>11</v>
      </c>
      <c r="BB325" s="31">
        <v>7</v>
      </c>
      <c r="BC325" s="31">
        <v>1</v>
      </c>
      <c r="BD325" s="31">
        <v>1</v>
      </c>
      <c r="BE325" s="31"/>
      <c r="BF325" s="31"/>
      <c r="BG325" s="31"/>
      <c r="BH325" s="31"/>
      <c r="BI325" s="31"/>
      <c r="BJ325" s="31"/>
      <c r="BK325" s="31"/>
      <c r="BL325" s="31">
        <v>11.033333333333333</v>
      </c>
      <c r="BM325" s="31">
        <v>10.1</v>
      </c>
      <c r="BN325" s="31">
        <v>8.4666666666666668</v>
      </c>
      <c r="BO325" s="31">
        <v>4.5999999999999996</v>
      </c>
      <c r="BP325" s="31">
        <v>2.2666666666666666</v>
      </c>
      <c r="BQ325" s="31">
        <v>1.5666666666666667</v>
      </c>
      <c r="BR325" s="31">
        <v>1.1000000000000001</v>
      </c>
      <c r="BS325" s="31">
        <v>0.7</v>
      </c>
      <c r="BT325" s="31">
        <v>0.36666666666666664</v>
      </c>
      <c r="BU325" s="31">
        <v>0.23333333333333334</v>
      </c>
      <c r="BV325" s="31">
        <v>3.3333333333333333E-2</v>
      </c>
      <c r="BW325" s="31">
        <v>3.3333333333333333E-2</v>
      </c>
      <c r="BX325" s="31"/>
      <c r="BY325" s="31"/>
      <c r="BZ325" s="31"/>
      <c r="CA325" s="31"/>
      <c r="CB325" s="31"/>
      <c r="CC325" s="31"/>
      <c r="CD325" s="31"/>
      <c r="CE325" s="31">
        <v>180.06361111073755</v>
      </c>
    </row>
    <row r="326" spans="1:83" s="2" customFormat="1" ht="14.25" customHeight="1" x14ac:dyDescent="0.2">
      <c r="A326" s="9" t="s">
        <v>31</v>
      </c>
      <c r="B326" s="9">
        <v>557</v>
      </c>
      <c r="C326" s="9" t="s">
        <v>182</v>
      </c>
      <c r="D326" s="9">
        <v>2025</v>
      </c>
      <c r="E326" s="31">
        <v>11</v>
      </c>
      <c r="F326" s="31" t="s">
        <v>629</v>
      </c>
      <c r="G326" s="31">
        <v>68692.000000000058</v>
      </c>
      <c r="H326" s="31">
        <v>68692.000000000058</v>
      </c>
      <c r="I326" s="31">
        <v>68059.000000000058</v>
      </c>
      <c r="J326" s="31">
        <v>60935</v>
      </c>
      <c r="K326" s="31">
        <v>52714.000000000007</v>
      </c>
      <c r="L326" s="31">
        <v>45766.000000000022</v>
      </c>
      <c r="M326" s="31">
        <v>39243.000000000015</v>
      </c>
      <c r="N326" s="31">
        <v>35178.999999999993</v>
      </c>
      <c r="O326" s="31">
        <v>26119.999999999985</v>
      </c>
      <c r="P326" s="31">
        <v>24119.999999999996</v>
      </c>
      <c r="Q326" s="31">
        <v>5966</v>
      </c>
      <c r="R326" s="31">
        <v>5966</v>
      </c>
      <c r="S326" s="31"/>
      <c r="T326" s="31"/>
      <c r="U326" s="31"/>
      <c r="V326" s="31"/>
      <c r="W326" s="31"/>
      <c r="X326" s="31"/>
      <c r="Y326" s="31"/>
      <c r="Z326" s="31">
        <v>2289.7333333333354</v>
      </c>
      <c r="AA326" s="31">
        <v>2289.7333333333354</v>
      </c>
      <c r="AB326" s="31">
        <v>2268.6333333333355</v>
      </c>
      <c r="AC326" s="31">
        <v>2031.1666666666667</v>
      </c>
      <c r="AD326" s="31">
        <v>1757.1333333333337</v>
      </c>
      <c r="AE326" s="31">
        <v>1525.533333333334</v>
      </c>
      <c r="AF326" s="31">
        <v>1308.1000000000006</v>
      </c>
      <c r="AG326" s="31">
        <v>1172.633333333333</v>
      </c>
      <c r="AH326" s="31">
        <v>870.66666666666617</v>
      </c>
      <c r="AI326" s="31">
        <v>803.99999999999989</v>
      </c>
      <c r="AJ326" s="31">
        <v>198.86666666666667</v>
      </c>
      <c r="AK326" s="31">
        <v>198.86666666666667</v>
      </c>
      <c r="AL326" s="31"/>
      <c r="AM326" s="31"/>
      <c r="AN326" s="31"/>
      <c r="AO326" s="31"/>
      <c r="AP326" s="31"/>
      <c r="AQ326" s="31"/>
      <c r="AR326" s="31"/>
      <c r="AS326" s="31">
        <v>72</v>
      </c>
      <c r="AT326" s="31">
        <v>69</v>
      </c>
      <c r="AU326" s="31">
        <v>64</v>
      </c>
      <c r="AV326" s="31">
        <v>43</v>
      </c>
      <c r="AW326" s="31">
        <v>30</v>
      </c>
      <c r="AX326" s="31">
        <v>22</v>
      </c>
      <c r="AY326" s="31">
        <v>16</v>
      </c>
      <c r="AZ326" s="31">
        <v>13</v>
      </c>
      <c r="BA326" s="31">
        <v>8</v>
      </c>
      <c r="BB326" s="31">
        <v>7</v>
      </c>
      <c r="BC326" s="31">
        <v>1</v>
      </c>
      <c r="BD326" s="31">
        <v>1</v>
      </c>
      <c r="BE326" s="31"/>
      <c r="BF326" s="31"/>
      <c r="BG326" s="31"/>
      <c r="BH326" s="31"/>
      <c r="BI326" s="31"/>
      <c r="BJ326" s="31"/>
      <c r="BK326" s="31"/>
      <c r="BL326" s="31">
        <v>2.4</v>
      </c>
      <c r="BM326" s="31">
        <v>2.2999999999999998</v>
      </c>
      <c r="BN326" s="31">
        <v>2.1333333333333333</v>
      </c>
      <c r="BO326" s="31">
        <v>1.4333333333333333</v>
      </c>
      <c r="BP326" s="31">
        <v>1</v>
      </c>
      <c r="BQ326" s="31">
        <v>0.73333333333333328</v>
      </c>
      <c r="BR326" s="31">
        <v>0.53333333333333333</v>
      </c>
      <c r="BS326" s="31">
        <v>0.43333333333333335</v>
      </c>
      <c r="BT326" s="31">
        <v>0.26666666666666666</v>
      </c>
      <c r="BU326" s="31">
        <v>0.23333333333333334</v>
      </c>
      <c r="BV326" s="31">
        <v>3.3333333333333333E-2</v>
      </c>
      <c r="BW326" s="31">
        <v>3.3333333333333333E-2</v>
      </c>
      <c r="BX326" s="31"/>
      <c r="BY326" s="31"/>
      <c r="BZ326" s="31"/>
      <c r="CA326" s="31"/>
      <c r="CB326" s="31"/>
      <c r="CC326" s="31"/>
      <c r="CD326" s="31"/>
      <c r="CE326" s="31">
        <v>113.26694444449618</v>
      </c>
    </row>
    <row r="327" spans="1:83" s="2" customFormat="1" ht="14.25" customHeight="1" x14ac:dyDescent="0.2">
      <c r="A327" s="9" t="s">
        <v>31</v>
      </c>
      <c r="B327" s="9">
        <v>810</v>
      </c>
      <c r="C327" s="9" t="s">
        <v>103</v>
      </c>
      <c r="D327" s="9">
        <v>2025</v>
      </c>
      <c r="E327" s="31">
        <v>11</v>
      </c>
      <c r="F327" s="31" t="s">
        <v>630</v>
      </c>
      <c r="G327" s="31">
        <v>438611.21999999991</v>
      </c>
      <c r="H327" s="31">
        <v>438611.21999999991</v>
      </c>
      <c r="I327" s="31">
        <v>430971.77999999968</v>
      </c>
      <c r="J327" s="31">
        <v>391203.9599999995</v>
      </c>
      <c r="K327" s="31">
        <v>350601.97999999928</v>
      </c>
      <c r="L327" s="31">
        <v>329556.99999999924</v>
      </c>
      <c r="M327" s="31">
        <v>312157.99999999889</v>
      </c>
      <c r="N327" s="31">
        <v>291841.99999999919</v>
      </c>
      <c r="O327" s="31">
        <v>273446.99999999924</v>
      </c>
      <c r="P327" s="31">
        <v>263865.99999999988</v>
      </c>
      <c r="Q327" s="31">
        <v>167404.00000000015</v>
      </c>
      <c r="R327" s="31">
        <v>167404.00000000015</v>
      </c>
      <c r="S327" s="31">
        <v>119149.99999999997</v>
      </c>
      <c r="T327" s="31">
        <v>102149.99999999999</v>
      </c>
      <c r="U327" s="31">
        <v>102149.99999999999</v>
      </c>
      <c r="V327" s="31">
        <v>24000.000000000007</v>
      </c>
      <c r="W327" s="31">
        <v>24000.000000000007</v>
      </c>
      <c r="X327" s="31"/>
      <c r="Y327" s="31"/>
      <c r="Z327" s="31">
        <v>14620.373999999998</v>
      </c>
      <c r="AA327" s="31">
        <v>14620.373999999998</v>
      </c>
      <c r="AB327" s="31">
        <v>14365.72599999999</v>
      </c>
      <c r="AC327" s="31">
        <v>13040.131999999983</v>
      </c>
      <c r="AD327" s="31">
        <v>11686.732666666643</v>
      </c>
      <c r="AE327" s="31">
        <v>10985.233333333308</v>
      </c>
      <c r="AF327" s="31">
        <v>10405.26666666663</v>
      </c>
      <c r="AG327" s="31">
        <v>9728.0666666666402</v>
      </c>
      <c r="AH327" s="31">
        <v>9114.8999999999742</v>
      </c>
      <c r="AI327" s="31">
        <v>8795.5333333333292</v>
      </c>
      <c r="AJ327" s="31">
        <v>5580.1333333333378</v>
      </c>
      <c r="AK327" s="31">
        <v>5580.1333333333378</v>
      </c>
      <c r="AL327" s="31">
        <v>3971.6666666666656</v>
      </c>
      <c r="AM327" s="31">
        <v>3404.9999999999995</v>
      </c>
      <c r="AN327" s="31">
        <v>3404.9999999999995</v>
      </c>
      <c r="AO327" s="31">
        <v>800.00000000000023</v>
      </c>
      <c r="AP327" s="31">
        <v>800.00000000000023</v>
      </c>
      <c r="AQ327" s="31"/>
      <c r="AR327" s="31"/>
      <c r="AS327" s="31">
        <v>398</v>
      </c>
      <c r="AT327" s="31">
        <v>368</v>
      </c>
      <c r="AU327" s="31">
        <v>303</v>
      </c>
      <c r="AV327" s="31">
        <v>183</v>
      </c>
      <c r="AW327" s="31">
        <v>117</v>
      </c>
      <c r="AX327" s="31">
        <v>93</v>
      </c>
      <c r="AY327" s="31">
        <v>77</v>
      </c>
      <c r="AZ327" s="31">
        <v>61</v>
      </c>
      <c r="BA327" s="31">
        <v>50</v>
      </c>
      <c r="BB327" s="31">
        <v>46</v>
      </c>
      <c r="BC327" s="31">
        <v>17</v>
      </c>
      <c r="BD327" s="31">
        <v>17</v>
      </c>
      <c r="BE327" s="31">
        <v>9</v>
      </c>
      <c r="BF327" s="31">
        <v>7</v>
      </c>
      <c r="BG327" s="31">
        <v>7</v>
      </c>
      <c r="BH327" s="31">
        <v>1</v>
      </c>
      <c r="BI327" s="31">
        <v>1</v>
      </c>
      <c r="BJ327" s="31"/>
      <c r="BK327" s="31"/>
      <c r="BL327" s="31">
        <v>13.266666666666667</v>
      </c>
      <c r="BM327" s="31">
        <v>12.266666666666667</v>
      </c>
      <c r="BN327" s="31">
        <v>10.1</v>
      </c>
      <c r="BO327" s="31">
        <v>6.1</v>
      </c>
      <c r="BP327" s="31">
        <v>3.9</v>
      </c>
      <c r="BQ327" s="31">
        <v>3.1</v>
      </c>
      <c r="BR327" s="31">
        <v>2.5666666666666669</v>
      </c>
      <c r="BS327" s="31">
        <v>2.0333333333333332</v>
      </c>
      <c r="BT327" s="31">
        <v>1.6666666666666667</v>
      </c>
      <c r="BU327" s="31">
        <v>1.5333333333333334</v>
      </c>
      <c r="BV327" s="31">
        <v>0.56666666666666665</v>
      </c>
      <c r="BW327" s="31">
        <v>0.56666666666666665</v>
      </c>
      <c r="BX327" s="31">
        <v>0.3</v>
      </c>
      <c r="BY327" s="31">
        <v>0.23333333333333334</v>
      </c>
      <c r="BZ327" s="31">
        <v>0.23333333333333334</v>
      </c>
      <c r="CA327" s="31">
        <v>3.3333333333333333E-2</v>
      </c>
      <c r="CB327" s="31">
        <v>3.3333333333333333E-2</v>
      </c>
      <c r="CC327" s="31"/>
      <c r="CD327" s="31"/>
      <c r="CE327" s="31">
        <v>211.68138888809131</v>
      </c>
    </row>
    <row r="328" spans="1:83" s="2" customFormat="1" ht="14.25" customHeight="1" x14ac:dyDescent="0.2">
      <c r="A328" s="9" t="s">
        <v>27</v>
      </c>
      <c r="B328" s="9"/>
      <c r="C328" s="9"/>
      <c r="D328" s="9">
        <v>2025</v>
      </c>
      <c r="E328" s="31">
        <v>11</v>
      </c>
      <c r="F328" s="31" t="s">
        <v>645</v>
      </c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  <c r="BS328" s="31"/>
      <c r="BT328" s="31"/>
      <c r="BU328" s="31"/>
      <c r="BV328" s="31"/>
      <c r="BW328" s="31"/>
      <c r="BX328" s="31"/>
      <c r="BY328" s="31"/>
      <c r="BZ328" s="31"/>
      <c r="CA328" s="31"/>
      <c r="CB328" s="31"/>
      <c r="CC328" s="31"/>
      <c r="CD328" s="31"/>
      <c r="CE328" s="31">
        <v>16</v>
      </c>
    </row>
    <row r="329" spans="1:83" s="2" customFormat="1" ht="14.25" customHeight="1" x14ac:dyDescent="0.2">
      <c r="A329" s="9" t="s">
        <v>27</v>
      </c>
      <c r="B329" s="9">
        <v>550</v>
      </c>
      <c r="C329" s="9" t="s">
        <v>178</v>
      </c>
      <c r="D329" s="9">
        <v>2025</v>
      </c>
      <c r="E329" s="31">
        <v>11</v>
      </c>
      <c r="F329" s="31" t="s">
        <v>637</v>
      </c>
      <c r="G329" s="31">
        <v>31975</v>
      </c>
      <c r="H329" s="31">
        <v>31974.999999999996</v>
      </c>
      <c r="I329" s="31">
        <v>29901.999999999996</v>
      </c>
      <c r="J329" s="31">
        <v>20085.999999999996</v>
      </c>
      <c r="K329" s="31">
        <v>15296.999999999996</v>
      </c>
      <c r="L329" s="31">
        <v>8343.0000000000018</v>
      </c>
      <c r="M329" s="31">
        <v>7249.0000000000018</v>
      </c>
      <c r="N329" s="31">
        <v>5950.0000000000009</v>
      </c>
      <c r="O329" s="31">
        <v>4120.0000000000009</v>
      </c>
      <c r="P329" s="31">
        <v>4120.0000000000009</v>
      </c>
      <c r="Q329" s="31"/>
      <c r="R329" s="31"/>
      <c r="S329" s="31"/>
      <c r="T329" s="31"/>
      <c r="U329" s="31"/>
      <c r="V329" s="31"/>
      <c r="W329" s="31"/>
      <c r="X329" s="31"/>
      <c r="Y329" s="31"/>
      <c r="Z329" s="31">
        <v>1065.8333333333333</v>
      </c>
      <c r="AA329" s="31">
        <v>1065.8333333333333</v>
      </c>
      <c r="AB329" s="31">
        <v>996.73333333333323</v>
      </c>
      <c r="AC329" s="31">
        <v>669.53333333333319</v>
      </c>
      <c r="AD329" s="31">
        <v>509.89999999999986</v>
      </c>
      <c r="AE329" s="31">
        <v>278.10000000000008</v>
      </c>
      <c r="AF329" s="31">
        <v>241.63333333333338</v>
      </c>
      <c r="AG329" s="31">
        <v>198.33333333333337</v>
      </c>
      <c r="AH329" s="31">
        <v>137.33333333333337</v>
      </c>
      <c r="AI329" s="31">
        <v>137.33333333333337</v>
      </c>
      <c r="AJ329" s="31"/>
      <c r="AK329" s="31"/>
      <c r="AL329" s="31"/>
      <c r="AM329" s="31"/>
      <c r="AN329" s="31"/>
      <c r="AO329" s="31"/>
      <c r="AP329" s="31"/>
      <c r="AQ329" s="31"/>
      <c r="AR329" s="31"/>
      <c r="AS329" s="31">
        <v>85</v>
      </c>
      <c r="AT329" s="31">
        <v>69</v>
      </c>
      <c r="AU329" s="31">
        <v>50</v>
      </c>
      <c r="AV329" s="31">
        <v>20</v>
      </c>
      <c r="AW329" s="31">
        <v>12</v>
      </c>
      <c r="AX329" s="31">
        <v>4</v>
      </c>
      <c r="AY329" s="31">
        <v>3</v>
      </c>
      <c r="AZ329" s="31">
        <v>2</v>
      </c>
      <c r="BA329" s="31">
        <v>1</v>
      </c>
      <c r="BB329" s="31">
        <v>1</v>
      </c>
      <c r="BC329" s="31"/>
      <c r="BD329" s="31"/>
      <c r="BE329" s="31"/>
      <c r="BF329" s="31"/>
      <c r="BG329" s="31"/>
      <c r="BH329" s="31"/>
      <c r="BI329" s="31"/>
      <c r="BJ329" s="31"/>
      <c r="BK329" s="31"/>
      <c r="BL329" s="31">
        <v>2.8333333333333335</v>
      </c>
      <c r="BM329" s="31">
        <v>2.2999999999999998</v>
      </c>
      <c r="BN329" s="31">
        <v>1.6666666666666667</v>
      </c>
      <c r="BO329" s="31">
        <v>0.66666666666666663</v>
      </c>
      <c r="BP329" s="31">
        <v>0.4</v>
      </c>
      <c r="BQ329" s="31">
        <v>0.13333333333333333</v>
      </c>
      <c r="BR329" s="31">
        <v>0.1</v>
      </c>
      <c r="BS329" s="31">
        <v>6.6666666666666666E-2</v>
      </c>
      <c r="BT329" s="31">
        <v>3.3333333333333333E-2</v>
      </c>
      <c r="BU329" s="31">
        <v>3.3333333333333333E-2</v>
      </c>
      <c r="BV329" s="31"/>
      <c r="BW329" s="31"/>
      <c r="BX329" s="31"/>
      <c r="BY329" s="31"/>
      <c r="BZ329" s="31"/>
      <c r="CA329" s="31"/>
      <c r="CB329" s="31"/>
      <c r="CC329" s="31"/>
      <c r="CD329" s="31"/>
      <c r="CE329" s="31">
        <v>96.618611110842323</v>
      </c>
    </row>
    <row r="330" spans="1:83" s="2" customFormat="1" ht="14.25" customHeight="1" x14ac:dyDescent="0.2">
      <c r="A330" s="9" t="s">
        <v>27</v>
      </c>
      <c r="B330" s="9">
        <v>803</v>
      </c>
      <c r="C330" s="9" t="s">
        <v>154</v>
      </c>
      <c r="D330" s="9">
        <v>2025</v>
      </c>
      <c r="E330" s="31">
        <v>11</v>
      </c>
      <c r="F330" s="31" t="s">
        <v>657</v>
      </c>
      <c r="G330" s="31">
        <v>4047.9999999999995</v>
      </c>
      <c r="H330" s="31">
        <v>4047.9999999999995</v>
      </c>
      <c r="I330" s="31">
        <v>3599.9999999999995</v>
      </c>
      <c r="J330" s="31">
        <v>3129.9999999999995</v>
      </c>
      <c r="K330" s="31">
        <v>3129.9999999999995</v>
      </c>
      <c r="L330" s="31">
        <v>3129.9999999999995</v>
      </c>
      <c r="M330" s="31">
        <v>3129.9999999999995</v>
      </c>
      <c r="N330" s="31">
        <v>3129.9999999999995</v>
      </c>
      <c r="O330" s="31">
        <v>3129.9999999999995</v>
      </c>
      <c r="P330" s="31">
        <v>3129.9999999999995</v>
      </c>
      <c r="Q330" s="31"/>
      <c r="R330" s="31"/>
      <c r="S330" s="31"/>
      <c r="T330" s="31"/>
      <c r="U330" s="31"/>
      <c r="V330" s="31"/>
      <c r="W330" s="31"/>
      <c r="X330" s="31"/>
      <c r="Y330" s="31"/>
      <c r="Z330" s="31">
        <v>134.93333333333331</v>
      </c>
      <c r="AA330" s="31">
        <v>134.93333333333331</v>
      </c>
      <c r="AB330" s="31">
        <v>119.99999999999999</v>
      </c>
      <c r="AC330" s="31">
        <v>104.33333333333331</v>
      </c>
      <c r="AD330" s="31">
        <v>104.33333333333331</v>
      </c>
      <c r="AE330" s="31">
        <v>104.33333333333331</v>
      </c>
      <c r="AF330" s="31">
        <v>104.33333333333331</v>
      </c>
      <c r="AG330" s="31">
        <v>104.33333333333331</v>
      </c>
      <c r="AH330" s="31">
        <v>104.33333333333331</v>
      </c>
      <c r="AI330" s="31">
        <v>104.33333333333331</v>
      </c>
      <c r="AJ330" s="31"/>
      <c r="AK330" s="31"/>
      <c r="AL330" s="31"/>
      <c r="AM330" s="31"/>
      <c r="AN330" s="31"/>
      <c r="AO330" s="31"/>
      <c r="AP330" s="31"/>
      <c r="AQ330" s="31"/>
      <c r="AR330" s="31"/>
      <c r="AS330" s="31">
        <v>5</v>
      </c>
      <c r="AT330" s="31">
        <v>5</v>
      </c>
      <c r="AU330" s="31">
        <v>2</v>
      </c>
      <c r="AV330" s="31">
        <v>1</v>
      </c>
      <c r="AW330" s="31">
        <v>1</v>
      </c>
      <c r="AX330" s="31">
        <v>1</v>
      </c>
      <c r="AY330" s="31">
        <v>1</v>
      </c>
      <c r="AZ330" s="31">
        <v>1</v>
      </c>
      <c r="BA330" s="31">
        <v>1</v>
      </c>
      <c r="BB330" s="31">
        <v>1</v>
      </c>
      <c r="BC330" s="31"/>
      <c r="BD330" s="31"/>
      <c r="BE330" s="31"/>
      <c r="BF330" s="31"/>
      <c r="BG330" s="31"/>
      <c r="BH330" s="31"/>
      <c r="BI330" s="31"/>
      <c r="BJ330" s="31"/>
      <c r="BK330" s="31"/>
      <c r="BL330" s="31">
        <v>0.16666666666666666</v>
      </c>
      <c r="BM330" s="31">
        <v>0.16666666666666666</v>
      </c>
      <c r="BN330" s="31">
        <v>6.6666666666666666E-2</v>
      </c>
      <c r="BO330" s="31">
        <v>3.3333333333333333E-2</v>
      </c>
      <c r="BP330" s="31">
        <v>3.3333333333333333E-2</v>
      </c>
      <c r="BQ330" s="31">
        <v>3.3333333333333333E-2</v>
      </c>
      <c r="BR330" s="31">
        <v>3.3333333333333333E-2</v>
      </c>
      <c r="BS330" s="31">
        <v>3.3333333333333333E-2</v>
      </c>
      <c r="BT330" s="31">
        <v>3.3333333333333333E-2</v>
      </c>
      <c r="BU330" s="31">
        <v>3.3333333333333333E-2</v>
      </c>
      <c r="BV330" s="31"/>
      <c r="BW330" s="31"/>
      <c r="BX330" s="31"/>
      <c r="BY330" s="31"/>
      <c r="BZ330" s="31"/>
      <c r="CA330" s="31"/>
      <c r="CB330" s="31"/>
      <c r="CC330" s="31"/>
      <c r="CD330" s="31"/>
      <c r="CE330" s="31">
        <v>7.2600000000000007</v>
      </c>
    </row>
    <row r="331" spans="1:83" s="2" customFormat="1" ht="14.25" customHeight="1" x14ac:dyDescent="0.2">
      <c r="A331" s="9" t="s">
        <v>27</v>
      </c>
      <c r="B331" s="9">
        <v>577</v>
      </c>
      <c r="C331" s="9" t="s">
        <v>108</v>
      </c>
      <c r="D331" s="9">
        <v>2025</v>
      </c>
      <c r="E331" s="31">
        <v>11</v>
      </c>
      <c r="F331" s="31" t="s">
        <v>656</v>
      </c>
      <c r="G331" s="31">
        <v>28073.900000000012</v>
      </c>
      <c r="H331" s="31">
        <v>28073.900000000012</v>
      </c>
      <c r="I331" s="31">
        <v>26801.000000000011</v>
      </c>
      <c r="J331" s="31">
        <v>22450</v>
      </c>
      <c r="K331" s="31">
        <v>20640</v>
      </c>
      <c r="L331" s="31">
        <v>19673.999999999993</v>
      </c>
      <c r="M331" s="31">
        <v>17451</v>
      </c>
      <c r="N331" s="31">
        <v>14995</v>
      </c>
      <c r="O331" s="31">
        <v>13397</v>
      </c>
      <c r="P331" s="31">
        <v>6000.0000000000009</v>
      </c>
      <c r="Q331" s="31"/>
      <c r="R331" s="31"/>
      <c r="S331" s="31"/>
      <c r="T331" s="31"/>
      <c r="U331" s="31"/>
      <c r="V331" s="31"/>
      <c r="W331" s="31"/>
      <c r="X331" s="31"/>
      <c r="Y331" s="31"/>
      <c r="Z331" s="31">
        <v>935.79666666666708</v>
      </c>
      <c r="AA331" s="31">
        <v>935.79666666666708</v>
      </c>
      <c r="AB331" s="31">
        <v>893.36666666666702</v>
      </c>
      <c r="AC331" s="31">
        <v>748.33333333333337</v>
      </c>
      <c r="AD331" s="31">
        <v>688</v>
      </c>
      <c r="AE331" s="31">
        <v>655.79999999999973</v>
      </c>
      <c r="AF331" s="31">
        <v>581.70000000000005</v>
      </c>
      <c r="AG331" s="31">
        <v>499.83333333333331</v>
      </c>
      <c r="AH331" s="31">
        <v>446.56666666666666</v>
      </c>
      <c r="AI331" s="31">
        <v>200.00000000000003</v>
      </c>
      <c r="AJ331" s="31"/>
      <c r="AK331" s="31"/>
      <c r="AL331" s="31"/>
      <c r="AM331" s="31"/>
      <c r="AN331" s="31"/>
      <c r="AO331" s="31"/>
      <c r="AP331" s="31"/>
      <c r="AQ331" s="31"/>
      <c r="AR331" s="31"/>
      <c r="AS331" s="31">
        <v>43</v>
      </c>
      <c r="AT331" s="31">
        <v>39</v>
      </c>
      <c r="AU331" s="31">
        <v>28</v>
      </c>
      <c r="AV331" s="31">
        <v>14</v>
      </c>
      <c r="AW331" s="31">
        <v>11</v>
      </c>
      <c r="AX331" s="31">
        <v>10</v>
      </c>
      <c r="AY331" s="31">
        <v>8</v>
      </c>
      <c r="AZ331" s="31">
        <v>6</v>
      </c>
      <c r="BA331" s="31">
        <v>5</v>
      </c>
      <c r="BB331" s="31">
        <v>2</v>
      </c>
      <c r="BC331" s="31"/>
      <c r="BD331" s="31"/>
      <c r="BE331" s="31"/>
      <c r="BF331" s="31"/>
      <c r="BG331" s="31"/>
      <c r="BH331" s="31"/>
      <c r="BI331" s="31"/>
      <c r="BJ331" s="31"/>
      <c r="BK331" s="31"/>
      <c r="BL331" s="31">
        <v>1.4333333333333333</v>
      </c>
      <c r="BM331" s="31">
        <v>1.3</v>
      </c>
      <c r="BN331" s="31">
        <v>0.93333333333333335</v>
      </c>
      <c r="BO331" s="31">
        <v>0.46666666666666667</v>
      </c>
      <c r="BP331" s="31">
        <v>0.36666666666666664</v>
      </c>
      <c r="BQ331" s="31">
        <v>0.33333333333333331</v>
      </c>
      <c r="BR331" s="31">
        <v>0.26666666666666666</v>
      </c>
      <c r="BS331" s="31">
        <v>0.2</v>
      </c>
      <c r="BT331" s="31">
        <v>0.16666666666666666</v>
      </c>
      <c r="BU331" s="31">
        <v>6.6666666666666666E-2</v>
      </c>
      <c r="BV331" s="31"/>
      <c r="BW331" s="31"/>
      <c r="BX331" s="31"/>
      <c r="BY331" s="31"/>
      <c r="BZ331" s="31"/>
      <c r="CA331" s="31"/>
      <c r="CB331" s="31"/>
      <c r="CC331" s="31"/>
      <c r="CD331" s="31"/>
      <c r="CE331" s="31">
        <v>16.820000000065193</v>
      </c>
    </row>
    <row r="332" spans="1:83" s="2" customFormat="1" ht="14.25" customHeight="1" x14ac:dyDescent="0.2">
      <c r="A332" s="9" t="s">
        <v>27</v>
      </c>
      <c r="B332" s="9">
        <v>587</v>
      </c>
      <c r="C332" s="9" t="s">
        <v>128</v>
      </c>
      <c r="D332" s="9">
        <v>2025</v>
      </c>
      <c r="E332" s="31">
        <v>11</v>
      </c>
      <c r="F332" s="31" t="s">
        <v>655</v>
      </c>
      <c r="G332" s="31">
        <v>98820.80000000009</v>
      </c>
      <c r="H332" s="31">
        <v>98820.80000000009</v>
      </c>
      <c r="I332" s="31">
        <v>95466.900000000096</v>
      </c>
      <c r="J332" s="31">
        <v>73870.950000000084</v>
      </c>
      <c r="K332" s="31">
        <v>59966.000000000022</v>
      </c>
      <c r="L332" s="31">
        <v>47672.000000000029</v>
      </c>
      <c r="M332" s="31">
        <v>41168.999999999993</v>
      </c>
      <c r="N332" s="31">
        <v>34304.999999999978</v>
      </c>
      <c r="O332" s="31">
        <v>24183.999999999975</v>
      </c>
      <c r="P332" s="31">
        <v>15104.000000000005</v>
      </c>
      <c r="Q332" s="31"/>
      <c r="R332" s="31"/>
      <c r="S332" s="31"/>
      <c r="T332" s="31"/>
      <c r="U332" s="31"/>
      <c r="V332" s="31"/>
      <c r="W332" s="31"/>
      <c r="X332" s="31"/>
      <c r="Y332" s="31"/>
      <c r="Z332" s="31">
        <v>3294.0266666666698</v>
      </c>
      <c r="AA332" s="31">
        <v>3294.0266666666698</v>
      </c>
      <c r="AB332" s="31">
        <v>3182.2300000000032</v>
      </c>
      <c r="AC332" s="31">
        <v>2462.365000000003</v>
      </c>
      <c r="AD332" s="31">
        <v>1998.8666666666675</v>
      </c>
      <c r="AE332" s="31">
        <v>1589.0666666666677</v>
      </c>
      <c r="AF332" s="31">
        <v>1372.2999999999997</v>
      </c>
      <c r="AG332" s="31">
        <v>1143.4999999999993</v>
      </c>
      <c r="AH332" s="31">
        <v>806.13333333333253</v>
      </c>
      <c r="AI332" s="31">
        <v>503.46666666666687</v>
      </c>
      <c r="AJ332" s="31"/>
      <c r="AK332" s="31"/>
      <c r="AL332" s="31"/>
      <c r="AM332" s="31"/>
      <c r="AN332" s="31"/>
      <c r="AO332" s="31"/>
      <c r="AP332" s="31"/>
      <c r="AQ332" s="31"/>
      <c r="AR332" s="31"/>
      <c r="AS332" s="31">
        <v>172</v>
      </c>
      <c r="AT332" s="31">
        <v>156</v>
      </c>
      <c r="AU332" s="31">
        <v>126</v>
      </c>
      <c r="AV332" s="31">
        <v>62</v>
      </c>
      <c r="AW332" s="31">
        <v>40</v>
      </c>
      <c r="AX332" s="31">
        <v>26</v>
      </c>
      <c r="AY332" s="31">
        <v>20</v>
      </c>
      <c r="AZ332" s="31">
        <v>15</v>
      </c>
      <c r="BA332" s="31">
        <v>9</v>
      </c>
      <c r="BB332" s="31">
        <v>5</v>
      </c>
      <c r="BC332" s="31"/>
      <c r="BD332" s="31"/>
      <c r="BE332" s="31"/>
      <c r="BF332" s="31"/>
      <c r="BG332" s="31"/>
      <c r="BH332" s="31"/>
      <c r="BI332" s="31"/>
      <c r="BJ332" s="31"/>
      <c r="BK332" s="31"/>
      <c r="BL332" s="31">
        <v>5.7333333333333334</v>
      </c>
      <c r="BM332" s="31">
        <v>5.2</v>
      </c>
      <c r="BN332" s="31">
        <v>4.2</v>
      </c>
      <c r="BO332" s="31">
        <v>2.0666666666666669</v>
      </c>
      <c r="BP332" s="31">
        <v>1.3333333333333333</v>
      </c>
      <c r="BQ332" s="31">
        <v>0.8666666666666667</v>
      </c>
      <c r="BR332" s="31">
        <v>0.66666666666666663</v>
      </c>
      <c r="BS332" s="31">
        <v>0.5</v>
      </c>
      <c r="BT332" s="31">
        <v>0.3</v>
      </c>
      <c r="BU332" s="31">
        <v>0.16666666666666666</v>
      </c>
      <c r="BV332" s="31"/>
      <c r="BW332" s="31"/>
      <c r="BX332" s="31"/>
      <c r="BY332" s="31"/>
      <c r="BZ332" s="31"/>
      <c r="CA332" s="31"/>
      <c r="CB332" s="31"/>
      <c r="CC332" s="31"/>
      <c r="CD332" s="31"/>
      <c r="CE332" s="31">
        <v>117.09777777762153</v>
      </c>
    </row>
    <row r="333" spans="1:83" s="2" customFormat="1" ht="14.25" customHeight="1" x14ac:dyDescent="0.2">
      <c r="A333" s="9" t="s">
        <v>27</v>
      </c>
      <c r="B333" s="9">
        <v>572</v>
      </c>
      <c r="C333" s="9" t="s">
        <v>123</v>
      </c>
      <c r="D333" s="9">
        <v>2025</v>
      </c>
      <c r="E333" s="31">
        <v>11</v>
      </c>
      <c r="F333" s="31" t="s">
        <v>652</v>
      </c>
      <c r="G333" s="31">
        <v>16060.930000000004</v>
      </c>
      <c r="H333" s="31">
        <v>16060.930000000002</v>
      </c>
      <c r="I333" s="31">
        <v>15312.980000000001</v>
      </c>
      <c r="J333" s="31">
        <v>10737.000000000002</v>
      </c>
      <c r="K333" s="31">
        <v>7680.0000000000027</v>
      </c>
      <c r="L333" s="31">
        <v>6773.0000000000027</v>
      </c>
      <c r="M333" s="31">
        <v>6773.0000000000027</v>
      </c>
      <c r="N333" s="31">
        <v>5550.0000000000018</v>
      </c>
      <c r="O333" s="31">
        <v>5550.0000000000018</v>
      </c>
      <c r="P333" s="31">
        <v>3000</v>
      </c>
      <c r="Q333" s="31"/>
      <c r="R333" s="31"/>
      <c r="S333" s="31"/>
      <c r="T333" s="31"/>
      <c r="U333" s="31"/>
      <c r="V333" s="31"/>
      <c r="W333" s="31"/>
      <c r="X333" s="31"/>
      <c r="Y333" s="31"/>
      <c r="Z333" s="31">
        <v>535.36433333333343</v>
      </c>
      <c r="AA333" s="31">
        <v>535.36433333333343</v>
      </c>
      <c r="AB333" s="31">
        <v>510.43266666666671</v>
      </c>
      <c r="AC333" s="31">
        <v>357.90000000000003</v>
      </c>
      <c r="AD333" s="31">
        <v>256.00000000000011</v>
      </c>
      <c r="AE333" s="31">
        <v>225.76666666666677</v>
      </c>
      <c r="AF333" s="31">
        <v>225.76666666666677</v>
      </c>
      <c r="AG333" s="31">
        <v>185.00000000000006</v>
      </c>
      <c r="AH333" s="31">
        <v>185.00000000000006</v>
      </c>
      <c r="AI333" s="31">
        <v>100</v>
      </c>
      <c r="AJ333" s="31"/>
      <c r="AK333" s="31"/>
      <c r="AL333" s="31"/>
      <c r="AM333" s="31"/>
      <c r="AN333" s="31"/>
      <c r="AO333" s="31"/>
      <c r="AP333" s="31"/>
      <c r="AQ333" s="31"/>
      <c r="AR333" s="31"/>
      <c r="AS333" s="31">
        <v>32</v>
      </c>
      <c r="AT333" s="31">
        <v>28</v>
      </c>
      <c r="AU333" s="31">
        <v>23</v>
      </c>
      <c r="AV333" s="31">
        <v>9</v>
      </c>
      <c r="AW333" s="31">
        <v>4</v>
      </c>
      <c r="AX333" s="31">
        <v>3</v>
      </c>
      <c r="AY333" s="31">
        <v>3</v>
      </c>
      <c r="AZ333" s="31">
        <v>2</v>
      </c>
      <c r="BA333" s="31">
        <v>2</v>
      </c>
      <c r="BB333" s="31">
        <v>1</v>
      </c>
      <c r="BC333" s="31"/>
      <c r="BD333" s="31"/>
      <c r="BE333" s="31"/>
      <c r="BF333" s="31"/>
      <c r="BG333" s="31"/>
      <c r="BH333" s="31"/>
      <c r="BI333" s="31"/>
      <c r="BJ333" s="31"/>
      <c r="BK333" s="31"/>
      <c r="BL333" s="31">
        <v>1.0666666666666667</v>
      </c>
      <c r="BM333" s="31">
        <v>0.93333333333333335</v>
      </c>
      <c r="BN333" s="31">
        <v>0.76666666666666672</v>
      </c>
      <c r="BO333" s="31">
        <v>0.3</v>
      </c>
      <c r="BP333" s="31">
        <v>0.13333333333333333</v>
      </c>
      <c r="BQ333" s="31">
        <v>0.1</v>
      </c>
      <c r="BR333" s="31">
        <v>0.1</v>
      </c>
      <c r="BS333" s="31">
        <v>6.6666666666666666E-2</v>
      </c>
      <c r="BT333" s="31">
        <v>6.6666666666666666E-2</v>
      </c>
      <c r="BU333" s="31">
        <v>3.3333333333333333E-2</v>
      </c>
      <c r="BV333" s="31"/>
      <c r="BW333" s="31"/>
      <c r="BX333" s="31"/>
      <c r="BY333" s="31"/>
      <c r="BZ333" s="31"/>
      <c r="CA333" s="31"/>
      <c r="CB333" s="31"/>
      <c r="CC333" s="31"/>
      <c r="CD333" s="31"/>
      <c r="CE333" s="31">
        <v>14.740555555673783</v>
      </c>
    </row>
    <row r="334" spans="1:83" s="2" customFormat="1" ht="14.25" customHeight="1" x14ac:dyDescent="0.2">
      <c r="A334" s="9" t="s">
        <v>27</v>
      </c>
      <c r="B334" s="9">
        <v>516</v>
      </c>
      <c r="C334" s="9" t="s">
        <v>119</v>
      </c>
      <c r="D334" s="9">
        <v>2025</v>
      </c>
      <c r="E334" s="31">
        <v>11</v>
      </c>
      <c r="F334" s="31" t="s">
        <v>636</v>
      </c>
      <c r="G334" s="31">
        <v>154326.82000000027</v>
      </c>
      <c r="H334" s="31">
        <v>154326.82000000024</v>
      </c>
      <c r="I334" s="31">
        <v>150699.93000000025</v>
      </c>
      <c r="J334" s="31">
        <v>131977.00000000023</v>
      </c>
      <c r="K334" s="31">
        <v>118538.00000000031</v>
      </c>
      <c r="L334" s="31">
        <v>106333.00000000029</v>
      </c>
      <c r="M334" s="31">
        <v>91987.000000000335</v>
      </c>
      <c r="N334" s="31">
        <v>85516.000000000335</v>
      </c>
      <c r="O334" s="31">
        <v>76863.000000000189</v>
      </c>
      <c r="P334" s="31">
        <v>72126.000000000131</v>
      </c>
      <c r="Q334" s="31">
        <v>18138.000000000007</v>
      </c>
      <c r="R334" s="31">
        <v>18138.000000000007</v>
      </c>
      <c r="S334" s="31"/>
      <c r="T334" s="31"/>
      <c r="U334" s="31"/>
      <c r="V334" s="31"/>
      <c r="W334" s="31"/>
      <c r="X334" s="31"/>
      <c r="Y334" s="31"/>
      <c r="Z334" s="31">
        <v>5144.2273333333424</v>
      </c>
      <c r="AA334" s="31">
        <v>5144.2273333333414</v>
      </c>
      <c r="AB334" s="31">
        <v>5023.3310000000083</v>
      </c>
      <c r="AC334" s="31">
        <v>4399.2333333333409</v>
      </c>
      <c r="AD334" s="31">
        <v>3951.2666666666769</v>
      </c>
      <c r="AE334" s="31">
        <v>3544.4333333333429</v>
      </c>
      <c r="AF334" s="31">
        <v>3066.2333333333445</v>
      </c>
      <c r="AG334" s="31">
        <v>2850.5333333333447</v>
      </c>
      <c r="AH334" s="31">
        <v>2562.1000000000063</v>
      </c>
      <c r="AI334" s="31">
        <v>2404.2000000000044</v>
      </c>
      <c r="AJ334" s="31">
        <v>604.60000000000025</v>
      </c>
      <c r="AK334" s="31">
        <v>604.60000000000025</v>
      </c>
      <c r="AL334" s="31"/>
      <c r="AM334" s="31"/>
      <c r="AN334" s="31"/>
      <c r="AO334" s="31"/>
      <c r="AP334" s="31"/>
      <c r="AQ334" s="31"/>
      <c r="AR334" s="31"/>
      <c r="AS334" s="31">
        <v>175</v>
      </c>
      <c r="AT334" s="31">
        <v>163</v>
      </c>
      <c r="AU334" s="31">
        <v>136</v>
      </c>
      <c r="AV334" s="31">
        <v>81</v>
      </c>
      <c r="AW334" s="31">
        <v>59</v>
      </c>
      <c r="AX334" s="31">
        <v>45</v>
      </c>
      <c r="AY334" s="31">
        <v>32</v>
      </c>
      <c r="AZ334" s="31">
        <v>27</v>
      </c>
      <c r="BA334" s="31">
        <v>22</v>
      </c>
      <c r="BB334" s="31">
        <v>20</v>
      </c>
      <c r="BC334" s="31">
        <v>3</v>
      </c>
      <c r="BD334" s="31">
        <v>3</v>
      </c>
      <c r="BE334" s="31"/>
      <c r="BF334" s="31"/>
      <c r="BG334" s="31"/>
      <c r="BH334" s="31"/>
      <c r="BI334" s="31"/>
      <c r="BJ334" s="31"/>
      <c r="BK334" s="31"/>
      <c r="BL334" s="31">
        <v>5.833333333333333</v>
      </c>
      <c r="BM334" s="31">
        <v>5.4333333333333336</v>
      </c>
      <c r="BN334" s="31">
        <v>4.5333333333333332</v>
      </c>
      <c r="BO334" s="31">
        <v>2.7</v>
      </c>
      <c r="BP334" s="31">
        <v>1.9666666666666666</v>
      </c>
      <c r="BQ334" s="31">
        <v>1.5</v>
      </c>
      <c r="BR334" s="31">
        <v>1.0666666666666667</v>
      </c>
      <c r="BS334" s="31">
        <v>0.9</v>
      </c>
      <c r="BT334" s="31">
        <v>0.73333333333333328</v>
      </c>
      <c r="BU334" s="31">
        <v>0.66666666666666663</v>
      </c>
      <c r="BV334" s="31">
        <v>0.1</v>
      </c>
      <c r="BW334" s="31">
        <v>0.1</v>
      </c>
      <c r="BX334" s="31"/>
      <c r="BY334" s="31"/>
      <c r="BZ334" s="31"/>
      <c r="CA334" s="31"/>
      <c r="CB334" s="31"/>
      <c r="CC334" s="31"/>
      <c r="CD334" s="31"/>
      <c r="CE334" s="31">
        <v>55.210833333483897</v>
      </c>
    </row>
    <row r="335" spans="1:83" s="2" customFormat="1" ht="14.25" customHeight="1" x14ac:dyDescent="0.2">
      <c r="A335" s="9" t="s">
        <v>27</v>
      </c>
      <c r="B335" s="9">
        <v>820</v>
      </c>
      <c r="C335" s="9" t="s">
        <v>134</v>
      </c>
      <c r="D335" s="9">
        <v>2025</v>
      </c>
      <c r="E335" s="31">
        <v>11</v>
      </c>
      <c r="F335" s="31" t="s">
        <v>651</v>
      </c>
      <c r="G335" s="31">
        <v>198943.2499999991</v>
      </c>
      <c r="H335" s="31">
        <v>198943.34999999931</v>
      </c>
      <c r="I335" s="31">
        <v>191457.64999999935</v>
      </c>
      <c r="J335" s="31">
        <v>156208.94999999981</v>
      </c>
      <c r="K335" s="31">
        <v>135985.99999999983</v>
      </c>
      <c r="L335" s="31">
        <v>125496.9999999998</v>
      </c>
      <c r="M335" s="31">
        <v>121306.99999999978</v>
      </c>
      <c r="N335" s="31">
        <v>108772.99999999994</v>
      </c>
      <c r="O335" s="31">
        <v>99082.000000000189</v>
      </c>
      <c r="P335" s="31">
        <v>88556.000000000189</v>
      </c>
      <c r="Q335" s="31">
        <v>34055.999999999993</v>
      </c>
      <c r="R335" s="31">
        <v>34055.999999999993</v>
      </c>
      <c r="S335" s="31">
        <v>17556</v>
      </c>
      <c r="T335" s="31">
        <v>17556</v>
      </c>
      <c r="U335" s="31">
        <v>17556</v>
      </c>
      <c r="V335" s="31">
        <v>17556</v>
      </c>
      <c r="W335" s="31"/>
      <c r="X335" s="31"/>
      <c r="Y335" s="31"/>
      <c r="Z335" s="31">
        <v>6631.4416666666366</v>
      </c>
      <c r="AA335" s="31">
        <v>6631.444999999977</v>
      </c>
      <c r="AB335" s="31">
        <v>6381.9216666666453</v>
      </c>
      <c r="AC335" s="31">
        <v>5206.9649999999938</v>
      </c>
      <c r="AD335" s="31">
        <v>4532.8666666666604</v>
      </c>
      <c r="AE335" s="31">
        <v>4183.2333333333263</v>
      </c>
      <c r="AF335" s="31">
        <v>4043.5666666666593</v>
      </c>
      <c r="AG335" s="31">
        <v>3625.7666666666646</v>
      </c>
      <c r="AH335" s="31">
        <v>3302.7333333333395</v>
      </c>
      <c r="AI335" s="31">
        <v>2951.8666666666732</v>
      </c>
      <c r="AJ335" s="31">
        <v>1135.1999999999998</v>
      </c>
      <c r="AK335" s="31">
        <v>1135.1999999999998</v>
      </c>
      <c r="AL335" s="31">
        <v>585.20000000000005</v>
      </c>
      <c r="AM335" s="31">
        <v>585.20000000000005</v>
      </c>
      <c r="AN335" s="31">
        <v>585.20000000000005</v>
      </c>
      <c r="AO335" s="31">
        <v>585.20000000000005</v>
      </c>
      <c r="AP335" s="31"/>
      <c r="AQ335" s="31"/>
      <c r="AR335" s="31"/>
      <c r="AS335" s="31">
        <v>302</v>
      </c>
      <c r="AT335" s="31">
        <v>262</v>
      </c>
      <c r="AU335" s="31">
        <v>201</v>
      </c>
      <c r="AV335" s="31">
        <v>90</v>
      </c>
      <c r="AW335" s="31">
        <v>57</v>
      </c>
      <c r="AX335" s="31">
        <v>45</v>
      </c>
      <c r="AY335" s="31">
        <v>41</v>
      </c>
      <c r="AZ335" s="31">
        <v>31</v>
      </c>
      <c r="BA335" s="31">
        <v>25</v>
      </c>
      <c r="BB335" s="31">
        <v>21</v>
      </c>
      <c r="BC335" s="31">
        <v>4</v>
      </c>
      <c r="BD335" s="31">
        <v>4</v>
      </c>
      <c r="BE335" s="31">
        <v>1</v>
      </c>
      <c r="BF335" s="31">
        <v>1</v>
      </c>
      <c r="BG335" s="31">
        <v>1</v>
      </c>
      <c r="BH335" s="31">
        <v>1</v>
      </c>
      <c r="BI335" s="31"/>
      <c r="BJ335" s="31"/>
      <c r="BK335" s="31"/>
      <c r="BL335" s="31">
        <v>10.066666666666666</v>
      </c>
      <c r="BM335" s="31">
        <v>8.7333333333333325</v>
      </c>
      <c r="BN335" s="31">
        <v>6.7</v>
      </c>
      <c r="BO335" s="31">
        <v>3</v>
      </c>
      <c r="BP335" s="31">
        <v>1.9</v>
      </c>
      <c r="BQ335" s="31">
        <v>1.5</v>
      </c>
      <c r="BR335" s="31">
        <v>1.3666666666666667</v>
      </c>
      <c r="BS335" s="31">
        <v>1.0333333333333334</v>
      </c>
      <c r="BT335" s="31">
        <v>0.83333333333333337</v>
      </c>
      <c r="BU335" s="31">
        <v>0.7</v>
      </c>
      <c r="BV335" s="31">
        <v>0.13333333333333333</v>
      </c>
      <c r="BW335" s="31">
        <v>0.13333333333333333</v>
      </c>
      <c r="BX335" s="31">
        <v>3.3333333333333333E-2</v>
      </c>
      <c r="BY335" s="31">
        <v>3.3333333333333333E-2</v>
      </c>
      <c r="BZ335" s="31">
        <v>3.3333333333333333E-2</v>
      </c>
      <c r="CA335" s="31">
        <v>3.3333333333333333E-2</v>
      </c>
      <c r="CB335" s="31"/>
      <c r="CC335" s="31"/>
      <c r="CD335" s="31"/>
      <c r="CE335" s="31">
        <v>221.47722222309793</v>
      </c>
    </row>
    <row r="336" spans="1:83" s="2" customFormat="1" ht="14.25" customHeight="1" x14ac:dyDescent="0.2">
      <c r="A336" s="10" t="s">
        <v>27</v>
      </c>
      <c r="B336" s="10">
        <v>548</v>
      </c>
      <c r="C336" s="10" t="s">
        <v>91</v>
      </c>
      <c r="D336" s="10">
        <v>2025</v>
      </c>
      <c r="E336" s="13">
        <v>11</v>
      </c>
      <c r="F336" s="13" t="s">
        <v>648</v>
      </c>
      <c r="G336" s="13">
        <v>240337.23999999955</v>
      </c>
      <c r="H336" s="13">
        <v>240337.33999999991</v>
      </c>
      <c r="I336" s="13">
        <v>236428.63999999993</v>
      </c>
      <c r="J336" s="13">
        <v>215866.92999999996</v>
      </c>
      <c r="K336" s="13">
        <v>194884.00000000012</v>
      </c>
      <c r="L336" s="13">
        <v>167365.00000000026</v>
      </c>
      <c r="M336" s="13">
        <v>158615.0000000002</v>
      </c>
      <c r="N336" s="13">
        <v>139838.00000000017</v>
      </c>
      <c r="O336" s="13">
        <v>121190.00000000009</v>
      </c>
      <c r="P336" s="13">
        <v>116273.00000000009</v>
      </c>
      <c r="Q336" s="13">
        <v>63580.999999999956</v>
      </c>
      <c r="R336" s="13">
        <v>53466.999999999971</v>
      </c>
      <c r="S336" s="13">
        <v>29588</v>
      </c>
      <c r="T336" s="13">
        <v>29588</v>
      </c>
      <c r="U336" s="13">
        <v>29588</v>
      </c>
      <c r="V336" s="13">
        <v>29588</v>
      </c>
      <c r="W336" s="13">
        <v>29588</v>
      </c>
      <c r="X336" s="13"/>
      <c r="Y336" s="13"/>
      <c r="Z336" s="13">
        <v>8011.2413333333188</v>
      </c>
      <c r="AA336" s="13">
        <v>8011.2446666666638</v>
      </c>
      <c r="AB336" s="13">
        <v>7880.9546666666638</v>
      </c>
      <c r="AC336" s="13">
        <v>7195.5643333333319</v>
      </c>
      <c r="AD336" s="13">
        <v>6496.1333333333369</v>
      </c>
      <c r="AE336" s="13">
        <v>5578.8333333333421</v>
      </c>
      <c r="AF336" s="13">
        <v>5287.1666666666733</v>
      </c>
      <c r="AG336" s="13">
        <v>4661.2666666666728</v>
      </c>
      <c r="AH336" s="13">
        <v>4039.6666666666697</v>
      </c>
      <c r="AI336" s="13">
        <v>3875.7666666666696</v>
      </c>
      <c r="AJ336" s="13">
        <v>2119.3666666666654</v>
      </c>
      <c r="AK336" s="13">
        <v>1782.2333333333324</v>
      </c>
      <c r="AL336" s="13">
        <v>986.26666666666665</v>
      </c>
      <c r="AM336" s="13">
        <v>986.26666666666665</v>
      </c>
      <c r="AN336" s="13">
        <v>986.26666666666665</v>
      </c>
      <c r="AO336" s="13">
        <v>986.26666666666665</v>
      </c>
      <c r="AP336" s="13">
        <v>986.26666666666665</v>
      </c>
      <c r="AQ336" s="13"/>
      <c r="AR336" s="13"/>
      <c r="AS336" s="13">
        <v>247</v>
      </c>
      <c r="AT336" s="13">
        <v>225</v>
      </c>
      <c r="AU336" s="13">
        <v>192</v>
      </c>
      <c r="AV336" s="13">
        <v>124</v>
      </c>
      <c r="AW336" s="13">
        <v>91</v>
      </c>
      <c r="AX336" s="13">
        <v>59</v>
      </c>
      <c r="AY336" s="13">
        <v>51</v>
      </c>
      <c r="AZ336" s="13">
        <v>37</v>
      </c>
      <c r="BA336" s="13">
        <v>26</v>
      </c>
      <c r="BB336" s="13">
        <v>24</v>
      </c>
      <c r="BC336" s="13">
        <v>7</v>
      </c>
      <c r="BD336" s="13">
        <v>5</v>
      </c>
      <c r="BE336" s="13">
        <v>1</v>
      </c>
      <c r="BF336" s="13">
        <v>1</v>
      </c>
      <c r="BG336" s="13">
        <v>1</v>
      </c>
      <c r="BH336" s="13">
        <v>1</v>
      </c>
      <c r="BI336" s="13">
        <v>1</v>
      </c>
      <c r="BJ336" s="13"/>
      <c r="BK336" s="13"/>
      <c r="BL336" s="13">
        <v>8.2333333333333325</v>
      </c>
      <c r="BM336" s="13">
        <v>7.5</v>
      </c>
      <c r="BN336" s="13">
        <v>6.4</v>
      </c>
      <c r="BO336" s="13">
        <v>4.1333333333333337</v>
      </c>
      <c r="BP336" s="13">
        <v>3.0333333333333332</v>
      </c>
      <c r="BQ336" s="13">
        <v>1.9666666666666666</v>
      </c>
      <c r="BR336" s="13">
        <v>1.7</v>
      </c>
      <c r="BS336" s="13">
        <v>1.2333333333333334</v>
      </c>
      <c r="BT336" s="13">
        <v>0.8666666666666667</v>
      </c>
      <c r="BU336" s="13">
        <v>0.8</v>
      </c>
      <c r="BV336" s="13">
        <v>0.23333333333333334</v>
      </c>
      <c r="BW336" s="13">
        <v>0.16666666666666666</v>
      </c>
      <c r="BX336" s="13">
        <v>3.3333333333333333E-2</v>
      </c>
      <c r="BY336" s="13">
        <v>3.3333333333333333E-2</v>
      </c>
      <c r="BZ336" s="13">
        <v>3.3333333333333333E-2</v>
      </c>
      <c r="CA336" s="13">
        <v>3.3333333333333333E-2</v>
      </c>
      <c r="CB336" s="13">
        <v>3.3333333333333333E-2</v>
      </c>
      <c r="CC336" s="13"/>
      <c r="CD336" s="13"/>
      <c r="CE336" s="13">
        <v>121.31222222209442</v>
      </c>
    </row>
    <row r="337" spans="1:83" s="2" customFormat="1" ht="14.25" customHeight="1" x14ac:dyDescent="0.2">
      <c r="A337" s="10" t="s">
        <v>27</v>
      </c>
      <c r="B337" s="10">
        <v>898</v>
      </c>
      <c r="C337" s="10" t="s">
        <v>107</v>
      </c>
      <c r="D337" s="10">
        <v>2025</v>
      </c>
      <c r="E337" s="13">
        <v>11</v>
      </c>
      <c r="F337" s="13" t="s">
        <v>653</v>
      </c>
      <c r="G337" s="13">
        <v>229590.54999999978</v>
      </c>
      <c r="H337" s="13">
        <v>229590.54999999987</v>
      </c>
      <c r="I337" s="13">
        <v>224122.74999999988</v>
      </c>
      <c r="J337" s="13">
        <v>191220.99999999994</v>
      </c>
      <c r="K337" s="13">
        <v>163460</v>
      </c>
      <c r="L337" s="13">
        <v>142376.00000000015</v>
      </c>
      <c r="M337" s="13">
        <v>132334.00000000012</v>
      </c>
      <c r="N337" s="13">
        <v>123404.00000000012</v>
      </c>
      <c r="O337" s="13">
        <v>101233.00000000003</v>
      </c>
      <c r="P337" s="13">
        <v>93452.000000000044</v>
      </c>
      <c r="Q337" s="13">
        <v>74138.000000000015</v>
      </c>
      <c r="R337" s="13">
        <v>68922.000000000015</v>
      </c>
      <c r="S337" s="13">
        <v>50568</v>
      </c>
      <c r="T337" s="13">
        <v>50568</v>
      </c>
      <c r="U337" s="13">
        <v>50568</v>
      </c>
      <c r="V337" s="13">
        <v>50568</v>
      </c>
      <c r="W337" s="13">
        <v>50568</v>
      </c>
      <c r="X337" s="13">
        <v>50568</v>
      </c>
      <c r="Y337" s="13">
        <v>50568</v>
      </c>
      <c r="Z337" s="13">
        <v>7653.0183333333262</v>
      </c>
      <c r="AA337" s="13">
        <v>7653.0183333333289</v>
      </c>
      <c r="AB337" s="13">
        <v>7470.7583333333296</v>
      </c>
      <c r="AC337" s="13">
        <v>6374.033333333331</v>
      </c>
      <c r="AD337" s="13">
        <v>5448.666666666667</v>
      </c>
      <c r="AE337" s="13">
        <v>4745.8666666666713</v>
      </c>
      <c r="AF337" s="13">
        <v>4411.1333333333369</v>
      </c>
      <c r="AG337" s="13">
        <v>4113.4666666666708</v>
      </c>
      <c r="AH337" s="13">
        <v>3374.4333333333343</v>
      </c>
      <c r="AI337" s="13">
        <v>3115.066666666668</v>
      </c>
      <c r="AJ337" s="13">
        <v>2471.2666666666673</v>
      </c>
      <c r="AK337" s="13">
        <v>2297.4000000000005</v>
      </c>
      <c r="AL337" s="13">
        <v>1685.6</v>
      </c>
      <c r="AM337" s="13">
        <v>1685.6</v>
      </c>
      <c r="AN337" s="13">
        <v>1685.6</v>
      </c>
      <c r="AO337" s="13">
        <v>1685.6</v>
      </c>
      <c r="AP337" s="13">
        <v>1685.6</v>
      </c>
      <c r="AQ337" s="13">
        <v>1685.6</v>
      </c>
      <c r="AR337" s="13">
        <v>1685.6</v>
      </c>
      <c r="AS337" s="13">
        <v>269</v>
      </c>
      <c r="AT337" s="13">
        <v>244</v>
      </c>
      <c r="AU337" s="13">
        <v>208</v>
      </c>
      <c r="AV337" s="13">
        <v>111</v>
      </c>
      <c r="AW337" s="13">
        <v>67</v>
      </c>
      <c r="AX337" s="13">
        <v>43</v>
      </c>
      <c r="AY337" s="13">
        <v>34</v>
      </c>
      <c r="AZ337" s="13">
        <v>27</v>
      </c>
      <c r="BA337" s="13">
        <v>14</v>
      </c>
      <c r="BB337" s="13">
        <v>11</v>
      </c>
      <c r="BC337" s="13">
        <v>5</v>
      </c>
      <c r="BD337" s="13">
        <v>4</v>
      </c>
      <c r="BE337" s="13">
        <v>1</v>
      </c>
      <c r="BF337" s="13">
        <v>1</v>
      </c>
      <c r="BG337" s="13">
        <v>1</v>
      </c>
      <c r="BH337" s="13">
        <v>1</v>
      </c>
      <c r="BI337" s="13">
        <v>1</v>
      </c>
      <c r="BJ337" s="13">
        <v>1</v>
      </c>
      <c r="BK337" s="13">
        <v>1</v>
      </c>
      <c r="BL337" s="13">
        <v>8.9666666666666668</v>
      </c>
      <c r="BM337" s="13">
        <v>8.1333333333333329</v>
      </c>
      <c r="BN337" s="13">
        <v>6.9333333333333336</v>
      </c>
      <c r="BO337" s="13">
        <v>3.7</v>
      </c>
      <c r="BP337" s="13">
        <v>2.2333333333333334</v>
      </c>
      <c r="BQ337" s="13">
        <v>1.4333333333333333</v>
      </c>
      <c r="BR337" s="13">
        <v>1.1333333333333333</v>
      </c>
      <c r="BS337" s="13">
        <v>0.9</v>
      </c>
      <c r="BT337" s="13">
        <v>0.46666666666666667</v>
      </c>
      <c r="BU337" s="13">
        <v>0.36666666666666664</v>
      </c>
      <c r="BV337" s="13">
        <v>0.16666666666666666</v>
      </c>
      <c r="BW337" s="13">
        <v>0.13333333333333333</v>
      </c>
      <c r="BX337" s="13">
        <v>3.3333333333333333E-2</v>
      </c>
      <c r="BY337" s="13">
        <v>3.3333333333333333E-2</v>
      </c>
      <c r="BZ337" s="13">
        <v>3.3333333333333333E-2</v>
      </c>
      <c r="CA337" s="13">
        <v>3.3333333333333333E-2</v>
      </c>
      <c r="CB337" s="13">
        <v>3.3333333333333333E-2</v>
      </c>
      <c r="CC337" s="13">
        <v>3.3333333333333333E-2</v>
      </c>
      <c r="CD337" s="13">
        <v>3.3333333333333333E-2</v>
      </c>
      <c r="CE337" s="13">
        <v>162.33638888800982</v>
      </c>
    </row>
    <row r="338" spans="1:83" s="2" customFormat="1" ht="14.25" customHeight="1" x14ac:dyDescent="0.2">
      <c r="A338" s="10" t="s">
        <v>27</v>
      </c>
      <c r="B338" s="10">
        <v>574</v>
      </c>
      <c r="C338" s="10" t="s">
        <v>100</v>
      </c>
      <c r="D338" s="10">
        <v>2025</v>
      </c>
      <c r="E338" s="13">
        <v>11</v>
      </c>
      <c r="F338" s="13" t="s">
        <v>644</v>
      </c>
      <c r="G338" s="13">
        <v>392460.67000000022</v>
      </c>
      <c r="H338" s="13">
        <v>392723.77000000008</v>
      </c>
      <c r="I338" s="13">
        <v>379339.25000000012</v>
      </c>
      <c r="J338" s="13">
        <v>303407.99999999977</v>
      </c>
      <c r="K338" s="13">
        <v>263324.99999999983</v>
      </c>
      <c r="L338" s="13">
        <v>231831.99999999977</v>
      </c>
      <c r="M338" s="13">
        <v>214590.99999999983</v>
      </c>
      <c r="N338" s="13">
        <v>200297.99999999991</v>
      </c>
      <c r="O338" s="13">
        <v>175970.99999999983</v>
      </c>
      <c r="P338" s="13">
        <v>160987.99999999997</v>
      </c>
      <c r="Q338" s="13">
        <v>30631.999999999996</v>
      </c>
      <c r="R338" s="13">
        <v>30631.999999999996</v>
      </c>
      <c r="S338" s="13">
        <v>8500</v>
      </c>
      <c r="T338" s="13"/>
      <c r="U338" s="13"/>
      <c r="V338" s="13"/>
      <c r="W338" s="13"/>
      <c r="X338" s="13"/>
      <c r="Y338" s="13"/>
      <c r="Z338" s="13">
        <v>13082.02233333334</v>
      </c>
      <c r="AA338" s="13">
        <v>13090.792333333337</v>
      </c>
      <c r="AB338" s="13">
        <v>12644.64166666667</v>
      </c>
      <c r="AC338" s="13">
        <v>10113.599999999993</v>
      </c>
      <c r="AD338" s="13">
        <v>8777.4999999999945</v>
      </c>
      <c r="AE338" s="13">
        <v>7727.7333333333254</v>
      </c>
      <c r="AF338" s="13">
        <v>7153.0333333333274</v>
      </c>
      <c r="AG338" s="13">
        <v>6676.5999999999967</v>
      </c>
      <c r="AH338" s="13">
        <v>5865.6999999999944</v>
      </c>
      <c r="AI338" s="13">
        <v>5366.2666666666655</v>
      </c>
      <c r="AJ338" s="13">
        <v>1021.0666666666665</v>
      </c>
      <c r="AK338" s="13">
        <v>1021.0666666666665</v>
      </c>
      <c r="AL338" s="13">
        <v>283.33333333333331</v>
      </c>
      <c r="AM338" s="13"/>
      <c r="AN338" s="13"/>
      <c r="AO338" s="13"/>
      <c r="AP338" s="13"/>
      <c r="AQ338" s="13"/>
      <c r="AR338" s="13"/>
      <c r="AS338" s="13">
        <v>590</v>
      </c>
      <c r="AT338" s="13">
        <v>540</v>
      </c>
      <c r="AU338" s="13">
        <v>433</v>
      </c>
      <c r="AV338" s="13">
        <v>196</v>
      </c>
      <c r="AW338" s="13">
        <v>131</v>
      </c>
      <c r="AX338" s="13">
        <v>95</v>
      </c>
      <c r="AY338" s="13">
        <v>79</v>
      </c>
      <c r="AZ338" s="13">
        <v>68</v>
      </c>
      <c r="BA338" s="13">
        <v>54</v>
      </c>
      <c r="BB338" s="13">
        <v>47</v>
      </c>
      <c r="BC338" s="13">
        <v>5</v>
      </c>
      <c r="BD338" s="13">
        <v>5</v>
      </c>
      <c r="BE338" s="13">
        <v>1</v>
      </c>
      <c r="BF338" s="13"/>
      <c r="BG338" s="13"/>
      <c r="BH338" s="13"/>
      <c r="BI338" s="13"/>
      <c r="BJ338" s="13"/>
      <c r="BK338" s="13"/>
      <c r="BL338" s="13">
        <v>19.666666666666668</v>
      </c>
      <c r="BM338" s="13">
        <v>18</v>
      </c>
      <c r="BN338" s="13">
        <v>14.433333333333334</v>
      </c>
      <c r="BO338" s="13">
        <v>6.5333333333333332</v>
      </c>
      <c r="BP338" s="13">
        <v>4.3666666666666663</v>
      </c>
      <c r="BQ338" s="13">
        <v>3.1666666666666665</v>
      </c>
      <c r="BR338" s="13">
        <v>2.6333333333333333</v>
      </c>
      <c r="BS338" s="13">
        <v>2.2666666666666666</v>
      </c>
      <c r="BT338" s="13">
        <v>1.8</v>
      </c>
      <c r="BU338" s="13">
        <v>1.5666666666666667</v>
      </c>
      <c r="BV338" s="13">
        <v>0.16666666666666666</v>
      </c>
      <c r="BW338" s="13">
        <v>0.16666666666666666</v>
      </c>
      <c r="BX338" s="13">
        <v>3.3333333333333333E-2</v>
      </c>
      <c r="BY338" s="13"/>
      <c r="BZ338" s="13"/>
      <c r="CA338" s="13"/>
      <c r="CB338" s="13"/>
      <c r="CC338" s="13"/>
      <c r="CD338" s="13"/>
      <c r="CE338" s="13">
        <v>196.0627777773887</v>
      </c>
    </row>
    <row r="339" spans="1:83" s="2" customFormat="1" ht="14.25" customHeight="1" x14ac:dyDescent="0.2">
      <c r="A339" s="10" t="s">
        <v>27</v>
      </c>
      <c r="B339" s="10">
        <v>547</v>
      </c>
      <c r="C339" s="10" t="s">
        <v>94</v>
      </c>
      <c r="D339" s="10">
        <v>2025</v>
      </c>
      <c r="E339" s="13">
        <v>11</v>
      </c>
      <c r="F339" s="13" t="s">
        <v>649</v>
      </c>
      <c r="G339" s="13">
        <v>966</v>
      </c>
      <c r="H339" s="13">
        <v>966</v>
      </c>
      <c r="I339" s="13">
        <v>966</v>
      </c>
      <c r="J339" s="13">
        <v>966</v>
      </c>
      <c r="K339" s="13">
        <v>966</v>
      </c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>
        <v>32.200000000000003</v>
      </c>
      <c r="AA339" s="13">
        <v>32.200000000000003</v>
      </c>
      <c r="AB339" s="13">
        <v>32.200000000000003</v>
      </c>
      <c r="AC339" s="13">
        <v>32.200000000000003</v>
      </c>
      <c r="AD339" s="13">
        <v>32.200000000000003</v>
      </c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>
        <v>1</v>
      </c>
      <c r="AT339" s="13">
        <v>1</v>
      </c>
      <c r="AU339" s="13">
        <v>1</v>
      </c>
      <c r="AV339" s="13">
        <v>1</v>
      </c>
      <c r="AW339" s="13">
        <v>1</v>
      </c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>
        <v>3.3333333333333333E-2</v>
      </c>
      <c r="BM339" s="13">
        <v>3.3333333333333333E-2</v>
      </c>
      <c r="BN339" s="13">
        <v>3.3333333333333333E-2</v>
      </c>
      <c r="BO339" s="13">
        <v>3.3333333333333333E-2</v>
      </c>
      <c r="BP339" s="13">
        <v>3.3333333333333333E-2</v>
      </c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</row>
    <row r="340" spans="1:83" s="2" customFormat="1" ht="14.25" customHeight="1" x14ac:dyDescent="0.2">
      <c r="A340" s="10" t="s">
        <v>27</v>
      </c>
      <c r="B340" s="10">
        <v>891</v>
      </c>
      <c r="C340" s="10" t="s">
        <v>113</v>
      </c>
      <c r="D340" s="10">
        <v>2025</v>
      </c>
      <c r="E340" s="13">
        <v>11</v>
      </c>
      <c r="F340" s="13" t="s">
        <v>654</v>
      </c>
      <c r="G340" s="13">
        <v>32882.969999999972</v>
      </c>
      <c r="H340" s="13">
        <v>32882.969999999972</v>
      </c>
      <c r="I340" s="13">
        <v>32273.949999999979</v>
      </c>
      <c r="J340" s="13">
        <v>24004.999999999978</v>
      </c>
      <c r="K340" s="13">
        <v>20408.999999999996</v>
      </c>
      <c r="L340" s="13">
        <v>18539.000000000004</v>
      </c>
      <c r="M340" s="13">
        <v>16207.000000000007</v>
      </c>
      <c r="N340" s="13">
        <v>16207.000000000007</v>
      </c>
      <c r="O340" s="13">
        <v>16207.000000000007</v>
      </c>
      <c r="P340" s="13">
        <v>13948.000000000007</v>
      </c>
      <c r="Q340" s="13">
        <v>10948.000000000004</v>
      </c>
      <c r="R340" s="13">
        <v>10948.000000000004</v>
      </c>
      <c r="S340" s="13">
        <v>10948.000000000004</v>
      </c>
      <c r="T340" s="13">
        <v>10948.000000000004</v>
      </c>
      <c r="U340" s="13">
        <v>10948.000000000004</v>
      </c>
      <c r="V340" s="13"/>
      <c r="W340" s="13"/>
      <c r="X340" s="13"/>
      <c r="Y340" s="13"/>
      <c r="Z340" s="13">
        <v>1096.098999999999</v>
      </c>
      <c r="AA340" s="13">
        <v>1096.098999999999</v>
      </c>
      <c r="AB340" s="13">
        <v>1075.7983333333327</v>
      </c>
      <c r="AC340" s="13">
        <v>800.16666666666595</v>
      </c>
      <c r="AD340" s="13">
        <v>680.29999999999984</v>
      </c>
      <c r="AE340" s="13">
        <v>617.96666666666681</v>
      </c>
      <c r="AF340" s="13">
        <v>540.23333333333358</v>
      </c>
      <c r="AG340" s="13">
        <v>540.23333333333358</v>
      </c>
      <c r="AH340" s="13">
        <v>540.23333333333358</v>
      </c>
      <c r="AI340" s="13">
        <v>464.93333333333356</v>
      </c>
      <c r="AJ340" s="13">
        <v>364.93333333333345</v>
      </c>
      <c r="AK340" s="13">
        <v>364.93333333333345</v>
      </c>
      <c r="AL340" s="13">
        <v>364.93333333333345</v>
      </c>
      <c r="AM340" s="13">
        <v>364.93333333333345</v>
      </c>
      <c r="AN340" s="13">
        <v>364.93333333333345</v>
      </c>
      <c r="AO340" s="13"/>
      <c r="AP340" s="13"/>
      <c r="AQ340" s="13"/>
      <c r="AR340" s="13"/>
      <c r="AS340" s="13">
        <v>48</v>
      </c>
      <c r="AT340" s="13">
        <v>44</v>
      </c>
      <c r="AU340" s="13">
        <v>38</v>
      </c>
      <c r="AV340" s="13">
        <v>13</v>
      </c>
      <c r="AW340" s="13">
        <v>7</v>
      </c>
      <c r="AX340" s="13">
        <v>5</v>
      </c>
      <c r="AY340" s="13">
        <v>3</v>
      </c>
      <c r="AZ340" s="13">
        <v>3</v>
      </c>
      <c r="BA340" s="13">
        <v>3</v>
      </c>
      <c r="BB340" s="13">
        <v>2</v>
      </c>
      <c r="BC340" s="13">
        <v>1</v>
      </c>
      <c r="BD340" s="13">
        <v>1</v>
      </c>
      <c r="BE340" s="13">
        <v>1</v>
      </c>
      <c r="BF340" s="13">
        <v>1</v>
      </c>
      <c r="BG340" s="13">
        <v>1</v>
      </c>
      <c r="BH340" s="13"/>
      <c r="BI340" s="13"/>
      <c r="BJ340" s="13"/>
      <c r="BK340" s="13"/>
      <c r="BL340" s="13">
        <v>1.6</v>
      </c>
      <c r="BM340" s="13">
        <v>1.4666666666666666</v>
      </c>
      <c r="BN340" s="13">
        <v>1.2666666666666666</v>
      </c>
      <c r="BO340" s="13">
        <v>0.43333333333333335</v>
      </c>
      <c r="BP340" s="13">
        <v>0.23333333333333334</v>
      </c>
      <c r="BQ340" s="13">
        <v>0.16666666666666666</v>
      </c>
      <c r="BR340" s="13">
        <v>0.1</v>
      </c>
      <c r="BS340" s="13">
        <v>0.1</v>
      </c>
      <c r="BT340" s="13">
        <v>0.1</v>
      </c>
      <c r="BU340" s="13">
        <v>6.6666666666666666E-2</v>
      </c>
      <c r="BV340" s="13">
        <v>3.3333333333333333E-2</v>
      </c>
      <c r="BW340" s="13">
        <v>3.3333333333333333E-2</v>
      </c>
      <c r="BX340" s="13">
        <v>3.3333333333333333E-2</v>
      </c>
      <c r="BY340" s="13">
        <v>3.3333333333333333E-2</v>
      </c>
      <c r="BZ340" s="13">
        <v>3.3333333333333333E-2</v>
      </c>
      <c r="CA340" s="13"/>
      <c r="CB340" s="13"/>
      <c r="CC340" s="13"/>
      <c r="CD340" s="13"/>
      <c r="CE340" s="13">
        <v>24.795833333220799</v>
      </c>
    </row>
    <row r="341" spans="1:83" s="2" customFormat="1" ht="14.25" customHeight="1" x14ac:dyDescent="0.2">
      <c r="A341" s="10" t="s">
        <v>27</v>
      </c>
      <c r="B341" s="10">
        <v>573</v>
      </c>
      <c r="C341" s="10" t="s">
        <v>120</v>
      </c>
      <c r="D341" s="10">
        <v>2025</v>
      </c>
      <c r="E341" s="13">
        <v>11</v>
      </c>
      <c r="F341" s="13" t="s">
        <v>642</v>
      </c>
      <c r="G341" s="13">
        <v>322</v>
      </c>
      <c r="H341" s="13">
        <v>322</v>
      </c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>
        <v>10.733333333333333</v>
      </c>
      <c r="AA341" s="13">
        <v>10.733333333333333</v>
      </c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>
        <v>3</v>
      </c>
      <c r="AT341" s="13">
        <v>3</v>
      </c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>
        <v>0.1</v>
      </c>
      <c r="BM341" s="13">
        <v>0.1</v>
      </c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>
        <v>146.37916666704461</v>
      </c>
    </row>
    <row r="342" spans="1:83" s="2" customFormat="1" ht="14.25" customHeight="1" x14ac:dyDescent="0.2">
      <c r="A342" s="10" t="s">
        <v>27</v>
      </c>
      <c r="B342" s="10">
        <v>558</v>
      </c>
      <c r="C342" s="10" t="s">
        <v>90</v>
      </c>
      <c r="D342" s="10">
        <v>2025</v>
      </c>
      <c r="E342" s="13">
        <v>11</v>
      </c>
      <c r="F342" s="13" t="s">
        <v>639</v>
      </c>
      <c r="G342" s="13">
        <v>13385.980000000001</v>
      </c>
      <c r="H342" s="13">
        <v>13385.980000000001</v>
      </c>
      <c r="I342" s="13">
        <v>12923.980000000001</v>
      </c>
      <c r="J342" s="13">
        <v>11508.000000000002</v>
      </c>
      <c r="K342" s="13">
        <v>8868</v>
      </c>
      <c r="L342" s="13">
        <v>7045</v>
      </c>
      <c r="M342" s="13">
        <v>6000</v>
      </c>
      <c r="N342" s="13">
        <v>6000</v>
      </c>
      <c r="O342" s="13">
        <v>6000</v>
      </c>
      <c r="P342" s="13">
        <v>6000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>
        <v>446.19933333333336</v>
      </c>
      <c r="AA342" s="13">
        <v>446.19933333333336</v>
      </c>
      <c r="AB342" s="13">
        <v>430.79933333333338</v>
      </c>
      <c r="AC342" s="13">
        <v>383.60000000000008</v>
      </c>
      <c r="AD342" s="13">
        <v>295.60000000000002</v>
      </c>
      <c r="AE342" s="13">
        <v>234.83333333333334</v>
      </c>
      <c r="AF342" s="13">
        <v>200</v>
      </c>
      <c r="AG342" s="13">
        <v>200</v>
      </c>
      <c r="AH342" s="13">
        <v>200</v>
      </c>
      <c r="AI342" s="13">
        <v>200</v>
      </c>
      <c r="AJ342" s="13"/>
      <c r="AK342" s="13"/>
      <c r="AL342" s="13"/>
      <c r="AM342" s="13"/>
      <c r="AN342" s="13"/>
      <c r="AO342" s="13"/>
      <c r="AP342" s="13"/>
      <c r="AQ342" s="13"/>
      <c r="AR342" s="13"/>
      <c r="AS342" s="13">
        <v>18</v>
      </c>
      <c r="AT342" s="13">
        <v>17</v>
      </c>
      <c r="AU342" s="13">
        <v>13</v>
      </c>
      <c r="AV342" s="13">
        <v>9</v>
      </c>
      <c r="AW342" s="13">
        <v>5</v>
      </c>
      <c r="AX342" s="13">
        <v>3</v>
      </c>
      <c r="AY342" s="13">
        <v>2</v>
      </c>
      <c r="AZ342" s="13">
        <v>2</v>
      </c>
      <c r="BA342" s="13">
        <v>2</v>
      </c>
      <c r="BB342" s="13">
        <v>2</v>
      </c>
      <c r="BC342" s="13"/>
      <c r="BD342" s="13"/>
      <c r="BE342" s="13"/>
      <c r="BF342" s="13"/>
      <c r="BG342" s="13"/>
      <c r="BH342" s="13"/>
      <c r="BI342" s="13"/>
      <c r="BJ342" s="13"/>
      <c r="BK342" s="13"/>
      <c r="BL342" s="13">
        <v>0.6</v>
      </c>
      <c r="BM342" s="13">
        <v>0.56666666666666665</v>
      </c>
      <c r="BN342" s="13">
        <v>0.43333333333333335</v>
      </c>
      <c r="BO342" s="13">
        <v>0.3</v>
      </c>
      <c r="BP342" s="13">
        <v>0.16666666666666666</v>
      </c>
      <c r="BQ342" s="13">
        <v>0.1</v>
      </c>
      <c r="BR342" s="13">
        <v>6.6666666666666666E-2</v>
      </c>
      <c r="BS342" s="13">
        <v>6.6666666666666666E-2</v>
      </c>
      <c r="BT342" s="13">
        <v>6.6666666666666666E-2</v>
      </c>
      <c r="BU342" s="13">
        <v>6.6666666666666666E-2</v>
      </c>
      <c r="BV342" s="13"/>
      <c r="BW342" s="13"/>
      <c r="BX342" s="13"/>
      <c r="BY342" s="13"/>
      <c r="BZ342" s="13"/>
      <c r="CA342" s="13"/>
      <c r="CB342" s="13"/>
      <c r="CC342" s="13"/>
      <c r="CD342" s="13"/>
      <c r="CE342" s="13">
        <v>8.588611111161299</v>
      </c>
    </row>
    <row r="343" spans="1:83" s="2" customFormat="1" ht="14.25" customHeight="1" x14ac:dyDescent="0.2">
      <c r="A343" s="10" t="s">
        <v>27</v>
      </c>
      <c r="B343" s="10">
        <v>805</v>
      </c>
      <c r="C343" s="10" t="s">
        <v>137</v>
      </c>
      <c r="D343" s="10">
        <v>2025</v>
      </c>
      <c r="E343" s="13">
        <v>11</v>
      </c>
      <c r="F343" s="13" t="s">
        <v>638</v>
      </c>
      <c r="G343" s="13">
        <v>6524.5999999999976</v>
      </c>
      <c r="H343" s="13">
        <v>6524.5999999999976</v>
      </c>
      <c r="I343" s="13">
        <v>5785.8499999999976</v>
      </c>
      <c r="J343" s="13">
        <v>3349.0000000000009</v>
      </c>
      <c r="K343" s="13">
        <v>2234.0000000000009</v>
      </c>
      <c r="L343" s="13">
        <v>2234.0000000000009</v>
      </c>
      <c r="M343" s="13">
        <v>1234</v>
      </c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>
        <v>217.48666666666659</v>
      </c>
      <c r="AA343" s="13">
        <v>217.48666666666659</v>
      </c>
      <c r="AB343" s="13">
        <v>192.86166666666659</v>
      </c>
      <c r="AC343" s="13">
        <v>111.63333333333337</v>
      </c>
      <c r="AD343" s="13">
        <v>74.466666666666697</v>
      </c>
      <c r="AE343" s="13">
        <v>74.466666666666697</v>
      </c>
      <c r="AF343" s="13">
        <v>41.133333333333333</v>
      </c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>
        <v>18</v>
      </c>
      <c r="AT343" s="13">
        <v>17</v>
      </c>
      <c r="AU343" s="13">
        <v>11</v>
      </c>
      <c r="AV343" s="13">
        <v>4</v>
      </c>
      <c r="AW343" s="13">
        <v>2</v>
      </c>
      <c r="AX343" s="13">
        <v>2</v>
      </c>
      <c r="AY343" s="13">
        <v>1</v>
      </c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>
        <v>0.6</v>
      </c>
      <c r="BM343" s="13">
        <v>0.56666666666666665</v>
      </c>
      <c r="BN343" s="13">
        <v>0.36666666666666664</v>
      </c>
      <c r="BO343" s="13">
        <v>0.13333333333333333</v>
      </c>
      <c r="BP343" s="13">
        <v>6.6666666666666666E-2</v>
      </c>
      <c r="BQ343" s="13">
        <v>6.6666666666666666E-2</v>
      </c>
      <c r="BR343" s="13">
        <v>3.3333333333333333E-2</v>
      </c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>
        <v>41.475833333579359</v>
      </c>
    </row>
    <row r="344" spans="1:83" s="2" customFormat="1" ht="14.25" customHeight="1" x14ac:dyDescent="0.2">
      <c r="A344" s="10" t="s">
        <v>27</v>
      </c>
      <c r="B344" s="10">
        <v>814</v>
      </c>
      <c r="C344" s="10" t="s">
        <v>111</v>
      </c>
      <c r="D344" s="10">
        <v>2025</v>
      </c>
      <c r="E344" s="13">
        <v>11</v>
      </c>
      <c r="F344" s="13" t="s">
        <v>643</v>
      </c>
      <c r="G344" s="13">
        <v>388914.93000000005</v>
      </c>
      <c r="H344" s="13">
        <v>388914.92999999988</v>
      </c>
      <c r="I344" s="13">
        <v>377344.47999999957</v>
      </c>
      <c r="J344" s="13">
        <v>299605.99999999889</v>
      </c>
      <c r="K344" s="13">
        <v>259704.99999999971</v>
      </c>
      <c r="L344" s="13">
        <v>234538.99999999991</v>
      </c>
      <c r="M344" s="13">
        <v>218357.99999999991</v>
      </c>
      <c r="N344" s="13">
        <v>197985.99999999997</v>
      </c>
      <c r="O344" s="13">
        <v>176765.00000000006</v>
      </c>
      <c r="P344" s="13">
        <v>170083</v>
      </c>
      <c r="Q344" s="13">
        <v>68874.000000000044</v>
      </c>
      <c r="R344" s="13">
        <v>68874.000000000044</v>
      </c>
      <c r="S344" s="13">
        <v>40060.000000000015</v>
      </c>
      <c r="T344" s="13">
        <v>31486</v>
      </c>
      <c r="U344" s="13">
        <v>31486</v>
      </c>
      <c r="V344" s="13">
        <v>20408</v>
      </c>
      <c r="W344" s="13">
        <v>20408</v>
      </c>
      <c r="X344" s="13"/>
      <c r="Y344" s="13"/>
      <c r="Z344" s="13">
        <v>12963.831000000002</v>
      </c>
      <c r="AA344" s="13">
        <v>12963.830999999996</v>
      </c>
      <c r="AB344" s="13">
        <v>12578.149333333318</v>
      </c>
      <c r="AC344" s="13">
        <v>9986.8666666666304</v>
      </c>
      <c r="AD344" s="13">
        <v>8656.833333333323</v>
      </c>
      <c r="AE344" s="13">
        <v>7817.9666666666635</v>
      </c>
      <c r="AF344" s="13">
        <v>7278.5999999999967</v>
      </c>
      <c r="AG344" s="13">
        <v>6599.5333333333319</v>
      </c>
      <c r="AH344" s="13">
        <v>5892.1666666666688</v>
      </c>
      <c r="AI344" s="13">
        <v>5669.4333333333334</v>
      </c>
      <c r="AJ344" s="13">
        <v>2295.8000000000015</v>
      </c>
      <c r="AK344" s="13">
        <v>2295.8000000000015</v>
      </c>
      <c r="AL344" s="13">
        <v>1335.3333333333337</v>
      </c>
      <c r="AM344" s="13">
        <v>1049.5333333333333</v>
      </c>
      <c r="AN344" s="13">
        <v>1049.5333333333333</v>
      </c>
      <c r="AO344" s="13">
        <v>680.26666666666665</v>
      </c>
      <c r="AP344" s="13">
        <v>680.26666666666665</v>
      </c>
      <c r="AQ344" s="13"/>
      <c r="AR344" s="13"/>
      <c r="AS344" s="13">
        <v>589</v>
      </c>
      <c r="AT344" s="13">
        <v>519</v>
      </c>
      <c r="AU344" s="13">
        <v>420</v>
      </c>
      <c r="AV344" s="13">
        <v>182</v>
      </c>
      <c r="AW344" s="13">
        <v>117</v>
      </c>
      <c r="AX344" s="13">
        <v>88</v>
      </c>
      <c r="AY344" s="13">
        <v>73</v>
      </c>
      <c r="AZ344" s="13">
        <v>57</v>
      </c>
      <c r="BA344" s="13">
        <v>44</v>
      </c>
      <c r="BB344" s="13">
        <v>41</v>
      </c>
      <c r="BC344" s="13">
        <v>8</v>
      </c>
      <c r="BD344" s="13">
        <v>8</v>
      </c>
      <c r="BE344" s="13">
        <v>3</v>
      </c>
      <c r="BF344" s="13">
        <v>2</v>
      </c>
      <c r="BG344" s="13">
        <v>2</v>
      </c>
      <c r="BH344" s="13">
        <v>1</v>
      </c>
      <c r="BI344" s="13">
        <v>1</v>
      </c>
      <c r="BJ344" s="13"/>
      <c r="BK344" s="13"/>
      <c r="BL344" s="13">
        <v>19.633333333333333</v>
      </c>
      <c r="BM344" s="13">
        <v>17.3</v>
      </c>
      <c r="BN344" s="13">
        <v>14</v>
      </c>
      <c r="BO344" s="13">
        <v>6.0666666666666664</v>
      </c>
      <c r="BP344" s="13">
        <v>3.9</v>
      </c>
      <c r="BQ344" s="13">
        <v>2.9333333333333331</v>
      </c>
      <c r="BR344" s="13">
        <v>2.4333333333333331</v>
      </c>
      <c r="BS344" s="13">
        <v>1.9</v>
      </c>
      <c r="BT344" s="13">
        <v>1.4666666666666666</v>
      </c>
      <c r="BU344" s="13">
        <v>1.3666666666666667</v>
      </c>
      <c r="BV344" s="13">
        <v>0.26666666666666666</v>
      </c>
      <c r="BW344" s="13">
        <v>0.26666666666666666</v>
      </c>
      <c r="BX344" s="13">
        <v>0.1</v>
      </c>
      <c r="BY344" s="13">
        <v>6.6666666666666666E-2</v>
      </c>
      <c r="BZ344" s="13">
        <v>6.6666666666666666E-2</v>
      </c>
      <c r="CA344" s="13">
        <v>3.3333333333333333E-2</v>
      </c>
      <c r="CB344" s="13">
        <v>3.3333333333333333E-2</v>
      </c>
      <c r="CC344" s="13"/>
      <c r="CD344" s="13"/>
      <c r="CE344" s="13">
        <v>215.29944444379538</v>
      </c>
    </row>
    <row r="345" spans="1:83" s="2" customFormat="1" ht="14.25" customHeight="1" x14ac:dyDescent="0.2">
      <c r="A345" s="10" t="s">
        <v>27</v>
      </c>
      <c r="B345" s="10">
        <v>565</v>
      </c>
      <c r="C345" s="10" t="s">
        <v>187</v>
      </c>
      <c r="D345" s="10">
        <v>2025</v>
      </c>
      <c r="E345" s="13">
        <v>11</v>
      </c>
      <c r="F345" s="13" t="s">
        <v>650</v>
      </c>
      <c r="G345" s="13">
        <v>7490.0000000000009</v>
      </c>
      <c r="H345" s="13">
        <v>7490.0000000000009</v>
      </c>
      <c r="I345" s="13">
        <v>7244.0000000000009</v>
      </c>
      <c r="J345" s="13">
        <v>4239</v>
      </c>
      <c r="K345" s="13">
        <v>1248</v>
      </c>
      <c r="L345" s="13">
        <v>1248</v>
      </c>
      <c r="M345" s="13">
        <v>1248</v>
      </c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>
        <v>249.66666666666669</v>
      </c>
      <c r="AA345" s="13">
        <v>249.66666666666669</v>
      </c>
      <c r="AB345" s="13">
        <v>241.4666666666667</v>
      </c>
      <c r="AC345" s="13">
        <v>141.30000000000001</v>
      </c>
      <c r="AD345" s="13">
        <v>41.6</v>
      </c>
      <c r="AE345" s="13">
        <v>41.6</v>
      </c>
      <c r="AF345" s="13">
        <v>41.6</v>
      </c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>
        <v>17</v>
      </c>
      <c r="AT345" s="13">
        <v>16</v>
      </c>
      <c r="AU345" s="13">
        <v>14</v>
      </c>
      <c r="AV345" s="13">
        <v>6</v>
      </c>
      <c r="AW345" s="13">
        <v>1</v>
      </c>
      <c r="AX345" s="13">
        <v>1</v>
      </c>
      <c r="AY345" s="13">
        <v>1</v>
      </c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>
        <v>0.56666666666666665</v>
      </c>
      <c r="BM345" s="13">
        <v>0.53333333333333333</v>
      </c>
      <c r="BN345" s="13">
        <v>0.46666666666666667</v>
      </c>
      <c r="BO345" s="13">
        <v>0.2</v>
      </c>
      <c r="BP345" s="13">
        <v>3.3333333333333333E-2</v>
      </c>
      <c r="BQ345" s="13">
        <v>3.3333333333333333E-2</v>
      </c>
      <c r="BR345" s="13">
        <v>3.3333333333333333E-2</v>
      </c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>
        <v>8.1247222222737037</v>
      </c>
    </row>
    <row r="346" spans="1:83" s="2" customFormat="1" ht="14.25" customHeight="1" x14ac:dyDescent="0.2">
      <c r="A346" s="10" t="s">
        <v>27</v>
      </c>
      <c r="B346" s="10">
        <v>585</v>
      </c>
      <c r="C346" s="10" t="s">
        <v>130</v>
      </c>
      <c r="D346" s="10">
        <v>2025</v>
      </c>
      <c r="E346" s="13">
        <v>11</v>
      </c>
      <c r="F346" s="13" t="s">
        <v>646</v>
      </c>
      <c r="G346" s="13">
        <v>76436.549999999988</v>
      </c>
      <c r="H346" s="13">
        <v>76436.549999999988</v>
      </c>
      <c r="I346" s="13">
        <v>70071.900000000009</v>
      </c>
      <c r="J346" s="13">
        <v>50241</v>
      </c>
      <c r="K346" s="13">
        <v>40698.999999999993</v>
      </c>
      <c r="L346" s="13">
        <v>25228.999999999996</v>
      </c>
      <c r="M346" s="13">
        <v>25228.999999999996</v>
      </c>
      <c r="N346" s="13">
        <v>23824.999999999996</v>
      </c>
      <c r="O346" s="13">
        <v>20137.999999999996</v>
      </c>
      <c r="P346" s="13">
        <v>17499.999999999993</v>
      </c>
      <c r="Q346" s="13">
        <v>5500</v>
      </c>
      <c r="R346" s="13">
        <v>5500</v>
      </c>
      <c r="S346" s="13"/>
      <c r="T346" s="13"/>
      <c r="U346" s="13"/>
      <c r="V346" s="13"/>
      <c r="W346" s="13"/>
      <c r="X346" s="13"/>
      <c r="Y346" s="13"/>
      <c r="Z346" s="13">
        <v>2547.8849999999998</v>
      </c>
      <c r="AA346" s="13">
        <v>2547.8849999999998</v>
      </c>
      <c r="AB346" s="13">
        <v>2335.7300000000005</v>
      </c>
      <c r="AC346" s="13">
        <v>1674.7</v>
      </c>
      <c r="AD346" s="13">
        <v>1356.633333333333</v>
      </c>
      <c r="AE346" s="13">
        <v>840.96666666666658</v>
      </c>
      <c r="AF346" s="13">
        <v>840.96666666666658</v>
      </c>
      <c r="AG346" s="13">
        <v>794.16666666666652</v>
      </c>
      <c r="AH346" s="13">
        <v>671.26666666666654</v>
      </c>
      <c r="AI346" s="13">
        <v>583.33333333333314</v>
      </c>
      <c r="AJ346" s="13">
        <v>183.33333333333334</v>
      </c>
      <c r="AK346" s="13">
        <v>183.33333333333334</v>
      </c>
      <c r="AL346" s="13"/>
      <c r="AM346" s="13"/>
      <c r="AN346" s="13"/>
      <c r="AO346" s="13"/>
      <c r="AP346" s="13"/>
      <c r="AQ346" s="13"/>
      <c r="AR346" s="13"/>
      <c r="AS346" s="13">
        <v>176</v>
      </c>
      <c r="AT346" s="13">
        <v>155</v>
      </c>
      <c r="AU346" s="13">
        <v>108</v>
      </c>
      <c r="AV346" s="13">
        <v>43</v>
      </c>
      <c r="AW346" s="13">
        <v>27</v>
      </c>
      <c r="AX346" s="13">
        <v>9</v>
      </c>
      <c r="AY346" s="13">
        <v>9</v>
      </c>
      <c r="AZ346" s="13">
        <v>8</v>
      </c>
      <c r="BA346" s="13">
        <v>6</v>
      </c>
      <c r="BB346" s="13">
        <v>5</v>
      </c>
      <c r="BC346" s="13">
        <v>1</v>
      </c>
      <c r="BD346" s="13">
        <v>1</v>
      </c>
      <c r="BE346" s="13"/>
      <c r="BF346" s="13"/>
      <c r="BG346" s="13"/>
      <c r="BH346" s="13"/>
      <c r="BI346" s="13"/>
      <c r="BJ346" s="13"/>
      <c r="BK346" s="13"/>
      <c r="BL346" s="13">
        <v>5.8666666666666663</v>
      </c>
      <c r="BM346" s="13">
        <v>5.166666666666667</v>
      </c>
      <c r="BN346" s="13">
        <v>3.6</v>
      </c>
      <c r="BO346" s="13">
        <v>1.4333333333333333</v>
      </c>
      <c r="BP346" s="13">
        <v>0.9</v>
      </c>
      <c r="BQ346" s="13">
        <v>0.3</v>
      </c>
      <c r="BR346" s="13">
        <v>0.3</v>
      </c>
      <c r="BS346" s="13">
        <v>0.26666666666666666</v>
      </c>
      <c r="BT346" s="13">
        <v>0.2</v>
      </c>
      <c r="BU346" s="13">
        <v>0.16666666666666666</v>
      </c>
      <c r="BV346" s="13">
        <v>3.3333333333333333E-2</v>
      </c>
      <c r="BW346" s="13">
        <v>3.3333333333333333E-2</v>
      </c>
      <c r="BX346" s="13"/>
      <c r="BY346" s="13"/>
      <c r="BZ346" s="13"/>
      <c r="CA346" s="13"/>
      <c r="CB346" s="13"/>
      <c r="CC346" s="13"/>
      <c r="CD346" s="13"/>
      <c r="CE346" s="13">
        <v>108.32361111149658</v>
      </c>
    </row>
    <row r="347" spans="1:83" s="2" customFormat="1" ht="14.25" customHeight="1" x14ac:dyDescent="0.2">
      <c r="A347" s="10" t="s">
        <v>27</v>
      </c>
      <c r="B347" s="10">
        <v>557</v>
      </c>
      <c r="C347" s="10" t="s">
        <v>182</v>
      </c>
      <c r="D347" s="10">
        <v>2025</v>
      </c>
      <c r="E347" s="13">
        <v>11</v>
      </c>
      <c r="F347" s="13" t="s">
        <v>640</v>
      </c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>
        <v>1.1200000000000001</v>
      </c>
    </row>
    <row r="348" spans="1:83" s="2" customFormat="1" ht="14.25" customHeight="1" x14ac:dyDescent="0.2">
      <c r="A348" s="10" t="s">
        <v>27</v>
      </c>
      <c r="B348" s="10">
        <v>838</v>
      </c>
      <c r="C348" s="10" t="s">
        <v>98</v>
      </c>
      <c r="D348" s="10">
        <v>2025</v>
      </c>
      <c r="E348" s="13">
        <v>11</v>
      </c>
      <c r="F348" s="13" t="s">
        <v>647</v>
      </c>
      <c r="G348" s="13">
        <v>4025</v>
      </c>
      <c r="H348" s="13">
        <v>4025</v>
      </c>
      <c r="I348" s="13">
        <v>4025</v>
      </c>
      <c r="J348" s="13">
        <v>4025</v>
      </c>
      <c r="K348" s="13">
        <v>4025</v>
      </c>
      <c r="L348" s="13">
        <v>4025</v>
      </c>
      <c r="M348" s="13">
        <v>4025</v>
      </c>
      <c r="N348" s="13">
        <v>4025</v>
      </c>
      <c r="O348" s="13">
        <v>4025</v>
      </c>
      <c r="P348" s="13">
        <v>4025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>
        <v>134.16666666666666</v>
      </c>
      <c r="AA348" s="13">
        <v>134.16666666666666</v>
      </c>
      <c r="AB348" s="13">
        <v>134.16666666666666</v>
      </c>
      <c r="AC348" s="13">
        <v>134.16666666666666</v>
      </c>
      <c r="AD348" s="13">
        <v>134.16666666666666</v>
      </c>
      <c r="AE348" s="13">
        <v>134.16666666666666</v>
      </c>
      <c r="AF348" s="13">
        <v>134.16666666666666</v>
      </c>
      <c r="AG348" s="13">
        <v>134.16666666666666</v>
      </c>
      <c r="AH348" s="13">
        <v>134.16666666666666</v>
      </c>
      <c r="AI348" s="13">
        <v>134.16666666666666</v>
      </c>
      <c r="AJ348" s="13"/>
      <c r="AK348" s="13"/>
      <c r="AL348" s="13"/>
      <c r="AM348" s="13"/>
      <c r="AN348" s="13"/>
      <c r="AO348" s="13"/>
      <c r="AP348" s="13"/>
      <c r="AQ348" s="13"/>
      <c r="AR348" s="13"/>
      <c r="AS348" s="13">
        <v>1</v>
      </c>
      <c r="AT348" s="13">
        <v>1</v>
      </c>
      <c r="AU348" s="13">
        <v>1</v>
      </c>
      <c r="AV348" s="13">
        <v>1</v>
      </c>
      <c r="AW348" s="13">
        <v>1</v>
      </c>
      <c r="AX348" s="13">
        <v>1</v>
      </c>
      <c r="AY348" s="13">
        <v>1</v>
      </c>
      <c r="AZ348" s="13">
        <v>1</v>
      </c>
      <c r="BA348" s="13">
        <v>1</v>
      </c>
      <c r="BB348" s="13">
        <v>1</v>
      </c>
      <c r="BC348" s="13"/>
      <c r="BD348" s="13"/>
      <c r="BE348" s="13"/>
      <c r="BF348" s="13"/>
      <c r="BG348" s="13"/>
      <c r="BH348" s="13"/>
      <c r="BI348" s="13"/>
      <c r="BJ348" s="13"/>
      <c r="BK348" s="13"/>
      <c r="BL348" s="13">
        <v>3.3333333333333333E-2</v>
      </c>
      <c r="BM348" s="13">
        <v>3.3333333333333333E-2</v>
      </c>
      <c r="BN348" s="13">
        <v>3.3333333333333333E-2</v>
      </c>
      <c r="BO348" s="13">
        <v>3.3333333333333333E-2</v>
      </c>
      <c r="BP348" s="13">
        <v>3.3333333333333333E-2</v>
      </c>
      <c r="BQ348" s="13">
        <v>3.3333333333333333E-2</v>
      </c>
      <c r="BR348" s="13">
        <v>3.3333333333333333E-2</v>
      </c>
      <c r="BS348" s="13">
        <v>3.3333333333333333E-2</v>
      </c>
      <c r="BT348" s="13">
        <v>3.3333333333333333E-2</v>
      </c>
      <c r="BU348" s="13">
        <v>3.3333333333333333E-2</v>
      </c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</row>
    <row r="349" spans="1:83" s="2" customFormat="1" ht="14.25" customHeight="1" x14ac:dyDescent="0.2">
      <c r="A349" s="10" t="s">
        <v>27</v>
      </c>
      <c r="B349" s="10">
        <v>807</v>
      </c>
      <c r="C349" s="10" t="s">
        <v>155</v>
      </c>
      <c r="D349" s="10">
        <v>2025</v>
      </c>
      <c r="E349" s="13">
        <v>11</v>
      </c>
      <c r="F349" s="13" t="s">
        <v>641</v>
      </c>
      <c r="G349" s="13">
        <v>6467</v>
      </c>
      <c r="H349" s="13">
        <v>6467</v>
      </c>
      <c r="I349" s="13">
        <v>6467</v>
      </c>
      <c r="J349" s="13">
        <v>6000</v>
      </c>
      <c r="K349" s="13">
        <v>4859</v>
      </c>
      <c r="L349" s="13">
        <v>4859</v>
      </c>
      <c r="M349" s="13">
        <v>3859</v>
      </c>
      <c r="N349" s="13">
        <v>3859</v>
      </c>
      <c r="O349" s="13">
        <v>3859</v>
      </c>
      <c r="P349" s="13">
        <v>3859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>
        <v>215.56666666666666</v>
      </c>
      <c r="AA349" s="13">
        <v>215.56666666666666</v>
      </c>
      <c r="AB349" s="13">
        <v>215.56666666666666</v>
      </c>
      <c r="AC349" s="13">
        <v>200</v>
      </c>
      <c r="AD349" s="13">
        <v>161.96666666666667</v>
      </c>
      <c r="AE349" s="13">
        <v>161.96666666666667</v>
      </c>
      <c r="AF349" s="13">
        <v>128.63333333333333</v>
      </c>
      <c r="AG349" s="13">
        <v>128.63333333333333</v>
      </c>
      <c r="AH349" s="13">
        <v>128.63333333333333</v>
      </c>
      <c r="AI349" s="13">
        <v>128.63333333333333</v>
      </c>
      <c r="AJ349" s="13"/>
      <c r="AK349" s="13"/>
      <c r="AL349" s="13"/>
      <c r="AM349" s="13"/>
      <c r="AN349" s="13"/>
      <c r="AO349" s="13"/>
      <c r="AP349" s="13"/>
      <c r="AQ349" s="13"/>
      <c r="AR349" s="13"/>
      <c r="AS349" s="13">
        <v>6</v>
      </c>
      <c r="AT349" s="13">
        <v>5</v>
      </c>
      <c r="AU349" s="13">
        <v>5</v>
      </c>
      <c r="AV349" s="13">
        <v>4</v>
      </c>
      <c r="AW349" s="13">
        <v>2</v>
      </c>
      <c r="AX349" s="13">
        <v>2</v>
      </c>
      <c r="AY349" s="13">
        <v>1</v>
      </c>
      <c r="AZ349" s="13">
        <v>1</v>
      </c>
      <c r="BA349" s="13">
        <v>1</v>
      </c>
      <c r="BB349" s="13">
        <v>1</v>
      </c>
      <c r="BC349" s="13"/>
      <c r="BD349" s="13"/>
      <c r="BE349" s="13"/>
      <c r="BF349" s="13"/>
      <c r="BG349" s="13"/>
      <c r="BH349" s="13"/>
      <c r="BI349" s="13"/>
      <c r="BJ349" s="13"/>
      <c r="BK349" s="13"/>
      <c r="BL349" s="13">
        <v>0.2</v>
      </c>
      <c r="BM349" s="13">
        <v>0.16666666666666666</v>
      </c>
      <c r="BN349" s="13">
        <v>0.16666666666666666</v>
      </c>
      <c r="BO349" s="13">
        <v>0.13333333333333333</v>
      </c>
      <c r="BP349" s="13">
        <v>6.6666666666666666E-2</v>
      </c>
      <c r="BQ349" s="13">
        <v>6.6666666666666666E-2</v>
      </c>
      <c r="BR349" s="13">
        <v>3.3333333333333333E-2</v>
      </c>
      <c r="BS349" s="13">
        <v>3.3333333333333333E-2</v>
      </c>
      <c r="BT349" s="13">
        <v>3.3333333333333333E-2</v>
      </c>
      <c r="BU349" s="13">
        <v>3.3333333333333333E-2</v>
      </c>
      <c r="BV349" s="13"/>
      <c r="BW349" s="13"/>
      <c r="BX349" s="13"/>
      <c r="BY349" s="13"/>
      <c r="BZ349" s="13"/>
      <c r="CA349" s="13"/>
      <c r="CB349" s="13"/>
      <c r="CC349" s="13"/>
      <c r="CD349" s="13"/>
      <c r="CE349" s="13">
        <v>4.93</v>
      </c>
    </row>
    <row r="350" spans="1:83" s="2" customFormat="1" ht="14.25" customHeight="1" x14ac:dyDescent="0.2">
      <c r="A350" s="10" t="s">
        <v>29</v>
      </c>
      <c r="B350" s="10">
        <v>548</v>
      </c>
      <c r="C350" s="10" t="s">
        <v>91</v>
      </c>
      <c r="D350" s="10">
        <v>2025</v>
      </c>
      <c r="E350" s="13">
        <v>11</v>
      </c>
      <c r="F350" s="13" t="s">
        <v>674</v>
      </c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>
        <v>2.96</v>
      </c>
    </row>
    <row r="351" spans="1:83" s="2" customFormat="1" ht="14.25" customHeight="1" x14ac:dyDescent="0.2">
      <c r="A351" s="10" t="s">
        <v>29</v>
      </c>
      <c r="B351" s="10">
        <v>557</v>
      </c>
      <c r="C351" s="10" t="s">
        <v>182</v>
      </c>
      <c r="D351" s="10">
        <v>2025</v>
      </c>
      <c r="E351" s="13">
        <v>11</v>
      </c>
      <c r="F351" s="13" t="s">
        <v>671</v>
      </c>
      <c r="G351" s="13">
        <v>30978.999999999993</v>
      </c>
      <c r="H351" s="13">
        <v>30978.999999999996</v>
      </c>
      <c r="I351" s="13">
        <v>30130.999999999996</v>
      </c>
      <c r="J351" s="13">
        <v>24309.999999999996</v>
      </c>
      <c r="K351" s="13">
        <v>24309.999999999996</v>
      </c>
      <c r="L351" s="13">
        <v>19753.000000000011</v>
      </c>
      <c r="M351" s="13">
        <v>16657.000000000011</v>
      </c>
      <c r="N351" s="13">
        <v>15204.000000000005</v>
      </c>
      <c r="O351" s="13">
        <v>15204.000000000005</v>
      </c>
      <c r="P351" s="13">
        <v>12500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>
        <v>1032.633333333333</v>
      </c>
      <c r="AA351" s="13">
        <v>1032.6333333333332</v>
      </c>
      <c r="AB351" s="13">
        <v>1004.3666666666666</v>
      </c>
      <c r="AC351" s="13">
        <v>810.33333333333326</v>
      </c>
      <c r="AD351" s="13">
        <v>810.33333333333326</v>
      </c>
      <c r="AE351" s="13">
        <v>658.43333333333374</v>
      </c>
      <c r="AF351" s="13">
        <v>555.23333333333369</v>
      </c>
      <c r="AG351" s="13">
        <v>506.80000000000018</v>
      </c>
      <c r="AH351" s="13">
        <v>506.80000000000018</v>
      </c>
      <c r="AI351" s="13">
        <v>416.66666666666669</v>
      </c>
      <c r="AJ351" s="13"/>
      <c r="AK351" s="13"/>
      <c r="AL351" s="13"/>
      <c r="AM351" s="13"/>
      <c r="AN351" s="13"/>
      <c r="AO351" s="13"/>
      <c r="AP351" s="13"/>
      <c r="AQ351" s="13"/>
      <c r="AR351" s="13"/>
      <c r="AS351" s="13">
        <v>42</v>
      </c>
      <c r="AT351" s="13">
        <v>39</v>
      </c>
      <c r="AU351" s="13">
        <v>31</v>
      </c>
      <c r="AV351" s="13">
        <v>14</v>
      </c>
      <c r="AW351" s="13">
        <v>14</v>
      </c>
      <c r="AX351" s="13">
        <v>9</v>
      </c>
      <c r="AY351" s="13">
        <v>6</v>
      </c>
      <c r="AZ351" s="13">
        <v>5</v>
      </c>
      <c r="BA351" s="13">
        <v>5</v>
      </c>
      <c r="BB351" s="13">
        <v>4</v>
      </c>
      <c r="BC351" s="13"/>
      <c r="BD351" s="13"/>
      <c r="BE351" s="13"/>
      <c r="BF351" s="13"/>
      <c r="BG351" s="13"/>
      <c r="BH351" s="13"/>
      <c r="BI351" s="13"/>
      <c r="BJ351" s="13"/>
      <c r="BK351" s="13"/>
      <c r="BL351" s="13">
        <v>1.4</v>
      </c>
      <c r="BM351" s="13">
        <v>1.3</v>
      </c>
      <c r="BN351" s="13">
        <v>1.0333333333333334</v>
      </c>
      <c r="BO351" s="13">
        <v>0.46666666666666667</v>
      </c>
      <c r="BP351" s="13">
        <v>0.46666666666666667</v>
      </c>
      <c r="BQ351" s="13">
        <v>0.3</v>
      </c>
      <c r="BR351" s="13">
        <v>0.2</v>
      </c>
      <c r="BS351" s="13">
        <v>0.16666666666666666</v>
      </c>
      <c r="BT351" s="13">
        <v>0.16666666666666666</v>
      </c>
      <c r="BU351" s="13">
        <v>0.13333333333333333</v>
      </c>
      <c r="BV351" s="13"/>
      <c r="BW351" s="13"/>
      <c r="BX351" s="13"/>
      <c r="BY351" s="13"/>
      <c r="BZ351" s="13"/>
      <c r="CA351" s="13"/>
      <c r="CB351" s="13"/>
      <c r="CC351" s="13"/>
      <c r="CD351" s="13"/>
      <c r="CE351" s="13">
        <v>58.65</v>
      </c>
    </row>
    <row r="352" spans="1:83" s="2" customFormat="1" ht="14.25" customHeight="1" x14ac:dyDescent="0.2">
      <c r="A352" s="10" t="s">
        <v>29</v>
      </c>
      <c r="B352" s="10">
        <v>896</v>
      </c>
      <c r="C352" s="10" t="s">
        <v>196</v>
      </c>
      <c r="D352" s="10">
        <v>2025</v>
      </c>
      <c r="E352" s="13">
        <v>11</v>
      </c>
      <c r="F352" s="13" t="s">
        <v>665</v>
      </c>
      <c r="G352" s="13">
        <v>2047</v>
      </c>
      <c r="H352" s="13">
        <v>2047</v>
      </c>
      <c r="I352" s="13">
        <v>1503</v>
      </c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>
        <v>68.233333333333334</v>
      </c>
      <c r="AA352" s="13">
        <v>68.233333333333334</v>
      </c>
      <c r="AB352" s="13">
        <v>50.1</v>
      </c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>
        <v>12</v>
      </c>
      <c r="AT352" s="13">
        <v>10</v>
      </c>
      <c r="AU352" s="13">
        <v>5</v>
      </c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>
        <v>0.4</v>
      </c>
      <c r="BM352" s="13">
        <v>0.33333333333333331</v>
      </c>
      <c r="BN352" s="13">
        <v>0.16666666666666666</v>
      </c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>
        <v>8.4783333334489726</v>
      </c>
    </row>
    <row r="353" spans="1:83" s="2" customFormat="1" ht="14.25" customHeight="1" x14ac:dyDescent="0.2">
      <c r="A353" s="10" t="s">
        <v>29</v>
      </c>
      <c r="B353" s="10">
        <v>547</v>
      </c>
      <c r="C353" s="10" t="s">
        <v>94</v>
      </c>
      <c r="D353" s="10">
        <v>2025</v>
      </c>
      <c r="E353" s="13">
        <v>11</v>
      </c>
      <c r="F353" s="13" t="s">
        <v>670</v>
      </c>
      <c r="G353" s="13">
        <v>360</v>
      </c>
      <c r="H353" s="13">
        <v>360</v>
      </c>
      <c r="I353" s="13">
        <v>360</v>
      </c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>
        <v>12</v>
      </c>
      <c r="AA353" s="13">
        <v>12</v>
      </c>
      <c r="AB353" s="13">
        <v>12</v>
      </c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>
        <v>2</v>
      </c>
      <c r="AT353" s="13">
        <v>1</v>
      </c>
      <c r="AU353" s="13">
        <v>1</v>
      </c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>
        <v>6.6666666666666666E-2</v>
      </c>
      <c r="BM353" s="13">
        <v>3.3333333333333333E-2</v>
      </c>
      <c r="BN353" s="13">
        <v>3.3333333333333333E-2</v>
      </c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</row>
    <row r="354" spans="1:83" s="2" customFormat="1" ht="14.25" customHeight="1" x14ac:dyDescent="0.2">
      <c r="A354" s="10" t="s">
        <v>29</v>
      </c>
      <c r="B354" s="10">
        <v>587</v>
      </c>
      <c r="C354" s="10" t="s">
        <v>128</v>
      </c>
      <c r="D354" s="10">
        <v>2025</v>
      </c>
      <c r="E354" s="13">
        <v>11</v>
      </c>
      <c r="F354" s="13" t="s">
        <v>677</v>
      </c>
      <c r="G354" s="13">
        <v>487</v>
      </c>
      <c r="H354" s="13">
        <v>487</v>
      </c>
      <c r="I354" s="13">
        <v>487</v>
      </c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>
        <v>16.233333333333334</v>
      </c>
      <c r="AA354" s="13">
        <v>16.233333333333334</v>
      </c>
      <c r="AB354" s="13">
        <v>16.233333333333334</v>
      </c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>
        <v>1</v>
      </c>
      <c r="AT354" s="13">
        <v>1</v>
      </c>
      <c r="AU354" s="13">
        <v>1</v>
      </c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>
        <v>3.3333333333333333E-2</v>
      </c>
      <c r="BM354" s="13">
        <v>3.3333333333333333E-2</v>
      </c>
      <c r="BN354" s="13">
        <v>3.3333333333333333E-2</v>
      </c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>
        <v>2.6</v>
      </c>
    </row>
    <row r="355" spans="1:83" s="2" customFormat="1" ht="14.25" customHeight="1" x14ac:dyDescent="0.2">
      <c r="A355" s="10" t="s">
        <v>29</v>
      </c>
      <c r="B355" s="10">
        <v>582</v>
      </c>
      <c r="C355" s="10" t="s">
        <v>127</v>
      </c>
      <c r="D355" s="10">
        <v>2025</v>
      </c>
      <c r="E355" s="13">
        <v>11</v>
      </c>
      <c r="F355" s="13" t="s">
        <v>679</v>
      </c>
      <c r="G355" s="13">
        <v>7742</v>
      </c>
      <c r="H355" s="13">
        <v>7742</v>
      </c>
      <c r="I355" s="13">
        <v>7515</v>
      </c>
      <c r="J355" s="13">
        <v>7515</v>
      </c>
      <c r="K355" s="13">
        <v>7515</v>
      </c>
      <c r="L355" s="13">
        <v>7515</v>
      </c>
      <c r="M355" s="13">
        <v>7515</v>
      </c>
      <c r="N355" s="13">
        <v>7515</v>
      </c>
      <c r="O355" s="13">
        <v>6000</v>
      </c>
      <c r="P355" s="13">
        <v>6000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>
        <v>258.06666666666666</v>
      </c>
      <c r="AA355" s="13">
        <v>258.06666666666666</v>
      </c>
      <c r="AB355" s="13">
        <v>250.5</v>
      </c>
      <c r="AC355" s="13">
        <v>250.5</v>
      </c>
      <c r="AD355" s="13">
        <v>250.5</v>
      </c>
      <c r="AE355" s="13">
        <v>250.5</v>
      </c>
      <c r="AF355" s="13">
        <v>250.5</v>
      </c>
      <c r="AG355" s="13">
        <v>250.5</v>
      </c>
      <c r="AH355" s="13">
        <v>200</v>
      </c>
      <c r="AI355" s="13">
        <v>200</v>
      </c>
      <c r="AJ355" s="13"/>
      <c r="AK355" s="13"/>
      <c r="AL355" s="13"/>
      <c r="AM355" s="13"/>
      <c r="AN355" s="13"/>
      <c r="AO355" s="13"/>
      <c r="AP355" s="13"/>
      <c r="AQ355" s="13"/>
      <c r="AR355" s="13"/>
      <c r="AS355" s="13">
        <v>6</v>
      </c>
      <c r="AT355" s="13">
        <v>5</v>
      </c>
      <c r="AU355" s="13">
        <v>3</v>
      </c>
      <c r="AV355" s="13">
        <v>3</v>
      </c>
      <c r="AW355" s="13">
        <v>3</v>
      </c>
      <c r="AX355" s="13">
        <v>3</v>
      </c>
      <c r="AY355" s="13">
        <v>3</v>
      </c>
      <c r="AZ355" s="13">
        <v>3</v>
      </c>
      <c r="BA355" s="13">
        <v>2</v>
      </c>
      <c r="BB355" s="13">
        <v>2</v>
      </c>
      <c r="BC355" s="13"/>
      <c r="BD355" s="13"/>
      <c r="BE355" s="13"/>
      <c r="BF355" s="13"/>
      <c r="BG355" s="13"/>
      <c r="BH355" s="13"/>
      <c r="BI355" s="13"/>
      <c r="BJ355" s="13"/>
      <c r="BK355" s="13"/>
      <c r="BL355" s="13">
        <v>0.2</v>
      </c>
      <c r="BM355" s="13">
        <v>0.16666666666666666</v>
      </c>
      <c r="BN355" s="13">
        <v>0.1</v>
      </c>
      <c r="BO355" s="13">
        <v>0.1</v>
      </c>
      <c r="BP355" s="13">
        <v>0.1</v>
      </c>
      <c r="BQ355" s="13">
        <v>0.1</v>
      </c>
      <c r="BR355" s="13">
        <v>0.1</v>
      </c>
      <c r="BS355" s="13">
        <v>0.1</v>
      </c>
      <c r="BT355" s="13">
        <v>6.6666666666666666E-2</v>
      </c>
      <c r="BU355" s="13">
        <v>6.6666666666666666E-2</v>
      </c>
      <c r="BV355" s="13"/>
      <c r="BW355" s="13"/>
      <c r="BX355" s="13"/>
      <c r="BY355" s="13"/>
      <c r="BZ355" s="13"/>
      <c r="CA355" s="13"/>
      <c r="CB355" s="13"/>
      <c r="CC355" s="13"/>
      <c r="CD355" s="13"/>
      <c r="CE355" s="13">
        <v>11.199166666627862</v>
      </c>
    </row>
    <row r="356" spans="1:83" s="2" customFormat="1" ht="14.25" customHeight="1" x14ac:dyDescent="0.2">
      <c r="A356" s="10" t="s">
        <v>29</v>
      </c>
      <c r="B356" s="10">
        <v>862</v>
      </c>
      <c r="C356" s="10" t="s">
        <v>105</v>
      </c>
      <c r="D356" s="10">
        <v>2025</v>
      </c>
      <c r="E356" s="13">
        <v>11</v>
      </c>
      <c r="F356" s="13" t="s">
        <v>678</v>
      </c>
      <c r="G356" s="13">
        <v>299</v>
      </c>
      <c r="H356" s="13">
        <v>299</v>
      </c>
      <c r="I356" s="13">
        <v>299</v>
      </c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>
        <v>9.9666666666666668</v>
      </c>
      <c r="AA356" s="13">
        <v>9.9666666666666668</v>
      </c>
      <c r="AB356" s="13">
        <v>9.9666666666666668</v>
      </c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>
        <v>1</v>
      </c>
      <c r="AT356" s="13">
        <v>1</v>
      </c>
      <c r="AU356" s="13">
        <v>1</v>
      </c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>
        <v>3.3333333333333333E-2</v>
      </c>
      <c r="BM356" s="13">
        <v>3.3333333333333333E-2</v>
      </c>
      <c r="BN356" s="13">
        <v>3.3333333333333333E-2</v>
      </c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</row>
    <row r="357" spans="1:83" s="2" customFormat="1" ht="14.25" customHeight="1" x14ac:dyDescent="0.2">
      <c r="A357" s="10" t="s">
        <v>29</v>
      </c>
      <c r="B357" s="10">
        <v>803</v>
      </c>
      <c r="C357" s="10" t="s">
        <v>154</v>
      </c>
      <c r="D357" s="10">
        <v>2025</v>
      </c>
      <c r="E357" s="13">
        <v>11</v>
      </c>
      <c r="F357" s="13" t="s">
        <v>666</v>
      </c>
      <c r="G357" s="13">
        <v>6022</v>
      </c>
      <c r="H357" s="13">
        <v>6022</v>
      </c>
      <c r="I357" s="13">
        <v>5842</v>
      </c>
      <c r="J357" s="13">
        <v>3560</v>
      </c>
      <c r="K357" s="13">
        <v>3560</v>
      </c>
      <c r="L357" s="13">
        <v>2742</v>
      </c>
      <c r="M357" s="13">
        <v>1742</v>
      </c>
      <c r="N357" s="13">
        <v>1742</v>
      </c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>
        <v>200.73333333333332</v>
      </c>
      <c r="AA357" s="13">
        <v>200.73333333333332</v>
      </c>
      <c r="AB357" s="13">
        <v>194.73333333333332</v>
      </c>
      <c r="AC357" s="13">
        <v>118.66666666666667</v>
      </c>
      <c r="AD357" s="13">
        <v>118.66666666666667</v>
      </c>
      <c r="AE357" s="13">
        <v>91.4</v>
      </c>
      <c r="AF357" s="13">
        <v>58.06666666666667</v>
      </c>
      <c r="AG357" s="13">
        <v>58.06666666666667</v>
      </c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>
        <v>13</v>
      </c>
      <c r="AT357" s="13">
        <v>12</v>
      </c>
      <c r="AU357" s="13">
        <v>11</v>
      </c>
      <c r="AV357" s="13">
        <v>3</v>
      </c>
      <c r="AW357" s="13">
        <v>3</v>
      </c>
      <c r="AX357" s="13">
        <v>2</v>
      </c>
      <c r="AY357" s="13">
        <v>1</v>
      </c>
      <c r="AZ357" s="13">
        <v>1</v>
      </c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>
        <v>0.43333333333333335</v>
      </c>
      <c r="BM357" s="13">
        <v>0.4</v>
      </c>
      <c r="BN357" s="13">
        <v>0.36666666666666664</v>
      </c>
      <c r="BO357" s="13">
        <v>0.1</v>
      </c>
      <c r="BP357" s="13">
        <v>0.1</v>
      </c>
      <c r="BQ357" s="13">
        <v>6.6666666666666666E-2</v>
      </c>
      <c r="BR357" s="13">
        <v>3.3333333333333333E-2</v>
      </c>
      <c r="BS357" s="13">
        <v>3.3333333333333333E-2</v>
      </c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>
        <v>35.364999999979048</v>
      </c>
    </row>
    <row r="358" spans="1:83" s="2" customFormat="1" ht="14.25" customHeight="1" x14ac:dyDescent="0.2">
      <c r="A358" s="10" t="s">
        <v>29</v>
      </c>
      <c r="B358" s="10"/>
      <c r="C358" s="10"/>
      <c r="D358" s="10">
        <v>2025</v>
      </c>
      <c r="E358" s="13">
        <v>11</v>
      </c>
      <c r="F358" s="13" t="s">
        <v>676</v>
      </c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>
        <v>9.93</v>
      </c>
    </row>
    <row r="359" spans="1:83" s="2" customFormat="1" ht="14.25" customHeight="1" x14ac:dyDescent="0.2">
      <c r="A359" s="10" t="s">
        <v>29</v>
      </c>
      <c r="B359" s="10">
        <v>805</v>
      </c>
      <c r="C359" s="10" t="s">
        <v>137</v>
      </c>
      <c r="D359" s="10">
        <v>2025</v>
      </c>
      <c r="E359" s="13">
        <v>11</v>
      </c>
      <c r="F359" s="13" t="s">
        <v>659</v>
      </c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>
        <v>10.819722222147975</v>
      </c>
    </row>
    <row r="360" spans="1:83" s="2" customFormat="1" ht="14.25" customHeight="1" x14ac:dyDescent="0.2">
      <c r="A360" s="10" t="s">
        <v>29</v>
      </c>
      <c r="B360" s="10">
        <v>579</v>
      </c>
      <c r="C360" s="10" t="s">
        <v>104</v>
      </c>
      <c r="D360" s="10">
        <v>2025</v>
      </c>
      <c r="E360" s="13">
        <v>11</v>
      </c>
      <c r="F360" s="13" t="s">
        <v>673</v>
      </c>
      <c r="G360" s="13">
        <v>230</v>
      </c>
      <c r="H360" s="13">
        <v>230</v>
      </c>
      <c r="I360" s="13">
        <v>230</v>
      </c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>
        <v>7.666666666666667</v>
      </c>
      <c r="AA360" s="13">
        <v>7.666666666666667</v>
      </c>
      <c r="AB360" s="13">
        <v>7.666666666666667</v>
      </c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>
        <v>1</v>
      </c>
      <c r="AT360" s="13">
        <v>1</v>
      </c>
      <c r="AU360" s="13">
        <v>1</v>
      </c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>
        <v>3.3333333333333333E-2</v>
      </c>
      <c r="BM360" s="13">
        <v>3.3333333333333333E-2</v>
      </c>
      <c r="BN360" s="13">
        <v>3.3333333333333333E-2</v>
      </c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</row>
    <row r="361" spans="1:83" s="2" customFormat="1" ht="14.25" customHeight="1" x14ac:dyDescent="0.2">
      <c r="A361" s="10" t="s">
        <v>29</v>
      </c>
      <c r="B361" s="10">
        <v>568</v>
      </c>
      <c r="C361" s="10" t="s">
        <v>189</v>
      </c>
      <c r="D361" s="10">
        <v>2025</v>
      </c>
      <c r="E361" s="13">
        <v>11</v>
      </c>
      <c r="F361" s="13" t="s">
        <v>664</v>
      </c>
      <c r="G361" s="13">
        <v>198022.00000000044</v>
      </c>
      <c r="H361" s="13">
        <v>198022.00000000035</v>
      </c>
      <c r="I361" s="13">
        <v>195493.00000000032</v>
      </c>
      <c r="J361" s="13">
        <v>180195.00000000029</v>
      </c>
      <c r="K361" s="13">
        <v>167731.00000000023</v>
      </c>
      <c r="L361" s="13">
        <v>161502.00000000017</v>
      </c>
      <c r="M361" s="13">
        <v>151584.00000000012</v>
      </c>
      <c r="N361" s="13">
        <v>142466.00000000012</v>
      </c>
      <c r="O361" s="13">
        <v>132461.00000000006</v>
      </c>
      <c r="P361" s="13">
        <v>132461.00000000006</v>
      </c>
      <c r="Q361" s="13">
        <v>105813.99999999997</v>
      </c>
      <c r="R361" s="13">
        <v>105813.99999999997</v>
      </c>
      <c r="S361" s="13">
        <v>100313.99999999994</v>
      </c>
      <c r="T361" s="13">
        <v>83532</v>
      </c>
      <c r="U361" s="13">
        <v>83532</v>
      </c>
      <c r="V361" s="13">
        <v>46139.999999999985</v>
      </c>
      <c r="W361" s="13">
        <v>46139.999999999985</v>
      </c>
      <c r="X361" s="13"/>
      <c r="Y361" s="13"/>
      <c r="Z361" s="13">
        <v>6600.7333333333481</v>
      </c>
      <c r="AA361" s="13">
        <v>6600.7333333333454</v>
      </c>
      <c r="AB361" s="13">
        <v>6516.4333333333443</v>
      </c>
      <c r="AC361" s="13">
        <v>6006.50000000001</v>
      </c>
      <c r="AD361" s="13">
        <v>5591.033333333341</v>
      </c>
      <c r="AE361" s="13">
        <v>5383.400000000006</v>
      </c>
      <c r="AF361" s="13">
        <v>5052.8000000000038</v>
      </c>
      <c r="AG361" s="13">
        <v>4748.8666666666704</v>
      </c>
      <c r="AH361" s="13">
        <v>4415.3666666666686</v>
      </c>
      <c r="AI361" s="13">
        <v>4415.3666666666686</v>
      </c>
      <c r="AJ361" s="13">
        <v>3527.1333333333323</v>
      </c>
      <c r="AK361" s="13">
        <v>3527.1333333333323</v>
      </c>
      <c r="AL361" s="13">
        <v>3343.7999999999979</v>
      </c>
      <c r="AM361" s="13">
        <v>2784.4</v>
      </c>
      <c r="AN361" s="13">
        <v>2784.4</v>
      </c>
      <c r="AO361" s="13">
        <v>1537.9999999999995</v>
      </c>
      <c r="AP361" s="13">
        <v>1537.9999999999995</v>
      </c>
      <c r="AQ361" s="13"/>
      <c r="AR361" s="13"/>
      <c r="AS361" s="13">
        <v>152</v>
      </c>
      <c r="AT361" s="13">
        <v>132</v>
      </c>
      <c r="AU361" s="13">
        <v>111</v>
      </c>
      <c r="AV361" s="13">
        <v>65</v>
      </c>
      <c r="AW361" s="13">
        <v>45</v>
      </c>
      <c r="AX361" s="13">
        <v>38</v>
      </c>
      <c r="AY361" s="13">
        <v>29</v>
      </c>
      <c r="AZ361" s="13">
        <v>22</v>
      </c>
      <c r="BA361" s="13">
        <v>16</v>
      </c>
      <c r="BB361" s="13">
        <v>16</v>
      </c>
      <c r="BC361" s="13">
        <v>8</v>
      </c>
      <c r="BD361" s="13">
        <v>8</v>
      </c>
      <c r="BE361" s="13">
        <v>7</v>
      </c>
      <c r="BF361" s="13">
        <v>5</v>
      </c>
      <c r="BG361" s="13">
        <v>5</v>
      </c>
      <c r="BH361" s="13">
        <v>2</v>
      </c>
      <c r="BI361" s="13">
        <v>2</v>
      </c>
      <c r="BJ361" s="13"/>
      <c r="BK361" s="13"/>
      <c r="BL361" s="13">
        <v>5.0666666666666664</v>
      </c>
      <c r="BM361" s="13">
        <v>4.4000000000000004</v>
      </c>
      <c r="BN361" s="13">
        <v>3.7</v>
      </c>
      <c r="BO361" s="13">
        <v>2.1666666666666665</v>
      </c>
      <c r="BP361" s="13">
        <v>1.5</v>
      </c>
      <c r="BQ361" s="13">
        <v>1.2666666666666666</v>
      </c>
      <c r="BR361" s="13">
        <v>0.96666666666666667</v>
      </c>
      <c r="BS361" s="13">
        <v>0.73333333333333328</v>
      </c>
      <c r="BT361" s="13">
        <v>0.53333333333333333</v>
      </c>
      <c r="BU361" s="13">
        <v>0.53333333333333333</v>
      </c>
      <c r="BV361" s="13">
        <v>0.26666666666666666</v>
      </c>
      <c r="BW361" s="13">
        <v>0.26666666666666666</v>
      </c>
      <c r="BX361" s="13">
        <v>0.23333333333333334</v>
      </c>
      <c r="BY361" s="13">
        <v>0.16666666666666666</v>
      </c>
      <c r="BZ361" s="13">
        <v>0.16666666666666666</v>
      </c>
      <c r="CA361" s="13">
        <v>6.6666666666666666E-2</v>
      </c>
      <c r="CB361" s="13">
        <v>6.6666666666666666E-2</v>
      </c>
      <c r="CC361" s="13"/>
      <c r="CD361" s="13"/>
      <c r="CE361" s="13">
        <v>161.96250000038884</v>
      </c>
    </row>
    <row r="362" spans="1:83" s="2" customFormat="1" ht="14.25" customHeight="1" x14ac:dyDescent="0.2">
      <c r="A362" s="10" t="s">
        <v>29</v>
      </c>
      <c r="B362" s="10">
        <v>569</v>
      </c>
      <c r="C362" s="10" t="s">
        <v>95</v>
      </c>
      <c r="D362" s="10">
        <v>2025</v>
      </c>
      <c r="E362" s="13">
        <v>11</v>
      </c>
      <c r="F362" s="13" t="s">
        <v>658</v>
      </c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>
        <v>4.82</v>
      </c>
    </row>
    <row r="363" spans="1:83" s="2" customFormat="1" ht="14.25" customHeight="1" x14ac:dyDescent="0.2">
      <c r="A363" s="10" t="s">
        <v>29</v>
      </c>
      <c r="B363" s="10">
        <v>574</v>
      </c>
      <c r="C363" s="10" t="s">
        <v>100</v>
      </c>
      <c r="D363" s="10">
        <v>2025</v>
      </c>
      <c r="E363" s="13">
        <v>11</v>
      </c>
      <c r="F363" s="13" t="s">
        <v>675</v>
      </c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>
        <v>0.08</v>
      </c>
    </row>
    <row r="364" spans="1:83" s="2" customFormat="1" ht="14.25" customHeight="1" x14ac:dyDescent="0.2">
      <c r="A364" s="10" t="s">
        <v>29</v>
      </c>
      <c r="B364" s="10">
        <v>814</v>
      </c>
      <c r="C364" s="10" t="s">
        <v>111</v>
      </c>
      <c r="D364" s="10">
        <v>2025</v>
      </c>
      <c r="E364" s="13">
        <v>11</v>
      </c>
      <c r="F364" s="13" t="s">
        <v>667</v>
      </c>
      <c r="G364" s="13">
        <v>270</v>
      </c>
      <c r="H364" s="13">
        <v>270</v>
      </c>
      <c r="I364" s="13">
        <v>270</v>
      </c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>
        <v>9</v>
      </c>
      <c r="AA364" s="13">
        <v>9</v>
      </c>
      <c r="AB364" s="13">
        <v>9</v>
      </c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>
        <v>1</v>
      </c>
      <c r="AT364" s="13">
        <v>1</v>
      </c>
      <c r="AU364" s="13">
        <v>1</v>
      </c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>
        <v>3.3333333333333333E-2</v>
      </c>
      <c r="BM364" s="13">
        <v>3.3333333333333333E-2</v>
      </c>
      <c r="BN364" s="13">
        <v>3.3333333333333333E-2</v>
      </c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</row>
    <row r="365" spans="1:83" s="2" customFormat="1" ht="14.25" customHeight="1" x14ac:dyDescent="0.2">
      <c r="A365" s="10" t="s">
        <v>29</v>
      </c>
      <c r="B365" s="10">
        <v>586</v>
      </c>
      <c r="C365" s="10" t="s">
        <v>102</v>
      </c>
      <c r="D365" s="10">
        <v>2025</v>
      </c>
      <c r="E365" s="13">
        <v>11</v>
      </c>
      <c r="F365" s="13" t="s">
        <v>660</v>
      </c>
      <c r="G365" s="13">
        <v>19807.000000000004</v>
      </c>
      <c r="H365" s="13">
        <v>19807.000000000004</v>
      </c>
      <c r="I365" s="13">
        <v>19324.000000000004</v>
      </c>
      <c r="J365" s="13">
        <v>17208</v>
      </c>
      <c r="K365" s="13">
        <v>14824.999999999998</v>
      </c>
      <c r="L365" s="13">
        <v>12142.999999999998</v>
      </c>
      <c r="M365" s="13">
        <v>12142.999999999998</v>
      </c>
      <c r="N365" s="13">
        <v>10843.999999999998</v>
      </c>
      <c r="O365" s="13">
        <v>9000</v>
      </c>
      <c r="P365" s="13">
        <v>9000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>
        <v>660.23333333333346</v>
      </c>
      <c r="AA365" s="13">
        <v>660.23333333333346</v>
      </c>
      <c r="AB365" s="13">
        <v>644.13333333333344</v>
      </c>
      <c r="AC365" s="13">
        <v>573.6</v>
      </c>
      <c r="AD365" s="13">
        <v>494.16666666666663</v>
      </c>
      <c r="AE365" s="13">
        <v>404.76666666666659</v>
      </c>
      <c r="AF365" s="13">
        <v>404.76666666666659</v>
      </c>
      <c r="AG365" s="13">
        <v>361.46666666666658</v>
      </c>
      <c r="AH365" s="13">
        <v>300</v>
      </c>
      <c r="AI365" s="13">
        <v>300</v>
      </c>
      <c r="AJ365" s="13"/>
      <c r="AK365" s="13"/>
      <c r="AL365" s="13"/>
      <c r="AM365" s="13"/>
      <c r="AN365" s="13"/>
      <c r="AO365" s="13"/>
      <c r="AP365" s="13"/>
      <c r="AQ365" s="13"/>
      <c r="AR365" s="13"/>
      <c r="AS365" s="13">
        <v>23</v>
      </c>
      <c r="AT365" s="13">
        <v>23</v>
      </c>
      <c r="AU365" s="13">
        <v>18</v>
      </c>
      <c r="AV365" s="13">
        <v>12</v>
      </c>
      <c r="AW365" s="13">
        <v>8</v>
      </c>
      <c r="AX365" s="13">
        <v>5</v>
      </c>
      <c r="AY365" s="13">
        <v>5</v>
      </c>
      <c r="AZ365" s="13">
        <v>4</v>
      </c>
      <c r="BA365" s="13">
        <v>3</v>
      </c>
      <c r="BB365" s="13">
        <v>3</v>
      </c>
      <c r="BC365" s="13"/>
      <c r="BD365" s="13"/>
      <c r="BE365" s="13"/>
      <c r="BF365" s="13"/>
      <c r="BG365" s="13"/>
      <c r="BH365" s="13"/>
      <c r="BI365" s="13"/>
      <c r="BJ365" s="13"/>
      <c r="BK365" s="13"/>
      <c r="BL365" s="13">
        <v>0.76666666666666672</v>
      </c>
      <c r="BM365" s="13">
        <v>0.76666666666666672</v>
      </c>
      <c r="BN365" s="13">
        <v>0.6</v>
      </c>
      <c r="BO365" s="13">
        <v>0.4</v>
      </c>
      <c r="BP365" s="13">
        <v>0.26666666666666666</v>
      </c>
      <c r="BQ365" s="13">
        <v>0.16666666666666666</v>
      </c>
      <c r="BR365" s="13">
        <v>0.16666666666666666</v>
      </c>
      <c r="BS365" s="13">
        <v>0.13333333333333333</v>
      </c>
      <c r="BT365" s="13">
        <v>0.1</v>
      </c>
      <c r="BU365" s="13">
        <v>0.1</v>
      </c>
      <c r="BV365" s="13"/>
      <c r="BW365" s="13"/>
      <c r="BX365" s="13"/>
      <c r="BY365" s="13"/>
      <c r="BZ365" s="13"/>
      <c r="CA365" s="13"/>
      <c r="CB365" s="13"/>
      <c r="CC365" s="13"/>
      <c r="CD365" s="13"/>
      <c r="CE365" s="13">
        <v>24.735277777654119</v>
      </c>
    </row>
    <row r="366" spans="1:83" s="2" customFormat="1" ht="14.25" customHeight="1" x14ac:dyDescent="0.2">
      <c r="A366" s="10" t="s">
        <v>29</v>
      </c>
      <c r="B366" s="10">
        <v>558</v>
      </c>
      <c r="C366" s="10" t="s">
        <v>90</v>
      </c>
      <c r="D366" s="10">
        <v>2025</v>
      </c>
      <c r="E366" s="13">
        <v>11</v>
      </c>
      <c r="F366" s="13" t="s">
        <v>661</v>
      </c>
      <c r="G366" s="13">
        <v>121765.00000000019</v>
      </c>
      <c r="H366" s="13">
        <v>121765.00000000016</v>
      </c>
      <c r="I366" s="13">
        <v>116979.00000000017</v>
      </c>
      <c r="J366" s="13">
        <v>90469.00000000016</v>
      </c>
      <c r="K366" s="13">
        <v>69092.999999999971</v>
      </c>
      <c r="L366" s="13">
        <v>56856.999999999971</v>
      </c>
      <c r="M366" s="13">
        <v>47234.999999999978</v>
      </c>
      <c r="N366" s="13">
        <v>42043.999999999985</v>
      </c>
      <c r="O366" s="13">
        <v>35024.999999999993</v>
      </c>
      <c r="P366" s="13">
        <v>32999.999999999993</v>
      </c>
      <c r="Q366" s="13">
        <v>5500</v>
      </c>
      <c r="R366" s="13">
        <v>5500</v>
      </c>
      <c r="S366" s="13"/>
      <c r="T366" s="13"/>
      <c r="U366" s="13"/>
      <c r="V366" s="13"/>
      <c r="W366" s="13"/>
      <c r="X366" s="13"/>
      <c r="Y366" s="13"/>
      <c r="Z366" s="13">
        <v>4058.8333333333399</v>
      </c>
      <c r="AA366" s="13">
        <v>4058.8333333333385</v>
      </c>
      <c r="AB366" s="13">
        <v>3899.3000000000056</v>
      </c>
      <c r="AC366" s="13">
        <v>3015.6333333333387</v>
      </c>
      <c r="AD366" s="13">
        <v>2303.099999999999</v>
      </c>
      <c r="AE366" s="13">
        <v>1895.2333333333324</v>
      </c>
      <c r="AF366" s="13">
        <v>1574.4999999999993</v>
      </c>
      <c r="AG366" s="13">
        <v>1401.4666666666662</v>
      </c>
      <c r="AH366" s="13">
        <v>1167.4999999999998</v>
      </c>
      <c r="AI366" s="13">
        <v>1099.9999999999998</v>
      </c>
      <c r="AJ366" s="13">
        <v>183.33333333333334</v>
      </c>
      <c r="AK366" s="13">
        <v>183.33333333333334</v>
      </c>
      <c r="AL366" s="13"/>
      <c r="AM366" s="13"/>
      <c r="AN366" s="13"/>
      <c r="AO366" s="13"/>
      <c r="AP366" s="13"/>
      <c r="AQ366" s="13"/>
      <c r="AR366" s="13"/>
      <c r="AS366" s="13">
        <v>210</v>
      </c>
      <c r="AT366" s="13">
        <v>198</v>
      </c>
      <c r="AU366" s="13">
        <v>156</v>
      </c>
      <c r="AV366" s="13">
        <v>76</v>
      </c>
      <c r="AW366" s="13">
        <v>42</v>
      </c>
      <c r="AX366" s="13">
        <v>28</v>
      </c>
      <c r="AY366" s="13">
        <v>19</v>
      </c>
      <c r="AZ366" s="13">
        <v>15</v>
      </c>
      <c r="BA366" s="13">
        <v>11</v>
      </c>
      <c r="BB366" s="13">
        <v>10</v>
      </c>
      <c r="BC366" s="13">
        <v>1</v>
      </c>
      <c r="BD366" s="13">
        <v>1</v>
      </c>
      <c r="BE366" s="13"/>
      <c r="BF366" s="13"/>
      <c r="BG366" s="13"/>
      <c r="BH366" s="13"/>
      <c r="BI366" s="13"/>
      <c r="BJ366" s="13"/>
      <c r="BK366" s="13"/>
      <c r="BL366" s="13">
        <v>7</v>
      </c>
      <c r="BM366" s="13">
        <v>6.6</v>
      </c>
      <c r="BN366" s="13">
        <v>5.2</v>
      </c>
      <c r="BO366" s="13">
        <v>2.5333333333333332</v>
      </c>
      <c r="BP366" s="13">
        <v>1.4</v>
      </c>
      <c r="BQ366" s="13">
        <v>0.93333333333333335</v>
      </c>
      <c r="BR366" s="13">
        <v>0.6333333333333333</v>
      </c>
      <c r="BS366" s="13">
        <v>0.5</v>
      </c>
      <c r="BT366" s="13">
        <v>0.36666666666666664</v>
      </c>
      <c r="BU366" s="13">
        <v>0.33333333333333331</v>
      </c>
      <c r="BV366" s="13">
        <v>3.3333333333333333E-2</v>
      </c>
      <c r="BW366" s="13">
        <v>3.3333333333333333E-2</v>
      </c>
      <c r="BX366" s="13"/>
      <c r="BY366" s="13"/>
      <c r="BZ366" s="13"/>
      <c r="CA366" s="13"/>
      <c r="CB366" s="13"/>
      <c r="CC366" s="13"/>
      <c r="CD366" s="13"/>
      <c r="CE366" s="13">
        <v>177.49361111054895</v>
      </c>
    </row>
    <row r="367" spans="1:83" s="2" customFormat="1" ht="14.25" customHeight="1" x14ac:dyDescent="0.2">
      <c r="A367" s="10" t="s">
        <v>29</v>
      </c>
      <c r="B367" s="10">
        <v>863</v>
      </c>
      <c r="C367" s="10" t="s">
        <v>195</v>
      </c>
      <c r="D367" s="10">
        <v>2025</v>
      </c>
      <c r="E367" s="13">
        <v>11</v>
      </c>
      <c r="F367" s="13" t="s">
        <v>669</v>
      </c>
      <c r="G367" s="13">
        <v>19866</v>
      </c>
      <c r="H367" s="13">
        <v>19866</v>
      </c>
      <c r="I367" s="13">
        <v>18301</v>
      </c>
      <c r="J367" s="13">
        <v>13578.000000000004</v>
      </c>
      <c r="K367" s="13">
        <v>10511.000000000004</v>
      </c>
      <c r="L367" s="13">
        <v>8884.0000000000018</v>
      </c>
      <c r="M367" s="13">
        <v>7787</v>
      </c>
      <c r="N367" s="13">
        <v>7787</v>
      </c>
      <c r="O367" s="13">
        <v>6000</v>
      </c>
      <c r="P367" s="13">
        <v>6000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>
        <v>662.2</v>
      </c>
      <c r="AA367" s="13">
        <v>662.2</v>
      </c>
      <c r="AB367" s="13">
        <v>610.0333333333333</v>
      </c>
      <c r="AC367" s="13">
        <v>452.60000000000014</v>
      </c>
      <c r="AD367" s="13">
        <v>350.36666666666679</v>
      </c>
      <c r="AE367" s="13">
        <v>296.13333333333338</v>
      </c>
      <c r="AF367" s="13">
        <v>259.56666666666666</v>
      </c>
      <c r="AG367" s="13">
        <v>259.56666666666666</v>
      </c>
      <c r="AH367" s="13">
        <v>200</v>
      </c>
      <c r="AI367" s="13">
        <v>200</v>
      </c>
      <c r="AJ367" s="13"/>
      <c r="AK367" s="13"/>
      <c r="AL367" s="13"/>
      <c r="AM367" s="13"/>
      <c r="AN367" s="13"/>
      <c r="AO367" s="13"/>
      <c r="AP367" s="13"/>
      <c r="AQ367" s="13"/>
      <c r="AR367" s="13"/>
      <c r="AS367" s="13">
        <v>38</v>
      </c>
      <c r="AT367" s="13">
        <v>37</v>
      </c>
      <c r="AU367" s="13">
        <v>26</v>
      </c>
      <c r="AV367" s="13">
        <v>11</v>
      </c>
      <c r="AW367" s="13">
        <v>6</v>
      </c>
      <c r="AX367" s="13">
        <v>4</v>
      </c>
      <c r="AY367" s="13">
        <v>3</v>
      </c>
      <c r="AZ367" s="13">
        <v>3</v>
      </c>
      <c r="BA367" s="13">
        <v>2</v>
      </c>
      <c r="BB367" s="13">
        <v>2</v>
      </c>
      <c r="BC367" s="13"/>
      <c r="BD367" s="13"/>
      <c r="BE367" s="13"/>
      <c r="BF367" s="13"/>
      <c r="BG367" s="13"/>
      <c r="BH367" s="13"/>
      <c r="BI367" s="13"/>
      <c r="BJ367" s="13"/>
      <c r="BK367" s="13"/>
      <c r="BL367" s="13">
        <v>1.2666666666666666</v>
      </c>
      <c r="BM367" s="13">
        <v>1.2333333333333334</v>
      </c>
      <c r="BN367" s="13">
        <v>0.8666666666666667</v>
      </c>
      <c r="BO367" s="13">
        <v>0.36666666666666664</v>
      </c>
      <c r="BP367" s="13">
        <v>0.2</v>
      </c>
      <c r="BQ367" s="13">
        <v>0.13333333333333333</v>
      </c>
      <c r="BR367" s="13">
        <v>0.1</v>
      </c>
      <c r="BS367" s="13">
        <v>0.1</v>
      </c>
      <c r="BT367" s="13">
        <v>6.6666666666666666E-2</v>
      </c>
      <c r="BU367" s="13">
        <v>6.6666666666666666E-2</v>
      </c>
      <c r="BV367" s="13"/>
      <c r="BW367" s="13"/>
      <c r="BX367" s="13"/>
      <c r="BY367" s="13"/>
      <c r="BZ367" s="13"/>
      <c r="CA367" s="13"/>
      <c r="CB367" s="13"/>
      <c r="CC367" s="13"/>
      <c r="CD367" s="13"/>
      <c r="CE367" s="13">
        <v>62.29138888880145</v>
      </c>
    </row>
    <row r="368" spans="1:83" s="2" customFormat="1" ht="14.25" customHeight="1" x14ac:dyDescent="0.2">
      <c r="A368" s="10" t="s">
        <v>29</v>
      </c>
      <c r="B368" s="10">
        <v>890</v>
      </c>
      <c r="C368" s="10" t="s">
        <v>97</v>
      </c>
      <c r="D368" s="10">
        <v>2025</v>
      </c>
      <c r="E368" s="13">
        <v>11</v>
      </c>
      <c r="F368" s="13" t="s">
        <v>662</v>
      </c>
      <c r="G368" s="13">
        <v>185581.00000000067</v>
      </c>
      <c r="H368" s="13">
        <v>185744.00000000052</v>
      </c>
      <c r="I368" s="13">
        <v>180202.00000000047</v>
      </c>
      <c r="J368" s="13">
        <v>151240.00000000026</v>
      </c>
      <c r="K368" s="13">
        <v>128160.00000000031</v>
      </c>
      <c r="L368" s="13">
        <v>106214.00000000035</v>
      </c>
      <c r="M368" s="13">
        <v>94047.000000000146</v>
      </c>
      <c r="N368" s="13">
        <v>83826.000000000015</v>
      </c>
      <c r="O368" s="13">
        <v>67256.000000000015</v>
      </c>
      <c r="P368" s="13">
        <v>60986.999999999964</v>
      </c>
      <c r="Q368" s="13">
        <v>11000.000000000004</v>
      </c>
      <c r="R368" s="13">
        <v>11000.000000000004</v>
      </c>
      <c r="S368" s="13"/>
      <c r="T368" s="13"/>
      <c r="U368" s="13"/>
      <c r="V368" s="13"/>
      <c r="W368" s="13"/>
      <c r="X368" s="13"/>
      <c r="Y368" s="13"/>
      <c r="Z368" s="13">
        <v>6186.0333333333556</v>
      </c>
      <c r="AA368" s="13">
        <v>6191.4666666666844</v>
      </c>
      <c r="AB368" s="13">
        <v>6006.733333333349</v>
      </c>
      <c r="AC368" s="13">
        <v>5041.3333333333421</v>
      </c>
      <c r="AD368" s="13">
        <v>4272.00000000001</v>
      </c>
      <c r="AE368" s="13">
        <v>3540.4666666666785</v>
      </c>
      <c r="AF368" s="13">
        <v>3134.9000000000046</v>
      </c>
      <c r="AG368" s="13">
        <v>2794.2000000000003</v>
      </c>
      <c r="AH368" s="13">
        <v>2241.8666666666672</v>
      </c>
      <c r="AI368" s="13">
        <v>2032.8999999999987</v>
      </c>
      <c r="AJ368" s="13">
        <v>366.6666666666668</v>
      </c>
      <c r="AK368" s="13">
        <v>366.6666666666668</v>
      </c>
      <c r="AL368" s="13"/>
      <c r="AM368" s="13"/>
      <c r="AN368" s="13"/>
      <c r="AO368" s="13"/>
      <c r="AP368" s="13"/>
      <c r="AQ368" s="13"/>
      <c r="AR368" s="13"/>
      <c r="AS368" s="13">
        <v>270</v>
      </c>
      <c r="AT368" s="13">
        <v>246</v>
      </c>
      <c r="AU368" s="13">
        <v>200</v>
      </c>
      <c r="AV368" s="13">
        <v>112</v>
      </c>
      <c r="AW368" s="13">
        <v>75</v>
      </c>
      <c r="AX368" s="13">
        <v>50</v>
      </c>
      <c r="AY368" s="13">
        <v>39</v>
      </c>
      <c r="AZ368" s="13">
        <v>31</v>
      </c>
      <c r="BA368" s="13">
        <v>21</v>
      </c>
      <c r="BB368" s="13">
        <v>18</v>
      </c>
      <c r="BC368" s="13">
        <v>2</v>
      </c>
      <c r="BD368" s="13">
        <v>2</v>
      </c>
      <c r="BE368" s="13"/>
      <c r="BF368" s="13"/>
      <c r="BG368" s="13"/>
      <c r="BH368" s="13"/>
      <c r="BI368" s="13"/>
      <c r="BJ368" s="13"/>
      <c r="BK368" s="13"/>
      <c r="BL368" s="13">
        <v>9</v>
      </c>
      <c r="BM368" s="13">
        <v>8.1999999999999993</v>
      </c>
      <c r="BN368" s="13">
        <v>6.666666666666667</v>
      </c>
      <c r="BO368" s="13">
        <v>3.7333333333333334</v>
      </c>
      <c r="BP368" s="13">
        <v>2.5</v>
      </c>
      <c r="BQ368" s="13">
        <v>1.6666666666666667</v>
      </c>
      <c r="BR368" s="13">
        <v>1.3</v>
      </c>
      <c r="BS368" s="13">
        <v>1.0333333333333334</v>
      </c>
      <c r="BT368" s="13">
        <v>0.7</v>
      </c>
      <c r="BU368" s="13">
        <v>0.6</v>
      </c>
      <c r="BV368" s="13">
        <v>6.6666666666666666E-2</v>
      </c>
      <c r="BW368" s="13">
        <v>6.6666666666666666E-2</v>
      </c>
      <c r="BX368" s="13"/>
      <c r="BY368" s="13"/>
      <c r="BZ368" s="13"/>
      <c r="CA368" s="13"/>
      <c r="CB368" s="13"/>
      <c r="CC368" s="13"/>
      <c r="CD368" s="13"/>
      <c r="CE368" s="13">
        <v>204.3794444440864</v>
      </c>
    </row>
    <row r="369" spans="1:83" s="2" customFormat="1" ht="14.25" customHeight="1" x14ac:dyDescent="0.2">
      <c r="A369" s="10" t="s">
        <v>29</v>
      </c>
      <c r="B369" s="10">
        <v>853</v>
      </c>
      <c r="C369" s="10" t="s">
        <v>117</v>
      </c>
      <c r="D369" s="10">
        <v>2025</v>
      </c>
      <c r="E369" s="13">
        <v>11</v>
      </c>
      <c r="F369" s="13" t="s">
        <v>668</v>
      </c>
      <c r="G369" s="13">
        <v>12275.000000000002</v>
      </c>
      <c r="H369" s="13">
        <v>12275.000000000002</v>
      </c>
      <c r="I369" s="13">
        <v>11064.000000000002</v>
      </c>
      <c r="J369" s="13">
        <v>9556.0000000000018</v>
      </c>
      <c r="K369" s="13">
        <v>8446</v>
      </c>
      <c r="L369" s="13">
        <v>7451.9999999999991</v>
      </c>
      <c r="M369" s="13">
        <v>5189.9999999999991</v>
      </c>
      <c r="N369" s="13">
        <v>5189.9999999999991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>
        <v>409.16666666666674</v>
      </c>
      <c r="AA369" s="13">
        <v>409.16666666666674</v>
      </c>
      <c r="AB369" s="13">
        <v>368.80000000000007</v>
      </c>
      <c r="AC369" s="13">
        <v>318.53333333333342</v>
      </c>
      <c r="AD369" s="13">
        <v>281.53333333333336</v>
      </c>
      <c r="AE369" s="13">
        <v>248.39999999999998</v>
      </c>
      <c r="AF369" s="13">
        <v>172.99999999999997</v>
      </c>
      <c r="AG369" s="13">
        <v>172.99999999999997</v>
      </c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>
        <v>34</v>
      </c>
      <c r="AT369" s="13">
        <v>25</v>
      </c>
      <c r="AU369" s="13">
        <v>13</v>
      </c>
      <c r="AV369" s="13">
        <v>8</v>
      </c>
      <c r="AW369" s="13">
        <v>6</v>
      </c>
      <c r="AX369" s="13">
        <v>5</v>
      </c>
      <c r="AY369" s="13">
        <v>3</v>
      </c>
      <c r="AZ369" s="13">
        <v>3</v>
      </c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>
        <v>1.1333333333333333</v>
      </c>
      <c r="BM369" s="13">
        <v>0.83333333333333337</v>
      </c>
      <c r="BN369" s="13">
        <v>0.43333333333333335</v>
      </c>
      <c r="BO369" s="13">
        <v>0.26666666666666666</v>
      </c>
      <c r="BP369" s="13">
        <v>0.2</v>
      </c>
      <c r="BQ369" s="13">
        <v>0.16666666666666666</v>
      </c>
      <c r="BR369" s="13">
        <v>0.1</v>
      </c>
      <c r="BS369" s="13">
        <v>0.1</v>
      </c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>
        <v>165.64444444476393</v>
      </c>
    </row>
    <row r="370" spans="1:83" s="2" customFormat="1" ht="14.25" customHeight="1" x14ac:dyDescent="0.2">
      <c r="A370" s="10" t="s">
        <v>29</v>
      </c>
      <c r="B370" s="10">
        <v>572</v>
      </c>
      <c r="C370" s="10" t="s">
        <v>123</v>
      </c>
      <c r="D370" s="10">
        <v>2025</v>
      </c>
      <c r="E370" s="13">
        <v>11</v>
      </c>
      <c r="F370" s="13" t="s">
        <v>672</v>
      </c>
      <c r="G370" s="13">
        <v>159</v>
      </c>
      <c r="H370" s="13">
        <v>159</v>
      </c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>
        <v>5.3</v>
      </c>
      <c r="AA370" s="13">
        <v>5.3</v>
      </c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>
        <v>2</v>
      </c>
      <c r="AT370" s="13">
        <v>1</v>
      </c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>
        <v>6.6666666666666666E-2</v>
      </c>
      <c r="BM370" s="13">
        <v>3.3333333333333333E-2</v>
      </c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>
        <v>8.2622222222853452</v>
      </c>
    </row>
    <row r="371" spans="1:83" s="2" customFormat="1" ht="14.25" customHeight="1" x14ac:dyDescent="0.2">
      <c r="A371" s="10" t="s">
        <v>29</v>
      </c>
      <c r="B371" s="10">
        <v>584</v>
      </c>
      <c r="C371" s="10" t="s">
        <v>133</v>
      </c>
      <c r="D371" s="10">
        <v>2025</v>
      </c>
      <c r="E371" s="13">
        <v>11</v>
      </c>
      <c r="F371" s="13" t="s">
        <v>663</v>
      </c>
      <c r="G371" s="13">
        <v>218182.00000000081</v>
      </c>
      <c r="H371" s="13">
        <v>218182.00000000081</v>
      </c>
      <c r="I371" s="13">
        <v>212306.00000000079</v>
      </c>
      <c r="J371" s="13">
        <v>185559.00000000067</v>
      </c>
      <c r="K371" s="13">
        <v>170725.00000000058</v>
      </c>
      <c r="L371" s="13">
        <v>139467.00000000049</v>
      </c>
      <c r="M371" s="13">
        <v>131088.00000000032</v>
      </c>
      <c r="N371" s="13">
        <v>114786.00000000017</v>
      </c>
      <c r="O371" s="13">
        <v>100109.00000000015</v>
      </c>
      <c r="P371" s="13">
        <v>88818.000000000146</v>
      </c>
      <c r="Q371" s="13">
        <v>37240.999999999971</v>
      </c>
      <c r="R371" s="13">
        <v>37240.999999999971</v>
      </c>
      <c r="S371" s="13">
        <v>20599.999999999996</v>
      </c>
      <c r="T371" s="13">
        <v>12274</v>
      </c>
      <c r="U371" s="13">
        <v>12274</v>
      </c>
      <c r="V371" s="13"/>
      <c r="W371" s="13"/>
      <c r="X371" s="13"/>
      <c r="Y371" s="13"/>
      <c r="Z371" s="13">
        <v>7272.7333333333609</v>
      </c>
      <c r="AA371" s="13">
        <v>7272.7333333333609</v>
      </c>
      <c r="AB371" s="13">
        <v>7076.8666666666932</v>
      </c>
      <c r="AC371" s="13">
        <v>6185.300000000022</v>
      </c>
      <c r="AD371" s="13">
        <v>5690.833333333353</v>
      </c>
      <c r="AE371" s="13">
        <v>4648.9000000000169</v>
      </c>
      <c r="AF371" s="13">
        <v>4369.6000000000104</v>
      </c>
      <c r="AG371" s="13">
        <v>3826.2000000000057</v>
      </c>
      <c r="AH371" s="13">
        <v>3336.9666666666717</v>
      </c>
      <c r="AI371" s="13">
        <v>2960.6000000000049</v>
      </c>
      <c r="AJ371" s="13">
        <v>1241.3666666666657</v>
      </c>
      <c r="AK371" s="13">
        <v>1241.3666666666657</v>
      </c>
      <c r="AL371" s="13">
        <v>686.66666666666652</v>
      </c>
      <c r="AM371" s="13">
        <v>409.13333333333333</v>
      </c>
      <c r="AN371" s="13">
        <v>409.13333333333333</v>
      </c>
      <c r="AO371" s="13"/>
      <c r="AP371" s="13"/>
      <c r="AQ371" s="13"/>
      <c r="AR371" s="13"/>
      <c r="AS371" s="13">
        <v>266</v>
      </c>
      <c r="AT371" s="13">
        <v>250</v>
      </c>
      <c r="AU371" s="13">
        <v>197</v>
      </c>
      <c r="AV371" s="13">
        <v>117</v>
      </c>
      <c r="AW371" s="13">
        <v>92</v>
      </c>
      <c r="AX371" s="13">
        <v>56</v>
      </c>
      <c r="AY371" s="13">
        <v>48</v>
      </c>
      <c r="AZ371" s="13">
        <v>35</v>
      </c>
      <c r="BA371" s="13">
        <v>26</v>
      </c>
      <c r="BB371" s="13">
        <v>21</v>
      </c>
      <c r="BC371" s="13">
        <v>5</v>
      </c>
      <c r="BD371" s="13">
        <v>5</v>
      </c>
      <c r="BE371" s="13">
        <v>2</v>
      </c>
      <c r="BF371" s="13">
        <v>1</v>
      </c>
      <c r="BG371" s="13">
        <v>1</v>
      </c>
      <c r="BH371" s="13"/>
      <c r="BI371" s="13"/>
      <c r="BJ371" s="13"/>
      <c r="BK371" s="13"/>
      <c r="BL371" s="13">
        <v>8.8666666666666671</v>
      </c>
      <c r="BM371" s="13">
        <v>8.3333333333333339</v>
      </c>
      <c r="BN371" s="13">
        <v>6.5666666666666664</v>
      </c>
      <c r="BO371" s="13">
        <v>3.9</v>
      </c>
      <c r="BP371" s="13">
        <v>3.0666666666666669</v>
      </c>
      <c r="BQ371" s="13">
        <v>1.8666666666666667</v>
      </c>
      <c r="BR371" s="13">
        <v>1.6</v>
      </c>
      <c r="BS371" s="13">
        <v>1.1666666666666667</v>
      </c>
      <c r="BT371" s="13">
        <v>0.8666666666666667</v>
      </c>
      <c r="BU371" s="13">
        <v>0.7</v>
      </c>
      <c r="BV371" s="13">
        <v>0.16666666666666666</v>
      </c>
      <c r="BW371" s="13">
        <v>0.16666666666666666</v>
      </c>
      <c r="BX371" s="13">
        <v>6.6666666666666666E-2</v>
      </c>
      <c r="BY371" s="13">
        <v>3.3333333333333333E-2</v>
      </c>
      <c r="BZ371" s="13">
        <v>3.3333333333333333E-2</v>
      </c>
      <c r="CA371" s="13"/>
      <c r="CB371" s="13"/>
      <c r="CC371" s="13"/>
      <c r="CD371" s="13"/>
      <c r="CE371" s="13">
        <v>174.21916666656034</v>
      </c>
    </row>
    <row r="372" spans="1:83" s="2" customFormat="1" ht="14.25" customHeight="1" x14ac:dyDescent="0.2">
      <c r="A372" s="10" t="s">
        <v>41</v>
      </c>
      <c r="B372" s="10">
        <v>805</v>
      </c>
      <c r="C372" s="10" t="s">
        <v>137</v>
      </c>
      <c r="D372" s="10">
        <v>2025</v>
      </c>
      <c r="E372" s="13">
        <v>11</v>
      </c>
      <c r="F372" s="13" t="s">
        <v>687</v>
      </c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>
        <v>3.75</v>
      </c>
    </row>
    <row r="373" spans="1:83" s="2" customFormat="1" ht="14.25" customHeight="1" x14ac:dyDescent="0.2">
      <c r="A373" s="10" t="s">
        <v>41</v>
      </c>
      <c r="B373" s="10"/>
      <c r="C373" s="10"/>
      <c r="D373" s="10">
        <v>2025</v>
      </c>
      <c r="E373" s="13">
        <v>11</v>
      </c>
      <c r="F373" s="13" t="s">
        <v>681</v>
      </c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>
        <v>3.75</v>
      </c>
    </row>
    <row r="374" spans="1:83" s="2" customFormat="1" ht="14.25" customHeight="1" x14ac:dyDescent="0.2">
      <c r="A374" s="10" t="s">
        <v>41</v>
      </c>
      <c r="B374" s="10">
        <v>870</v>
      </c>
      <c r="C374" s="10" t="s">
        <v>112</v>
      </c>
      <c r="D374" s="10">
        <v>2025</v>
      </c>
      <c r="E374" s="13">
        <v>11</v>
      </c>
      <c r="F374" s="13" t="s">
        <v>684</v>
      </c>
      <c r="G374" s="13">
        <v>3000.0000000000005</v>
      </c>
      <c r="H374" s="13">
        <v>3000.0000000000005</v>
      </c>
      <c r="I374" s="13">
        <v>3000.0000000000005</v>
      </c>
      <c r="J374" s="13">
        <v>3000.0000000000005</v>
      </c>
      <c r="K374" s="13">
        <v>3000.0000000000005</v>
      </c>
      <c r="L374" s="13">
        <v>3000.0000000000005</v>
      </c>
      <c r="M374" s="13">
        <v>3000.0000000000005</v>
      </c>
      <c r="N374" s="13">
        <v>3000.0000000000005</v>
      </c>
      <c r="O374" s="13">
        <v>3000.0000000000005</v>
      </c>
      <c r="P374" s="13">
        <v>3000.0000000000005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>
        <v>100.00000000000001</v>
      </c>
      <c r="AA374" s="13">
        <v>100.00000000000001</v>
      </c>
      <c r="AB374" s="13">
        <v>100.00000000000001</v>
      </c>
      <c r="AC374" s="13">
        <v>100.00000000000001</v>
      </c>
      <c r="AD374" s="13">
        <v>100.00000000000001</v>
      </c>
      <c r="AE374" s="13">
        <v>100.00000000000001</v>
      </c>
      <c r="AF374" s="13">
        <v>100.00000000000001</v>
      </c>
      <c r="AG374" s="13">
        <v>100.00000000000001</v>
      </c>
      <c r="AH374" s="13">
        <v>100.00000000000001</v>
      </c>
      <c r="AI374" s="13">
        <v>100.00000000000001</v>
      </c>
      <c r="AJ374" s="13"/>
      <c r="AK374" s="13"/>
      <c r="AL374" s="13"/>
      <c r="AM374" s="13"/>
      <c r="AN374" s="13"/>
      <c r="AO374" s="13"/>
      <c r="AP374" s="13"/>
      <c r="AQ374" s="13"/>
      <c r="AR374" s="13"/>
      <c r="AS374" s="13">
        <v>1</v>
      </c>
      <c r="AT374" s="13">
        <v>1</v>
      </c>
      <c r="AU374" s="13">
        <v>1</v>
      </c>
      <c r="AV374" s="13">
        <v>1</v>
      </c>
      <c r="AW374" s="13">
        <v>1</v>
      </c>
      <c r="AX374" s="13">
        <v>1</v>
      </c>
      <c r="AY374" s="13">
        <v>1</v>
      </c>
      <c r="AZ374" s="13">
        <v>1</v>
      </c>
      <c r="BA374" s="13">
        <v>1</v>
      </c>
      <c r="BB374" s="13">
        <v>1</v>
      </c>
      <c r="BC374" s="13"/>
      <c r="BD374" s="13"/>
      <c r="BE374" s="13"/>
      <c r="BF374" s="13"/>
      <c r="BG374" s="13"/>
      <c r="BH374" s="13"/>
      <c r="BI374" s="13"/>
      <c r="BJ374" s="13"/>
      <c r="BK374" s="13"/>
      <c r="BL374" s="13">
        <v>3.3333333333333333E-2</v>
      </c>
      <c r="BM374" s="13">
        <v>3.3333333333333333E-2</v>
      </c>
      <c r="BN374" s="13">
        <v>3.3333333333333333E-2</v>
      </c>
      <c r="BO374" s="13">
        <v>3.3333333333333333E-2</v>
      </c>
      <c r="BP374" s="13">
        <v>3.3333333333333333E-2</v>
      </c>
      <c r="BQ374" s="13">
        <v>3.3333333333333333E-2</v>
      </c>
      <c r="BR374" s="13">
        <v>3.3333333333333333E-2</v>
      </c>
      <c r="BS374" s="13">
        <v>3.3333333333333333E-2</v>
      </c>
      <c r="BT374" s="13">
        <v>3.3333333333333333E-2</v>
      </c>
      <c r="BU374" s="13">
        <v>3.3333333333333333E-2</v>
      </c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</row>
    <row r="375" spans="1:83" s="2" customFormat="1" ht="14.25" customHeight="1" x14ac:dyDescent="0.2">
      <c r="A375" s="10" t="s">
        <v>41</v>
      </c>
      <c r="B375" s="10">
        <v>583</v>
      </c>
      <c r="C375" s="10" t="s">
        <v>124</v>
      </c>
      <c r="D375" s="10">
        <v>2025</v>
      </c>
      <c r="E375" s="13">
        <v>11</v>
      </c>
      <c r="F375" s="13" t="s">
        <v>688</v>
      </c>
      <c r="G375" s="13">
        <v>656</v>
      </c>
      <c r="H375" s="13">
        <v>656</v>
      </c>
      <c r="I375" s="13">
        <v>349</v>
      </c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>
        <v>21.866666666666667</v>
      </c>
      <c r="AA375" s="13">
        <v>21.866666666666667</v>
      </c>
      <c r="AB375" s="13">
        <v>11.633333333333333</v>
      </c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>
        <v>3</v>
      </c>
      <c r="AT375" s="13">
        <v>3</v>
      </c>
      <c r="AU375" s="13">
        <v>1</v>
      </c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>
        <v>0.1</v>
      </c>
      <c r="BM375" s="13">
        <v>0.1</v>
      </c>
      <c r="BN375" s="13">
        <v>3.3333333333333333E-2</v>
      </c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>
        <v>24.99194444459863</v>
      </c>
    </row>
    <row r="376" spans="1:83" s="2" customFormat="1" ht="14.25" customHeight="1" x14ac:dyDescent="0.2">
      <c r="A376" s="10" t="s">
        <v>41</v>
      </c>
      <c r="B376" s="10">
        <v>525</v>
      </c>
      <c r="C376" s="10" t="s">
        <v>125</v>
      </c>
      <c r="D376" s="10">
        <v>2025</v>
      </c>
      <c r="E376" s="13">
        <v>11</v>
      </c>
      <c r="F376" s="13" t="s">
        <v>682</v>
      </c>
      <c r="G376" s="13">
        <v>12052</v>
      </c>
      <c r="H376" s="13">
        <v>12052</v>
      </c>
      <c r="I376" s="13">
        <v>10481</v>
      </c>
      <c r="J376" s="13">
        <v>5007</v>
      </c>
      <c r="K376" s="13">
        <v>1096</v>
      </c>
      <c r="L376" s="13">
        <v>1096</v>
      </c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>
        <v>401.73333333333335</v>
      </c>
      <c r="AA376" s="13">
        <v>401.73333333333335</v>
      </c>
      <c r="AB376" s="13">
        <v>349.36666666666667</v>
      </c>
      <c r="AC376" s="13">
        <v>166.9</v>
      </c>
      <c r="AD376" s="13">
        <v>36.533333333333331</v>
      </c>
      <c r="AE376" s="13">
        <v>36.533333333333331</v>
      </c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>
        <v>37</v>
      </c>
      <c r="AT376" s="13">
        <v>36</v>
      </c>
      <c r="AU376" s="13">
        <v>24</v>
      </c>
      <c r="AV376" s="13">
        <v>8</v>
      </c>
      <c r="AW376" s="13">
        <v>1</v>
      </c>
      <c r="AX376" s="13">
        <v>1</v>
      </c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>
        <v>1.2333333333333334</v>
      </c>
      <c r="BM376" s="13">
        <v>1.2</v>
      </c>
      <c r="BN376" s="13">
        <v>0.8</v>
      </c>
      <c r="BO376" s="13">
        <v>0.26666666666666666</v>
      </c>
      <c r="BP376" s="13">
        <v>3.3333333333333333E-2</v>
      </c>
      <c r="BQ376" s="13">
        <v>3.3333333333333333E-2</v>
      </c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>
        <v>30.809444444309921</v>
      </c>
    </row>
    <row r="377" spans="1:83" s="2" customFormat="1" ht="14.25" customHeight="1" x14ac:dyDescent="0.2">
      <c r="A377" s="10" t="s">
        <v>41</v>
      </c>
      <c r="B377" s="10">
        <v>577</v>
      </c>
      <c r="C377" s="10" t="s">
        <v>108</v>
      </c>
      <c r="D377" s="10">
        <v>2025</v>
      </c>
      <c r="E377" s="13">
        <v>11</v>
      </c>
      <c r="F377" s="13" t="s">
        <v>683</v>
      </c>
      <c r="G377" s="13">
        <v>2276</v>
      </c>
      <c r="H377" s="13">
        <v>2276</v>
      </c>
      <c r="I377" s="13">
        <v>2105</v>
      </c>
      <c r="J377" s="13">
        <v>1557</v>
      </c>
      <c r="K377" s="13">
        <v>1005</v>
      </c>
      <c r="L377" s="13">
        <v>1005</v>
      </c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>
        <v>75.86666666666666</v>
      </c>
      <c r="AA377" s="13">
        <v>75.86666666666666</v>
      </c>
      <c r="AB377" s="13">
        <v>70.166666666666671</v>
      </c>
      <c r="AC377" s="13">
        <v>51.9</v>
      </c>
      <c r="AD377" s="13">
        <v>33.5</v>
      </c>
      <c r="AE377" s="13">
        <v>33.5</v>
      </c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>
        <v>6</v>
      </c>
      <c r="AT377" s="13">
        <v>5</v>
      </c>
      <c r="AU377" s="13">
        <v>4</v>
      </c>
      <c r="AV377" s="13">
        <v>2</v>
      </c>
      <c r="AW377" s="13">
        <v>1</v>
      </c>
      <c r="AX377" s="13">
        <v>1</v>
      </c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>
        <v>0.2</v>
      </c>
      <c r="BM377" s="13">
        <v>0.16666666666666666</v>
      </c>
      <c r="BN377" s="13">
        <v>0.13333333333333333</v>
      </c>
      <c r="BO377" s="13">
        <v>6.6666666666666666E-2</v>
      </c>
      <c r="BP377" s="13">
        <v>3.3333333333333333E-2</v>
      </c>
      <c r="BQ377" s="13">
        <v>3.3333333333333333E-2</v>
      </c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>
        <v>8.4891666665207595</v>
      </c>
    </row>
    <row r="378" spans="1:83" s="2" customFormat="1" ht="14.25" customHeight="1" x14ac:dyDescent="0.2">
      <c r="A378" s="10" t="s">
        <v>41</v>
      </c>
      <c r="B378" s="10">
        <v>569</v>
      </c>
      <c r="C378" s="10" t="s">
        <v>95</v>
      </c>
      <c r="D378" s="10">
        <v>2025</v>
      </c>
      <c r="E378" s="13">
        <v>11</v>
      </c>
      <c r="F378" s="13" t="s">
        <v>680</v>
      </c>
      <c r="G378" s="13">
        <v>69489.000000000015</v>
      </c>
      <c r="H378" s="13">
        <v>69488.999999999942</v>
      </c>
      <c r="I378" s="13">
        <v>65879.999999999942</v>
      </c>
      <c r="J378" s="13">
        <v>53088.999999999942</v>
      </c>
      <c r="K378" s="13">
        <v>49048.999999999942</v>
      </c>
      <c r="L378" s="13">
        <v>38666.999999999956</v>
      </c>
      <c r="M378" s="13">
        <v>30924.999999999985</v>
      </c>
      <c r="N378" s="13">
        <v>24521</v>
      </c>
      <c r="O378" s="13">
        <v>21222</v>
      </c>
      <c r="P378" s="13">
        <v>21222</v>
      </c>
      <c r="Q378" s="13">
        <v>8222</v>
      </c>
      <c r="R378" s="13">
        <v>8222</v>
      </c>
      <c r="S378" s="13">
        <v>8222</v>
      </c>
      <c r="T378" s="13"/>
      <c r="U378" s="13"/>
      <c r="V378" s="13"/>
      <c r="W378" s="13"/>
      <c r="X378" s="13"/>
      <c r="Y378" s="13"/>
      <c r="Z378" s="13">
        <v>2316.3000000000006</v>
      </c>
      <c r="AA378" s="13">
        <v>2316.2999999999979</v>
      </c>
      <c r="AB378" s="13">
        <v>2195.9999999999982</v>
      </c>
      <c r="AC378" s="13">
        <v>1769.6333333333314</v>
      </c>
      <c r="AD378" s="13">
        <v>1634.9666666666647</v>
      </c>
      <c r="AE378" s="13">
        <v>1288.8999999999985</v>
      </c>
      <c r="AF378" s="13">
        <v>1030.8333333333328</v>
      </c>
      <c r="AG378" s="13">
        <v>817.36666666666667</v>
      </c>
      <c r="AH378" s="13">
        <v>707.4</v>
      </c>
      <c r="AI378" s="13">
        <v>707.4</v>
      </c>
      <c r="AJ378" s="13">
        <v>274.06666666666666</v>
      </c>
      <c r="AK378" s="13">
        <v>274.06666666666666</v>
      </c>
      <c r="AL378" s="13">
        <v>274.06666666666666</v>
      </c>
      <c r="AM378" s="13"/>
      <c r="AN378" s="13"/>
      <c r="AO378" s="13"/>
      <c r="AP378" s="13"/>
      <c r="AQ378" s="13"/>
      <c r="AR378" s="13"/>
      <c r="AS378" s="13">
        <v>116</v>
      </c>
      <c r="AT378" s="13">
        <v>105</v>
      </c>
      <c r="AU378" s="13">
        <v>76</v>
      </c>
      <c r="AV378" s="13">
        <v>38</v>
      </c>
      <c r="AW378" s="13">
        <v>31</v>
      </c>
      <c r="AX378" s="13">
        <v>19</v>
      </c>
      <c r="AY378" s="13">
        <v>12</v>
      </c>
      <c r="AZ378" s="13">
        <v>7</v>
      </c>
      <c r="BA378" s="13">
        <v>5</v>
      </c>
      <c r="BB378" s="13">
        <v>5</v>
      </c>
      <c r="BC378" s="13">
        <v>1</v>
      </c>
      <c r="BD378" s="13">
        <v>1</v>
      </c>
      <c r="BE378" s="13">
        <v>1</v>
      </c>
      <c r="BF378" s="13"/>
      <c r="BG378" s="13"/>
      <c r="BH378" s="13"/>
      <c r="BI378" s="13"/>
      <c r="BJ378" s="13"/>
      <c r="BK378" s="13"/>
      <c r="BL378" s="13">
        <v>3.8666666666666667</v>
      </c>
      <c r="BM378" s="13">
        <v>3.5</v>
      </c>
      <c r="BN378" s="13">
        <v>2.5333333333333332</v>
      </c>
      <c r="BO378" s="13">
        <v>1.2666666666666666</v>
      </c>
      <c r="BP378" s="13">
        <v>1.0333333333333334</v>
      </c>
      <c r="BQ378" s="13">
        <v>0.6333333333333333</v>
      </c>
      <c r="BR378" s="13">
        <v>0.4</v>
      </c>
      <c r="BS378" s="13">
        <v>0.23333333333333334</v>
      </c>
      <c r="BT378" s="13">
        <v>0.16666666666666666</v>
      </c>
      <c r="BU378" s="13">
        <v>0.16666666666666666</v>
      </c>
      <c r="BV378" s="13">
        <v>3.3333333333333333E-2</v>
      </c>
      <c r="BW378" s="13">
        <v>3.3333333333333333E-2</v>
      </c>
      <c r="BX378" s="13">
        <v>3.3333333333333333E-2</v>
      </c>
      <c r="BY378" s="13"/>
      <c r="BZ378" s="13"/>
      <c r="CA378" s="13"/>
      <c r="CB378" s="13"/>
      <c r="CC378" s="13"/>
      <c r="CD378" s="13"/>
      <c r="CE378" s="13">
        <v>82.068611111300996</v>
      </c>
    </row>
    <row r="379" spans="1:83" s="2" customFormat="1" ht="14.25" customHeight="1" x14ac:dyDescent="0.2">
      <c r="A379" s="10" t="s">
        <v>41</v>
      </c>
      <c r="B379" s="10">
        <v>807</v>
      </c>
      <c r="C379" s="10" t="s">
        <v>155</v>
      </c>
      <c r="D379" s="10">
        <v>2025</v>
      </c>
      <c r="E379" s="13">
        <v>11</v>
      </c>
      <c r="F379" s="13" t="s">
        <v>685</v>
      </c>
      <c r="G379" s="13">
        <v>82140</v>
      </c>
      <c r="H379" s="13">
        <v>82139.999999999956</v>
      </c>
      <c r="I379" s="13">
        <v>78303.999999999927</v>
      </c>
      <c r="J379" s="13">
        <v>62762.999999999956</v>
      </c>
      <c r="K379" s="13">
        <v>51306.999999999971</v>
      </c>
      <c r="L379" s="13">
        <v>42632.000000000007</v>
      </c>
      <c r="M379" s="13">
        <v>37183</v>
      </c>
      <c r="N379" s="13">
        <v>28259</v>
      </c>
      <c r="O379" s="13">
        <v>19174.999999999993</v>
      </c>
      <c r="P379" s="13">
        <v>19174.999999999993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>
        <v>2738</v>
      </c>
      <c r="AA379" s="13">
        <v>2737.9999999999986</v>
      </c>
      <c r="AB379" s="13">
        <v>2610.1333333333309</v>
      </c>
      <c r="AC379" s="13">
        <v>2092.0999999999985</v>
      </c>
      <c r="AD379" s="13">
        <v>1710.2333333333324</v>
      </c>
      <c r="AE379" s="13">
        <v>1421.0666666666668</v>
      </c>
      <c r="AF379" s="13">
        <v>1239.4333333333334</v>
      </c>
      <c r="AG379" s="13">
        <v>941.9666666666667</v>
      </c>
      <c r="AH379" s="13">
        <v>639.1666666666664</v>
      </c>
      <c r="AI379" s="13">
        <v>639.1666666666664</v>
      </c>
      <c r="AJ379" s="13"/>
      <c r="AK379" s="13"/>
      <c r="AL379" s="13"/>
      <c r="AM379" s="13"/>
      <c r="AN379" s="13"/>
      <c r="AO379" s="13"/>
      <c r="AP379" s="13"/>
      <c r="AQ379" s="13"/>
      <c r="AR379" s="13"/>
      <c r="AS379" s="13">
        <v>136</v>
      </c>
      <c r="AT379" s="13">
        <v>131</v>
      </c>
      <c r="AU379" s="13">
        <v>98</v>
      </c>
      <c r="AV379" s="13">
        <v>52</v>
      </c>
      <c r="AW379" s="13">
        <v>33</v>
      </c>
      <c r="AX379" s="13">
        <v>23</v>
      </c>
      <c r="AY379" s="13">
        <v>18</v>
      </c>
      <c r="AZ379" s="13">
        <v>11</v>
      </c>
      <c r="BA379" s="13">
        <v>6</v>
      </c>
      <c r="BB379" s="13">
        <v>6</v>
      </c>
      <c r="BC379" s="13"/>
      <c r="BD379" s="13"/>
      <c r="BE379" s="13"/>
      <c r="BF379" s="13"/>
      <c r="BG379" s="13"/>
      <c r="BH379" s="13"/>
      <c r="BI379" s="13"/>
      <c r="BJ379" s="13"/>
      <c r="BK379" s="13"/>
      <c r="BL379" s="13">
        <v>4.5333333333333332</v>
      </c>
      <c r="BM379" s="13">
        <v>4.3666666666666663</v>
      </c>
      <c r="BN379" s="13">
        <v>3.2666666666666666</v>
      </c>
      <c r="BO379" s="13">
        <v>1.7333333333333334</v>
      </c>
      <c r="BP379" s="13">
        <v>1.1000000000000001</v>
      </c>
      <c r="BQ379" s="13">
        <v>0.76666666666666672</v>
      </c>
      <c r="BR379" s="13">
        <v>0.6</v>
      </c>
      <c r="BS379" s="13">
        <v>0.36666666666666664</v>
      </c>
      <c r="BT379" s="13">
        <v>0.2</v>
      </c>
      <c r="BU379" s="13">
        <v>0.2</v>
      </c>
      <c r="BV379" s="13"/>
      <c r="BW379" s="13"/>
      <c r="BX379" s="13"/>
      <c r="BY379" s="13"/>
      <c r="BZ379" s="13"/>
      <c r="CA379" s="13"/>
      <c r="CB379" s="13"/>
      <c r="CC379" s="13"/>
      <c r="CD379" s="13"/>
      <c r="CE379" s="13">
        <v>131.77916666708188</v>
      </c>
    </row>
    <row r="380" spans="1:83" s="2" customFormat="1" ht="14.25" customHeight="1" x14ac:dyDescent="0.2">
      <c r="A380" s="10" t="s">
        <v>41</v>
      </c>
      <c r="B380" s="10">
        <v>527</v>
      </c>
      <c r="C380" s="10" t="s">
        <v>118</v>
      </c>
      <c r="D380" s="10">
        <v>2025</v>
      </c>
      <c r="E380" s="13">
        <v>11</v>
      </c>
      <c r="F380" s="13" t="s">
        <v>686</v>
      </c>
      <c r="G380" s="13">
        <v>118799.00000000036</v>
      </c>
      <c r="H380" s="13">
        <v>118799.00000000032</v>
      </c>
      <c r="I380" s="13">
        <v>112700.00000000023</v>
      </c>
      <c r="J380" s="13">
        <v>94816.000000000146</v>
      </c>
      <c r="K380" s="13">
        <v>82466.000000000073</v>
      </c>
      <c r="L380" s="13">
        <v>69417.999999999985</v>
      </c>
      <c r="M380" s="13">
        <v>65128.999999999927</v>
      </c>
      <c r="N380" s="13">
        <v>59892.999999999935</v>
      </c>
      <c r="O380" s="13">
        <v>54932.999999999964</v>
      </c>
      <c r="P380" s="13">
        <v>45643.999999999985</v>
      </c>
      <c r="Q380" s="13">
        <v>26254</v>
      </c>
      <c r="R380" s="13">
        <v>26254</v>
      </c>
      <c r="S380" s="13">
        <v>26254</v>
      </c>
      <c r="T380" s="13">
        <v>26254</v>
      </c>
      <c r="U380" s="13">
        <v>26254</v>
      </c>
      <c r="V380" s="13"/>
      <c r="W380" s="13"/>
      <c r="X380" s="13"/>
      <c r="Y380" s="13"/>
      <c r="Z380" s="13">
        <v>3959.966666666679</v>
      </c>
      <c r="AA380" s="13">
        <v>3959.9666666666772</v>
      </c>
      <c r="AB380" s="13">
        <v>3756.6666666666742</v>
      </c>
      <c r="AC380" s="13">
        <v>3160.5333333333383</v>
      </c>
      <c r="AD380" s="13">
        <v>2748.8666666666691</v>
      </c>
      <c r="AE380" s="13">
        <v>2313.9333333333329</v>
      </c>
      <c r="AF380" s="13">
        <v>2170.9666666666644</v>
      </c>
      <c r="AG380" s="13">
        <v>1996.4333333333311</v>
      </c>
      <c r="AH380" s="13">
        <v>1831.0999999999988</v>
      </c>
      <c r="AI380" s="13">
        <v>1521.4666666666662</v>
      </c>
      <c r="AJ380" s="13">
        <v>875.13333333333333</v>
      </c>
      <c r="AK380" s="13">
        <v>875.13333333333333</v>
      </c>
      <c r="AL380" s="13">
        <v>875.13333333333333</v>
      </c>
      <c r="AM380" s="13">
        <v>875.13333333333333</v>
      </c>
      <c r="AN380" s="13">
        <v>875.13333333333333</v>
      </c>
      <c r="AO380" s="13"/>
      <c r="AP380" s="13"/>
      <c r="AQ380" s="13"/>
      <c r="AR380" s="13"/>
      <c r="AS380" s="13">
        <v>176</v>
      </c>
      <c r="AT380" s="13">
        <v>162</v>
      </c>
      <c r="AU380" s="13">
        <v>112</v>
      </c>
      <c r="AV380" s="13">
        <v>58</v>
      </c>
      <c r="AW380" s="13">
        <v>38</v>
      </c>
      <c r="AX380" s="13">
        <v>23</v>
      </c>
      <c r="AY380" s="13">
        <v>19</v>
      </c>
      <c r="AZ380" s="13">
        <v>15</v>
      </c>
      <c r="BA380" s="13">
        <v>12</v>
      </c>
      <c r="BB380" s="13">
        <v>8</v>
      </c>
      <c r="BC380" s="13">
        <v>2</v>
      </c>
      <c r="BD380" s="13">
        <v>2</v>
      </c>
      <c r="BE380" s="13">
        <v>2</v>
      </c>
      <c r="BF380" s="13">
        <v>2</v>
      </c>
      <c r="BG380" s="13">
        <v>2</v>
      </c>
      <c r="BH380" s="13"/>
      <c r="BI380" s="13"/>
      <c r="BJ380" s="13"/>
      <c r="BK380" s="13"/>
      <c r="BL380" s="13">
        <v>5.8666666666666663</v>
      </c>
      <c r="BM380" s="13">
        <v>5.4</v>
      </c>
      <c r="BN380" s="13">
        <v>3.7333333333333334</v>
      </c>
      <c r="BO380" s="13">
        <v>1.9333333333333333</v>
      </c>
      <c r="BP380" s="13">
        <v>1.2666666666666666</v>
      </c>
      <c r="BQ380" s="13">
        <v>0.76666666666666672</v>
      </c>
      <c r="BR380" s="13">
        <v>0.6333333333333333</v>
      </c>
      <c r="BS380" s="13">
        <v>0.5</v>
      </c>
      <c r="BT380" s="13">
        <v>0.4</v>
      </c>
      <c r="BU380" s="13">
        <v>0.26666666666666666</v>
      </c>
      <c r="BV380" s="13">
        <v>6.6666666666666666E-2</v>
      </c>
      <c r="BW380" s="13">
        <v>6.6666666666666666E-2</v>
      </c>
      <c r="BX380" s="13">
        <v>6.6666666666666666E-2</v>
      </c>
      <c r="BY380" s="13">
        <v>6.6666666666666666E-2</v>
      </c>
      <c r="BZ380" s="13">
        <v>6.6666666666666666E-2</v>
      </c>
      <c r="CA380" s="13"/>
      <c r="CB380" s="13"/>
      <c r="CC380" s="13"/>
      <c r="CD380" s="13"/>
      <c r="CE380" s="13">
        <v>123.91361111128005</v>
      </c>
    </row>
    <row r="381" spans="1:83" s="2" customFormat="1" ht="14.25" customHeight="1" x14ac:dyDescent="0.2">
      <c r="A381" s="10" t="s">
        <v>37</v>
      </c>
      <c r="B381" s="10">
        <v>517</v>
      </c>
      <c r="C381" s="10" t="s">
        <v>165</v>
      </c>
      <c r="D381" s="10">
        <v>2025</v>
      </c>
      <c r="E381" s="13">
        <v>10</v>
      </c>
      <c r="F381" s="13" t="s">
        <v>689</v>
      </c>
      <c r="G381" s="13">
        <v>19596.999999999996</v>
      </c>
      <c r="H381" s="13">
        <v>19597.000000000004</v>
      </c>
      <c r="I381" s="13">
        <v>18615.999999999996</v>
      </c>
      <c r="J381" s="13">
        <v>13152.000000000005</v>
      </c>
      <c r="K381" s="13">
        <v>7450.0000000000009</v>
      </c>
      <c r="L381" s="13">
        <v>4797.0000000000009</v>
      </c>
      <c r="M381" s="13">
        <v>4797.0000000000009</v>
      </c>
      <c r="N381" s="13">
        <v>4797.0000000000009</v>
      </c>
      <c r="O381" s="13">
        <v>3266</v>
      </c>
      <c r="P381" s="13">
        <v>3266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>
        <v>632.1612903225805</v>
      </c>
      <c r="AA381" s="13">
        <v>632.16129032258073</v>
      </c>
      <c r="AB381" s="13">
        <v>600.51612903225794</v>
      </c>
      <c r="AC381" s="13">
        <v>424.2580645161292</v>
      </c>
      <c r="AD381" s="13">
        <v>240.32258064516131</v>
      </c>
      <c r="AE381" s="13">
        <v>154.741935483871</v>
      </c>
      <c r="AF381" s="13">
        <v>154.741935483871</v>
      </c>
      <c r="AG381" s="13">
        <v>154.741935483871</v>
      </c>
      <c r="AH381" s="13">
        <v>105.35483870967742</v>
      </c>
      <c r="AI381" s="13">
        <v>105.35483870967742</v>
      </c>
      <c r="AJ381" s="13"/>
      <c r="AK381" s="13"/>
      <c r="AL381" s="13"/>
      <c r="AM381" s="13"/>
      <c r="AN381" s="13"/>
      <c r="AO381" s="13"/>
      <c r="AP381" s="13"/>
      <c r="AQ381" s="13"/>
      <c r="AR381" s="13"/>
      <c r="AS381" s="13">
        <v>39</v>
      </c>
      <c r="AT381" s="13">
        <v>38</v>
      </c>
      <c r="AU381" s="13">
        <v>30</v>
      </c>
      <c r="AV381" s="13">
        <v>14</v>
      </c>
      <c r="AW381" s="13">
        <v>5</v>
      </c>
      <c r="AX381" s="13">
        <v>2</v>
      </c>
      <c r="AY381" s="13">
        <v>2</v>
      </c>
      <c r="AZ381" s="13">
        <v>2</v>
      </c>
      <c r="BA381" s="13">
        <v>1</v>
      </c>
      <c r="BB381" s="13">
        <v>1</v>
      </c>
      <c r="BC381" s="13"/>
      <c r="BD381" s="13"/>
      <c r="BE381" s="13"/>
      <c r="BF381" s="13"/>
      <c r="BG381" s="13"/>
      <c r="BH381" s="13"/>
      <c r="BI381" s="13"/>
      <c r="BJ381" s="13"/>
      <c r="BK381" s="13"/>
      <c r="BL381" s="13">
        <v>1.2580645161290323</v>
      </c>
      <c r="BM381" s="13">
        <v>1.2258064516129032</v>
      </c>
      <c r="BN381" s="13">
        <v>0.967741935483871</v>
      </c>
      <c r="BO381" s="13">
        <v>0.45161290322580644</v>
      </c>
      <c r="BP381" s="13">
        <v>0.16129032258064516</v>
      </c>
      <c r="BQ381" s="13">
        <v>6.4516129032258063E-2</v>
      </c>
      <c r="BR381" s="13">
        <v>6.4516129032258063E-2</v>
      </c>
      <c r="BS381" s="13">
        <v>6.4516129032258063E-2</v>
      </c>
      <c r="BT381" s="13">
        <v>3.2258064516129031E-2</v>
      </c>
      <c r="BU381" s="13">
        <v>3.2258064516129031E-2</v>
      </c>
      <c r="BV381" s="13"/>
      <c r="BW381" s="13"/>
      <c r="BX381" s="13"/>
      <c r="BY381" s="13"/>
      <c r="BZ381" s="13"/>
      <c r="CA381" s="13"/>
      <c r="CB381" s="13"/>
      <c r="CC381" s="13"/>
      <c r="CD381" s="13"/>
      <c r="CE381" s="13">
        <v>28.141666666776871</v>
      </c>
    </row>
    <row r="382" spans="1:83" s="2" customFormat="1" ht="14.25" customHeight="1" x14ac:dyDescent="0.2">
      <c r="A382" s="10" t="s">
        <v>37</v>
      </c>
      <c r="B382" s="10">
        <v>577</v>
      </c>
      <c r="C382" s="10" t="s">
        <v>108</v>
      </c>
      <c r="D382" s="10">
        <v>2025</v>
      </c>
      <c r="E382" s="13">
        <v>10</v>
      </c>
      <c r="F382" s="13" t="s">
        <v>691</v>
      </c>
      <c r="G382" s="13">
        <v>279</v>
      </c>
      <c r="H382" s="13">
        <v>279</v>
      </c>
      <c r="I382" s="13">
        <v>279</v>
      </c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>
        <v>9</v>
      </c>
      <c r="AA382" s="13">
        <v>9</v>
      </c>
      <c r="AB382" s="13">
        <v>9</v>
      </c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>
        <v>1</v>
      </c>
      <c r="AT382" s="13">
        <v>1</v>
      </c>
      <c r="AU382" s="13">
        <v>1</v>
      </c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>
        <v>3.2258064516129031E-2</v>
      </c>
      <c r="BM382" s="13">
        <v>3.2258064516129031E-2</v>
      </c>
      <c r="BN382" s="13">
        <v>3.2258064516129031E-2</v>
      </c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</row>
    <row r="383" spans="1:83" s="2" customFormat="1" ht="14.25" customHeight="1" x14ac:dyDescent="0.2">
      <c r="A383" s="10" t="s">
        <v>37</v>
      </c>
      <c r="B383" s="10">
        <v>520</v>
      </c>
      <c r="C383" s="10" t="s">
        <v>101</v>
      </c>
      <c r="D383" s="10">
        <v>2025</v>
      </c>
      <c r="E383" s="13">
        <v>10</v>
      </c>
      <c r="F383" s="13" t="s">
        <v>690</v>
      </c>
      <c r="G383" s="13">
        <v>1119.04</v>
      </c>
      <c r="H383" s="13">
        <v>1119.04</v>
      </c>
      <c r="I383" s="13">
        <v>1068.02</v>
      </c>
      <c r="J383" s="13">
        <v>579.02</v>
      </c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>
        <v>36.098064516129028</v>
      </c>
      <c r="AA383" s="13">
        <v>36.098064516129028</v>
      </c>
      <c r="AB383" s="13">
        <v>34.45225806451613</v>
      </c>
      <c r="AC383" s="13">
        <v>18.67806451612903</v>
      </c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>
        <v>4</v>
      </c>
      <c r="AT383" s="13">
        <v>4</v>
      </c>
      <c r="AU383" s="13">
        <v>3</v>
      </c>
      <c r="AV383" s="13">
        <v>1</v>
      </c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>
        <v>0.12903225806451613</v>
      </c>
      <c r="BM383" s="13">
        <v>0.12903225806451613</v>
      </c>
      <c r="BN383" s="13">
        <v>9.6774193548387094E-2</v>
      </c>
      <c r="BO383" s="13">
        <v>3.2258064516129031E-2</v>
      </c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</row>
    <row r="384" spans="1:83" s="2" customFormat="1" ht="14.25" customHeight="1" x14ac:dyDescent="0.2">
      <c r="A384" s="10" t="s">
        <v>37</v>
      </c>
      <c r="B384" s="10">
        <v>835</v>
      </c>
      <c r="C384" s="10" t="s">
        <v>121</v>
      </c>
      <c r="D384" s="10">
        <v>2025</v>
      </c>
      <c r="E384" s="13">
        <v>10</v>
      </c>
      <c r="F384" s="13" t="s">
        <v>692</v>
      </c>
      <c r="G384" s="13">
        <v>6208.02</v>
      </c>
      <c r="H384" s="13">
        <v>6208.02</v>
      </c>
      <c r="I384" s="13">
        <v>6139</v>
      </c>
      <c r="J384" s="13">
        <v>5931</v>
      </c>
      <c r="K384" s="13">
        <v>5378</v>
      </c>
      <c r="L384" s="13">
        <v>4561</v>
      </c>
      <c r="M384" s="13">
        <v>4561</v>
      </c>
      <c r="N384" s="13">
        <v>4561</v>
      </c>
      <c r="O384" s="13">
        <v>4561</v>
      </c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>
        <v>200.25870967741938</v>
      </c>
      <c r="AA384" s="13">
        <v>200.25870967741938</v>
      </c>
      <c r="AB384" s="13">
        <v>198.03225806451613</v>
      </c>
      <c r="AC384" s="13">
        <v>191.32258064516128</v>
      </c>
      <c r="AD384" s="13">
        <v>173.48387096774192</v>
      </c>
      <c r="AE384" s="13">
        <v>147.12903225806451</v>
      </c>
      <c r="AF384" s="13">
        <v>147.12903225806451</v>
      </c>
      <c r="AG384" s="13">
        <v>147.12903225806451</v>
      </c>
      <c r="AH384" s="13">
        <v>147.12903225806451</v>
      </c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>
        <v>6</v>
      </c>
      <c r="AT384" s="13">
        <v>6</v>
      </c>
      <c r="AU384" s="13">
        <v>5</v>
      </c>
      <c r="AV384" s="13">
        <v>4</v>
      </c>
      <c r="AW384" s="13">
        <v>3</v>
      </c>
      <c r="AX384" s="13">
        <v>2</v>
      </c>
      <c r="AY384" s="13">
        <v>2</v>
      </c>
      <c r="AZ384" s="13">
        <v>2</v>
      </c>
      <c r="BA384" s="13">
        <v>2</v>
      </c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>
        <v>0.19354838709677419</v>
      </c>
      <c r="BM384" s="13">
        <v>0.19354838709677419</v>
      </c>
      <c r="BN384" s="13">
        <v>0.16129032258064516</v>
      </c>
      <c r="BO384" s="13">
        <v>0.12903225806451613</v>
      </c>
      <c r="BP384" s="13">
        <v>9.6774193548387094E-2</v>
      </c>
      <c r="BQ384" s="13">
        <v>6.4516129032258063E-2</v>
      </c>
      <c r="BR384" s="13">
        <v>6.4516129032258063E-2</v>
      </c>
      <c r="BS384" s="13">
        <v>6.4516129032258063E-2</v>
      </c>
      <c r="BT384" s="13">
        <v>6.4516129032258063E-2</v>
      </c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>
        <v>7.6194444444263354</v>
      </c>
    </row>
    <row r="385" spans="1:83" s="2" customFormat="1" ht="14.25" customHeight="1" x14ac:dyDescent="0.2">
      <c r="A385" s="10" t="s">
        <v>37</v>
      </c>
      <c r="B385" s="10">
        <v>817</v>
      </c>
      <c r="C385" s="10" t="s">
        <v>93</v>
      </c>
      <c r="D385" s="10">
        <v>2025</v>
      </c>
      <c r="E385" s="13">
        <v>10</v>
      </c>
      <c r="F385" s="13" t="s">
        <v>693</v>
      </c>
      <c r="G385" s="13">
        <v>2069.9699999999998</v>
      </c>
      <c r="H385" s="13">
        <v>2069.9699999999998</v>
      </c>
      <c r="I385" s="13">
        <v>2008</v>
      </c>
      <c r="J385" s="13">
        <v>2008</v>
      </c>
      <c r="K385" s="13">
        <v>2008</v>
      </c>
      <c r="L385" s="13">
        <v>2008</v>
      </c>
      <c r="M385" s="13">
        <v>2008</v>
      </c>
      <c r="N385" s="13">
        <v>2008</v>
      </c>
      <c r="O385" s="13">
        <v>2008</v>
      </c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>
        <v>66.773225806451606</v>
      </c>
      <c r="AA385" s="13">
        <v>66.773225806451606</v>
      </c>
      <c r="AB385" s="13">
        <v>64.774193548387103</v>
      </c>
      <c r="AC385" s="13">
        <v>64.774193548387103</v>
      </c>
      <c r="AD385" s="13">
        <v>64.774193548387103</v>
      </c>
      <c r="AE385" s="13">
        <v>64.774193548387103</v>
      </c>
      <c r="AF385" s="13">
        <v>64.774193548387103</v>
      </c>
      <c r="AG385" s="13">
        <v>64.774193548387103</v>
      </c>
      <c r="AH385" s="13">
        <v>64.774193548387103</v>
      </c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>
        <v>2</v>
      </c>
      <c r="AT385" s="13">
        <v>2</v>
      </c>
      <c r="AU385" s="13">
        <v>1</v>
      </c>
      <c r="AV385" s="13">
        <v>1</v>
      </c>
      <c r="AW385" s="13">
        <v>1</v>
      </c>
      <c r="AX385" s="13">
        <v>1</v>
      </c>
      <c r="AY385" s="13">
        <v>1</v>
      </c>
      <c r="AZ385" s="13">
        <v>1</v>
      </c>
      <c r="BA385" s="13">
        <v>1</v>
      </c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>
        <v>6.4516129032258063E-2</v>
      </c>
      <c r="BM385" s="13">
        <v>6.4516129032258063E-2</v>
      </c>
      <c r="BN385" s="13">
        <v>3.2258064516129031E-2</v>
      </c>
      <c r="BO385" s="13">
        <v>3.2258064516129031E-2</v>
      </c>
      <c r="BP385" s="13">
        <v>3.2258064516129031E-2</v>
      </c>
      <c r="BQ385" s="13">
        <v>3.2258064516129031E-2</v>
      </c>
      <c r="BR385" s="13">
        <v>3.2258064516129031E-2</v>
      </c>
      <c r="BS385" s="13">
        <v>3.2258064516129031E-2</v>
      </c>
      <c r="BT385" s="13">
        <v>3.2258064516129031E-2</v>
      </c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</row>
    <row r="386" spans="1:83" s="2" customFormat="1" ht="14.25" customHeight="1" x14ac:dyDescent="0.2">
      <c r="A386" s="10" t="s">
        <v>37</v>
      </c>
      <c r="B386" s="10">
        <v>838</v>
      </c>
      <c r="C386" s="10" t="s">
        <v>98</v>
      </c>
      <c r="D386" s="10">
        <v>2025</v>
      </c>
      <c r="E386" s="13">
        <v>10</v>
      </c>
      <c r="F386" s="13" t="s">
        <v>694</v>
      </c>
      <c r="G386" s="13">
        <v>288</v>
      </c>
      <c r="H386" s="13">
        <v>288</v>
      </c>
      <c r="I386" s="13">
        <v>288</v>
      </c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>
        <v>9.2903225806451619</v>
      </c>
      <c r="AA386" s="13">
        <v>9.2903225806451619</v>
      </c>
      <c r="AB386" s="13">
        <v>9.2903225806451619</v>
      </c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>
        <v>1</v>
      </c>
      <c r="AT386" s="13">
        <v>1</v>
      </c>
      <c r="AU386" s="13">
        <v>1</v>
      </c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>
        <v>3.2258064516129031E-2</v>
      </c>
      <c r="BM386" s="13">
        <v>3.2258064516129031E-2</v>
      </c>
      <c r="BN386" s="13">
        <v>3.2258064516129031E-2</v>
      </c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</row>
    <row r="387" spans="1:83" s="2" customFormat="1" ht="14.25" customHeight="1" x14ac:dyDescent="0.2">
      <c r="A387" s="10" t="s">
        <v>37</v>
      </c>
      <c r="B387" s="10">
        <v>543</v>
      </c>
      <c r="C387" s="10" t="s">
        <v>110</v>
      </c>
      <c r="D387" s="10">
        <v>2025</v>
      </c>
      <c r="E387" s="13">
        <v>10</v>
      </c>
      <c r="F387" s="13" t="s">
        <v>698</v>
      </c>
      <c r="G387" s="13">
        <v>118430.54000000023</v>
      </c>
      <c r="H387" s="13">
        <v>118430.54000000023</v>
      </c>
      <c r="I387" s="13">
        <v>109348.11000000009</v>
      </c>
      <c r="J387" s="13">
        <v>80646.040000000125</v>
      </c>
      <c r="K387" s="13">
        <v>55588.999999999956</v>
      </c>
      <c r="L387" s="13">
        <v>49277.999999999956</v>
      </c>
      <c r="M387" s="13">
        <v>46031.999999999956</v>
      </c>
      <c r="N387" s="13">
        <v>41875.999999999971</v>
      </c>
      <c r="O387" s="13">
        <v>37032.999999999978</v>
      </c>
      <c r="P387" s="13">
        <v>34655.999999999971</v>
      </c>
      <c r="Q387" s="13">
        <v>5050</v>
      </c>
      <c r="R387" s="13"/>
      <c r="S387" s="13"/>
      <c r="T387" s="13"/>
      <c r="U387" s="13"/>
      <c r="V387" s="13"/>
      <c r="W387" s="13"/>
      <c r="X387" s="13"/>
      <c r="Y387" s="13"/>
      <c r="Z387" s="13">
        <v>3820.3400000000074</v>
      </c>
      <c r="AA387" s="13">
        <v>3820.3400000000074</v>
      </c>
      <c r="AB387" s="13">
        <v>3527.3583870967768</v>
      </c>
      <c r="AC387" s="13">
        <v>2601.4851612903267</v>
      </c>
      <c r="AD387" s="13">
        <v>1793.1935483870955</v>
      </c>
      <c r="AE387" s="13">
        <v>1589.612903225805</v>
      </c>
      <c r="AF387" s="13">
        <v>1484.9032258064501</v>
      </c>
      <c r="AG387" s="13">
        <v>1350.8387096774184</v>
      </c>
      <c r="AH387" s="13">
        <v>1194.6129032258057</v>
      </c>
      <c r="AI387" s="13">
        <v>1117.9354838709669</v>
      </c>
      <c r="AJ387" s="13">
        <v>162.90322580645162</v>
      </c>
      <c r="AK387" s="13"/>
      <c r="AL387" s="13"/>
      <c r="AM387" s="13"/>
      <c r="AN387" s="13"/>
      <c r="AO387" s="13"/>
      <c r="AP387" s="13"/>
      <c r="AQ387" s="13"/>
      <c r="AR387" s="13"/>
      <c r="AS387" s="13">
        <v>243</v>
      </c>
      <c r="AT387" s="13">
        <v>237</v>
      </c>
      <c r="AU387" s="13">
        <v>159</v>
      </c>
      <c r="AV387" s="13">
        <v>68</v>
      </c>
      <c r="AW387" s="13">
        <v>27</v>
      </c>
      <c r="AX387" s="13">
        <v>20</v>
      </c>
      <c r="AY387" s="13">
        <v>17</v>
      </c>
      <c r="AZ387" s="13">
        <v>14</v>
      </c>
      <c r="BA387" s="13">
        <v>11</v>
      </c>
      <c r="BB387" s="13">
        <v>10</v>
      </c>
      <c r="BC387" s="13">
        <v>1</v>
      </c>
      <c r="BD387" s="13"/>
      <c r="BE387" s="13"/>
      <c r="BF387" s="13"/>
      <c r="BG387" s="13"/>
      <c r="BH387" s="13"/>
      <c r="BI387" s="13"/>
      <c r="BJ387" s="13"/>
      <c r="BK387" s="13"/>
      <c r="BL387" s="13">
        <v>7.838709677419355</v>
      </c>
      <c r="BM387" s="13">
        <v>7.645161290322581</v>
      </c>
      <c r="BN387" s="13">
        <v>5.129032258064516</v>
      </c>
      <c r="BO387" s="13">
        <v>2.193548387096774</v>
      </c>
      <c r="BP387" s="13">
        <v>0.87096774193548387</v>
      </c>
      <c r="BQ387" s="13">
        <v>0.64516129032258063</v>
      </c>
      <c r="BR387" s="13">
        <v>0.54838709677419351</v>
      </c>
      <c r="BS387" s="13">
        <v>0.45161290322580644</v>
      </c>
      <c r="BT387" s="13">
        <v>0.35483870967741937</v>
      </c>
      <c r="BU387" s="13">
        <v>0.32258064516129031</v>
      </c>
      <c r="BV387" s="13">
        <v>3.2258064516129031E-2</v>
      </c>
      <c r="BW387" s="13"/>
      <c r="BX387" s="13"/>
      <c r="BY387" s="13"/>
      <c r="BZ387" s="13"/>
      <c r="CA387" s="13"/>
      <c r="CB387" s="13"/>
      <c r="CC387" s="13"/>
      <c r="CD387" s="13"/>
      <c r="CE387" s="13">
        <v>163.42083333358636</v>
      </c>
    </row>
    <row r="388" spans="1:83" s="2" customFormat="1" ht="14.25" customHeight="1" x14ac:dyDescent="0.2">
      <c r="A388" s="10" t="s">
        <v>37</v>
      </c>
      <c r="B388" s="10">
        <v>580</v>
      </c>
      <c r="C388" s="10" t="s">
        <v>96</v>
      </c>
      <c r="D388" s="10">
        <v>2025</v>
      </c>
      <c r="E388" s="13">
        <v>10</v>
      </c>
      <c r="F388" s="13" t="s">
        <v>695</v>
      </c>
      <c r="G388" s="13">
        <v>48532.079999999973</v>
      </c>
      <c r="H388" s="13">
        <v>48532.079999999973</v>
      </c>
      <c r="I388" s="13">
        <v>45249.019999999982</v>
      </c>
      <c r="J388" s="13">
        <v>37578</v>
      </c>
      <c r="K388" s="13">
        <v>30955.999999999996</v>
      </c>
      <c r="L388" s="13">
        <v>28357.999999999996</v>
      </c>
      <c r="M388" s="13">
        <v>26222</v>
      </c>
      <c r="N388" s="13">
        <v>26222</v>
      </c>
      <c r="O388" s="13">
        <v>24583</v>
      </c>
      <c r="P388" s="13">
        <v>20484</v>
      </c>
      <c r="Q388" s="13">
        <v>17484</v>
      </c>
      <c r="R388" s="13">
        <v>17484</v>
      </c>
      <c r="S388" s="13"/>
      <c r="T388" s="13"/>
      <c r="U388" s="13"/>
      <c r="V388" s="13"/>
      <c r="W388" s="13"/>
      <c r="X388" s="13"/>
      <c r="Y388" s="13"/>
      <c r="Z388" s="13">
        <v>1565.5509677419345</v>
      </c>
      <c r="AA388" s="13">
        <v>1565.5509677419345</v>
      </c>
      <c r="AB388" s="13">
        <v>1459.6458064516123</v>
      </c>
      <c r="AC388" s="13">
        <v>1212.1935483870968</v>
      </c>
      <c r="AD388" s="13">
        <v>998.58064516129025</v>
      </c>
      <c r="AE388" s="13">
        <v>914.77419354838696</v>
      </c>
      <c r="AF388" s="13">
        <v>845.87096774193549</v>
      </c>
      <c r="AG388" s="13">
        <v>845.87096774193549</v>
      </c>
      <c r="AH388" s="13">
        <v>793</v>
      </c>
      <c r="AI388" s="13">
        <v>660.77419354838707</v>
      </c>
      <c r="AJ388" s="13">
        <v>564</v>
      </c>
      <c r="AK388" s="13">
        <v>564</v>
      </c>
      <c r="AL388" s="13"/>
      <c r="AM388" s="13"/>
      <c r="AN388" s="13"/>
      <c r="AO388" s="13"/>
      <c r="AP388" s="13"/>
      <c r="AQ388" s="13"/>
      <c r="AR388" s="13"/>
      <c r="AS388" s="13">
        <v>78</v>
      </c>
      <c r="AT388" s="13">
        <v>78</v>
      </c>
      <c r="AU388" s="13">
        <v>50</v>
      </c>
      <c r="AV388" s="13">
        <v>23</v>
      </c>
      <c r="AW388" s="13">
        <v>12</v>
      </c>
      <c r="AX388" s="13">
        <v>9</v>
      </c>
      <c r="AY388" s="13">
        <v>7</v>
      </c>
      <c r="AZ388" s="13">
        <v>7</v>
      </c>
      <c r="BA388" s="13">
        <v>6</v>
      </c>
      <c r="BB388" s="13">
        <v>4</v>
      </c>
      <c r="BC388" s="13">
        <v>3</v>
      </c>
      <c r="BD388" s="13">
        <v>3</v>
      </c>
      <c r="BE388" s="13"/>
      <c r="BF388" s="13"/>
      <c r="BG388" s="13"/>
      <c r="BH388" s="13"/>
      <c r="BI388" s="13"/>
      <c r="BJ388" s="13"/>
      <c r="BK388" s="13"/>
      <c r="BL388" s="13">
        <v>2.5161290322580645</v>
      </c>
      <c r="BM388" s="13">
        <v>2.5161290322580645</v>
      </c>
      <c r="BN388" s="13">
        <v>1.6129032258064515</v>
      </c>
      <c r="BO388" s="13">
        <v>0.74193548387096775</v>
      </c>
      <c r="BP388" s="13">
        <v>0.38709677419354838</v>
      </c>
      <c r="BQ388" s="13">
        <v>0.29032258064516131</v>
      </c>
      <c r="BR388" s="13">
        <v>0.22580645161290322</v>
      </c>
      <c r="BS388" s="13">
        <v>0.22580645161290322</v>
      </c>
      <c r="BT388" s="13">
        <v>0.19354838709677419</v>
      </c>
      <c r="BU388" s="13">
        <v>0.12903225806451613</v>
      </c>
      <c r="BV388" s="13">
        <v>9.6774193548387094E-2</v>
      </c>
      <c r="BW388" s="13">
        <v>9.6774193548387094E-2</v>
      </c>
      <c r="BX388" s="13"/>
      <c r="BY388" s="13"/>
      <c r="BZ388" s="13"/>
      <c r="CA388" s="13"/>
      <c r="CB388" s="13"/>
      <c r="CC388" s="13"/>
      <c r="CD388" s="13"/>
      <c r="CE388" s="13">
        <v>35.094166666872333</v>
      </c>
    </row>
    <row r="389" spans="1:83" s="2" customFormat="1" ht="14.25" customHeight="1" x14ac:dyDescent="0.2">
      <c r="A389" s="10" t="s">
        <v>37</v>
      </c>
      <c r="B389" s="10">
        <v>565</v>
      </c>
      <c r="C389" s="10" t="s">
        <v>187</v>
      </c>
      <c r="D389" s="10">
        <v>2025</v>
      </c>
      <c r="E389" s="13">
        <v>10</v>
      </c>
      <c r="F389" s="13" t="s">
        <v>697</v>
      </c>
      <c r="G389" s="13">
        <v>92017.210000000166</v>
      </c>
      <c r="H389" s="13">
        <v>92017.210000000152</v>
      </c>
      <c r="I389" s="13">
        <v>87731.080000000176</v>
      </c>
      <c r="J389" s="13">
        <v>64756.000000000065</v>
      </c>
      <c r="K389" s="13">
        <v>55126.000000000073</v>
      </c>
      <c r="L389" s="13">
        <v>50814.000000000065</v>
      </c>
      <c r="M389" s="13">
        <v>49808.000000000051</v>
      </c>
      <c r="N389" s="13">
        <v>40159</v>
      </c>
      <c r="O389" s="13">
        <v>33274.999999999985</v>
      </c>
      <c r="P389" s="13">
        <v>28952.999999999989</v>
      </c>
      <c r="Q389" s="13">
        <v>13278.999999999998</v>
      </c>
      <c r="R389" s="13">
        <v>8163.0000000000009</v>
      </c>
      <c r="S389" s="13">
        <v>8163.0000000000009</v>
      </c>
      <c r="T389" s="13"/>
      <c r="U389" s="13"/>
      <c r="V389" s="13"/>
      <c r="W389" s="13"/>
      <c r="X389" s="13"/>
      <c r="Y389" s="13"/>
      <c r="Z389" s="13">
        <v>2968.297096774199</v>
      </c>
      <c r="AA389" s="13">
        <v>2968.2970967741985</v>
      </c>
      <c r="AB389" s="13">
        <v>2830.0348387096833</v>
      </c>
      <c r="AC389" s="13">
        <v>2088.9032258064535</v>
      </c>
      <c r="AD389" s="13">
        <v>1778.2580645161313</v>
      </c>
      <c r="AE389" s="13">
        <v>1639.1612903225828</v>
      </c>
      <c r="AF389" s="13">
        <v>1606.7096774193565</v>
      </c>
      <c r="AG389" s="13">
        <v>1295.4516129032259</v>
      </c>
      <c r="AH389" s="13">
        <v>1073.387096774193</v>
      </c>
      <c r="AI389" s="13">
        <v>933.96774193548356</v>
      </c>
      <c r="AJ389" s="13">
        <v>428.35483870967738</v>
      </c>
      <c r="AK389" s="13">
        <v>263.32258064516134</v>
      </c>
      <c r="AL389" s="13">
        <v>263.32258064516134</v>
      </c>
      <c r="AM389" s="13"/>
      <c r="AN389" s="13"/>
      <c r="AO389" s="13"/>
      <c r="AP389" s="13"/>
      <c r="AQ389" s="13"/>
      <c r="AR389" s="13"/>
      <c r="AS389" s="13">
        <v>167</v>
      </c>
      <c r="AT389" s="13">
        <v>159</v>
      </c>
      <c r="AU389" s="13">
        <v>120</v>
      </c>
      <c r="AV389" s="13">
        <v>42</v>
      </c>
      <c r="AW389" s="13">
        <v>26</v>
      </c>
      <c r="AX389" s="13">
        <v>21</v>
      </c>
      <c r="AY389" s="13">
        <v>20</v>
      </c>
      <c r="AZ389" s="13">
        <v>13</v>
      </c>
      <c r="BA389" s="13">
        <v>9</v>
      </c>
      <c r="BB389" s="13">
        <v>7</v>
      </c>
      <c r="BC389" s="13">
        <v>2</v>
      </c>
      <c r="BD389" s="13">
        <v>1</v>
      </c>
      <c r="BE389" s="13">
        <v>1</v>
      </c>
      <c r="BF389" s="13"/>
      <c r="BG389" s="13"/>
      <c r="BH389" s="13"/>
      <c r="BI389" s="13"/>
      <c r="BJ389" s="13"/>
      <c r="BK389" s="13"/>
      <c r="BL389" s="13">
        <v>5.387096774193548</v>
      </c>
      <c r="BM389" s="13">
        <v>5.129032258064516</v>
      </c>
      <c r="BN389" s="13">
        <v>3.870967741935484</v>
      </c>
      <c r="BO389" s="13">
        <v>1.3548387096774193</v>
      </c>
      <c r="BP389" s="13">
        <v>0.83870967741935487</v>
      </c>
      <c r="BQ389" s="13">
        <v>0.67741935483870963</v>
      </c>
      <c r="BR389" s="13">
        <v>0.64516129032258063</v>
      </c>
      <c r="BS389" s="13">
        <v>0.41935483870967744</v>
      </c>
      <c r="BT389" s="13">
        <v>0.29032258064516131</v>
      </c>
      <c r="BU389" s="13">
        <v>0.22580645161290322</v>
      </c>
      <c r="BV389" s="13">
        <v>6.4516129032258063E-2</v>
      </c>
      <c r="BW389" s="13">
        <v>3.2258064516129031E-2</v>
      </c>
      <c r="BX389" s="13">
        <v>3.2258064516129031E-2</v>
      </c>
      <c r="BY389" s="13"/>
      <c r="BZ389" s="13"/>
      <c r="CA389" s="13"/>
      <c r="CB389" s="13"/>
      <c r="CC389" s="13"/>
      <c r="CD389" s="13"/>
      <c r="CE389" s="13">
        <v>148.02388888910178</v>
      </c>
    </row>
    <row r="390" spans="1:83" s="2" customFormat="1" ht="14.25" customHeight="1" x14ac:dyDescent="0.2">
      <c r="A390" s="10" t="s">
        <v>37</v>
      </c>
      <c r="B390" s="10">
        <v>544</v>
      </c>
      <c r="C390" s="10" t="s">
        <v>99</v>
      </c>
      <c r="D390" s="10">
        <v>2025</v>
      </c>
      <c r="E390" s="13">
        <v>10</v>
      </c>
      <c r="F390" s="13" t="s">
        <v>696</v>
      </c>
      <c r="G390" s="13">
        <v>29158.079999999994</v>
      </c>
      <c r="H390" s="13">
        <v>29158.079999999994</v>
      </c>
      <c r="I390" s="13">
        <v>27323.999999999985</v>
      </c>
      <c r="J390" s="13">
        <v>21355.999999999993</v>
      </c>
      <c r="K390" s="13">
        <v>15184</v>
      </c>
      <c r="L390" s="13">
        <v>13341</v>
      </c>
      <c r="M390" s="13">
        <v>11149.000000000002</v>
      </c>
      <c r="N390" s="13">
        <v>9701.0000000000018</v>
      </c>
      <c r="O390" s="13">
        <v>6276</v>
      </c>
      <c r="P390" s="13">
        <v>6276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>
        <v>940.58322580645142</v>
      </c>
      <c r="AA390" s="13">
        <v>940.58322580645142</v>
      </c>
      <c r="AB390" s="13">
        <v>881.41935483870918</v>
      </c>
      <c r="AC390" s="13">
        <v>688.90322580645136</v>
      </c>
      <c r="AD390" s="13">
        <v>489.80645161290323</v>
      </c>
      <c r="AE390" s="13">
        <v>430.35483870967744</v>
      </c>
      <c r="AF390" s="13">
        <v>359.64516129032262</v>
      </c>
      <c r="AG390" s="13">
        <v>312.9354838709678</v>
      </c>
      <c r="AH390" s="13">
        <v>202.45161290322579</v>
      </c>
      <c r="AI390" s="13">
        <v>202.45161290322579</v>
      </c>
      <c r="AJ390" s="13"/>
      <c r="AK390" s="13"/>
      <c r="AL390" s="13"/>
      <c r="AM390" s="13"/>
      <c r="AN390" s="13"/>
      <c r="AO390" s="13"/>
      <c r="AP390" s="13"/>
      <c r="AQ390" s="13"/>
      <c r="AR390" s="13"/>
      <c r="AS390" s="13">
        <v>56</v>
      </c>
      <c r="AT390" s="13">
        <v>56</v>
      </c>
      <c r="AU390" s="13">
        <v>40</v>
      </c>
      <c r="AV390" s="13">
        <v>20</v>
      </c>
      <c r="AW390" s="13">
        <v>9</v>
      </c>
      <c r="AX390" s="13">
        <v>7</v>
      </c>
      <c r="AY390" s="13">
        <v>5</v>
      </c>
      <c r="AZ390" s="13">
        <v>4</v>
      </c>
      <c r="BA390" s="13">
        <v>2</v>
      </c>
      <c r="BB390" s="13">
        <v>2</v>
      </c>
      <c r="BC390" s="13"/>
      <c r="BD390" s="13"/>
      <c r="BE390" s="13"/>
      <c r="BF390" s="13"/>
      <c r="BG390" s="13"/>
      <c r="BH390" s="13"/>
      <c r="BI390" s="13"/>
      <c r="BJ390" s="13"/>
      <c r="BK390" s="13"/>
      <c r="BL390" s="13">
        <v>1.8064516129032258</v>
      </c>
      <c r="BM390" s="13">
        <v>1.8064516129032258</v>
      </c>
      <c r="BN390" s="13">
        <v>1.2903225806451613</v>
      </c>
      <c r="BO390" s="13">
        <v>0.64516129032258063</v>
      </c>
      <c r="BP390" s="13">
        <v>0.29032258064516131</v>
      </c>
      <c r="BQ390" s="13">
        <v>0.22580645161290322</v>
      </c>
      <c r="BR390" s="13">
        <v>0.16129032258064516</v>
      </c>
      <c r="BS390" s="13">
        <v>0.12903225806451613</v>
      </c>
      <c r="BT390" s="13">
        <v>6.4516129032258063E-2</v>
      </c>
      <c r="BU390" s="13">
        <v>6.4516129032258063E-2</v>
      </c>
      <c r="BV390" s="13"/>
      <c r="BW390" s="13"/>
      <c r="BX390" s="13"/>
      <c r="BY390" s="13"/>
      <c r="BZ390" s="13"/>
      <c r="CA390" s="13"/>
      <c r="CB390" s="13"/>
      <c r="CC390" s="13"/>
      <c r="CD390" s="13"/>
      <c r="CE390" s="13">
        <v>40.541388889017981</v>
      </c>
    </row>
    <row r="391" spans="1:83" s="2" customFormat="1" ht="14.25" customHeight="1" x14ac:dyDescent="0.2">
      <c r="A391" s="10" t="s">
        <v>33</v>
      </c>
      <c r="B391" s="10">
        <v>832</v>
      </c>
      <c r="C391" s="10" t="s">
        <v>115</v>
      </c>
      <c r="D391" s="10">
        <v>2025</v>
      </c>
      <c r="E391" s="13">
        <v>10</v>
      </c>
      <c r="F391" s="13" t="s">
        <v>701</v>
      </c>
      <c r="G391" s="13">
        <v>169597.08000000031</v>
      </c>
      <c r="H391" s="13">
        <v>169597.08000000022</v>
      </c>
      <c r="I391" s="13">
        <v>165688.02000000016</v>
      </c>
      <c r="J391" s="13">
        <v>142381.00000000015</v>
      </c>
      <c r="K391" s="13">
        <v>119672</v>
      </c>
      <c r="L391" s="13">
        <v>112696.99999999999</v>
      </c>
      <c r="M391" s="13">
        <v>103032.00000000001</v>
      </c>
      <c r="N391" s="13">
        <v>92679</v>
      </c>
      <c r="O391" s="13">
        <v>89447</v>
      </c>
      <c r="P391" s="13">
        <v>85309</v>
      </c>
      <c r="Q391" s="13">
        <v>33143</v>
      </c>
      <c r="R391" s="13">
        <v>33143</v>
      </c>
      <c r="S391" s="13">
        <v>26774</v>
      </c>
      <c r="T391" s="13">
        <v>26774</v>
      </c>
      <c r="U391" s="13">
        <v>26774</v>
      </c>
      <c r="V391" s="13">
        <v>26774</v>
      </c>
      <c r="W391" s="13">
        <v>26774</v>
      </c>
      <c r="X391" s="13"/>
      <c r="Y391" s="13"/>
      <c r="Z391" s="13">
        <v>5470.8735483871069</v>
      </c>
      <c r="AA391" s="13">
        <v>5470.8735483871042</v>
      </c>
      <c r="AB391" s="13">
        <v>5344.7748387096826</v>
      </c>
      <c r="AC391" s="13">
        <v>4592.9354838709723</v>
      </c>
      <c r="AD391" s="13">
        <v>3860.3870967741937</v>
      </c>
      <c r="AE391" s="13">
        <v>3635.3870967741932</v>
      </c>
      <c r="AF391" s="13">
        <v>3323.6129032258068</v>
      </c>
      <c r="AG391" s="13">
        <v>2989.6451612903224</v>
      </c>
      <c r="AH391" s="13">
        <v>2885.3870967741937</v>
      </c>
      <c r="AI391" s="13">
        <v>2751.9032258064517</v>
      </c>
      <c r="AJ391" s="13">
        <v>1069.1290322580646</v>
      </c>
      <c r="AK391" s="13">
        <v>1069.1290322580646</v>
      </c>
      <c r="AL391" s="13">
        <v>863.67741935483866</v>
      </c>
      <c r="AM391" s="13">
        <v>863.67741935483866</v>
      </c>
      <c r="AN391" s="13">
        <v>863.67741935483866</v>
      </c>
      <c r="AO391" s="13">
        <v>863.67741935483866</v>
      </c>
      <c r="AP391" s="13">
        <v>863.67741935483866</v>
      </c>
      <c r="AQ391" s="13"/>
      <c r="AR391" s="13"/>
      <c r="AS391" s="13">
        <v>205</v>
      </c>
      <c r="AT391" s="13">
        <v>187</v>
      </c>
      <c r="AU391" s="13">
        <v>157</v>
      </c>
      <c r="AV391" s="13">
        <v>84</v>
      </c>
      <c r="AW391" s="13">
        <v>47</v>
      </c>
      <c r="AX391" s="13">
        <v>39</v>
      </c>
      <c r="AY391" s="13">
        <v>30</v>
      </c>
      <c r="AZ391" s="13">
        <v>22</v>
      </c>
      <c r="BA391" s="13">
        <v>20</v>
      </c>
      <c r="BB391" s="13">
        <v>18</v>
      </c>
      <c r="BC391" s="13">
        <v>2</v>
      </c>
      <c r="BD391" s="13">
        <v>2</v>
      </c>
      <c r="BE391" s="13">
        <v>1</v>
      </c>
      <c r="BF391" s="13">
        <v>1</v>
      </c>
      <c r="BG391" s="13">
        <v>1</v>
      </c>
      <c r="BH391" s="13">
        <v>1</v>
      </c>
      <c r="BI391" s="13">
        <v>1</v>
      </c>
      <c r="BJ391" s="13"/>
      <c r="BK391" s="13"/>
      <c r="BL391" s="13">
        <v>6.612903225806452</v>
      </c>
      <c r="BM391" s="13">
        <v>6.032258064516129</v>
      </c>
      <c r="BN391" s="13">
        <v>5.064516129032258</v>
      </c>
      <c r="BO391" s="13">
        <v>2.7096774193548385</v>
      </c>
      <c r="BP391" s="13">
        <v>1.5161290322580645</v>
      </c>
      <c r="BQ391" s="13">
        <v>1.2580645161290323</v>
      </c>
      <c r="BR391" s="13">
        <v>0.967741935483871</v>
      </c>
      <c r="BS391" s="13">
        <v>0.70967741935483875</v>
      </c>
      <c r="BT391" s="13">
        <v>0.64516129032258063</v>
      </c>
      <c r="BU391" s="13">
        <v>0.58064516129032262</v>
      </c>
      <c r="BV391" s="13">
        <v>6.4516129032258063E-2</v>
      </c>
      <c r="BW391" s="13">
        <v>6.4516129032258063E-2</v>
      </c>
      <c r="BX391" s="13">
        <v>3.2258064516129031E-2</v>
      </c>
      <c r="BY391" s="13">
        <v>3.2258064516129031E-2</v>
      </c>
      <c r="BZ391" s="13">
        <v>3.2258064516129031E-2</v>
      </c>
      <c r="CA391" s="13">
        <v>3.2258064516129031E-2</v>
      </c>
      <c r="CB391" s="13">
        <v>3.2258064516129031E-2</v>
      </c>
      <c r="CC391" s="13"/>
      <c r="CD391" s="13"/>
      <c r="CE391" s="13">
        <v>136.7913888883777</v>
      </c>
    </row>
    <row r="392" spans="1:83" s="2" customFormat="1" ht="14.25" customHeight="1" x14ac:dyDescent="0.2">
      <c r="A392" s="10" t="s">
        <v>33</v>
      </c>
      <c r="B392" s="10">
        <v>805</v>
      </c>
      <c r="C392" s="10" t="s">
        <v>137</v>
      </c>
      <c r="D392" s="10">
        <v>2025</v>
      </c>
      <c r="E392" s="13">
        <v>10</v>
      </c>
      <c r="F392" s="13" t="s">
        <v>713</v>
      </c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>
        <v>18.710000000027939</v>
      </c>
    </row>
    <row r="393" spans="1:83" s="2" customFormat="1" ht="14.25" customHeight="1" x14ac:dyDescent="0.2">
      <c r="A393" s="10" t="s">
        <v>33</v>
      </c>
      <c r="B393" s="10">
        <v>803</v>
      </c>
      <c r="C393" s="10" t="s">
        <v>154</v>
      </c>
      <c r="D393" s="10">
        <v>2025</v>
      </c>
      <c r="E393" s="13">
        <v>10</v>
      </c>
      <c r="F393" s="13" t="s">
        <v>700</v>
      </c>
      <c r="G393" s="13">
        <v>218</v>
      </c>
      <c r="H393" s="13">
        <v>218</v>
      </c>
      <c r="I393" s="13">
        <v>218</v>
      </c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>
        <v>7.032258064516129</v>
      </c>
      <c r="AA393" s="13">
        <v>7.032258064516129</v>
      </c>
      <c r="AB393" s="13">
        <v>7.032258064516129</v>
      </c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>
        <v>1</v>
      </c>
      <c r="AT393" s="13">
        <v>1</v>
      </c>
      <c r="AU393" s="13">
        <v>1</v>
      </c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>
        <v>3.2258064516129031E-2</v>
      </c>
      <c r="BM393" s="13">
        <v>3.2258064516129031E-2</v>
      </c>
      <c r="BN393" s="13">
        <v>3.2258064516129031E-2</v>
      </c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>
        <v>4.62</v>
      </c>
    </row>
    <row r="394" spans="1:83" s="2" customFormat="1" ht="14.25" customHeight="1" x14ac:dyDescent="0.2">
      <c r="A394" s="10" t="s">
        <v>33</v>
      </c>
      <c r="B394" s="10">
        <v>537</v>
      </c>
      <c r="C394" s="10" t="s">
        <v>126</v>
      </c>
      <c r="D394" s="10">
        <v>2025</v>
      </c>
      <c r="E394" s="13">
        <v>10</v>
      </c>
      <c r="F394" s="13" t="s">
        <v>712</v>
      </c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>
        <v>108.27694444419816</v>
      </c>
    </row>
    <row r="395" spans="1:83" s="2" customFormat="1" ht="14.25" customHeight="1" x14ac:dyDescent="0.2">
      <c r="A395" s="10" t="s">
        <v>33</v>
      </c>
      <c r="B395" s="10">
        <v>835</v>
      </c>
      <c r="C395" s="10" t="s">
        <v>121</v>
      </c>
      <c r="D395" s="10">
        <v>2025</v>
      </c>
      <c r="E395" s="13">
        <v>10</v>
      </c>
      <c r="F395" s="13" t="s">
        <v>708</v>
      </c>
      <c r="G395" s="13">
        <v>5061.0200000000013</v>
      </c>
      <c r="H395" s="13">
        <v>5061.0200000000013</v>
      </c>
      <c r="I395" s="13">
        <v>4904.0000000000009</v>
      </c>
      <c r="J395" s="13">
        <v>2310</v>
      </c>
      <c r="K395" s="13">
        <v>888</v>
      </c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>
        <v>163.2587096774194</v>
      </c>
      <c r="AA395" s="13">
        <v>163.2587096774194</v>
      </c>
      <c r="AB395" s="13">
        <v>158.1935483870968</v>
      </c>
      <c r="AC395" s="13">
        <v>74.516129032258064</v>
      </c>
      <c r="AD395" s="13">
        <v>28.64516129032258</v>
      </c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>
        <v>17</v>
      </c>
      <c r="AT395" s="13">
        <v>14</v>
      </c>
      <c r="AU395" s="13">
        <v>12</v>
      </c>
      <c r="AV395" s="13">
        <v>3</v>
      </c>
      <c r="AW395" s="13">
        <v>1</v>
      </c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>
        <v>0.54838709677419351</v>
      </c>
      <c r="BM395" s="13">
        <v>0.45161290322580644</v>
      </c>
      <c r="BN395" s="13">
        <v>0.38709677419354838</v>
      </c>
      <c r="BO395" s="13">
        <v>9.6774193548387094E-2</v>
      </c>
      <c r="BP395" s="13">
        <v>3.2258064516129031E-2</v>
      </c>
      <c r="BQ395" s="13"/>
      <c r="BR395" s="13"/>
      <c r="BS395" s="13"/>
      <c r="BT395" s="13"/>
      <c r="BU395" s="13"/>
      <c r="BV395" s="13"/>
      <c r="BW395" s="13"/>
      <c r="BX395" s="13"/>
      <c r="BY395" s="13"/>
      <c r="BZ395" s="13"/>
      <c r="CA395" s="13"/>
      <c r="CB395" s="13"/>
      <c r="CC395" s="13"/>
      <c r="CD395" s="13"/>
      <c r="CE395" s="13">
        <v>8.1572222221875563</v>
      </c>
    </row>
    <row r="396" spans="1:83" s="2" customFormat="1" ht="14.25" customHeight="1" x14ac:dyDescent="0.2">
      <c r="A396" s="10" t="s">
        <v>33</v>
      </c>
      <c r="B396" s="10">
        <v>544</v>
      </c>
      <c r="C396" s="10" t="s">
        <v>99</v>
      </c>
      <c r="D396" s="10">
        <v>2025</v>
      </c>
      <c r="E396" s="13">
        <v>10</v>
      </c>
      <c r="F396" s="13" t="s">
        <v>699</v>
      </c>
      <c r="G396" s="13">
        <v>6229.0200000000032</v>
      </c>
      <c r="H396" s="13">
        <v>6229.0200000000013</v>
      </c>
      <c r="I396" s="13">
        <v>6229.0200000000013</v>
      </c>
      <c r="J396" s="13">
        <v>4812.0000000000009</v>
      </c>
      <c r="K396" s="13">
        <v>1078</v>
      </c>
      <c r="L396" s="13">
        <v>1078</v>
      </c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>
        <v>200.93612903225818</v>
      </c>
      <c r="AA396" s="13">
        <v>200.93612903225809</v>
      </c>
      <c r="AB396" s="13">
        <v>200.93612903225809</v>
      </c>
      <c r="AC396" s="13">
        <v>155.22580645161293</v>
      </c>
      <c r="AD396" s="13">
        <v>34.774193548387096</v>
      </c>
      <c r="AE396" s="13">
        <v>34.774193548387096</v>
      </c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>
        <v>14</v>
      </c>
      <c r="AT396" s="13">
        <v>12</v>
      </c>
      <c r="AU396" s="13">
        <v>12</v>
      </c>
      <c r="AV396" s="13">
        <v>7</v>
      </c>
      <c r="AW396" s="13">
        <v>1</v>
      </c>
      <c r="AX396" s="13">
        <v>1</v>
      </c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>
        <v>0.45161290322580644</v>
      </c>
      <c r="BM396" s="13">
        <v>0.38709677419354838</v>
      </c>
      <c r="BN396" s="13">
        <v>0.38709677419354838</v>
      </c>
      <c r="BO396" s="13">
        <v>0.22580645161290322</v>
      </c>
      <c r="BP396" s="13">
        <v>3.2258064516129031E-2</v>
      </c>
      <c r="BQ396" s="13">
        <v>3.2258064516129031E-2</v>
      </c>
      <c r="BR396" s="13"/>
      <c r="BS396" s="13"/>
      <c r="BT396" s="13"/>
      <c r="BU396" s="13"/>
      <c r="BV396" s="13"/>
      <c r="BW396" s="13"/>
      <c r="BX396" s="13"/>
      <c r="BY396" s="13"/>
      <c r="BZ396" s="13"/>
      <c r="CA396" s="13"/>
      <c r="CB396" s="13"/>
      <c r="CC396" s="13"/>
      <c r="CD396" s="13"/>
      <c r="CE396" s="13">
        <v>8.1611111109377816</v>
      </c>
    </row>
    <row r="397" spans="1:83" s="2" customFormat="1" ht="14.25" customHeight="1" x14ac:dyDescent="0.2">
      <c r="A397" s="10" t="s">
        <v>33</v>
      </c>
      <c r="B397" s="10">
        <v>558</v>
      </c>
      <c r="C397" s="10" t="s">
        <v>90</v>
      </c>
      <c r="D397" s="10">
        <v>2025</v>
      </c>
      <c r="E397" s="13">
        <v>10</v>
      </c>
      <c r="F397" s="13" t="s">
        <v>702</v>
      </c>
      <c r="G397" s="13">
        <v>5832</v>
      </c>
      <c r="H397" s="13">
        <v>5832</v>
      </c>
      <c r="I397" s="13">
        <v>5832</v>
      </c>
      <c r="J397" s="13">
        <v>4197</v>
      </c>
      <c r="K397" s="13">
        <v>3157</v>
      </c>
      <c r="L397" s="13">
        <v>1292</v>
      </c>
      <c r="M397" s="13">
        <v>1292</v>
      </c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>
        <v>188.12903225806451</v>
      </c>
      <c r="AA397" s="13">
        <v>188.12903225806451</v>
      </c>
      <c r="AB397" s="13">
        <v>188.12903225806451</v>
      </c>
      <c r="AC397" s="13">
        <v>135.38709677419354</v>
      </c>
      <c r="AD397" s="13">
        <v>101.83870967741936</v>
      </c>
      <c r="AE397" s="13">
        <v>41.677419354838712</v>
      </c>
      <c r="AF397" s="13">
        <v>41.677419354838712</v>
      </c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>
        <v>11</v>
      </c>
      <c r="AT397" s="13">
        <v>10</v>
      </c>
      <c r="AU397" s="13">
        <v>10</v>
      </c>
      <c r="AV397" s="13">
        <v>5</v>
      </c>
      <c r="AW397" s="13">
        <v>3</v>
      </c>
      <c r="AX397" s="13">
        <v>1</v>
      </c>
      <c r="AY397" s="13">
        <v>1</v>
      </c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>
        <v>0.35483870967741937</v>
      </c>
      <c r="BM397" s="13">
        <v>0.32258064516129031</v>
      </c>
      <c r="BN397" s="13">
        <v>0.32258064516129031</v>
      </c>
      <c r="BO397" s="13">
        <v>0.16129032258064516</v>
      </c>
      <c r="BP397" s="13">
        <v>9.6774193548387094E-2</v>
      </c>
      <c r="BQ397" s="13">
        <v>3.2258064516129031E-2</v>
      </c>
      <c r="BR397" s="13">
        <v>3.2258064516129031E-2</v>
      </c>
      <c r="BS397" s="13"/>
      <c r="BT397" s="13"/>
      <c r="BU397" s="13"/>
      <c r="BV397" s="13"/>
      <c r="BW397" s="13"/>
      <c r="BX397" s="13"/>
      <c r="BY397" s="13"/>
      <c r="BZ397" s="13"/>
      <c r="CA397" s="13"/>
      <c r="CB397" s="13"/>
      <c r="CC397" s="13"/>
      <c r="CD397" s="13"/>
      <c r="CE397" s="13">
        <v>8.2011111110332422</v>
      </c>
    </row>
    <row r="398" spans="1:83" s="2" customFormat="1" ht="14.25" customHeight="1" x14ac:dyDescent="0.2">
      <c r="A398" s="10" t="s">
        <v>33</v>
      </c>
      <c r="B398" s="10">
        <v>886</v>
      </c>
      <c r="C398" s="10" t="s">
        <v>116</v>
      </c>
      <c r="D398" s="10">
        <v>2025</v>
      </c>
      <c r="E398" s="13">
        <v>10</v>
      </c>
      <c r="F398" s="13" t="s">
        <v>703</v>
      </c>
      <c r="G398" s="13">
        <v>109195.18000000011</v>
      </c>
      <c r="H398" s="13">
        <v>109195.18000000009</v>
      </c>
      <c r="I398" s="13">
        <v>105412.08000000012</v>
      </c>
      <c r="J398" s="13">
        <v>77691.000000000015</v>
      </c>
      <c r="K398" s="13">
        <v>57567.999999999964</v>
      </c>
      <c r="L398" s="13">
        <v>47036.999999999964</v>
      </c>
      <c r="M398" s="13">
        <v>40493.999999999978</v>
      </c>
      <c r="N398" s="13">
        <v>35052.999999999978</v>
      </c>
      <c r="O398" s="13">
        <v>26446.999999999996</v>
      </c>
      <c r="P398" s="13">
        <v>22158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>
        <v>3522.4251612903263</v>
      </c>
      <c r="AA398" s="13">
        <v>3522.4251612903258</v>
      </c>
      <c r="AB398" s="13">
        <v>3400.3896774193586</v>
      </c>
      <c r="AC398" s="13">
        <v>2506.161290322581</v>
      </c>
      <c r="AD398" s="13">
        <v>1857.032258064515</v>
      </c>
      <c r="AE398" s="13">
        <v>1517.3225806451601</v>
      </c>
      <c r="AF398" s="13">
        <v>1306.2580645161283</v>
      </c>
      <c r="AG398" s="13">
        <v>1130.7419354838703</v>
      </c>
      <c r="AH398" s="13">
        <v>853.1290322580644</v>
      </c>
      <c r="AI398" s="13">
        <v>714.77419354838707</v>
      </c>
      <c r="AJ398" s="13"/>
      <c r="AK398" s="13"/>
      <c r="AL398" s="13"/>
      <c r="AM398" s="13"/>
      <c r="AN398" s="13"/>
      <c r="AO398" s="13"/>
      <c r="AP398" s="13"/>
      <c r="AQ398" s="13"/>
      <c r="AR398" s="13"/>
      <c r="AS398" s="13">
        <v>197</v>
      </c>
      <c r="AT398" s="13">
        <v>185</v>
      </c>
      <c r="AU398" s="13">
        <v>155</v>
      </c>
      <c r="AV398" s="13">
        <v>69</v>
      </c>
      <c r="AW398" s="13">
        <v>36</v>
      </c>
      <c r="AX398" s="13">
        <v>24</v>
      </c>
      <c r="AY398" s="13">
        <v>18</v>
      </c>
      <c r="AZ398" s="13">
        <v>14</v>
      </c>
      <c r="BA398" s="13">
        <v>9</v>
      </c>
      <c r="BB398" s="13">
        <v>7</v>
      </c>
      <c r="BC398" s="13"/>
      <c r="BD398" s="13"/>
      <c r="BE398" s="13"/>
      <c r="BF398" s="13"/>
      <c r="BG398" s="13"/>
      <c r="BH398" s="13"/>
      <c r="BI398" s="13"/>
      <c r="BJ398" s="13"/>
      <c r="BK398" s="13"/>
      <c r="BL398" s="13">
        <v>6.354838709677419</v>
      </c>
      <c r="BM398" s="13">
        <v>5.967741935483871</v>
      </c>
      <c r="BN398" s="13">
        <v>5</v>
      </c>
      <c r="BO398" s="13">
        <v>2.225806451612903</v>
      </c>
      <c r="BP398" s="13">
        <v>1.1612903225806452</v>
      </c>
      <c r="BQ398" s="13">
        <v>0.77419354838709675</v>
      </c>
      <c r="BR398" s="13">
        <v>0.58064516129032262</v>
      </c>
      <c r="BS398" s="13">
        <v>0.45161290322580644</v>
      </c>
      <c r="BT398" s="13">
        <v>0.29032258064516131</v>
      </c>
      <c r="BU398" s="13">
        <v>0.22580645161290322</v>
      </c>
      <c r="BV398" s="13"/>
      <c r="BW398" s="13"/>
      <c r="BX398" s="13"/>
      <c r="BY398" s="13"/>
      <c r="BZ398" s="13"/>
      <c r="CA398" s="13"/>
      <c r="CB398" s="13"/>
      <c r="CC398" s="13"/>
      <c r="CD398" s="13"/>
      <c r="CE398" s="13">
        <v>161.16722222260432</v>
      </c>
    </row>
    <row r="399" spans="1:83" s="2" customFormat="1" ht="14.25" customHeight="1" x14ac:dyDescent="0.2">
      <c r="A399" s="10" t="s">
        <v>33</v>
      </c>
      <c r="B399" s="10">
        <v>812</v>
      </c>
      <c r="C399" s="10" t="s">
        <v>157</v>
      </c>
      <c r="D399" s="10">
        <v>2025</v>
      </c>
      <c r="E399" s="13">
        <v>10</v>
      </c>
      <c r="F399" s="13" t="s">
        <v>706</v>
      </c>
      <c r="G399" s="13">
        <v>206018.15000000008</v>
      </c>
      <c r="H399" s="13">
        <v>206018.15000000014</v>
      </c>
      <c r="I399" s="13">
        <v>201029.99000000008</v>
      </c>
      <c r="J399" s="13">
        <v>167984.95000000013</v>
      </c>
      <c r="K399" s="13">
        <v>129768.00000000001</v>
      </c>
      <c r="L399" s="13">
        <v>114720</v>
      </c>
      <c r="M399" s="13">
        <v>101339.00000000003</v>
      </c>
      <c r="N399" s="13">
        <v>90953.000000000015</v>
      </c>
      <c r="O399" s="13">
        <v>64986.000000000007</v>
      </c>
      <c r="P399" s="13">
        <v>58176.000000000007</v>
      </c>
      <c r="Q399" s="13">
        <v>30679.999999999996</v>
      </c>
      <c r="R399" s="13">
        <v>30679.999999999996</v>
      </c>
      <c r="S399" s="13">
        <v>16487</v>
      </c>
      <c r="T399" s="13">
        <v>16487</v>
      </c>
      <c r="U399" s="13">
        <v>16487</v>
      </c>
      <c r="V399" s="13">
        <v>16487</v>
      </c>
      <c r="W399" s="13"/>
      <c r="X399" s="13"/>
      <c r="Y399" s="13"/>
      <c r="Z399" s="13">
        <v>6645.7467741935507</v>
      </c>
      <c r="AA399" s="13">
        <v>6645.7467741935525</v>
      </c>
      <c r="AB399" s="13">
        <v>6484.8383870967764</v>
      </c>
      <c r="AC399" s="13">
        <v>5418.8693548387137</v>
      </c>
      <c r="AD399" s="13">
        <v>4186.0645161290331</v>
      </c>
      <c r="AE399" s="13">
        <v>3700.6451612903224</v>
      </c>
      <c r="AF399" s="13">
        <v>3269.0000000000009</v>
      </c>
      <c r="AG399" s="13">
        <v>2933.9677419354844</v>
      </c>
      <c r="AH399" s="13">
        <v>2096.3225806451615</v>
      </c>
      <c r="AI399" s="13">
        <v>1876.6451612903229</v>
      </c>
      <c r="AJ399" s="13">
        <v>989.67741935483855</v>
      </c>
      <c r="AK399" s="13">
        <v>989.67741935483855</v>
      </c>
      <c r="AL399" s="13">
        <v>531.83870967741939</v>
      </c>
      <c r="AM399" s="13">
        <v>531.83870967741939</v>
      </c>
      <c r="AN399" s="13">
        <v>531.83870967741939</v>
      </c>
      <c r="AO399" s="13">
        <v>531.83870967741939</v>
      </c>
      <c r="AP399" s="13"/>
      <c r="AQ399" s="13"/>
      <c r="AR399" s="13"/>
      <c r="AS399" s="13">
        <v>299</v>
      </c>
      <c r="AT399" s="13">
        <v>275</v>
      </c>
      <c r="AU399" s="13">
        <v>231</v>
      </c>
      <c r="AV399" s="13">
        <v>130</v>
      </c>
      <c r="AW399" s="13">
        <v>67</v>
      </c>
      <c r="AX399" s="13">
        <v>50</v>
      </c>
      <c r="AY399" s="13">
        <v>38</v>
      </c>
      <c r="AZ399" s="13">
        <v>30</v>
      </c>
      <c r="BA399" s="13">
        <v>15</v>
      </c>
      <c r="BB399" s="13">
        <v>12</v>
      </c>
      <c r="BC399" s="13">
        <v>3</v>
      </c>
      <c r="BD399" s="13">
        <v>3</v>
      </c>
      <c r="BE399" s="13">
        <v>1</v>
      </c>
      <c r="BF399" s="13">
        <v>1</v>
      </c>
      <c r="BG399" s="13">
        <v>1</v>
      </c>
      <c r="BH399" s="13">
        <v>1</v>
      </c>
      <c r="BI399" s="13"/>
      <c r="BJ399" s="13"/>
      <c r="BK399" s="13"/>
      <c r="BL399" s="13">
        <v>9.6451612903225801</v>
      </c>
      <c r="BM399" s="13">
        <v>8.870967741935484</v>
      </c>
      <c r="BN399" s="13">
        <v>7.4516129032258061</v>
      </c>
      <c r="BO399" s="13">
        <v>4.193548387096774</v>
      </c>
      <c r="BP399" s="13">
        <v>2.161290322580645</v>
      </c>
      <c r="BQ399" s="13">
        <v>1.6129032258064515</v>
      </c>
      <c r="BR399" s="13">
        <v>1.2258064516129032</v>
      </c>
      <c r="BS399" s="13">
        <v>0.967741935483871</v>
      </c>
      <c r="BT399" s="13">
        <v>0.4838709677419355</v>
      </c>
      <c r="BU399" s="13">
        <v>0.38709677419354838</v>
      </c>
      <c r="BV399" s="13">
        <v>9.6774193548387094E-2</v>
      </c>
      <c r="BW399" s="13">
        <v>9.6774193548387094E-2</v>
      </c>
      <c r="BX399" s="13">
        <v>3.2258064516129031E-2</v>
      </c>
      <c r="BY399" s="13">
        <v>3.2258064516129031E-2</v>
      </c>
      <c r="BZ399" s="13">
        <v>3.2258064516129031E-2</v>
      </c>
      <c r="CA399" s="13">
        <v>3.2258064516129031E-2</v>
      </c>
      <c r="CB399" s="13"/>
      <c r="CC399" s="13"/>
      <c r="CD399" s="13"/>
      <c r="CE399" s="13">
        <v>183.06583333399846</v>
      </c>
    </row>
    <row r="400" spans="1:83" s="2" customFormat="1" ht="14.25" customHeight="1" x14ac:dyDescent="0.2">
      <c r="A400" s="10" t="s">
        <v>33</v>
      </c>
      <c r="B400" s="10">
        <v>863</v>
      </c>
      <c r="C400" s="10" t="s">
        <v>195</v>
      </c>
      <c r="D400" s="10">
        <v>2025</v>
      </c>
      <c r="E400" s="13">
        <v>10</v>
      </c>
      <c r="F400" s="13" t="s">
        <v>709</v>
      </c>
      <c r="G400" s="13">
        <v>46127.039999999986</v>
      </c>
      <c r="H400" s="13">
        <v>46127.039999999986</v>
      </c>
      <c r="I400" s="13">
        <v>42665.999999999978</v>
      </c>
      <c r="J400" s="13">
        <v>35758.999999999985</v>
      </c>
      <c r="K400" s="13">
        <v>27391.999999999996</v>
      </c>
      <c r="L400" s="13">
        <v>23735.999999999996</v>
      </c>
      <c r="M400" s="13">
        <v>22679</v>
      </c>
      <c r="N400" s="13">
        <v>18671.000000000004</v>
      </c>
      <c r="O400" s="13">
        <v>17105</v>
      </c>
      <c r="P400" s="13">
        <v>17105</v>
      </c>
      <c r="Q400" s="13">
        <v>11000</v>
      </c>
      <c r="R400" s="13">
        <v>11000</v>
      </c>
      <c r="S400" s="13"/>
      <c r="T400" s="13"/>
      <c r="U400" s="13"/>
      <c r="V400" s="13"/>
      <c r="W400" s="13"/>
      <c r="X400" s="13"/>
      <c r="Y400" s="13"/>
      <c r="Z400" s="13">
        <v>1487.9690322580641</v>
      </c>
      <c r="AA400" s="13">
        <v>1487.9690322580641</v>
      </c>
      <c r="AB400" s="13">
        <v>1376.3225806451605</v>
      </c>
      <c r="AC400" s="13">
        <v>1153.5161290322576</v>
      </c>
      <c r="AD400" s="13">
        <v>883.61290322580635</v>
      </c>
      <c r="AE400" s="13">
        <v>765.67741935483855</v>
      </c>
      <c r="AF400" s="13">
        <v>731.58064516129036</v>
      </c>
      <c r="AG400" s="13">
        <v>602.29032258064524</v>
      </c>
      <c r="AH400" s="13">
        <v>551.77419354838707</v>
      </c>
      <c r="AI400" s="13">
        <v>551.77419354838707</v>
      </c>
      <c r="AJ400" s="13">
        <v>354.83870967741933</v>
      </c>
      <c r="AK400" s="13">
        <v>354.83870967741933</v>
      </c>
      <c r="AL400" s="13"/>
      <c r="AM400" s="13"/>
      <c r="AN400" s="13"/>
      <c r="AO400" s="13"/>
      <c r="AP400" s="13"/>
      <c r="AQ400" s="13"/>
      <c r="AR400" s="13"/>
      <c r="AS400" s="13">
        <v>95</v>
      </c>
      <c r="AT400" s="13">
        <v>81</v>
      </c>
      <c r="AU400" s="13">
        <v>50</v>
      </c>
      <c r="AV400" s="13">
        <v>27</v>
      </c>
      <c r="AW400" s="13">
        <v>13</v>
      </c>
      <c r="AX400" s="13">
        <v>9</v>
      </c>
      <c r="AY400" s="13">
        <v>8</v>
      </c>
      <c r="AZ400" s="13">
        <v>5</v>
      </c>
      <c r="BA400" s="13">
        <v>4</v>
      </c>
      <c r="BB400" s="13">
        <v>4</v>
      </c>
      <c r="BC400" s="13">
        <v>2</v>
      </c>
      <c r="BD400" s="13">
        <v>2</v>
      </c>
      <c r="BE400" s="13"/>
      <c r="BF400" s="13"/>
      <c r="BG400" s="13"/>
      <c r="BH400" s="13"/>
      <c r="BI400" s="13"/>
      <c r="BJ400" s="13"/>
      <c r="BK400" s="13"/>
      <c r="BL400" s="13">
        <v>3.064516129032258</v>
      </c>
      <c r="BM400" s="13">
        <v>2.6129032258064515</v>
      </c>
      <c r="BN400" s="13">
        <v>1.6129032258064515</v>
      </c>
      <c r="BO400" s="13">
        <v>0.87096774193548387</v>
      </c>
      <c r="BP400" s="13">
        <v>0.41935483870967744</v>
      </c>
      <c r="BQ400" s="13">
        <v>0.29032258064516131</v>
      </c>
      <c r="BR400" s="13">
        <v>0.25806451612903225</v>
      </c>
      <c r="BS400" s="13">
        <v>0.16129032258064516</v>
      </c>
      <c r="BT400" s="13">
        <v>0.12903225806451613</v>
      </c>
      <c r="BU400" s="13">
        <v>0.12903225806451613</v>
      </c>
      <c r="BV400" s="13">
        <v>6.4516129032258063E-2</v>
      </c>
      <c r="BW400" s="13">
        <v>6.4516129032258063E-2</v>
      </c>
      <c r="BX400" s="13"/>
      <c r="BY400" s="13"/>
      <c r="BZ400" s="13"/>
      <c r="CA400" s="13"/>
      <c r="CB400" s="13"/>
      <c r="CC400" s="13"/>
      <c r="CD400" s="13"/>
      <c r="CE400" s="13">
        <v>100.11999999997904</v>
      </c>
    </row>
    <row r="401" spans="1:83" s="2" customFormat="1" ht="14.25" customHeight="1" x14ac:dyDescent="0.2">
      <c r="A401" s="10" t="s">
        <v>33</v>
      </c>
      <c r="B401" s="10">
        <v>807</v>
      </c>
      <c r="C401" s="10" t="s">
        <v>155</v>
      </c>
      <c r="D401" s="10">
        <v>2025</v>
      </c>
      <c r="E401" s="13">
        <v>10</v>
      </c>
      <c r="F401" s="13" t="s">
        <v>704</v>
      </c>
      <c r="G401" s="13">
        <v>73478.080000000002</v>
      </c>
      <c r="H401" s="13">
        <v>73478.079999999987</v>
      </c>
      <c r="I401" s="13">
        <v>71334.999999999985</v>
      </c>
      <c r="J401" s="13">
        <v>59832.999999999993</v>
      </c>
      <c r="K401" s="13">
        <v>46426.999999999985</v>
      </c>
      <c r="L401" s="13">
        <v>44653.999999999993</v>
      </c>
      <c r="M401" s="13">
        <v>39238</v>
      </c>
      <c r="N401" s="13">
        <v>33879.999999999985</v>
      </c>
      <c r="O401" s="13">
        <v>30468.999999999982</v>
      </c>
      <c r="P401" s="13">
        <v>28050.999999999993</v>
      </c>
      <c r="Q401" s="13">
        <v>9341</v>
      </c>
      <c r="R401" s="13">
        <v>9341</v>
      </c>
      <c r="S401" s="13">
        <v>9341</v>
      </c>
      <c r="T401" s="13"/>
      <c r="U401" s="13"/>
      <c r="V401" s="13"/>
      <c r="W401" s="13"/>
      <c r="X401" s="13"/>
      <c r="Y401" s="13"/>
      <c r="Z401" s="13">
        <v>2370.2606451612905</v>
      </c>
      <c r="AA401" s="13">
        <v>2370.2606451612901</v>
      </c>
      <c r="AB401" s="13">
        <v>2301.1290322580639</v>
      </c>
      <c r="AC401" s="13">
        <v>1930.0967741935481</v>
      </c>
      <c r="AD401" s="13">
        <v>1497.6451612903222</v>
      </c>
      <c r="AE401" s="13">
        <v>1440.4516129032256</v>
      </c>
      <c r="AF401" s="13">
        <v>1265.741935483871</v>
      </c>
      <c r="AG401" s="13">
        <v>1092.9032258064512</v>
      </c>
      <c r="AH401" s="13">
        <v>982.87096774193492</v>
      </c>
      <c r="AI401" s="13">
        <v>904.87096774193526</v>
      </c>
      <c r="AJ401" s="13">
        <v>301.32258064516128</v>
      </c>
      <c r="AK401" s="13">
        <v>301.32258064516128</v>
      </c>
      <c r="AL401" s="13">
        <v>301.32258064516128</v>
      </c>
      <c r="AM401" s="13"/>
      <c r="AN401" s="13"/>
      <c r="AO401" s="13"/>
      <c r="AP401" s="13"/>
      <c r="AQ401" s="13"/>
      <c r="AR401" s="13"/>
      <c r="AS401" s="13">
        <v>103</v>
      </c>
      <c r="AT401" s="13">
        <v>95</v>
      </c>
      <c r="AU401" s="13">
        <v>77</v>
      </c>
      <c r="AV401" s="13">
        <v>42</v>
      </c>
      <c r="AW401" s="13">
        <v>21</v>
      </c>
      <c r="AX401" s="13">
        <v>19</v>
      </c>
      <c r="AY401" s="13">
        <v>14</v>
      </c>
      <c r="AZ401" s="13">
        <v>10</v>
      </c>
      <c r="BA401" s="13">
        <v>8</v>
      </c>
      <c r="BB401" s="13">
        <v>7</v>
      </c>
      <c r="BC401" s="13">
        <v>1</v>
      </c>
      <c r="BD401" s="13">
        <v>1</v>
      </c>
      <c r="BE401" s="13">
        <v>1</v>
      </c>
      <c r="BF401" s="13"/>
      <c r="BG401" s="13"/>
      <c r="BH401" s="13"/>
      <c r="BI401" s="13"/>
      <c r="BJ401" s="13"/>
      <c r="BK401" s="13"/>
      <c r="BL401" s="13">
        <v>3.3225806451612905</v>
      </c>
      <c r="BM401" s="13">
        <v>3.064516129032258</v>
      </c>
      <c r="BN401" s="13">
        <v>2.4838709677419355</v>
      </c>
      <c r="BO401" s="13">
        <v>1.3548387096774193</v>
      </c>
      <c r="BP401" s="13">
        <v>0.67741935483870963</v>
      </c>
      <c r="BQ401" s="13">
        <v>0.61290322580645162</v>
      </c>
      <c r="BR401" s="13">
        <v>0.45161290322580644</v>
      </c>
      <c r="BS401" s="13">
        <v>0.32258064516129031</v>
      </c>
      <c r="BT401" s="13">
        <v>0.25806451612903225</v>
      </c>
      <c r="BU401" s="13">
        <v>0.22580645161290322</v>
      </c>
      <c r="BV401" s="13">
        <v>3.2258064516129031E-2</v>
      </c>
      <c r="BW401" s="13">
        <v>3.2258064516129031E-2</v>
      </c>
      <c r="BX401" s="13">
        <v>3.2258064516129031E-2</v>
      </c>
      <c r="BY401" s="13"/>
      <c r="BZ401" s="13"/>
      <c r="CA401" s="13"/>
      <c r="CB401" s="13"/>
      <c r="CC401" s="13"/>
      <c r="CD401" s="13"/>
      <c r="CE401" s="13">
        <v>58.118611110958739</v>
      </c>
    </row>
    <row r="402" spans="1:83" s="2" customFormat="1" ht="14.25" customHeight="1" x14ac:dyDescent="0.2">
      <c r="A402" s="10" t="s">
        <v>33</v>
      </c>
      <c r="B402" s="10">
        <v>523</v>
      </c>
      <c r="C402" s="10" t="s">
        <v>114</v>
      </c>
      <c r="D402" s="10">
        <v>2025</v>
      </c>
      <c r="E402" s="13">
        <v>10</v>
      </c>
      <c r="F402" s="13" t="s">
        <v>707</v>
      </c>
      <c r="G402" s="13">
        <v>126920.06000000011</v>
      </c>
      <c r="H402" s="13">
        <v>126920.06000000014</v>
      </c>
      <c r="I402" s="13">
        <v>123680.00000000016</v>
      </c>
      <c r="J402" s="13">
        <v>98409.000000000044</v>
      </c>
      <c r="K402" s="13">
        <v>78842.000000000058</v>
      </c>
      <c r="L402" s="13">
        <v>67426.999999999971</v>
      </c>
      <c r="M402" s="13">
        <v>58788.999999999978</v>
      </c>
      <c r="N402" s="13">
        <v>52002.999999999985</v>
      </c>
      <c r="O402" s="13">
        <v>48269.999999999985</v>
      </c>
      <c r="P402" s="13">
        <v>44124.999999999985</v>
      </c>
      <c r="Q402" s="13">
        <v>22152.999999999985</v>
      </c>
      <c r="R402" s="13">
        <v>22152.999999999985</v>
      </c>
      <c r="S402" s="13"/>
      <c r="T402" s="13"/>
      <c r="U402" s="13"/>
      <c r="V402" s="13"/>
      <c r="W402" s="13"/>
      <c r="X402" s="13"/>
      <c r="Y402" s="13"/>
      <c r="Z402" s="13">
        <v>4094.1954838709712</v>
      </c>
      <c r="AA402" s="13">
        <v>4094.1954838709726</v>
      </c>
      <c r="AB402" s="13">
        <v>3989.677419354844</v>
      </c>
      <c r="AC402" s="13">
        <v>3174.4838709677433</v>
      </c>
      <c r="AD402" s="13">
        <v>2543.2903225806472</v>
      </c>
      <c r="AE402" s="13">
        <v>2175.0645161290313</v>
      </c>
      <c r="AF402" s="13">
        <v>1896.4193548387091</v>
      </c>
      <c r="AG402" s="13">
        <v>1677.5161290322576</v>
      </c>
      <c r="AH402" s="13">
        <v>1557.0967741935478</v>
      </c>
      <c r="AI402" s="13">
        <v>1423.387096774193</v>
      </c>
      <c r="AJ402" s="13">
        <v>714.61290322580601</v>
      </c>
      <c r="AK402" s="13">
        <v>714.61290322580601</v>
      </c>
      <c r="AL402" s="13"/>
      <c r="AM402" s="13"/>
      <c r="AN402" s="13"/>
      <c r="AO402" s="13"/>
      <c r="AP402" s="13"/>
      <c r="AQ402" s="13"/>
      <c r="AR402" s="13"/>
      <c r="AS402" s="13">
        <v>185</v>
      </c>
      <c r="AT402" s="13">
        <v>173</v>
      </c>
      <c r="AU402" s="13">
        <v>147</v>
      </c>
      <c r="AV402" s="13">
        <v>73</v>
      </c>
      <c r="AW402" s="13">
        <v>41</v>
      </c>
      <c r="AX402" s="13">
        <v>28</v>
      </c>
      <c r="AY402" s="13">
        <v>20</v>
      </c>
      <c r="AZ402" s="13">
        <v>15</v>
      </c>
      <c r="BA402" s="13">
        <v>13</v>
      </c>
      <c r="BB402" s="13">
        <v>11</v>
      </c>
      <c r="BC402" s="13">
        <v>4</v>
      </c>
      <c r="BD402" s="13">
        <v>4</v>
      </c>
      <c r="BE402" s="13"/>
      <c r="BF402" s="13"/>
      <c r="BG402" s="13"/>
      <c r="BH402" s="13"/>
      <c r="BI402" s="13"/>
      <c r="BJ402" s="13"/>
      <c r="BK402" s="13"/>
      <c r="BL402" s="13">
        <v>5.967741935483871</v>
      </c>
      <c r="BM402" s="13">
        <v>5.580645161290323</v>
      </c>
      <c r="BN402" s="13">
        <v>4.741935483870968</v>
      </c>
      <c r="BO402" s="13">
        <v>2.3548387096774195</v>
      </c>
      <c r="BP402" s="13">
        <v>1.3225806451612903</v>
      </c>
      <c r="BQ402" s="13">
        <v>0.90322580645161288</v>
      </c>
      <c r="BR402" s="13">
        <v>0.64516129032258063</v>
      </c>
      <c r="BS402" s="13">
        <v>0.4838709677419355</v>
      </c>
      <c r="BT402" s="13">
        <v>0.41935483870967744</v>
      </c>
      <c r="BU402" s="13">
        <v>0.35483870967741937</v>
      </c>
      <c r="BV402" s="13">
        <v>0.12903225806451613</v>
      </c>
      <c r="BW402" s="13">
        <v>0.12903225806451613</v>
      </c>
      <c r="BX402" s="13"/>
      <c r="BY402" s="13"/>
      <c r="BZ402" s="13"/>
      <c r="CA402" s="13"/>
      <c r="CB402" s="13"/>
      <c r="CC402" s="13"/>
      <c r="CD402" s="13"/>
      <c r="CE402" s="13">
        <v>141.16583333275281</v>
      </c>
    </row>
    <row r="403" spans="1:83" s="2" customFormat="1" ht="14.25" customHeight="1" x14ac:dyDescent="0.2">
      <c r="A403" s="10" t="s">
        <v>33</v>
      </c>
      <c r="B403" s="10">
        <v>581</v>
      </c>
      <c r="C403" s="10" t="s">
        <v>129</v>
      </c>
      <c r="D403" s="10">
        <v>2025</v>
      </c>
      <c r="E403" s="13">
        <v>10</v>
      </c>
      <c r="F403" s="13" t="s">
        <v>714</v>
      </c>
      <c r="G403" s="13">
        <v>36452.019999999975</v>
      </c>
      <c r="H403" s="13">
        <v>36452.019999999968</v>
      </c>
      <c r="I403" s="13">
        <v>35960.999999999964</v>
      </c>
      <c r="J403" s="13">
        <v>33754.999999999964</v>
      </c>
      <c r="K403" s="13">
        <v>29676</v>
      </c>
      <c r="L403" s="13">
        <v>28829.999999999996</v>
      </c>
      <c r="M403" s="13">
        <v>25758.000000000007</v>
      </c>
      <c r="N403" s="13">
        <v>23065.000000000007</v>
      </c>
      <c r="O403" s="13">
        <v>23065.000000000007</v>
      </c>
      <c r="P403" s="13">
        <v>12130</v>
      </c>
      <c r="Q403" s="13">
        <v>12130</v>
      </c>
      <c r="R403" s="13">
        <v>12130</v>
      </c>
      <c r="S403" s="13"/>
      <c r="T403" s="13"/>
      <c r="U403" s="13"/>
      <c r="V403" s="13"/>
      <c r="W403" s="13"/>
      <c r="X403" s="13"/>
      <c r="Y403" s="13"/>
      <c r="Z403" s="13">
        <v>1175.871612903225</v>
      </c>
      <c r="AA403" s="13">
        <v>1175.8716129032248</v>
      </c>
      <c r="AB403" s="13">
        <v>1160.032258064515</v>
      </c>
      <c r="AC403" s="13">
        <v>1088.8709677419342</v>
      </c>
      <c r="AD403" s="13">
        <v>957.29032258064512</v>
      </c>
      <c r="AE403" s="13">
        <v>929.99999999999989</v>
      </c>
      <c r="AF403" s="13">
        <v>830.90322580645181</v>
      </c>
      <c r="AG403" s="13">
        <v>744.03225806451633</v>
      </c>
      <c r="AH403" s="13">
        <v>744.03225806451633</v>
      </c>
      <c r="AI403" s="13">
        <v>391.29032258064518</v>
      </c>
      <c r="AJ403" s="13">
        <v>391.29032258064518</v>
      </c>
      <c r="AK403" s="13">
        <v>391.29032258064518</v>
      </c>
      <c r="AL403" s="13"/>
      <c r="AM403" s="13"/>
      <c r="AN403" s="13"/>
      <c r="AO403" s="13"/>
      <c r="AP403" s="13"/>
      <c r="AQ403" s="13"/>
      <c r="AR403" s="13"/>
      <c r="AS403" s="13">
        <v>33</v>
      </c>
      <c r="AT403" s="13">
        <v>31</v>
      </c>
      <c r="AU403" s="13">
        <v>27</v>
      </c>
      <c r="AV403" s="13">
        <v>20</v>
      </c>
      <c r="AW403" s="13">
        <v>13</v>
      </c>
      <c r="AX403" s="13">
        <v>12</v>
      </c>
      <c r="AY403" s="13">
        <v>9</v>
      </c>
      <c r="AZ403" s="13">
        <v>7</v>
      </c>
      <c r="BA403" s="13">
        <v>7</v>
      </c>
      <c r="BB403" s="13">
        <v>2</v>
      </c>
      <c r="BC403" s="13">
        <v>2</v>
      </c>
      <c r="BD403" s="13">
        <v>2</v>
      </c>
      <c r="BE403" s="13"/>
      <c r="BF403" s="13"/>
      <c r="BG403" s="13"/>
      <c r="BH403" s="13"/>
      <c r="BI403" s="13"/>
      <c r="BJ403" s="13"/>
      <c r="BK403" s="13"/>
      <c r="BL403" s="13">
        <v>1.064516129032258</v>
      </c>
      <c r="BM403" s="13">
        <v>1</v>
      </c>
      <c r="BN403" s="13">
        <v>0.87096774193548387</v>
      </c>
      <c r="BO403" s="13">
        <v>0.64516129032258063</v>
      </c>
      <c r="BP403" s="13">
        <v>0.41935483870967744</v>
      </c>
      <c r="BQ403" s="13">
        <v>0.38709677419354838</v>
      </c>
      <c r="BR403" s="13">
        <v>0.29032258064516131</v>
      </c>
      <c r="BS403" s="13">
        <v>0.22580645161290322</v>
      </c>
      <c r="BT403" s="13">
        <v>0.22580645161290322</v>
      </c>
      <c r="BU403" s="13">
        <v>6.4516129032258063E-2</v>
      </c>
      <c r="BV403" s="13">
        <v>6.4516129032258063E-2</v>
      </c>
      <c r="BW403" s="13">
        <v>6.4516129032258063E-2</v>
      </c>
      <c r="BX403" s="13"/>
      <c r="BY403" s="13"/>
      <c r="BZ403" s="13"/>
      <c r="CA403" s="13"/>
      <c r="CB403" s="13"/>
      <c r="CC403" s="13"/>
      <c r="CD403" s="13"/>
      <c r="CE403" s="13">
        <v>24.63666666689096</v>
      </c>
    </row>
    <row r="404" spans="1:83" s="2" customFormat="1" ht="14.25" customHeight="1" x14ac:dyDescent="0.2">
      <c r="A404" s="10" t="s">
        <v>33</v>
      </c>
      <c r="B404" s="10">
        <v>828</v>
      </c>
      <c r="C404" s="10" t="s">
        <v>158</v>
      </c>
      <c r="D404" s="10">
        <v>2025</v>
      </c>
      <c r="E404" s="13">
        <v>10</v>
      </c>
      <c r="F404" s="13" t="s">
        <v>711</v>
      </c>
      <c r="G404" s="13">
        <v>314184.15999999968</v>
      </c>
      <c r="H404" s="13">
        <v>314184.15999999963</v>
      </c>
      <c r="I404" s="13">
        <v>306012.96999999991</v>
      </c>
      <c r="J404" s="13">
        <v>268449.00000000052</v>
      </c>
      <c r="K404" s="13">
        <v>232327.00000000064</v>
      </c>
      <c r="L404" s="13">
        <v>219015.00000000067</v>
      </c>
      <c r="M404" s="13">
        <v>203842.00000000061</v>
      </c>
      <c r="N404" s="13">
        <v>188717.00000000058</v>
      </c>
      <c r="O404" s="13">
        <v>174834.00000000044</v>
      </c>
      <c r="P404" s="13">
        <v>163377.00000000038</v>
      </c>
      <c r="Q404" s="13">
        <v>103300.00000000007</v>
      </c>
      <c r="R404" s="13">
        <v>103300.00000000007</v>
      </c>
      <c r="S404" s="13">
        <v>62959.999999999971</v>
      </c>
      <c r="T404" s="13">
        <v>62959.999999999971</v>
      </c>
      <c r="U404" s="13">
        <v>62959.999999999971</v>
      </c>
      <c r="V404" s="13">
        <v>52450.999999999971</v>
      </c>
      <c r="W404" s="13">
        <v>52450.999999999971</v>
      </c>
      <c r="X404" s="13">
        <v>52450.999999999971</v>
      </c>
      <c r="Y404" s="13">
        <v>52450.999999999971</v>
      </c>
      <c r="Z404" s="13">
        <v>10134.972903225796</v>
      </c>
      <c r="AA404" s="13">
        <v>10134.972903225795</v>
      </c>
      <c r="AB404" s="13">
        <v>9871.3861290322548</v>
      </c>
      <c r="AC404" s="13">
        <v>8659.6451612903402</v>
      </c>
      <c r="AD404" s="13">
        <v>7494.4193548387302</v>
      </c>
      <c r="AE404" s="13">
        <v>7065.0000000000218</v>
      </c>
      <c r="AF404" s="13">
        <v>6575.5483870967937</v>
      </c>
      <c r="AG404" s="13">
        <v>6087.6451612903411</v>
      </c>
      <c r="AH404" s="13">
        <v>5639.806451612917</v>
      </c>
      <c r="AI404" s="13">
        <v>5270.2258064516254</v>
      </c>
      <c r="AJ404" s="13">
        <v>3332.2580645161315</v>
      </c>
      <c r="AK404" s="13">
        <v>3332.2580645161315</v>
      </c>
      <c r="AL404" s="13">
        <v>2030.967741935483</v>
      </c>
      <c r="AM404" s="13">
        <v>2030.967741935483</v>
      </c>
      <c r="AN404" s="13">
        <v>2030.967741935483</v>
      </c>
      <c r="AO404" s="13">
        <v>1691.967741935483</v>
      </c>
      <c r="AP404" s="13">
        <v>1691.967741935483</v>
      </c>
      <c r="AQ404" s="13">
        <v>1691.967741935483</v>
      </c>
      <c r="AR404" s="13">
        <v>1691.967741935483</v>
      </c>
      <c r="AS404" s="13">
        <v>347</v>
      </c>
      <c r="AT404" s="13">
        <v>323</v>
      </c>
      <c r="AU404" s="13">
        <v>255</v>
      </c>
      <c r="AV404" s="13">
        <v>139</v>
      </c>
      <c r="AW404" s="13">
        <v>81</v>
      </c>
      <c r="AX404" s="13">
        <v>66</v>
      </c>
      <c r="AY404" s="13">
        <v>52</v>
      </c>
      <c r="AZ404" s="13">
        <v>41</v>
      </c>
      <c r="BA404" s="13">
        <v>33</v>
      </c>
      <c r="BB404" s="13">
        <v>28</v>
      </c>
      <c r="BC404" s="13">
        <v>9</v>
      </c>
      <c r="BD404" s="13">
        <v>9</v>
      </c>
      <c r="BE404" s="13">
        <v>2</v>
      </c>
      <c r="BF404" s="13">
        <v>2</v>
      </c>
      <c r="BG404" s="13">
        <v>2</v>
      </c>
      <c r="BH404" s="13">
        <v>1</v>
      </c>
      <c r="BI404" s="13">
        <v>1</v>
      </c>
      <c r="BJ404" s="13">
        <v>1</v>
      </c>
      <c r="BK404" s="13">
        <v>1</v>
      </c>
      <c r="BL404" s="13">
        <v>11.193548387096774</v>
      </c>
      <c r="BM404" s="13">
        <v>10.419354838709678</v>
      </c>
      <c r="BN404" s="13">
        <v>8.2258064516129039</v>
      </c>
      <c r="BO404" s="13">
        <v>4.4838709677419351</v>
      </c>
      <c r="BP404" s="13">
        <v>2.6129032258064515</v>
      </c>
      <c r="BQ404" s="13">
        <v>2.129032258064516</v>
      </c>
      <c r="BR404" s="13">
        <v>1.6774193548387097</v>
      </c>
      <c r="BS404" s="13">
        <v>1.3225806451612903</v>
      </c>
      <c r="BT404" s="13">
        <v>1.064516129032258</v>
      </c>
      <c r="BU404" s="13">
        <v>0.90322580645161288</v>
      </c>
      <c r="BV404" s="13">
        <v>0.29032258064516131</v>
      </c>
      <c r="BW404" s="13">
        <v>0.29032258064516131</v>
      </c>
      <c r="BX404" s="13">
        <v>6.4516129032258063E-2</v>
      </c>
      <c r="BY404" s="13">
        <v>6.4516129032258063E-2</v>
      </c>
      <c r="BZ404" s="13">
        <v>6.4516129032258063E-2</v>
      </c>
      <c r="CA404" s="13">
        <v>3.2258064516129031E-2</v>
      </c>
      <c r="CB404" s="13">
        <v>3.2258064516129031E-2</v>
      </c>
      <c r="CC404" s="13">
        <v>3.2258064516129031E-2</v>
      </c>
      <c r="CD404" s="13">
        <v>3.2258064516129031E-2</v>
      </c>
      <c r="CE404" s="13">
        <v>183.74472222252749</v>
      </c>
    </row>
    <row r="405" spans="1:83" s="2" customFormat="1" ht="14.25" customHeight="1" x14ac:dyDescent="0.2">
      <c r="A405" s="10" t="s">
        <v>33</v>
      </c>
      <c r="B405" s="10">
        <v>870</v>
      </c>
      <c r="C405" s="10" t="s">
        <v>112</v>
      </c>
      <c r="D405" s="10">
        <v>2025</v>
      </c>
      <c r="E405" s="13">
        <v>10</v>
      </c>
      <c r="F405" s="13" t="s">
        <v>705</v>
      </c>
      <c r="G405" s="13">
        <v>1172</v>
      </c>
      <c r="H405" s="13">
        <v>1172</v>
      </c>
      <c r="I405" s="13">
        <v>1172</v>
      </c>
      <c r="J405" s="13">
        <v>1172</v>
      </c>
      <c r="K405" s="13">
        <v>1172</v>
      </c>
      <c r="L405" s="13">
        <v>1172</v>
      </c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>
        <v>37.806451612903224</v>
      </c>
      <c r="AA405" s="13">
        <v>37.806451612903224</v>
      </c>
      <c r="AB405" s="13">
        <v>37.806451612903224</v>
      </c>
      <c r="AC405" s="13">
        <v>37.806451612903224</v>
      </c>
      <c r="AD405" s="13">
        <v>37.806451612903224</v>
      </c>
      <c r="AE405" s="13">
        <v>37.806451612903224</v>
      </c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>
        <v>1</v>
      </c>
      <c r="AT405" s="13">
        <v>1</v>
      </c>
      <c r="AU405" s="13">
        <v>1</v>
      </c>
      <c r="AV405" s="13">
        <v>1</v>
      </c>
      <c r="AW405" s="13">
        <v>1</v>
      </c>
      <c r="AX405" s="13">
        <v>1</v>
      </c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>
        <v>3.2258064516129031E-2</v>
      </c>
      <c r="BM405" s="13">
        <v>3.2258064516129031E-2</v>
      </c>
      <c r="BN405" s="13">
        <v>3.2258064516129031E-2</v>
      </c>
      <c r="BO405" s="13">
        <v>3.2258064516129031E-2</v>
      </c>
      <c r="BP405" s="13">
        <v>3.2258064516129031E-2</v>
      </c>
      <c r="BQ405" s="13">
        <v>3.2258064516129031E-2</v>
      </c>
      <c r="BR405" s="13"/>
      <c r="BS405" s="13"/>
      <c r="BT405" s="13"/>
      <c r="BU405" s="13"/>
      <c r="BV405" s="13"/>
      <c r="BW405" s="13"/>
      <c r="BX405" s="13"/>
      <c r="BY405" s="13"/>
      <c r="BZ405" s="13"/>
      <c r="CA405" s="13"/>
      <c r="CB405" s="13"/>
      <c r="CC405" s="13"/>
      <c r="CD405" s="13"/>
      <c r="CE405" s="13"/>
    </row>
    <row r="406" spans="1:83" s="2" customFormat="1" ht="14.25" customHeight="1" x14ac:dyDescent="0.2">
      <c r="A406" s="10" t="s">
        <v>33</v>
      </c>
      <c r="B406" s="10">
        <v>577</v>
      </c>
      <c r="C406" s="10" t="s">
        <v>108</v>
      </c>
      <c r="D406" s="10">
        <v>2025</v>
      </c>
      <c r="E406" s="13">
        <v>10</v>
      </c>
      <c r="F406" s="13" t="s">
        <v>710</v>
      </c>
      <c r="G406" s="13">
        <v>270</v>
      </c>
      <c r="H406" s="13">
        <v>270</v>
      </c>
      <c r="I406" s="13">
        <v>270</v>
      </c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>
        <v>8.7096774193548381</v>
      </c>
      <c r="AA406" s="13">
        <v>8.7096774193548381</v>
      </c>
      <c r="AB406" s="13">
        <v>8.7096774193548381</v>
      </c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>
        <v>1</v>
      </c>
      <c r="AT406" s="13">
        <v>1</v>
      </c>
      <c r="AU406" s="13">
        <v>1</v>
      </c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>
        <v>3.2258064516129031E-2</v>
      </c>
      <c r="BM406" s="13">
        <v>3.2258064516129031E-2</v>
      </c>
      <c r="BN406" s="13">
        <v>3.2258064516129031E-2</v>
      </c>
      <c r="BO406" s="13"/>
      <c r="BP406" s="13"/>
      <c r="BQ406" s="13"/>
      <c r="BR406" s="13"/>
      <c r="BS406" s="13"/>
      <c r="BT406" s="13"/>
      <c r="BU406" s="13"/>
      <c r="BV406" s="13"/>
      <c r="BW406" s="13"/>
      <c r="BX406" s="13"/>
      <c r="BY406" s="13"/>
      <c r="BZ406" s="13"/>
      <c r="CA406" s="13"/>
      <c r="CB406" s="13"/>
      <c r="CC406" s="13"/>
      <c r="CD406" s="13"/>
      <c r="CE406" s="13"/>
    </row>
    <row r="407" spans="1:83" s="2" customFormat="1" ht="14.25" customHeight="1" x14ac:dyDescent="0.2">
      <c r="A407" s="10" t="s">
        <v>35</v>
      </c>
      <c r="B407" s="10">
        <v>817</v>
      </c>
      <c r="C407" s="10" t="s">
        <v>93</v>
      </c>
      <c r="D407" s="10">
        <v>2025</v>
      </c>
      <c r="E407" s="13">
        <v>10</v>
      </c>
      <c r="F407" s="13" t="s">
        <v>727</v>
      </c>
      <c r="G407" s="13">
        <v>171811.97000000006</v>
      </c>
      <c r="H407" s="13">
        <v>171811.97000000006</v>
      </c>
      <c r="I407" s="13">
        <v>170713.95000000004</v>
      </c>
      <c r="J407" s="13">
        <v>151440.00000000009</v>
      </c>
      <c r="K407" s="13">
        <v>135967.00000000015</v>
      </c>
      <c r="L407" s="13">
        <v>129689.00000000015</v>
      </c>
      <c r="M407" s="13">
        <v>117827.00000000009</v>
      </c>
      <c r="N407" s="13">
        <v>104452.0000000001</v>
      </c>
      <c r="O407" s="13">
        <v>95346.000000000131</v>
      </c>
      <c r="P407" s="13">
        <v>80691.000000000015</v>
      </c>
      <c r="Q407" s="13">
        <v>39093</v>
      </c>
      <c r="R407" s="13">
        <v>39093</v>
      </c>
      <c r="S407" s="13">
        <v>16072</v>
      </c>
      <c r="T407" s="13">
        <v>16072</v>
      </c>
      <c r="U407" s="13">
        <v>16072</v>
      </c>
      <c r="V407" s="13">
        <v>16072</v>
      </c>
      <c r="W407" s="13"/>
      <c r="X407" s="13"/>
      <c r="Y407" s="13"/>
      <c r="Z407" s="13">
        <v>5542.321612903228</v>
      </c>
      <c r="AA407" s="13">
        <v>5542.321612903228</v>
      </c>
      <c r="AB407" s="13">
        <v>5506.901612903227</v>
      </c>
      <c r="AC407" s="13">
        <v>4885.1612903225832</v>
      </c>
      <c r="AD407" s="13">
        <v>4386.0322580645206</v>
      </c>
      <c r="AE407" s="13">
        <v>4183.5161290322631</v>
      </c>
      <c r="AF407" s="13">
        <v>3800.8709677419383</v>
      </c>
      <c r="AG407" s="13">
        <v>3369.4193548387129</v>
      </c>
      <c r="AH407" s="13">
        <v>3075.6774193548431</v>
      </c>
      <c r="AI407" s="13">
        <v>2602.9354838709683</v>
      </c>
      <c r="AJ407" s="13">
        <v>1261.0645161290322</v>
      </c>
      <c r="AK407" s="13">
        <v>1261.0645161290322</v>
      </c>
      <c r="AL407" s="13">
        <v>518.45161290322585</v>
      </c>
      <c r="AM407" s="13">
        <v>518.45161290322585</v>
      </c>
      <c r="AN407" s="13">
        <v>518.45161290322585</v>
      </c>
      <c r="AO407" s="13">
        <v>518.45161290322585</v>
      </c>
      <c r="AP407" s="13"/>
      <c r="AQ407" s="13"/>
      <c r="AR407" s="13"/>
      <c r="AS407" s="13">
        <v>155</v>
      </c>
      <c r="AT407" s="13">
        <v>151</v>
      </c>
      <c r="AU407" s="13">
        <v>141</v>
      </c>
      <c r="AV407" s="13">
        <v>82</v>
      </c>
      <c r="AW407" s="13">
        <v>57</v>
      </c>
      <c r="AX407" s="13">
        <v>50</v>
      </c>
      <c r="AY407" s="13">
        <v>39</v>
      </c>
      <c r="AZ407" s="13">
        <v>29</v>
      </c>
      <c r="BA407" s="13">
        <v>24</v>
      </c>
      <c r="BB407" s="13">
        <v>17</v>
      </c>
      <c r="BC407" s="13">
        <v>5</v>
      </c>
      <c r="BD407" s="13">
        <v>5</v>
      </c>
      <c r="BE407" s="13">
        <v>1</v>
      </c>
      <c r="BF407" s="13">
        <v>1</v>
      </c>
      <c r="BG407" s="13">
        <v>1</v>
      </c>
      <c r="BH407" s="13">
        <v>1</v>
      </c>
      <c r="BI407" s="13"/>
      <c r="BJ407" s="13"/>
      <c r="BK407" s="13"/>
      <c r="BL407" s="13">
        <v>5</v>
      </c>
      <c r="BM407" s="13">
        <v>4.870967741935484</v>
      </c>
      <c r="BN407" s="13">
        <v>4.5483870967741939</v>
      </c>
      <c r="BO407" s="13">
        <v>2.6451612903225805</v>
      </c>
      <c r="BP407" s="13">
        <v>1.8387096774193548</v>
      </c>
      <c r="BQ407" s="13">
        <v>1.6129032258064515</v>
      </c>
      <c r="BR407" s="13">
        <v>1.2580645161290323</v>
      </c>
      <c r="BS407" s="13">
        <v>0.93548387096774188</v>
      </c>
      <c r="BT407" s="13">
        <v>0.77419354838709675</v>
      </c>
      <c r="BU407" s="13">
        <v>0.54838709677419351</v>
      </c>
      <c r="BV407" s="13">
        <v>0.16129032258064516</v>
      </c>
      <c r="BW407" s="13">
        <v>0.16129032258064516</v>
      </c>
      <c r="BX407" s="13">
        <v>3.2258064516129031E-2</v>
      </c>
      <c r="BY407" s="13">
        <v>3.2258064516129031E-2</v>
      </c>
      <c r="BZ407" s="13">
        <v>3.2258064516129031E-2</v>
      </c>
      <c r="CA407" s="13">
        <v>3.2258064516129031E-2</v>
      </c>
      <c r="CB407" s="13"/>
      <c r="CC407" s="13"/>
      <c r="CD407" s="13"/>
      <c r="CE407" s="13">
        <v>141.53722222232261</v>
      </c>
    </row>
    <row r="408" spans="1:83" s="2" customFormat="1" ht="14.25" customHeight="1" x14ac:dyDescent="0.2">
      <c r="A408" s="10" t="s">
        <v>35</v>
      </c>
      <c r="B408" s="10">
        <v>838</v>
      </c>
      <c r="C408" s="10" t="s">
        <v>98</v>
      </c>
      <c r="D408" s="10">
        <v>2025</v>
      </c>
      <c r="E408" s="13">
        <v>10</v>
      </c>
      <c r="F408" s="13" t="s">
        <v>723</v>
      </c>
      <c r="G408" s="13">
        <v>173087.98000000019</v>
      </c>
      <c r="H408" s="13">
        <v>173087.98000000013</v>
      </c>
      <c r="I408" s="13">
        <v>168057.97000000018</v>
      </c>
      <c r="J408" s="13">
        <v>141854.02000000002</v>
      </c>
      <c r="K408" s="13">
        <v>109643.00000000009</v>
      </c>
      <c r="L408" s="13">
        <v>97034.000000000044</v>
      </c>
      <c r="M408" s="13">
        <v>83104.000000000044</v>
      </c>
      <c r="N408" s="13">
        <v>70053.000000000102</v>
      </c>
      <c r="O408" s="13">
        <v>59938</v>
      </c>
      <c r="P408" s="13">
        <v>53631.999999999993</v>
      </c>
      <c r="Q408" s="13">
        <v>17708.999999999993</v>
      </c>
      <c r="R408" s="13">
        <v>17708.999999999993</v>
      </c>
      <c r="S408" s="13">
        <v>10500.000000000002</v>
      </c>
      <c r="T408" s="13">
        <v>10500.000000000002</v>
      </c>
      <c r="U408" s="13">
        <v>10500.000000000002</v>
      </c>
      <c r="V408" s="13"/>
      <c r="W408" s="13"/>
      <c r="X408" s="13"/>
      <c r="Y408" s="13"/>
      <c r="Z408" s="13">
        <v>5583.483225806458</v>
      </c>
      <c r="AA408" s="13">
        <v>5583.4832258064553</v>
      </c>
      <c r="AB408" s="13">
        <v>5421.2248387096834</v>
      </c>
      <c r="AC408" s="13">
        <v>4575.9361290322586</v>
      </c>
      <c r="AD408" s="13">
        <v>3536.8709677419383</v>
      </c>
      <c r="AE408" s="13">
        <v>3130.1290322580658</v>
      </c>
      <c r="AF408" s="13">
        <v>2680.7741935483887</v>
      </c>
      <c r="AG408" s="13">
        <v>2259.7741935483905</v>
      </c>
      <c r="AH408" s="13">
        <v>1933.483870967742</v>
      </c>
      <c r="AI408" s="13">
        <v>1730.064516129032</v>
      </c>
      <c r="AJ408" s="13">
        <v>571.2580645161288</v>
      </c>
      <c r="AK408" s="13">
        <v>571.2580645161288</v>
      </c>
      <c r="AL408" s="13">
        <v>338.70967741935488</v>
      </c>
      <c r="AM408" s="13">
        <v>338.70967741935488</v>
      </c>
      <c r="AN408" s="13">
        <v>338.70967741935488</v>
      </c>
      <c r="AO408" s="13"/>
      <c r="AP408" s="13"/>
      <c r="AQ408" s="13"/>
      <c r="AR408" s="13"/>
      <c r="AS408" s="13">
        <v>258</v>
      </c>
      <c r="AT408" s="13">
        <v>234</v>
      </c>
      <c r="AU408" s="13">
        <v>191</v>
      </c>
      <c r="AV408" s="13">
        <v>112</v>
      </c>
      <c r="AW408" s="13">
        <v>59</v>
      </c>
      <c r="AX408" s="13">
        <v>45</v>
      </c>
      <c r="AY408" s="13">
        <v>32</v>
      </c>
      <c r="AZ408" s="13">
        <v>22</v>
      </c>
      <c r="BA408" s="13">
        <v>16</v>
      </c>
      <c r="BB408" s="13">
        <v>13</v>
      </c>
      <c r="BC408" s="13">
        <v>2</v>
      </c>
      <c r="BD408" s="13">
        <v>2</v>
      </c>
      <c r="BE408" s="13">
        <v>1</v>
      </c>
      <c r="BF408" s="13">
        <v>1</v>
      </c>
      <c r="BG408" s="13">
        <v>1</v>
      </c>
      <c r="BH408" s="13"/>
      <c r="BI408" s="13"/>
      <c r="BJ408" s="13"/>
      <c r="BK408" s="13"/>
      <c r="BL408" s="13">
        <v>8.32258064516129</v>
      </c>
      <c r="BM408" s="13">
        <v>7.5483870967741939</v>
      </c>
      <c r="BN408" s="13">
        <v>6.161290322580645</v>
      </c>
      <c r="BO408" s="13">
        <v>3.6129032258064515</v>
      </c>
      <c r="BP408" s="13">
        <v>1.903225806451613</v>
      </c>
      <c r="BQ408" s="13">
        <v>1.4516129032258065</v>
      </c>
      <c r="BR408" s="13">
        <v>1.032258064516129</v>
      </c>
      <c r="BS408" s="13">
        <v>0.70967741935483875</v>
      </c>
      <c r="BT408" s="13">
        <v>0.5161290322580645</v>
      </c>
      <c r="BU408" s="13">
        <v>0.41935483870967744</v>
      </c>
      <c r="BV408" s="13">
        <v>6.4516129032258063E-2</v>
      </c>
      <c r="BW408" s="13">
        <v>6.4516129032258063E-2</v>
      </c>
      <c r="BX408" s="13">
        <v>3.2258064516129031E-2</v>
      </c>
      <c r="BY408" s="13">
        <v>3.2258064516129031E-2</v>
      </c>
      <c r="BZ408" s="13">
        <v>3.2258064516129031E-2</v>
      </c>
      <c r="CA408" s="13"/>
      <c r="CB408" s="13"/>
      <c r="CC408" s="13"/>
      <c r="CD408" s="13"/>
      <c r="CE408" s="13">
        <v>164.48027777782409</v>
      </c>
    </row>
    <row r="409" spans="1:83" s="2" customFormat="1" ht="14.25" customHeight="1" x14ac:dyDescent="0.2">
      <c r="A409" s="10" t="s">
        <v>35</v>
      </c>
      <c r="B409" s="10">
        <v>896</v>
      </c>
      <c r="C409" s="10" t="s">
        <v>196</v>
      </c>
      <c r="D409" s="10">
        <v>2025</v>
      </c>
      <c r="E409" s="13">
        <v>10</v>
      </c>
      <c r="F409" s="13" t="s">
        <v>722</v>
      </c>
      <c r="G409" s="13">
        <v>82132.060000000041</v>
      </c>
      <c r="H409" s="13">
        <v>82132.060000000041</v>
      </c>
      <c r="I409" s="13">
        <v>79419.040000000023</v>
      </c>
      <c r="J409" s="13">
        <v>62081.000000000029</v>
      </c>
      <c r="K409" s="13">
        <v>49430.999999999978</v>
      </c>
      <c r="L409" s="13">
        <v>39303.999999999993</v>
      </c>
      <c r="M409" s="13">
        <v>33968</v>
      </c>
      <c r="N409" s="13">
        <v>28827</v>
      </c>
      <c r="O409" s="13">
        <v>27108</v>
      </c>
      <c r="P409" s="13">
        <v>24435.999999999996</v>
      </c>
      <c r="Q409" s="13">
        <v>5500</v>
      </c>
      <c r="R409" s="13">
        <v>5500</v>
      </c>
      <c r="S409" s="13"/>
      <c r="T409" s="13"/>
      <c r="U409" s="13"/>
      <c r="V409" s="13"/>
      <c r="W409" s="13"/>
      <c r="X409" s="13"/>
      <c r="Y409" s="13"/>
      <c r="Z409" s="13">
        <v>2649.4212903225821</v>
      </c>
      <c r="AA409" s="13">
        <v>2649.4212903225821</v>
      </c>
      <c r="AB409" s="13">
        <v>2561.9045161290328</v>
      </c>
      <c r="AC409" s="13">
        <v>2002.6129032258075</v>
      </c>
      <c r="AD409" s="13">
        <v>1594.5483870967735</v>
      </c>
      <c r="AE409" s="13">
        <v>1267.8709677419351</v>
      </c>
      <c r="AF409" s="13">
        <v>1095.741935483871</v>
      </c>
      <c r="AG409" s="13">
        <v>929.90322580645159</v>
      </c>
      <c r="AH409" s="13">
        <v>874.45161290322585</v>
      </c>
      <c r="AI409" s="13">
        <v>788.25806451612891</v>
      </c>
      <c r="AJ409" s="13">
        <v>177.41935483870967</v>
      </c>
      <c r="AK409" s="13">
        <v>177.41935483870967</v>
      </c>
      <c r="AL409" s="13"/>
      <c r="AM409" s="13"/>
      <c r="AN409" s="13"/>
      <c r="AO409" s="13"/>
      <c r="AP409" s="13"/>
      <c r="AQ409" s="13"/>
      <c r="AR409" s="13"/>
      <c r="AS409" s="13">
        <v>148</v>
      </c>
      <c r="AT409" s="13">
        <v>131</v>
      </c>
      <c r="AU409" s="13">
        <v>104</v>
      </c>
      <c r="AV409" s="13">
        <v>51</v>
      </c>
      <c r="AW409" s="13">
        <v>30</v>
      </c>
      <c r="AX409" s="13">
        <v>18</v>
      </c>
      <c r="AY409" s="13">
        <v>13</v>
      </c>
      <c r="AZ409" s="13">
        <v>9</v>
      </c>
      <c r="BA409" s="13">
        <v>8</v>
      </c>
      <c r="BB409" s="13">
        <v>7</v>
      </c>
      <c r="BC409" s="13">
        <v>1</v>
      </c>
      <c r="BD409" s="13">
        <v>1</v>
      </c>
      <c r="BE409" s="13"/>
      <c r="BF409" s="13"/>
      <c r="BG409" s="13"/>
      <c r="BH409" s="13"/>
      <c r="BI409" s="13"/>
      <c r="BJ409" s="13"/>
      <c r="BK409" s="13"/>
      <c r="BL409" s="13">
        <v>4.774193548387097</v>
      </c>
      <c r="BM409" s="13">
        <v>4.225806451612903</v>
      </c>
      <c r="BN409" s="13">
        <v>3.3548387096774195</v>
      </c>
      <c r="BO409" s="13">
        <v>1.6451612903225807</v>
      </c>
      <c r="BP409" s="13">
        <v>0.967741935483871</v>
      </c>
      <c r="BQ409" s="13">
        <v>0.58064516129032262</v>
      </c>
      <c r="BR409" s="13">
        <v>0.41935483870967744</v>
      </c>
      <c r="BS409" s="13">
        <v>0.29032258064516131</v>
      </c>
      <c r="BT409" s="13">
        <v>0.25806451612903225</v>
      </c>
      <c r="BU409" s="13">
        <v>0.22580645161290322</v>
      </c>
      <c r="BV409" s="13">
        <v>3.2258064516129031E-2</v>
      </c>
      <c r="BW409" s="13">
        <v>3.2258064516129031E-2</v>
      </c>
      <c r="BX409" s="13"/>
      <c r="BY409" s="13"/>
      <c r="BZ409" s="13"/>
      <c r="CA409" s="13"/>
      <c r="CB409" s="13"/>
      <c r="CC409" s="13"/>
      <c r="CD409" s="13"/>
      <c r="CE409" s="13">
        <v>167.06138888809596</v>
      </c>
    </row>
    <row r="410" spans="1:83" s="2" customFormat="1" ht="14.25" customHeight="1" x14ac:dyDescent="0.2">
      <c r="A410" s="10" t="s">
        <v>35</v>
      </c>
      <c r="B410" s="10">
        <v>543</v>
      </c>
      <c r="C410" s="10" t="s">
        <v>110</v>
      </c>
      <c r="D410" s="10">
        <v>2025</v>
      </c>
      <c r="E410" s="13">
        <v>10</v>
      </c>
      <c r="F410" s="13" t="s">
        <v>715</v>
      </c>
      <c r="G410" s="13">
        <v>14989.999999999996</v>
      </c>
      <c r="H410" s="13">
        <v>14989.999999999996</v>
      </c>
      <c r="I410" s="13">
        <v>14802.999999999996</v>
      </c>
      <c r="J410" s="13">
        <v>13576.999999999996</v>
      </c>
      <c r="K410" s="13">
        <v>8287</v>
      </c>
      <c r="L410" s="13">
        <v>7487.0000000000009</v>
      </c>
      <c r="M410" s="13">
        <v>6301</v>
      </c>
      <c r="N410" s="13">
        <v>4814</v>
      </c>
      <c r="O410" s="13">
        <v>3006</v>
      </c>
      <c r="P410" s="13">
        <v>3006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>
        <v>483.54838709677409</v>
      </c>
      <c r="AA410" s="13">
        <v>483.54838709677409</v>
      </c>
      <c r="AB410" s="13">
        <v>477.51612903225794</v>
      </c>
      <c r="AC410" s="13">
        <v>437.96774193548373</v>
      </c>
      <c r="AD410" s="13">
        <v>267.32258064516128</v>
      </c>
      <c r="AE410" s="13">
        <v>241.51612903225811</v>
      </c>
      <c r="AF410" s="13">
        <v>203.25806451612902</v>
      </c>
      <c r="AG410" s="13">
        <v>155.29032258064515</v>
      </c>
      <c r="AH410" s="13">
        <v>96.967741935483872</v>
      </c>
      <c r="AI410" s="13">
        <v>96.967741935483872</v>
      </c>
      <c r="AJ410" s="13"/>
      <c r="AK410" s="13"/>
      <c r="AL410" s="13"/>
      <c r="AM410" s="13"/>
      <c r="AN410" s="13"/>
      <c r="AO410" s="13"/>
      <c r="AP410" s="13"/>
      <c r="AQ410" s="13"/>
      <c r="AR410" s="13"/>
      <c r="AS410" s="13">
        <v>20</v>
      </c>
      <c r="AT410" s="13">
        <v>19</v>
      </c>
      <c r="AU410" s="13">
        <v>17</v>
      </c>
      <c r="AV410" s="13">
        <v>13</v>
      </c>
      <c r="AW410" s="13">
        <v>5</v>
      </c>
      <c r="AX410" s="13">
        <v>4</v>
      </c>
      <c r="AY410" s="13">
        <v>3</v>
      </c>
      <c r="AZ410" s="13">
        <v>2</v>
      </c>
      <c r="BA410" s="13">
        <v>1</v>
      </c>
      <c r="BB410" s="13">
        <v>1</v>
      </c>
      <c r="BC410" s="13"/>
      <c r="BD410" s="13"/>
      <c r="BE410" s="13"/>
      <c r="BF410" s="13"/>
      <c r="BG410" s="13"/>
      <c r="BH410" s="13"/>
      <c r="BI410" s="13"/>
      <c r="BJ410" s="13"/>
      <c r="BK410" s="13"/>
      <c r="BL410" s="13">
        <v>0.64516129032258063</v>
      </c>
      <c r="BM410" s="13">
        <v>0.61290322580645162</v>
      </c>
      <c r="BN410" s="13">
        <v>0.54838709677419351</v>
      </c>
      <c r="BO410" s="13">
        <v>0.41935483870967744</v>
      </c>
      <c r="BP410" s="13">
        <v>0.16129032258064516</v>
      </c>
      <c r="BQ410" s="13">
        <v>0.12903225806451613</v>
      </c>
      <c r="BR410" s="13">
        <v>9.6774193548387094E-2</v>
      </c>
      <c r="BS410" s="13">
        <v>6.4516129032258063E-2</v>
      </c>
      <c r="BT410" s="13">
        <v>3.2258064516129031E-2</v>
      </c>
      <c r="BU410" s="13">
        <v>3.2258064516129031E-2</v>
      </c>
      <c r="BV410" s="13"/>
      <c r="BW410" s="13"/>
      <c r="BX410" s="13"/>
      <c r="BY410" s="13"/>
      <c r="BZ410" s="13"/>
      <c r="CA410" s="13"/>
      <c r="CB410" s="13"/>
      <c r="CC410" s="13"/>
      <c r="CD410" s="13"/>
      <c r="CE410" s="13">
        <v>17.249444444261027</v>
      </c>
    </row>
    <row r="411" spans="1:83" s="2" customFormat="1" ht="14.25" customHeight="1" x14ac:dyDescent="0.2">
      <c r="A411" s="10" t="s">
        <v>35</v>
      </c>
      <c r="B411" s="10">
        <v>565</v>
      </c>
      <c r="C411" s="10" t="s">
        <v>187</v>
      </c>
      <c r="D411" s="10">
        <v>2025</v>
      </c>
      <c r="E411" s="13">
        <v>10</v>
      </c>
      <c r="F411" s="13" t="s">
        <v>730</v>
      </c>
      <c r="G411" s="13">
        <v>12107.060000000003</v>
      </c>
      <c r="H411" s="13">
        <v>12107.060000000003</v>
      </c>
      <c r="I411" s="13">
        <v>12027.040000000003</v>
      </c>
      <c r="J411" s="13">
        <v>8458.02</v>
      </c>
      <c r="K411" s="13">
        <v>6007</v>
      </c>
      <c r="L411" s="13">
        <v>5027</v>
      </c>
      <c r="M411" s="13">
        <v>5027</v>
      </c>
      <c r="N411" s="13">
        <v>3780</v>
      </c>
      <c r="O411" s="13">
        <v>3780</v>
      </c>
      <c r="P411" s="13">
        <v>3780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>
        <v>390.55032258064529</v>
      </c>
      <c r="AA411" s="13">
        <v>390.55032258064529</v>
      </c>
      <c r="AB411" s="13">
        <v>387.9690322580646</v>
      </c>
      <c r="AC411" s="13">
        <v>272.83935483870971</v>
      </c>
      <c r="AD411" s="13">
        <v>193.7741935483871</v>
      </c>
      <c r="AE411" s="13">
        <v>162.16129032258064</v>
      </c>
      <c r="AF411" s="13">
        <v>162.16129032258064</v>
      </c>
      <c r="AG411" s="13">
        <v>121.93548387096774</v>
      </c>
      <c r="AH411" s="13">
        <v>121.93548387096774</v>
      </c>
      <c r="AI411" s="13">
        <v>121.93548387096774</v>
      </c>
      <c r="AJ411" s="13"/>
      <c r="AK411" s="13"/>
      <c r="AL411" s="13"/>
      <c r="AM411" s="13"/>
      <c r="AN411" s="13"/>
      <c r="AO411" s="13"/>
      <c r="AP411" s="13"/>
      <c r="AQ411" s="13"/>
      <c r="AR411" s="13"/>
      <c r="AS411" s="13">
        <v>24</v>
      </c>
      <c r="AT411" s="13">
        <v>21</v>
      </c>
      <c r="AU411" s="13">
        <v>18</v>
      </c>
      <c r="AV411" s="13">
        <v>7</v>
      </c>
      <c r="AW411" s="13">
        <v>3</v>
      </c>
      <c r="AX411" s="13">
        <v>2</v>
      </c>
      <c r="AY411" s="13">
        <v>2</v>
      </c>
      <c r="AZ411" s="13">
        <v>1</v>
      </c>
      <c r="BA411" s="13">
        <v>1</v>
      </c>
      <c r="BB411" s="13">
        <v>1</v>
      </c>
      <c r="BC411" s="13"/>
      <c r="BD411" s="13"/>
      <c r="BE411" s="13"/>
      <c r="BF411" s="13"/>
      <c r="BG411" s="13"/>
      <c r="BH411" s="13"/>
      <c r="BI411" s="13"/>
      <c r="BJ411" s="13"/>
      <c r="BK411" s="13"/>
      <c r="BL411" s="13">
        <v>0.77419354838709675</v>
      </c>
      <c r="BM411" s="13">
        <v>0.67741935483870963</v>
      </c>
      <c r="BN411" s="13">
        <v>0.58064516129032262</v>
      </c>
      <c r="BO411" s="13">
        <v>0.22580645161290322</v>
      </c>
      <c r="BP411" s="13">
        <v>9.6774193548387094E-2</v>
      </c>
      <c r="BQ411" s="13">
        <v>6.4516129032258063E-2</v>
      </c>
      <c r="BR411" s="13">
        <v>6.4516129032258063E-2</v>
      </c>
      <c r="BS411" s="13">
        <v>3.2258064516129031E-2</v>
      </c>
      <c r="BT411" s="13">
        <v>3.2258064516129031E-2</v>
      </c>
      <c r="BU411" s="13">
        <v>3.2258064516129031E-2</v>
      </c>
      <c r="BV411" s="13"/>
      <c r="BW411" s="13"/>
      <c r="BX411" s="13"/>
      <c r="BY411" s="13"/>
      <c r="BZ411" s="13"/>
      <c r="CA411" s="13"/>
      <c r="CB411" s="13"/>
      <c r="CC411" s="13"/>
      <c r="CD411" s="13"/>
      <c r="CE411" s="13">
        <v>39.176111110982021</v>
      </c>
    </row>
    <row r="412" spans="1:83" s="2" customFormat="1" ht="14.25" customHeight="1" x14ac:dyDescent="0.2">
      <c r="A412" s="10" t="s">
        <v>35</v>
      </c>
      <c r="B412" s="10">
        <v>805</v>
      </c>
      <c r="C412" s="10" t="s">
        <v>137</v>
      </c>
      <c r="D412" s="10">
        <v>2025</v>
      </c>
      <c r="E412" s="13">
        <v>10</v>
      </c>
      <c r="F412" s="13" t="s">
        <v>720</v>
      </c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  <c r="BR412" s="13"/>
      <c r="BS412" s="13"/>
      <c r="BT412" s="13"/>
      <c r="BU412" s="13"/>
      <c r="BV412" s="13"/>
      <c r="BW412" s="13"/>
      <c r="BX412" s="13"/>
      <c r="BY412" s="13"/>
      <c r="BZ412" s="13"/>
      <c r="CA412" s="13"/>
      <c r="CB412" s="13"/>
      <c r="CC412" s="13"/>
      <c r="CD412" s="13"/>
      <c r="CE412" s="13">
        <v>24.148888888915536</v>
      </c>
    </row>
    <row r="413" spans="1:83" s="2" customFormat="1" ht="14.25" customHeight="1" x14ac:dyDescent="0.2">
      <c r="A413" s="10" t="s">
        <v>35</v>
      </c>
      <c r="B413" s="10">
        <v>835</v>
      </c>
      <c r="C413" s="10" t="s">
        <v>121</v>
      </c>
      <c r="D413" s="10">
        <v>2025</v>
      </c>
      <c r="E413" s="13">
        <v>10</v>
      </c>
      <c r="F413" s="13" t="s">
        <v>729</v>
      </c>
      <c r="G413" s="13">
        <v>26095</v>
      </c>
      <c r="H413" s="13">
        <v>26095.000000000004</v>
      </c>
      <c r="I413" s="13">
        <v>25414.000000000004</v>
      </c>
      <c r="J413" s="13">
        <v>21099.999999999996</v>
      </c>
      <c r="K413" s="13">
        <v>15263</v>
      </c>
      <c r="L413" s="13">
        <v>15263</v>
      </c>
      <c r="M413" s="13">
        <v>8584</v>
      </c>
      <c r="N413" s="13">
        <v>7186</v>
      </c>
      <c r="O413" s="13">
        <v>7186</v>
      </c>
      <c r="P413" s="13">
        <v>3000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>
        <v>841.77419354838707</v>
      </c>
      <c r="AA413" s="13">
        <v>841.77419354838719</v>
      </c>
      <c r="AB413" s="13">
        <v>819.80645161290329</v>
      </c>
      <c r="AC413" s="13">
        <v>680.64516129032245</v>
      </c>
      <c r="AD413" s="13">
        <v>492.35483870967744</v>
      </c>
      <c r="AE413" s="13">
        <v>492.35483870967744</v>
      </c>
      <c r="AF413" s="13">
        <v>276.90322580645159</v>
      </c>
      <c r="AG413" s="13">
        <v>231.80645161290323</v>
      </c>
      <c r="AH413" s="13">
        <v>231.80645161290323</v>
      </c>
      <c r="AI413" s="13">
        <v>96.774193548387103</v>
      </c>
      <c r="AJ413" s="13"/>
      <c r="AK413" s="13"/>
      <c r="AL413" s="13"/>
      <c r="AM413" s="13"/>
      <c r="AN413" s="13"/>
      <c r="AO413" s="13"/>
      <c r="AP413" s="13"/>
      <c r="AQ413" s="13"/>
      <c r="AR413" s="13"/>
      <c r="AS413" s="13">
        <v>45</v>
      </c>
      <c r="AT413" s="13">
        <v>42</v>
      </c>
      <c r="AU413" s="13">
        <v>36</v>
      </c>
      <c r="AV413" s="13">
        <v>20</v>
      </c>
      <c r="AW413" s="13">
        <v>10</v>
      </c>
      <c r="AX413" s="13">
        <v>10</v>
      </c>
      <c r="AY413" s="13">
        <v>4</v>
      </c>
      <c r="AZ413" s="13">
        <v>3</v>
      </c>
      <c r="BA413" s="13">
        <v>3</v>
      </c>
      <c r="BB413" s="13">
        <v>1</v>
      </c>
      <c r="BC413" s="13"/>
      <c r="BD413" s="13"/>
      <c r="BE413" s="13"/>
      <c r="BF413" s="13"/>
      <c r="BG413" s="13"/>
      <c r="BH413" s="13"/>
      <c r="BI413" s="13"/>
      <c r="BJ413" s="13"/>
      <c r="BK413" s="13"/>
      <c r="BL413" s="13">
        <v>1.4516129032258065</v>
      </c>
      <c r="BM413" s="13">
        <v>1.3548387096774193</v>
      </c>
      <c r="BN413" s="13">
        <v>1.1612903225806452</v>
      </c>
      <c r="BO413" s="13">
        <v>0.64516129032258063</v>
      </c>
      <c r="BP413" s="13">
        <v>0.32258064516129031</v>
      </c>
      <c r="BQ413" s="13">
        <v>0.32258064516129031</v>
      </c>
      <c r="BR413" s="13">
        <v>0.12903225806451613</v>
      </c>
      <c r="BS413" s="13">
        <v>9.6774193548387094E-2</v>
      </c>
      <c r="BT413" s="13">
        <v>9.6774193548387094E-2</v>
      </c>
      <c r="BU413" s="13">
        <v>3.2258064516129031E-2</v>
      </c>
      <c r="BV413" s="13"/>
      <c r="BW413" s="13"/>
      <c r="BX413" s="13"/>
      <c r="BY413" s="13"/>
      <c r="BZ413" s="13"/>
      <c r="CA413" s="13"/>
      <c r="CB413" s="13"/>
      <c r="CC413" s="13"/>
      <c r="CD413" s="13"/>
      <c r="CE413" s="13">
        <v>39.631111111550126</v>
      </c>
    </row>
    <row r="414" spans="1:83" s="2" customFormat="1" ht="14.25" customHeight="1" x14ac:dyDescent="0.2">
      <c r="A414" s="10" t="s">
        <v>35</v>
      </c>
      <c r="B414" s="10">
        <v>863</v>
      </c>
      <c r="C414" s="10" t="s">
        <v>195</v>
      </c>
      <c r="D414" s="10">
        <v>2025</v>
      </c>
      <c r="E414" s="13">
        <v>10</v>
      </c>
      <c r="F414" s="13" t="s">
        <v>721</v>
      </c>
      <c r="G414" s="13">
        <v>3198</v>
      </c>
      <c r="H414" s="13">
        <v>3198</v>
      </c>
      <c r="I414" s="13">
        <v>2822</v>
      </c>
      <c r="J414" s="13">
        <v>1256</v>
      </c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>
        <v>103.16129032258064</v>
      </c>
      <c r="AA414" s="13">
        <v>103.16129032258064</v>
      </c>
      <c r="AB414" s="13">
        <v>91.032258064516128</v>
      </c>
      <c r="AC414" s="13">
        <v>40.516129032258064</v>
      </c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>
        <v>11</v>
      </c>
      <c r="AT414" s="13">
        <v>11</v>
      </c>
      <c r="AU414" s="13">
        <v>7</v>
      </c>
      <c r="AV414" s="13">
        <v>2</v>
      </c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>
        <v>0.35483870967741937</v>
      </c>
      <c r="BM414" s="13">
        <v>0.35483870967741937</v>
      </c>
      <c r="BN414" s="13">
        <v>0.22580645161290322</v>
      </c>
      <c r="BO414" s="13">
        <v>6.4516129032258063E-2</v>
      </c>
      <c r="BP414" s="13"/>
      <c r="BQ414" s="13"/>
      <c r="BR414" s="13"/>
      <c r="BS414" s="13"/>
      <c r="BT414" s="13"/>
      <c r="BU414" s="13"/>
      <c r="BV414" s="13"/>
      <c r="BW414" s="13"/>
      <c r="BX414" s="13"/>
      <c r="BY414" s="13"/>
      <c r="BZ414" s="13"/>
      <c r="CA414" s="13"/>
      <c r="CB414" s="13"/>
      <c r="CC414" s="13"/>
      <c r="CD414" s="13"/>
      <c r="CE414" s="13">
        <v>29.595000000060537</v>
      </c>
    </row>
    <row r="415" spans="1:83" s="2" customFormat="1" ht="14.25" customHeight="1" x14ac:dyDescent="0.2">
      <c r="A415" s="10" t="s">
        <v>35</v>
      </c>
      <c r="B415" s="10">
        <v>544</v>
      </c>
      <c r="C415" s="10" t="s">
        <v>99</v>
      </c>
      <c r="D415" s="10">
        <v>2025</v>
      </c>
      <c r="E415" s="13">
        <v>10</v>
      </c>
      <c r="F415" s="13" t="s">
        <v>724</v>
      </c>
      <c r="G415" s="13">
        <v>146162.02000000011</v>
      </c>
      <c r="H415" s="13">
        <v>146162.02000000008</v>
      </c>
      <c r="I415" s="13">
        <v>143534.00000000017</v>
      </c>
      <c r="J415" s="13">
        <v>118996.00000000019</v>
      </c>
      <c r="K415" s="13">
        <v>89703.000000000087</v>
      </c>
      <c r="L415" s="13">
        <v>81760.000000000044</v>
      </c>
      <c r="M415" s="13">
        <v>72107.000000000015</v>
      </c>
      <c r="N415" s="13">
        <v>65266.999999999978</v>
      </c>
      <c r="O415" s="13">
        <v>55044.999999999956</v>
      </c>
      <c r="P415" s="13">
        <v>50189.999999999971</v>
      </c>
      <c r="Q415" s="13">
        <v>16500</v>
      </c>
      <c r="R415" s="13">
        <v>16500</v>
      </c>
      <c r="S415" s="13"/>
      <c r="T415" s="13"/>
      <c r="U415" s="13"/>
      <c r="V415" s="13"/>
      <c r="W415" s="13"/>
      <c r="X415" s="13"/>
      <c r="Y415" s="13"/>
      <c r="Z415" s="13">
        <v>4714.9038709677452</v>
      </c>
      <c r="AA415" s="13">
        <v>4714.9038709677443</v>
      </c>
      <c r="AB415" s="13">
        <v>4630.1290322580699</v>
      </c>
      <c r="AC415" s="13">
        <v>3838.5806451612966</v>
      </c>
      <c r="AD415" s="13">
        <v>2893.6451612903252</v>
      </c>
      <c r="AE415" s="13">
        <v>2637.4193548387111</v>
      </c>
      <c r="AF415" s="13">
        <v>2326.0322580645166</v>
      </c>
      <c r="AG415" s="13">
        <v>2105.3870967741927</v>
      </c>
      <c r="AH415" s="13">
        <v>1775.6451612903211</v>
      </c>
      <c r="AI415" s="13">
        <v>1619.0322580645152</v>
      </c>
      <c r="AJ415" s="13">
        <v>532.25806451612902</v>
      </c>
      <c r="AK415" s="13">
        <v>532.25806451612902</v>
      </c>
      <c r="AL415" s="13"/>
      <c r="AM415" s="13"/>
      <c r="AN415" s="13"/>
      <c r="AO415" s="13"/>
      <c r="AP415" s="13"/>
      <c r="AQ415" s="13"/>
      <c r="AR415" s="13"/>
      <c r="AS415" s="13">
        <v>199</v>
      </c>
      <c r="AT415" s="13">
        <v>186</v>
      </c>
      <c r="AU415" s="13">
        <v>166</v>
      </c>
      <c r="AV415" s="13">
        <v>92</v>
      </c>
      <c r="AW415" s="13">
        <v>45</v>
      </c>
      <c r="AX415" s="13">
        <v>36</v>
      </c>
      <c r="AY415" s="13">
        <v>27</v>
      </c>
      <c r="AZ415" s="13">
        <v>22</v>
      </c>
      <c r="BA415" s="13">
        <v>16</v>
      </c>
      <c r="BB415" s="13">
        <v>14</v>
      </c>
      <c r="BC415" s="13">
        <v>3</v>
      </c>
      <c r="BD415" s="13">
        <v>3</v>
      </c>
      <c r="BE415" s="13"/>
      <c r="BF415" s="13"/>
      <c r="BG415" s="13"/>
      <c r="BH415" s="13"/>
      <c r="BI415" s="13"/>
      <c r="BJ415" s="13"/>
      <c r="BK415" s="13"/>
      <c r="BL415" s="13">
        <v>6.419354838709677</v>
      </c>
      <c r="BM415" s="13">
        <v>6</v>
      </c>
      <c r="BN415" s="13">
        <v>5.354838709677419</v>
      </c>
      <c r="BO415" s="13">
        <v>2.967741935483871</v>
      </c>
      <c r="BP415" s="13">
        <v>1.4516129032258065</v>
      </c>
      <c r="BQ415" s="13">
        <v>1.1612903225806452</v>
      </c>
      <c r="BR415" s="13">
        <v>0.87096774193548387</v>
      </c>
      <c r="BS415" s="13">
        <v>0.70967741935483875</v>
      </c>
      <c r="BT415" s="13">
        <v>0.5161290322580645</v>
      </c>
      <c r="BU415" s="13">
        <v>0.45161290322580644</v>
      </c>
      <c r="BV415" s="13">
        <v>9.6774193548387094E-2</v>
      </c>
      <c r="BW415" s="13">
        <v>9.6774193548387094E-2</v>
      </c>
      <c r="BX415" s="13"/>
      <c r="BY415" s="13"/>
      <c r="BZ415" s="13"/>
      <c r="CA415" s="13"/>
      <c r="CB415" s="13"/>
      <c r="CC415" s="13"/>
      <c r="CD415" s="13"/>
      <c r="CE415" s="13">
        <v>152.62611111154547</v>
      </c>
    </row>
    <row r="416" spans="1:83" s="2" customFormat="1" ht="14.25" customHeight="1" x14ac:dyDescent="0.2">
      <c r="A416" s="10" t="s">
        <v>35</v>
      </c>
      <c r="B416" s="10">
        <v>803</v>
      </c>
      <c r="C416" s="10" t="s">
        <v>154</v>
      </c>
      <c r="D416" s="10">
        <v>2025</v>
      </c>
      <c r="E416" s="13">
        <v>10</v>
      </c>
      <c r="F416" s="13" t="s">
        <v>719</v>
      </c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  <c r="BR416" s="13"/>
      <c r="BS416" s="13"/>
      <c r="BT416" s="13"/>
      <c r="BU416" s="13"/>
      <c r="BV416" s="13"/>
      <c r="BW416" s="13"/>
      <c r="BX416" s="13"/>
      <c r="BY416" s="13"/>
      <c r="BZ416" s="13"/>
      <c r="CA416" s="13"/>
      <c r="CB416" s="13"/>
      <c r="CC416" s="13"/>
      <c r="CD416" s="13"/>
      <c r="CE416" s="13">
        <v>5.1899999999999995</v>
      </c>
    </row>
    <row r="417" spans="1:83" s="2" customFormat="1" ht="14.25" customHeight="1" x14ac:dyDescent="0.2">
      <c r="A417" s="10" t="s">
        <v>35</v>
      </c>
      <c r="B417" s="10">
        <v>814</v>
      </c>
      <c r="C417" s="10" t="s">
        <v>111</v>
      </c>
      <c r="D417" s="10">
        <v>2025</v>
      </c>
      <c r="E417" s="13">
        <v>10</v>
      </c>
      <c r="F417" s="13" t="s">
        <v>718</v>
      </c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  <c r="BR417" s="13"/>
      <c r="BS417" s="13"/>
      <c r="BT417" s="13"/>
      <c r="BU417" s="13"/>
      <c r="BV417" s="13"/>
      <c r="BW417" s="13"/>
      <c r="BX417" s="13"/>
      <c r="BY417" s="13"/>
      <c r="BZ417" s="13"/>
      <c r="CA417" s="13"/>
      <c r="CB417" s="13"/>
      <c r="CC417" s="13"/>
      <c r="CD417" s="13"/>
      <c r="CE417" s="13">
        <v>7.0000000000000007E-2</v>
      </c>
    </row>
    <row r="418" spans="1:83" s="2" customFormat="1" ht="14.25" customHeight="1" x14ac:dyDescent="0.2">
      <c r="A418" s="10" t="s">
        <v>35</v>
      </c>
      <c r="B418" s="10">
        <v>517</v>
      </c>
      <c r="C418" s="10" t="s">
        <v>165</v>
      </c>
      <c r="D418" s="10">
        <v>2025</v>
      </c>
      <c r="E418" s="13">
        <v>10</v>
      </c>
      <c r="F418" s="13" t="s">
        <v>728</v>
      </c>
      <c r="G418" s="13">
        <v>103230.10000000006</v>
      </c>
      <c r="H418" s="13">
        <v>103230.10000000005</v>
      </c>
      <c r="I418" s="13">
        <v>99128.000000000015</v>
      </c>
      <c r="J418" s="13">
        <v>76145.000000000015</v>
      </c>
      <c r="K418" s="13">
        <v>50283.999999999978</v>
      </c>
      <c r="L418" s="13">
        <v>41123.999999999985</v>
      </c>
      <c r="M418" s="13">
        <v>33191.000000000007</v>
      </c>
      <c r="N418" s="13">
        <v>23726.000000000004</v>
      </c>
      <c r="O418" s="13">
        <v>15286.000000000004</v>
      </c>
      <c r="P418" s="13">
        <v>10437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>
        <v>3330.0032258064539</v>
      </c>
      <c r="AA418" s="13">
        <v>3330.0032258064534</v>
      </c>
      <c r="AB418" s="13">
        <v>3197.677419354839</v>
      </c>
      <c r="AC418" s="13">
        <v>2456.2903225806458</v>
      </c>
      <c r="AD418" s="13">
        <v>1622.0645161290315</v>
      </c>
      <c r="AE418" s="13">
        <v>1326.5806451612898</v>
      </c>
      <c r="AF418" s="13">
        <v>1070.677419354839</v>
      </c>
      <c r="AG418" s="13">
        <v>765.35483870967755</v>
      </c>
      <c r="AH418" s="13">
        <v>493.09677419354853</v>
      </c>
      <c r="AI418" s="13">
        <v>336.67741935483872</v>
      </c>
      <c r="AJ418" s="13"/>
      <c r="AK418" s="13"/>
      <c r="AL418" s="13"/>
      <c r="AM418" s="13"/>
      <c r="AN418" s="13"/>
      <c r="AO418" s="13"/>
      <c r="AP418" s="13"/>
      <c r="AQ418" s="13"/>
      <c r="AR418" s="13"/>
      <c r="AS418" s="13">
        <v>185</v>
      </c>
      <c r="AT418" s="13">
        <v>175</v>
      </c>
      <c r="AU418" s="13">
        <v>143</v>
      </c>
      <c r="AV418" s="13">
        <v>76</v>
      </c>
      <c r="AW418" s="13">
        <v>34</v>
      </c>
      <c r="AX418" s="13">
        <v>24</v>
      </c>
      <c r="AY418" s="13">
        <v>17</v>
      </c>
      <c r="AZ418" s="13">
        <v>10</v>
      </c>
      <c r="BA418" s="13">
        <v>5</v>
      </c>
      <c r="BB418" s="13">
        <v>3</v>
      </c>
      <c r="BC418" s="13"/>
      <c r="BD418" s="13"/>
      <c r="BE418" s="13"/>
      <c r="BF418" s="13"/>
      <c r="BG418" s="13"/>
      <c r="BH418" s="13"/>
      <c r="BI418" s="13"/>
      <c r="BJ418" s="13"/>
      <c r="BK418" s="13"/>
      <c r="BL418" s="13">
        <v>5.967741935483871</v>
      </c>
      <c r="BM418" s="13">
        <v>5.645161290322581</v>
      </c>
      <c r="BN418" s="13">
        <v>4.612903225806452</v>
      </c>
      <c r="BO418" s="13">
        <v>2.4516129032258065</v>
      </c>
      <c r="BP418" s="13">
        <v>1.096774193548387</v>
      </c>
      <c r="BQ418" s="13">
        <v>0.77419354838709675</v>
      </c>
      <c r="BR418" s="13">
        <v>0.54838709677419351</v>
      </c>
      <c r="BS418" s="13">
        <v>0.32258064516129031</v>
      </c>
      <c r="BT418" s="13">
        <v>0.16129032258064516</v>
      </c>
      <c r="BU418" s="13">
        <v>9.6774193548387094E-2</v>
      </c>
      <c r="BV418" s="13"/>
      <c r="BW418" s="13"/>
      <c r="BX418" s="13"/>
      <c r="BY418" s="13"/>
      <c r="BZ418" s="13"/>
      <c r="CA418" s="13"/>
      <c r="CB418" s="13"/>
      <c r="CC418" s="13"/>
      <c r="CD418" s="13"/>
      <c r="CE418" s="13">
        <v>139.71083333314863</v>
      </c>
    </row>
    <row r="419" spans="1:83" s="2" customFormat="1" ht="14.25" customHeight="1" x14ac:dyDescent="0.2">
      <c r="A419" s="10" t="s">
        <v>35</v>
      </c>
      <c r="B419" s="10">
        <v>537</v>
      </c>
      <c r="C419" s="10" t="s">
        <v>126</v>
      </c>
      <c r="D419" s="10">
        <v>2025</v>
      </c>
      <c r="E419" s="13">
        <v>10</v>
      </c>
      <c r="F419" s="13" t="s">
        <v>717</v>
      </c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  <c r="BR419" s="13"/>
      <c r="BS419" s="13"/>
      <c r="BT419" s="13"/>
      <c r="BU419" s="13"/>
      <c r="BV419" s="13"/>
      <c r="BW419" s="13"/>
      <c r="BX419" s="13"/>
      <c r="BY419" s="13"/>
      <c r="BZ419" s="13"/>
      <c r="CA419" s="13"/>
      <c r="CB419" s="13"/>
      <c r="CC419" s="13"/>
      <c r="CD419" s="13"/>
      <c r="CE419" s="13">
        <v>8</v>
      </c>
    </row>
    <row r="420" spans="1:83" s="2" customFormat="1" ht="14.25" customHeight="1" x14ac:dyDescent="0.2">
      <c r="A420" s="10" t="s">
        <v>35</v>
      </c>
      <c r="B420" s="10">
        <v>810</v>
      </c>
      <c r="C420" s="10" t="s">
        <v>103</v>
      </c>
      <c r="D420" s="10">
        <v>2025</v>
      </c>
      <c r="E420" s="13">
        <v>10</v>
      </c>
      <c r="F420" s="13" t="s">
        <v>716</v>
      </c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  <c r="BR420" s="13"/>
      <c r="BS420" s="13"/>
      <c r="BT420" s="13"/>
      <c r="BU420" s="13"/>
      <c r="BV420" s="13"/>
      <c r="BW420" s="13"/>
      <c r="BX420" s="13"/>
      <c r="BY420" s="13"/>
      <c r="BZ420" s="13"/>
      <c r="CA420" s="13"/>
      <c r="CB420" s="13"/>
      <c r="CC420" s="13"/>
      <c r="CD420" s="13"/>
      <c r="CE420" s="13">
        <v>8</v>
      </c>
    </row>
    <row r="421" spans="1:83" s="2" customFormat="1" ht="14.25" customHeight="1" x14ac:dyDescent="0.2">
      <c r="A421" s="10" t="s">
        <v>35</v>
      </c>
      <c r="B421" s="10">
        <v>520</v>
      </c>
      <c r="C421" s="10" t="s">
        <v>101</v>
      </c>
      <c r="D421" s="10">
        <v>2025</v>
      </c>
      <c r="E421" s="13">
        <v>10</v>
      </c>
      <c r="F421" s="13" t="s">
        <v>726</v>
      </c>
      <c r="G421" s="13">
        <v>188878.9200000001</v>
      </c>
      <c r="H421" s="13">
        <v>188878.92000000007</v>
      </c>
      <c r="I421" s="13">
        <v>184131.82000000007</v>
      </c>
      <c r="J421" s="13">
        <v>155660.90000000017</v>
      </c>
      <c r="K421" s="13">
        <v>117245.00000000012</v>
      </c>
      <c r="L421" s="13">
        <v>100645.00000000009</v>
      </c>
      <c r="M421" s="13">
        <v>84753.00000000016</v>
      </c>
      <c r="N421" s="13">
        <v>77735.000000000146</v>
      </c>
      <c r="O421" s="13">
        <v>63898.999999999985</v>
      </c>
      <c r="P421" s="13">
        <v>55639.999999999971</v>
      </c>
      <c r="Q421" s="13">
        <v>11942.999999999998</v>
      </c>
      <c r="R421" s="13">
        <v>11942.999999999998</v>
      </c>
      <c r="S421" s="13"/>
      <c r="T421" s="13"/>
      <c r="U421" s="13"/>
      <c r="V421" s="13"/>
      <c r="W421" s="13"/>
      <c r="X421" s="13"/>
      <c r="Y421" s="13"/>
      <c r="Z421" s="13">
        <v>6092.868387096777</v>
      </c>
      <c r="AA421" s="13">
        <v>6092.8683870967761</v>
      </c>
      <c r="AB421" s="13">
        <v>5939.7361290322606</v>
      </c>
      <c r="AC421" s="13">
        <v>5021.3193548387153</v>
      </c>
      <c r="AD421" s="13">
        <v>3782.0967741935519</v>
      </c>
      <c r="AE421" s="13">
        <v>3246.6129032258091</v>
      </c>
      <c r="AF421" s="13">
        <v>2733.9677419354889</v>
      </c>
      <c r="AG421" s="13">
        <v>2507.5806451612948</v>
      </c>
      <c r="AH421" s="13">
        <v>2061.2580645161283</v>
      </c>
      <c r="AI421" s="13">
        <v>1794.8387096774184</v>
      </c>
      <c r="AJ421" s="13">
        <v>385.25806451612897</v>
      </c>
      <c r="AK421" s="13">
        <v>385.25806451612897</v>
      </c>
      <c r="AL421" s="13"/>
      <c r="AM421" s="13"/>
      <c r="AN421" s="13"/>
      <c r="AO421" s="13"/>
      <c r="AP421" s="13"/>
      <c r="AQ421" s="13"/>
      <c r="AR421" s="13"/>
      <c r="AS421" s="13">
        <v>270</v>
      </c>
      <c r="AT421" s="13">
        <v>258</v>
      </c>
      <c r="AU421" s="13">
        <v>221</v>
      </c>
      <c r="AV421" s="13">
        <v>131</v>
      </c>
      <c r="AW421" s="13">
        <v>67</v>
      </c>
      <c r="AX421" s="13">
        <v>48</v>
      </c>
      <c r="AY421" s="13">
        <v>33</v>
      </c>
      <c r="AZ421" s="13">
        <v>28</v>
      </c>
      <c r="BA421" s="13">
        <v>20</v>
      </c>
      <c r="BB421" s="13">
        <v>16</v>
      </c>
      <c r="BC421" s="13">
        <v>2</v>
      </c>
      <c r="BD421" s="13">
        <v>2</v>
      </c>
      <c r="BE421" s="13"/>
      <c r="BF421" s="13"/>
      <c r="BG421" s="13"/>
      <c r="BH421" s="13"/>
      <c r="BI421" s="13"/>
      <c r="BJ421" s="13"/>
      <c r="BK421" s="13"/>
      <c r="BL421" s="13">
        <v>8.7096774193548381</v>
      </c>
      <c r="BM421" s="13">
        <v>8.32258064516129</v>
      </c>
      <c r="BN421" s="13">
        <v>7.129032258064516</v>
      </c>
      <c r="BO421" s="13">
        <v>4.225806451612903</v>
      </c>
      <c r="BP421" s="13">
        <v>2.161290322580645</v>
      </c>
      <c r="BQ421" s="13">
        <v>1.5483870967741935</v>
      </c>
      <c r="BR421" s="13">
        <v>1.064516129032258</v>
      </c>
      <c r="BS421" s="13">
        <v>0.90322580645161288</v>
      </c>
      <c r="BT421" s="13">
        <v>0.64516129032258063</v>
      </c>
      <c r="BU421" s="13">
        <v>0.5161290322580645</v>
      </c>
      <c r="BV421" s="13">
        <v>6.4516129032258063E-2</v>
      </c>
      <c r="BW421" s="13">
        <v>6.4516129032258063E-2</v>
      </c>
      <c r="BX421" s="13"/>
      <c r="BY421" s="13"/>
      <c r="BZ421" s="13"/>
      <c r="CA421" s="13"/>
      <c r="CB421" s="13"/>
      <c r="CC421" s="13"/>
      <c r="CD421" s="13"/>
      <c r="CE421" s="13">
        <v>197.63055555504747</v>
      </c>
    </row>
    <row r="422" spans="1:83" s="2" customFormat="1" ht="14.25" customHeight="1" x14ac:dyDescent="0.2">
      <c r="A422" s="10" t="s">
        <v>35</v>
      </c>
      <c r="B422" s="10">
        <v>580</v>
      </c>
      <c r="C422" s="10" t="s">
        <v>96</v>
      </c>
      <c r="D422" s="10">
        <v>2025</v>
      </c>
      <c r="E422" s="13">
        <v>10</v>
      </c>
      <c r="F422" s="13" t="s">
        <v>725</v>
      </c>
      <c r="G422" s="13">
        <v>112765.00000000012</v>
      </c>
      <c r="H422" s="13">
        <v>112765.00000000012</v>
      </c>
      <c r="I422" s="13">
        <v>110666.00000000012</v>
      </c>
      <c r="J422" s="13">
        <v>92753.000000000116</v>
      </c>
      <c r="K422" s="13">
        <v>72386.000000000102</v>
      </c>
      <c r="L422" s="13">
        <v>63533.999999999985</v>
      </c>
      <c r="M422" s="13">
        <v>46240.999999999978</v>
      </c>
      <c r="N422" s="13">
        <v>42497.999999999978</v>
      </c>
      <c r="O422" s="13">
        <v>42497.999999999978</v>
      </c>
      <c r="P422" s="13">
        <v>40102.999999999978</v>
      </c>
      <c r="Q422" s="13">
        <v>6703</v>
      </c>
      <c r="R422" s="13">
        <v>6703</v>
      </c>
      <c r="S422" s="13"/>
      <c r="T422" s="13"/>
      <c r="U422" s="13"/>
      <c r="V422" s="13"/>
      <c r="W422" s="13"/>
      <c r="X422" s="13"/>
      <c r="Y422" s="13"/>
      <c r="Z422" s="13">
        <v>3637.5806451612939</v>
      </c>
      <c r="AA422" s="13">
        <v>3637.5806451612939</v>
      </c>
      <c r="AB422" s="13">
        <v>3569.8709677419392</v>
      </c>
      <c r="AC422" s="13">
        <v>2992.0322580645197</v>
      </c>
      <c r="AD422" s="13">
        <v>2335.0322580645193</v>
      </c>
      <c r="AE422" s="13">
        <v>2049.4838709677415</v>
      </c>
      <c r="AF422" s="13">
        <v>1491.6451612903218</v>
      </c>
      <c r="AG422" s="13">
        <v>1370.903225806451</v>
      </c>
      <c r="AH422" s="13">
        <v>1370.903225806451</v>
      </c>
      <c r="AI422" s="13">
        <v>1293.6451612903218</v>
      </c>
      <c r="AJ422" s="13">
        <v>216.2258064516129</v>
      </c>
      <c r="AK422" s="13">
        <v>216.2258064516129</v>
      </c>
      <c r="AL422" s="13"/>
      <c r="AM422" s="13"/>
      <c r="AN422" s="13"/>
      <c r="AO422" s="13"/>
      <c r="AP422" s="13"/>
      <c r="AQ422" s="13"/>
      <c r="AR422" s="13"/>
      <c r="AS422" s="13">
        <v>153</v>
      </c>
      <c r="AT422" s="13">
        <v>145</v>
      </c>
      <c r="AU422" s="13">
        <v>129</v>
      </c>
      <c r="AV422" s="13">
        <v>74</v>
      </c>
      <c r="AW422" s="13">
        <v>42</v>
      </c>
      <c r="AX422" s="13">
        <v>32</v>
      </c>
      <c r="AY422" s="13">
        <v>16</v>
      </c>
      <c r="AZ422" s="13">
        <v>13</v>
      </c>
      <c r="BA422" s="13">
        <v>13</v>
      </c>
      <c r="BB422" s="13">
        <v>12</v>
      </c>
      <c r="BC422" s="13">
        <v>1</v>
      </c>
      <c r="BD422" s="13">
        <v>1</v>
      </c>
      <c r="BE422" s="13"/>
      <c r="BF422" s="13"/>
      <c r="BG422" s="13"/>
      <c r="BH422" s="13"/>
      <c r="BI422" s="13"/>
      <c r="BJ422" s="13"/>
      <c r="BK422" s="13"/>
      <c r="BL422" s="13">
        <v>4.935483870967742</v>
      </c>
      <c r="BM422" s="13">
        <v>4.67741935483871</v>
      </c>
      <c r="BN422" s="13">
        <v>4.161290322580645</v>
      </c>
      <c r="BO422" s="13">
        <v>2.3870967741935485</v>
      </c>
      <c r="BP422" s="13">
        <v>1.3548387096774193</v>
      </c>
      <c r="BQ422" s="13">
        <v>1.032258064516129</v>
      </c>
      <c r="BR422" s="13">
        <v>0.5161290322580645</v>
      </c>
      <c r="BS422" s="13">
        <v>0.41935483870967744</v>
      </c>
      <c r="BT422" s="13">
        <v>0.41935483870967744</v>
      </c>
      <c r="BU422" s="13">
        <v>0.38709677419354838</v>
      </c>
      <c r="BV422" s="13">
        <v>3.2258064516129031E-2</v>
      </c>
      <c r="BW422" s="13">
        <v>3.2258064516129031E-2</v>
      </c>
      <c r="BX422" s="13"/>
      <c r="BY422" s="13"/>
      <c r="BZ422" s="13"/>
      <c r="CA422" s="13"/>
      <c r="CB422" s="13"/>
      <c r="CC422" s="13"/>
      <c r="CD422" s="13"/>
      <c r="CE422" s="13">
        <v>164.61083333356538</v>
      </c>
    </row>
    <row r="423" spans="1:83" s="2" customFormat="1" ht="14.25" customHeight="1" x14ac:dyDescent="0.2">
      <c r="A423" s="10" t="s">
        <v>39</v>
      </c>
      <c r="B423" s="10">
        <v>803</v>
      </c>
      <c r="C423" s="10" t="s">
        <v>154</v>
      </c>
      <c r="D423" s="10">
        <v>2025</v>
      </c>
      <c r="E423" s="13">
        <v>10</v>
      </c>
      <c r="F423" s="13" t="s">
        <v>731</v>
      </c>
      <c r="G423" s="13">
        <v>1555.02</v>
      </c>
      <c r="H423" s="13">
        <v>1555.02</v>
      </c>
      <c r="I423" s="13">
        <v>1495</v>
      </c>
      <c r="J423" s="13">
        <v>1156</v>
      </c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>
        <v>50.16193548387097</v>
      </c>
      <c r="AA423" s="13">
        <v>50.16193548387097</v>
      </c>
      <c r="AB423" s="13">
        <v>48.225806451612904</v>
      </c>
      <c r="AC423" s="13">
        <v>37.29032258064516</v>
      </c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>
        <v>4</v>
      </c>
      <c r="AT423" s="13">
        <v>4</v>
      </c>
      <c r="AU423" s="13">
        <v>3</v>
      </c>
      <c r="AV423" s="13">
        <v>2</v>
      </c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>
        <v>0.12903225806451613</v>
      </c>
      <c r="BM423" s="13">
        <v>0.12903225806451613</v>
      </c>
      <c r="BN423" s="13">
        <v>9.6774193548387094E-2</v>
      </c>
      <c r="BO423" s="13">
        <v>6.4516129032258063E-2</v>
      </c>
      <c r="BP423" s="13"/>
      <c r="BQ423" s="13"/>
      <c r="BR423" s="13"/>
      <c r="BS423" s="13"/>
      <c r="BT423" s="13"/>
      <c r="BU423" s="13"/>
      <c r="BV423" s="13"/>
      <c r="BW423" s="13"/>
      <c r="BX423" s="13"/>
      <c r="BY423" s="13"/>
      <c r="BZ423" s="13"/>
      <c r="CA423" s="13"/>
      <c r="CB423" s="13"/>
      <c r="CC423" s="13"/>
      <c r="CD423" s="13"/>
      <c r="CE423" s="13">
        <v>26.22</v>
      </c>
    </row>
    <row r="424" spans="1:83" s="2" customFormat="1" ht="14.25" customHeight="1" x14ac:dyDescent="0.2">
      <c r="A424" s="10" t="s">
        <v>39</v>
      </c>
      <c r="B424" s="10">
        <v>870</v>
      </c>
      <c r="C424" s="10" t="s">
        <v>112</v>
      </c>
      <c r="D424" s="10">
        <v>2025</v>
      </c>
      <c r="E424" s="13">
        <v>10</v>
      </c>
      <c r="F424" s="13" t="s">
        <v>734</v>
      </c>
      <c r="G424" s="13">
        <v>2881</v>
      </c>
      <c r="H424" s="13">
        <v>2881.0000000000005</v>
      </c>
      <c r="I424" s="13">
        <v>2881.0000000000005</v>
      </c>
      <c r="J424" s="13">
        <v>2881.0000000000005</v>
      </c>
      <c r="K424" s="13">
        <v>1073</v>
      </c>
      <c r="L424" s="13">
        <v>1073</v>
      </c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>
        <v>92.935483870967744</v>
      </c>
      <c r="AA424" s="13">
        <v>92.935483870967758</v>
      </c>
      <c r="AB424" s="13">
        <v>92.935483870967758</v>
      </c>
      <c r="AC424" s="13">
        <v>92.935483870967758</v>
      </c>
      <c r="AD424" s="13">
        <v>34.612903225806448</v>
      </c>
      <c r="AE424" s="13">
        <v>34.612903225806448</v>
      </c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>
        <v>6</v>
      </c>
      <c r="AT424" s="13">
        <v>4</v>
      </c>
      <c r="AU424" s="13">
        <v>4</v>
      </c>
      <c r="AV424" s="13">
        <v>4</v>
      </c>
      <c r="AW424" s="13">
        <v>1</v>
      </c>
      <c r="AX424" s="13">
        <v>1</v>
      </c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>
        <v>0.19354838709677419</v>
      </c>
      <c r="BM424" s="13">
        <v>0.12903225806451613</v>
      </c>
      <c r="BN424" s="13">
        <v>0.12903225806451613</v>
      </c>
      <c r="BO424" s="13">
        <v>0.12903225806451613</v>
      </c>
      <c r="BP424" s="13">
        <v>3.2258064516129031E-2</v>
      </c>
      <c r="BQ424" s="13">
        <v>3.2258064516129031E-2</v>
      </c>
      <c r="BR424" s="13"/>
      <c r="BS424" s="13"/>
      <c r="BT424" s="13"/>
      <c r="BU424" s="13"/>
      <c r="BV424" s="13"/>
      <c r="BW424" s="13"/>
      <c r="BX424" s="13"/>
      <c r="BY424" s="13"/>
      <c r="BZ424" s="13"/>
      <c r="CA424" s="13"/>
      <c r="CB424" s="13"/>
      <c r="CC424" s="13"/>
      <c r="CD424" s="13"/>
      <c r="CE424" s="13"/>
    </row>
    <row r="425" spans="1:83" s="2" customFormat="1" ht="14.25" customHeight="1" x14ac:dyDescent="0.2">
      <c r="A425" s="10" t="s">
        <v>39</v>
      </c>
      <c r="B425" s="10">
        <v>890</v>
      </c>
      <c r="C425" s="10" t="s">
        <v>97</v>
      </c>
      <c r="D425" s="10">
        <v>2025</v>
      </c>
      <c r="E425" s="13">
        <v>10</v>
      </c>
      <c r="F425" s="13" t="s">
        <v>735</v>
      </c>
      <c r="G425" s="13">
        <v>11511</v>
      </c>
      <c r="H425" s="13">
        <v>11511</v>
      </c>
      <c r="I425" s="13">
        <v>11274</v>
      </c>
      <c r="J425" s="13">
        <v>10199</v>
      </c>
      <c r="K425" s="13">
        <v>9000</v>
      </c>
      <c r="L425" s="13">
        <v>9000</v>
      </c>
      <c r="M425" s="13">
        <v>9000</v>
      </c>
      <c r="N425" s="13">
        <v>9000</v>
      </c>
      <c r="O425" s="13">
        <v>9000</v>
      </c>
      <c r="P425" s="13">
        <v>9000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>
        <v>371.32258064516128</v>
      </c>
      <c r="AA425" s="13">
        <v>371.32258064516128</v>
      </c>
      <c r="AB425" s="13">
        <v>363.67741935483872</v>
      </c>
      <c r="AC425" s="13">
        <v>329</v>
      </c>
      <c r="AD425" s="13">
        <v>290.32258064516128</v>
      </c>
      <c r="AE425" s="13">
        <v>290.32258064516128</v>
      </c>
      <c r="AF425" s="13">
        <v>290.32258064516128</v>
      </c>
      <c r="AG425" s="13">
        <v>290.32258064516128</v>
      </c>
      <c r="AH425" s="13">
        <v>290.32258064516128</v>
      </c>
      <c r="AI425" s="13">
        <v>290.32258064516128</v>
      </c>
      <c r="AJ425" s="13"/>
      <c r="AK425" s="13"/>
      <c r="AL425" s="13"/>
      <c r="AM425" s="13"/>
      <c r="AN425" s="13"/>
      <c r="AO425" s="13"/>
      <c r="AP425" s="13"/>
      <c r="AQ425" s="13"/>
      <c r="AR425" s="13"/>
      <c r="AS425" s="13">
        <v>11</v>
      </c>
      <c r="AT425" s="13">
        <v>10</v>
      </c>
      <c r="AU425" s="13">
        <v>8</v>
      </c>
      <c r="AV425" s="13">
        <v>5</v>
      </c>
      <c r="AW425" s="13">
        <v>3</v>
      </c>
      <c r="AX425" s="13">
        <v>3</v>
      </c>
      <c r="AY425" s="13">
        <v>3</v>
      </c>
      <c r="AZ425" s="13">
        <v>3</v>
      </c>
      <c r="BA425" s="13">
        <v>3</v>
      </c>
      <c r="BB425" s="13">
        <v>3</v>
      </c>
      <c r="BC425" s="13"/>
      <c r="BD425" s="13"/>
      <c r="BE425" s="13"/>
      <c r="BF425" s="13"/>
      <c r="BG425" s="13"/>
      <c r="BH425" s="13"/>
      <c r="BI425" s="13"/>
      <c r="BJ425" s="13"/>
      <c r="BK425" s="13"/>
      <c r="BL425" s="13">
        <v>0.35483870967741937</v>
      </c>
      <c r="BM425" s="13">
        <v>0.32258064516129031</v>
      </c>
      <c r="BN425" s="13">
        <v>0.25806451612903225</v>
      </c>
      <c r="BO425" s="13">
        <v>0.16129032258064516</v>
      </c>
      <c r="BP425" s="13">
        <v>9.6774193548387094E-2</v>
      </c>
      <c r="BQ425" s="13">
        <v>9.6774193548387094E-2</v>
      </c>
      <c r="BR425" s="13">
        <v>9.6774193548387094E-2</v>
      </c>
      <c r="BS425" s="13">
        <v>9.6774193548387094E-2</v>
      </c>
      <c r="BT425" s="13">
        <v>9.6774193548387094E-2</v>
      </c>
      <c r="BU425" s="13">
        <v>9.6774193548387094E-2</v>
      </c>
      <c r="BV425" s="13"/>
      <c r="BW425" s="13"/>
      <c r="BX425" s="13"/>
      <c r="BY425" s="13"/>
      <c r="BZ425" s="13"/>
      <c r="CA425" s="13"/>
      <c r="CB425" s="13"/>
      <c r="CC425" s="13"/>
      <c r="CD425" s="13"/>
      <c r="CE425" s="13">
        <v>8.3349999997881241</v>
      </c>
    </row>
    <row r="426" spans="1:83" s="2" customFormat="1" ht="14.25" customHeight="1" x14ac:dyDescent="0.2">
      <c r="A426" s="10" t="s">
        <v>39</v>
      </c>
      <c r="B426" s="10">
        <v>558</v>
      </c>
      <c r="C426" s="10" t="s">
        <v>90</v>
      </c>
      <c r="D426" s="10">
        <v>2025</v>
      </c>
      <c r="E426" s="13">
        <v>10</v>
      </c>
      <c r="F426" s="13" t="s">
        <v>736</v>
      </c>
      <c r="G426" s="13">
        <v>2374</v>
      </c>
      <c r="H426" s="13">
        <v>2513</v>
      </c>
      <c r="I426" s="13">
        <v>2434</v>
      </c>
      <c r="J426" s="13">
        <v>2101</v>
      </c>
      <c r="K426" s="13">
        <v>1475</v>
      </c>
      <c r="L426" s="13">
        <v>1475</v>
      </c>
      <c r="M426" s="13">
        <v>1475</v>
      </c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>
        <v>76.58064516129032</v>
      </c>
      <c r="AA426" s="13">
        <v>81.064516129032256</v>
      </c>
      <c r="AB426" s="13">
        <v>78.516129032258064</v>
      </c>
      <c r="AC426" s="13">
        <v>67.774193548387103</v>
      </c>
      <c r="AD426" s="13">
        <v>47.58064516129032</v>
      </c>
      <c r="AE426" s="13">
        <v>47.58064516129032</v>
      </c>
      <c r="AF426" s="13">
        <v>47.58064516129032</v>
      </c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>
        <v>5</v>
      </c>
      <c r="AT426" s="13">
        <v>4</v>
      </c>
      <c r="AU426" s="13">
        <v>3</v>
      </c>
      <c r="AV426" s="13">
        <v>2</v>
      </c>
      <c r="AW426" s="13">
        <v>1</v>
      </c>
      <c r="AX426" s="13">
        <v>1</v>
      </c>
      <c r="AY426" s="13">
        <v>1</v>
      </c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>
        <v>0.16129032258064516</v>
      </c>
      <c r="BM426" s="13">
        <v>0.12903225806451613</v>
      </c>
      <c r="BN426" s="13">
        <v>9.6774193548387094E-2</v>
      </c>
      <c r="BO426" s="13">
        <v>6.4516129032258063E-2</v>
      </c>
      <c r="BP426" s="13">
        <v>3.2258064516129031E-2</v>
      </c>
      <c r="BQ426" s="13">
        <v>3.2258064516129031E-2</v>
      </c>
      <c r="BR426" s="13">
        <v>3.2258064516129031E-2</v>
      </c>
      <c r="BS426" s="13"/>
      <c r="BT426" s="13"/>
      <c r="BU426" s="13"/>
      <c r="BV426" s="13"/>
      <c r="BW426" s="13"/>
      <c r="BX426" s="13"/>
      <c r="BY426" s="13"/>
      <c r="BZ426" s="13"/>
      <c r="CA426" s="13"/>
      <c r="CB426" s="13"/>
      <c r="CC426" s="13"/>
      <c r="CD426" s="13"/>
      <c r="CE426" s="13">
        <v>16.298611111124046</v>
      </c>
    </row>
    <row r="427" spans="1:83" s="2" customFormat="1" ht="14.25" customHeight="1" x14ac:dyDescent="0.2">
      <c r="A427" s="10" t="s">
        <v>39</v>
      </c>
      <c r="B427" s="10">
        <v>581</v>
      </c>
      <c r="C427" s="10" t="s">
        <v>129</v>
      </c>
      <c r="D427" s="10">
        <v>2025</v>
      </c>
      <c r="E427" s="13">
        <v>10</v>
      </c>
      <c r="F427" s="13" t="s">
        <v>737</v>
      </c>
      <c r="G427" s="13">
        <v>9113.0600000000013</v>
      </c>
      <c r="H427" s="13">
        <v>9113.0600000000013</v>
      </c>
      <c r="I427" s="13">
        <v>8533.9999999999982</v>
      </c>
      <c r="J427" s="13">
        <v>7196</v>
      </c>
      <c r="K427" s="13">
        <v>5491</v>
      </c>
      <c r="L427" s="13">
        <v>5491</v>
      </c>
      <c r="M427" s="13">
        <v>5491</v>
      </c>
      <c r="N427" s="13">
        <v>5491</v>
      </c>
      <c r="O427" s="13">
        <v>5491</v>
      </c>
      <c r="P427" s="13">
        <v>3000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>
        <v>293.96967741935487</v>
      </c>
      <c r="AA427" s="13">
        <v>293.96967741935487</v>
      </c>
      <c r="AB427" s="13">
        <v>275.29032258064512</v>
      </c>
      <c r="AC427" s="13">
        <v>232.12903225806451</v>
      </c>
      <c r="AD427" s="13">
        <v>177.12903225806451</v>
      </c>
      <c r="AE427" s="13">
        <v>177.12903225806451</v>
      </c>
      <c r="AF427" s="13">
        <v>177.12903225806451</v>
      </c>
      <c r="AG427" s="13">
        <v>177.12903225806451</v>
      </c>
      <c r="AH427" s="13">
        <v>177.12903225806451</v>
      </c>
      <c r="AI427" s="13">
        <v>96.774193548387103</v>
      </c>
      <c r="AJ427" s="13"/>
      <c r="AK427" s="13"/>
      <c r="AL427" s="13"/>
      <c r="AM427" s="13"/>
      <c r="AN427" s="13"/>
      <c r="AO427" s="13"/>
      <c r="AP427" s="13"/>
      <c r="AQ427" s="13"/>
      <c r="AR427" s="13"/>
      <c r="AS427" s="13">
        <v>14</v>
      </c>
      <c r="AT427" s="13">
        <v>14</v>
      </c>
      <c r="AU427" s="13">
        <v>8</v>
      </c>
      <c r="AV427" s="13">
        <v>5</v>
      </c>
      <c r="AW427" s="13">
        <v>2</v>
      </c>
      <c r="AX427" s="13">
        <v>2</v>
      </c>
      <c r="AY427" s="13">
        <v>2</v>
      </c>
      <c r="AZ427" s="13">
        <v>2</v>
      </c>
      <c r="BA427" s="13">
        <v>2</v>
      </c>
      <c r="BB427" s="13">
        <v>1</v>
      </c>
      <c r="BC427" s="13"/>
      <c r="BD427" s="13"/>
      <c r="BE427" s="13"/>
      <c r="BF427" s="13"/>
      <c r="BG427" s="13"/>
      <c r="BH427" s="13"/>
      <c r="BI427" s="13"/>
      <c r="BJ427" s="13"/>
      <c r="BK427" s="13"/>
      <c r="BL427" s="13">
        <v>0.45161290322580644</v>
      </c>
      <c r="BM427" s="13">
        <v>0.45161290322580644</v>
      </c>
      <c r="BN427" s="13">
        <v>0.25806451612903225</v>
      </c>
      <c r="BO427" s="13">
        <v>0.16129032258064516</v>
      </c>
      <c r="BP427" s="13">
        <v>6.4516129032258063E-2</v>
      </c>
      <c r="BQ427" s="13">
        <v>6.4516129032258063E-2</v>
      </c>
      <c r="BR427" s="13">
        <v>6.4516129032258063E-2</v>
      </c>
      <c r="BS427" s="13">
        <v>6.4516129032258063E-2</v>
      </c>
      <c r="BT427" s="13">
        <v>6.4516129032258063E-2</v>
      </c>
      <c r="BU427" s="13">
        <v>3.2258064516129031E-2</v>
      </c>
      <c r="BV427" s="13"/>
      <c r="BW427" s="13"/>
      <c r="BX427" s="13"/>
      <c r="BY427" s="13"/>
      <c r="BZ427" s="13"/>
      <c r="CA427" s="13"/>
      <c r="CB427" s="13"/>
      <c r="CC427" s="13"/>
      <c r="CD427" s="13"/>
      <c r="CE427" s="13">
        <v>13.371111111016944</v>
      </c>
    </row>
    <row r="428" spans="1:83" s="2" customFormat="1" ht="14.25" customHeight="1" x14ac:dyDescent="0.2">
      <c r="A428" s="10" t="s">
        <v>39</v>
      </c>
      <c r="B428" s="10">
        <v>572</v>
      </c>
      <c r="C428" s="10" t="s">
        <v>123</v>
      </c>
      <c r="D428" s="10">
        <v>2025</v>
      </c>
      <c r="E428" s="13">
        <v>10</v>
      </c>
      <c r="F428" s="13" t="s">
        <v>738</v>
      </c>
      <c r="G428" s="13">
        <v>48179.139999999992</v>
      </c>
      <c r="H428" s="13">
        <v>48179.139999999992</v>
      </c>
      <c r="I428" s="13">
        <v>45547.999999999993</v>
      </c>
      <c r="J428" s="13">
        <v>31433.999999999989</v>
      </c>
      <c r="K428" s="13">
        <v>10720</v>
      </c>
      <c r="L428" s="13">
        <v>8878.9999999999964</v>
      </c>
      <c r="M428" s="13">
        <v>7853</v>
      </c>
      <c r="N428" s="13">
        <v>6609</v>
      </c>
      <c r="O428" s="13">
        <v>5059.0000000000009</v>
      </c>
      <c r="P428" s="13">
        <v>3000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>
        <v>1554.1658064516128</v>
      </c>
      <c r="AA428" s="13">
        <v>1554.1658064516128</v>
      </c>
      <c r="AB428" s="13">
        <v>1469.2903225806449</v>
      </c>
      <c r="AC428" s="13">
        <v>1013.9999999999997</v>
      </c>
      <c r="AD428" s="13">
        <v>345.80645161290323</v>
      </c>
      <c r="AE428" s="13">
        <v>286.41935483870958</v>
      </c>
      <c r="AF428" s="13">
        <v>253.32258064516128</v>
      </c>
      <c r="AG428" s="13">
        <v>213.19354838709677</v>
      </c>
      <c r="AH428" s="13">
        <v>163.1935483870968</v>
      </c>
      <c r="AI428" s="13">
        <v>96.774193548387103</v>
      </c>
      <c r="AJ428" s="13"/>
      <c r="AK428" s="13"/>
      <c r="AL428" s="13"/>
      <c r="AM428" s="13"/>
      <c r="AN428" s="13"/>
      <c r="AO428" s="13"/>
      <c r="AP428" s="13"/>
      <c r="AQ428" s="13"/>
      <c r="AR428" s="13"/>
      <c r="AS428" s="13">
        <v>117</v>
      </c>
      <c r="AT428" s="13">
        <v>107</v>
      </c>
      <c r="AU428" s="13">
        <v>84</v>
      </c>
      <c r="AV428" s="13">
        <v>39</v>
      </c>
      <c r="AW428" s="13">
        <v>7</v>
      </c>
      <c r="AX428" s="13">
        <v>5</v>
      </c>
      <c r="AY428" s="13">
        <v>4</v>
      </c>
      <c r="AZ428" s="13">
        <v>3</v>
      </c>
      <c r="BA428" s="13">
        <v>2</v>
      </c>
      <c r="BB428" s="13">
        <v>1</v>
      </c>
      <c r="BC428" s="13"/>
      <c r="BD428" s="13"/>
      <c r="BE428" s="13"/>
      <c r="BF428" s="13"/>
      <c r="BG428" s="13"/>
      <c r="BH428" s="13"/>
      <c r="BI428" s="13"/>
      <c r="BJ428" s="13"/>
      <c r="BK428" s="13"/>
      <c r="BL428" s="13">
        <v>3.774193548387097</v>
      </c>
      <c r="BM428" s="13">
        <v>3.4516129032258065</v>
      </c>
      <c r="BN428" s="13">
        <v>2.7096774193548385</v>
      </c>
      <c r="BO428" s="13">
        <v>1.2580645161290323</v>
      </c>
      <c r="BP428" s="13">
        <v>0.22580645161290322</v>
      </c>
      <c r="BQ428" s="13">
        <v>0.16129032258064516</v>
      </c>
      <c r="BR428" s="13">
        <v>0.12903225806451613</v>
      </c>
      <c r="BS428" s="13">
        <v>9.6774193548387094E-2</v>
      </c>
      <c r="BT428" s="13">
        <v>6.4516129032258063E-2</v>
      </c>
      <c r="BU428" s="13">
        <v>3.2258064516129031E-2</v>
      </c>
      <c r="BV428" s="13"/>
      <c r="BW428" s="13"/>
      <c r="BX428" s="13"/>
      <c r="BY428" s="13"/>
      <c r="BZ428" s="13"/>
      <c r="CA428" s="13"/>
      <c r="CB428" s="13"/>
      <c r="CC428" s="13"/>
      <c r="CD428" s="13"/>
      <c r="CE428" s="13">
        <v>113.10444444406545</v>
      </c>
    </row>
    <row r="429" spans="1:83" s="2" customFormat="1" ht="14.25" customHeight="1" x14ac:dyDescent="0.2">
      <c r="A429" s="10" t="s">
        <v>39</v>
      </c>
      <c r="B429" s="10">
        <v>547</v>
      </c>
      <c r="C429" s="10" t="s">
        <v>94</v>
      </c>
      <c r="D429" s="10">
        <v>2025</v>
      </c>
      <c r="E429" s="13">
        <v>10</v>
      </c>
      <c r="F429" s="13" t="s">
        <v>739</v>
      </c>
      <c r="G429" s="13">
        <v>140091.26000000024</v>
      </c>
      <c r="H429" s="13">
        <v>140091.26000000015</v>
      </c>
      <c r="I429" s="13">
        <v>134652.08000000013</v>
      </c>
      <c r="J429" s="13">
        <v>108925.00000000019</v>
      </c>
      <c r="K429" s="13">
        <v>85676.000000000087</v>
      </c>
      <c r="L429" s="13">
        <v>69322.000000000029</v>
      </c>
      <c r="M429" s="13">
        <v>59445</v>
      </c>
      <c r="N429" s="13">
        <v>55340</v>
      </c>
      <c r="O429" s="13">
        <v>46735.999999999985</v>
      </c>
      <c r="P429" s="13">
        <v>44026.999999999985</v>
      </c>
      <c r="Q429" s="13">
        <v>11000.000000000002</v>
      </c>
      <c r="R429" s="13">
        <v>11000.000000000002</v>
      </c>
      <c r="S429" s="13"/>
      <c r="T429" s="13"/>
      <c r="U429" s="13"/>
      <c r="V429" s="13"/>
      <c r="W429" s="13"/>
      <c r="X429" s="13"/>
      <c r="Y429" s="13"/>
      <c r="Z429" s="13">
        <v>4519.0729032258141</v>
      </c>
      <c r="AA429" s="13">
        <v>4519.0729032258114</v>
      </c>
      <c r="AB429" s="13">
        <v>4343.6154838709717</v>
      </c>
      <c r="AC429" s="13">
        <v>3513.709677419361</v>
      </c>
      <c r="AD429" s="13">
        <v>2763.7419354838739</v>
      </c>
      <c r="AE429" s="13">
        <v>2236.1935483870975</v>
      </c>
      <c r="AF429" s="13">
        <v>1917.5806451612902</v>
      </c>
      <c r="AG429" s="13">
        <v>1785.1612903225807</v>
      </c>
      <c r="AH429" s="13">
        <v>1507.6129032258059</v>
      </c>
      <c r="AI429" s="13">
        <v>1420.2258064516125</v>
      </c>
      <c r="AJ429" s="13">
        <v>354.83870967741939</v>
      </c>
      <c r="AK429" s="13">
        <v>354.83870967741939</v>
      </c>
      <c r="AL429" s="13"/>
      <c r="AM429" s="13"/>
      <c r="AN429" s="13"/>
      <c r="AO429" s="13"/>
      <c r="AP429" s="13"/>
      <c r="AQ429" s="13"/>
      <c r="AR429" s="13"/>
      <c r="AS429" s="13">
        <v>255</v>
      </c>
      <c r="AT429" s="13">
        <v>213</v>
      </c>
      <c r="AU429" s="13">
        <v>164</v>
      </c>
      <c r="AV429" s="13">
        <v>88</v>
      </c>
      <c r="AW429" s="13">
        <v>49</v>
      </c>
      <c r="AX429" s="13">
        <v>31</v>
      </c>
      <c r="AY429" s="13">
        <v>22</v>
      </c>
      <c r="AZ429" s="13">
        <v>19</v>
      </c>
      <c r="BA429" s="13">
        <v>14</v>
      </c>
      <c r="BB429" s="13">
        <v>13</v>
      </c>
      <c r="BC429" s="13">
        <v>2</v>
      </c>
      <c r="BD429" s="13">
        <v>2</v>
      </c>
      <c r="BE429" s="13"/>
      <c r="BF429" s="13"/>
      <c r="BG429" s="13"/>
      <c r="BH429" s="13"/>
      <c r="BI429" s="13"/>
      <c r="BJ429" s="13"/>
      <c r="BK429" s="13"/>
      <c r="BL429" s="13">
        <v>8.2258064516129039</v>
      </c>
      <c r="BM429" s="13">
        <v>6.870967741935484</v>
      </c>
      <c r="BN429" s="13">
        <v>5.290322580645161</v>
      </c>
      <c r="BO429" s="13">
        <v>2.838709677419355</v>
      </c>
      <c r="BP429" s="13">
        <v>1.5806451612903225</v>
      </c>
      <c r="BQ429" s="13">
        <v>1</v>
      </c>
      <c r="BR429" s="13">
        <v>0.70967741935483875</v>
      </c>
      <c r="BS429" s="13">
        <v>0.61290322580645162</v>
      </c>
      <c r="BT429" s="13">
        <v>0.45161290322580644</v>
      </c>
      <c r="BU429" s="13">
        <v>0.41935483870967744</v>
      </c>
      <c r="BV429" s="13">
        <v>6.4516129032258063E-2</v>
      </c>
      <c r="BW429" s="13">
        <v>6.4516129032258063E-2</v>
      </c>
      <c r="BX429" s="13"/>
      <c r="BY429" s="13"/>
      <c r="BZ429" s="13"/>
      <c r="CA429" s="13"/>
      <c r="CB429" s="13"/>
      <c r="CC429" s="13"/>
      <c r="CD429" s="13"/>
      <c r="CE429" s="13">
        <v>191.50083333224757</v>
      </c>
    </row>
    <row r="430" spans="1:83" s="2" customFormat="1" ht="14.25" customHeight="1" x14ac:dyDescent="0.2">
      <c r="A430" s="10" t="s">
        <v>39</v>
      </c>
      <c r="B430" s="10">
        <v>579</v>
      </c>
      <c r="C430" s="10" t="s">
        <v>104</v>
      </c>
      <c r="D430" s="10">
        <v>2025</v>
      </c>
      <c r="E430" s="13">
        <v>10</v>
      </c>
      <c r="F430" s="13" t="s">
        <v>740</v>
      </c>
      <c r="G430" s="13">
        <v>144717.01000000021</v>
      </c>
      <c r="H430" s="13">
        <v>144717.01000000021</v>
      </c>
      <c r="I430" s="13">
        <v>139332.95000000016</v>
      </c>
      <c r="J430" s="13">
        <v>112227.95000000014</v>
      </c>
      <c r="K430" s="13">
        <v>72791.000000000058</v>
      </c>
      <c r="L430" s="13">
        <v>68345</v>
      </c>
      <c r="M430" s="13">
        <v>57406</v>
      </c>
      <c r="N430" s="13">
        <v>49448.999999999993</v>
      </c>
      <c r="O430" s="13">
        <v>45779</v>
      </c>
      <c r="P430" s="13">
        <v>43678</v>
      </c>
      <c r="Q430" s="13">
        <v>16677.999999999996</v>
      </c>
      <c r="R430" s="13">
        <v>16677.999999999996</v>
      </c>
      <c r="S430" s="13"/>
      <c r="T430" s="13"/>
      <c r="U430" s="13"/>
      <c r="V430" s="13"/>
      <c r="W430" s="13"/>
      <c r="X430" s="13"/>
      <c r="Y430" s="13"/>
      <c r="Z430" s="13">
        <v>4668.2906451612971</v>
      </c>
      <c r="AA430" s="13">
        <v>4668.2906451612971</v>
      </c>
      <c r="AB430" s="13">
        <v>4494.6112903225858</v>
      </c>
      <c r="AC430" s="13">
        <v>3620.2564516129078</v>
      </c>
      <c r="AD430" s="13">
        <v>2348.0967741935501</v>
      </c>
      <c r="AE430" s="13">
        <v>2204.6774193548385</v>
      </c>
      <c r="AF430" s="13">
        <v>1851.8064516129032</v>
      </c>
      <c r="AG430" s="13">
        <v>1595.1290322580642</v>
      </c>
      <c r="AH430" s="13">
        <v>1476.741935483871</v>
      </c>
      <c r="AI430" s="13">
        <v>1408.9677419354839</v>
      </c>
      <c r="AJ430" s="13">
        <v>537.99999999999989</v>
      </c>
      <c r="AK430" s="13">
        <v>537.99999999999989</v>
      </c>
      <c r="AL430" s="13"/>
      <c r="AM430" s="13"/>
      <c r="AN430" s="13"/>
      <c r="AO430" s="13"/>
      <c r="AP430" s="13"/>
      <c r="AQ430" s="13"/>
      <c r="AR430" s="13"/>
      <c r="AS430" s="13">
        <v>261</v>
      </c>
      <c r="AT430" s="13">
        <v>225</v>
      </c>
      <c r="AU430" s="13">
        <v>181</v>
      </c>
      <c r="AV430" s="13">
        <v>100</v>
      </c>
      <c r="AW430" s="13">
        <v>36</v>
      </c>
      <c r="AX430" s="13">
        <v>31</v>
      </c>
      <c r="AY430" s="13">
        <v>21</v>
      </c>
      <c r="AZ430" s="13">
        <v>15</v>
      </c>
      <c r="BA430" s="13">
        <v>13</v>
      </c>
      <c r="BB430" s="13">
        <v>12</v>
      </c>
      <c r="BC430" s="13">
        <v>3</v>
      </c>
      <c r="BD430" s="13">
        <v>3</v>
      </c>
      <c r="BE430" s="13"/>
      <c r="BF430" s="13"/>
      <c r="BG430" s="13"/>
      <c r="BH430" s="13"/>
      <c r="BI430" s="13"/>
      <c r="BJ430" s="13"/>
      <c r="BK430" s="13"/>
      <c r="BL430" s="13">
        <v>8.4193548387096779</v>
      </c>
      <c r="BM430" s="13">
        <v>7.258064516129032</v>
      </c>
      <c r="BN430" s="13">
        <v>5.838709677419355</v>
      </c>
      <c r="BO430" s="13">
        <v>3.225806451612903</v>
      </c>
      <c r="BP430" s="13">
        <v>1.1612903225806452</v>
      </c>
      <c r="BQ430" s="13">
        <v>1</v>
      </c>
      <c r="BR430" s="13">
        <v>0.67741935483870963</v>
      </c>
      <c r="BS430" s="13">
        <v>0.4838709677419355</v>
      </c>
      <c r="BT430" s="13">
        <v>0.41935483870967744</v>
      </c>
      <c r="BU430" s="13">
        <v>0.38709677419354838</v>
      </c>
      <c r="BV430" s="13">
        <v>9.6774193548387094E-2</v>
      </c>
      <c r="BW430" s="13">
        <v>9.6774193548387094E-2</v>
      </c>
      <c r="BX430" s="13"/>
      <c r="BY430" s="13"/>
      <c r="BZ430" s="13"/>
      <c r="CA430" s="13"/>
      <c r="CB430" s="13"/>
      <c r="CC430" s="13"/>
      <c r="CD430" s="13"/>
      <c r="CE430" s="13">
        <v>193.26250000039349</v>
      </c>
    </row>
    <row r="431" spans="1:83" s="2" customFormat="1" ht="14.25" customHeight="1" x14ac:dyDescent="0.2">
      <c r="A431" s="10" t="s">
        <v>39</v>
      </c>
      <c r="B431" s="10">
        <v>577</v>
      </c>
      <c r="C431" s="10" t="s">
        <v>108</v>
      </c>
      <c r="D431" s="10">
        <v>2025</v>
      </c>
      <c r="E431" s="13">
        <v>10</v>
      </c>
      <c r="F431" s="13" t="s">
        <v>741</v>
      </c>
      <c r="G431" s="13">
        <v>110612.12000000001</v>
      </c>
      <c r="H431" s="13">
        <v>110612.12000000002</v>
      </c>
      <c r="I431" s="13">
        <v>104943.04000000001</v>
      </c>
      <c r="J431" s="13">
        <v>81334.000000000029</v>
      </c>
      <c r="K431" s="13">
        <v>55204</v>
      </c>
      <c r="L431" s="13">
        <v>41923</v>
      </c>
      <c r="M431" s="13">
        <v>32290</v>
      </c>
      <c r="N431" s="13">
        <v>24230.000000000004</v>
      </c>
      <c r="O431" s="13">
        <v>22557.000000000004</v>
      </c>
      <c r="P431" s="13">
        <v>20500.000000000004</v>
      </c>
      <c r="Q431" s="13">
        <v>5500</v>
      </c>
      <c r="R431" s="13">
        <v>5500</v>
      </c>
      <c r="S431" s="13"/>
      <c r="T431" s="13"/>
      <c r="U431" s="13"/>
      <c r="V431" s="13"/>
      <c r="W431" s="13"/>
      <c r="X431" s="13"/>
      <c r="Y431" s="13"/>
      <c r="Z431" s="13">
        <v>3568.1329032258068</v>
      </c>
      <c r="AA431" s="13">
        <v>3568.1329032258072</v>
      </c>
      <c r="AB431" s="13">
        <v>3385.2593548387099</v>
      </c>
      <c r="AC431" s="13">
        <v>2623.6774193548395</v>
      </c>
      <c r="AD431" s="13">
        <v>1780.7741935483871</v>
      </c>
      <c r="AE431" s="13">
        <v>1352.3548387096773</v>
      </c>
      <c r="AF431" s="13">
        <v>1041.6129032258063</v>
      </c>
      <c r="AG431" s="13">
        <v>781.61290322580658</v>
      </c>
      <c r="AH431" s="13">
        <v>727.64516129032268</v>
      </c>
      <c r="AI431" s="13">
        <v>661.29032258064524</v>
      </c>
      <c r="AJ431" s="13">
        <v>177.41935483870967</v>
      </c>
      <c r="AK431" s="13">
        <v>177.41935483870967</v>
      </c>
      <c r="AL431" s="13"/>
      <c r="AM431" s="13"/>
      <c r="AN431" s="13"/>
      <c r="AO431" s="13"/>
      <c r="AP431" s="13"/>
      <c r="AQ431" s="13"/>
      <c r="AR431" s="13"/>
      <c r="AS431" s="13">
        <v>218</v>
      </c>
      <c r="AT431" s="13">
        <v>190</v>
      </c>
      <c r="AU431" s="13">
        <v>149</v>
      </c>
      <c r="AV431" s="13">
        <v>81</v>
      </c>
      <c r="AW431" s="13">
        <v>38</v>
      </c>
      <c r="AX431" s="13">
        <v>23</v>
      </c>
      <c r="AY431" s="13">
        <v>14</v>
      </c>
      <c r="AZ431" s="13">
        <v>8</v>
      </c>
      <c r="BA431" s="13">
        <v>7</v>
      </c>
      <c r="BB431" s="13">
        <v>6</v>
      </c>
      <c r="BC431" s="13">
        <v>1</v>
      </c>
      <c r="BD431" s="13">
        <v>1</v>
      </c>
      <c r="BE431" s="13"/>
      <c r="BF431" s="13"/>
      <c r="BG431" s="13"/>
      <c r="BH431" s="13"/>
      <c r="BI431" s="13"/>
      <c r="BJ431" s="13"/>
      <c r="BK431" s="13"/>
      <c r="BL431" s="13">
        <v>7.032258064516129</v>
      </c>
      <c r="BM431" s="13">
        <v>6.129032258064516</v>
      </c>
      <c r="BN431" s="13">
        <v>4.806451612903226</v>
      </c>
      <c r="BO431" s="13">
        <v>2.6129032258064515</v>
      </c>
      <c r="BP431" s="13">
        <v>1.2258064516129032</v>
      </c>
      <c r="BQ431" s="13">
        <v>0.74193548387096775</v>
      </c>
      <c r="BR431" s="13">
        <v>0.45161290322580644</v>
      </c>
      <c r="BS431" s="13">
        <v>0.25806451612903225</v>
      </c>
      <c r="BT431" s="13">
        <v>0.22580645161290322</v>
      </c>
      <c r="BU431" s="13">
        <v>0.19354838709677419</v>
      </c>
      <c r="BV431" s="13">
        <v>3.2258064516129031E-2</v>
      </c>
      <c r="BW431" s="13">
        <v>3.2258064516129031E-2</v>
      </c>
      <c r="BX431" s="13"/>
      <c r="BY431" s="13"/>
      <c r="BZ431" s="13"/>
      <c r="CA431" s="13"/>
      <c r="CB431" s="13"/>
      <c r="CC431" s="13"/>
      <c r="CD431" s="13"/>
      <c r="CE431" s="13">
        <v>174.71777777769603</v>
      </c>
    </row>
    <row r="432" spans="1:83" s="2" customFormat="1" ht="14.25" customHeight="1" x14ac:dyDescent="0.2">
      <c r="A432" s="10" t="s">
        <v>39</v>
      </c>
      <c r="B432" s="10">
        <v>862</v>
      </c>
      <c r="C432" s="10" t="s">
        <v>105</v>
      </c>
      <c r="D432" s="10">
        <v>2025</v>
      </c>
      <c r="E432" s="13">
        <v>10</v>
      </c>
      <c r="F432" s="13" t="s">
        <v>742</v>
      </c>
      <c r="G432" s="13">
        <v>71854.299999999959</v>
      </c>
      <c r="H432" s="13">
        <v>72107.06</v>
      </c>
      <c r="I432" s="13">
        <v>67917.01999999996</v>
      </c>
      <c r="J432" s="13">
        <v>53963.999999999993</v>
      </c>
      <c r="K432" s="13">
        <v>39628.999999999993</v>
      </c>
      <c r="L432" s="13">
        <v>33432.999999999993</v>
      </c>
      <c r="M432" s="13">
        <v>22524.999999999993</v>
      </c>
      <c r="N432" s="13">
        <v>19797</v>
      </c>
      <c r="O432" s="13">
        <v>17817</v>
      </c>
      <c r="P432" s="13">
        <v>17817</v>
      </c>
      <c r="Q432" s="13">
        <v>11000</v>
      </c>
      <c r="R432" s="13">
        <v>11000</v>
      </c>
      <c r="S432" s="13"/>
      <c r="T432" s="13"/>
      <c r="U432" s="13"/>
      <c r="V432" s="13"/>
      <c r="W432" s="13"/>
      <c r="X432" s="13"/>
      <c r="Y432" s="13"/>
      <c r="Z432" s="13">
        <v>2317.8806451612891</v>
      </c>
      <c r="AA432" s="13">
        <v>2326.0341935483871</v>
      </c>
      <c r="AB432" s="13">
        <v>2190.8716129032246</v>
      </c>
      <c r="AC432" s="13">
        <v>1740.7741935483868</v>
      </c>
      <c r="AD432" s="13">
        <v>1278.3548387096771</v>
      </c>
      <c r="AE432" s="13">
        <v>1078.4838709677417</v>
      </c>
      <c r="AF432" s="13">
        <v>726.61290322580624</v>
      </c>
      <c r="AG432" s="13">
        <v>638.61290322580646</v>
      </c>
      <c r="AH432" s="13">
        <v>574.74193548387098</v>
      </c>
      <c r="AI432" s="13">
        <v>574.74193548387098</v>
      </c>
      <c r="AJ432" s="13">
        <v>354.83870967741933</v>
      </c>
      <c r="AK432" s="13">
        <v>354.83870967741933</v>
      </c>
      <c r="AL432" s="13"/>
      <c r="AM432" s="13"/>
      <c r="AN432" s="13"/>
      <c r="AO432" s="13"/>
      <c r="AP432" s="13"/>
      <c r="AQ432" s="13"/>
      <c r="AR432" s="13"/>
      <c r="AS432" s="13">
        <v>154</v>
      </c>
      <c r="AT432" s="13">
        <v>128</v>
      </c>
      <c r="AU432" s="13">
        <v>92</v>
      </c>
      <c r="AV432" s="13">
        <v>48</v>
      </c>
      <c r="AW432" s="13">
        <v>24</v>
      </c>
      <c r="AX432" s="13">
        <v>17</v>
      </c>
      <c r="AY432" s="13">
        <v>7</v>
      </c>
      <c r="AZ432" s="13">
        <v>5</v>
      </c>
      <c r="BA432" s="13">
        <v>4</v>
      </c>
      <c r="BB432" s="13">
        <v>4</v>
      </c>
      <c r="BC432" s="13">
        <v>2</v>
      </c>
      <c r="BD432" s="13">
        <v>2</v>
      </c>
      <c r="BE432" s="13"/>
      <c r="BF432" s="13"/>
      <c r="BG432" s="13"/>
      <c r="BH432" s="13"/>
      <c r="BI432" s="13"/>
      <c r="BJ432" s="13"/>
      <c r="BK432" s="13"/>
      <c r="BL432" s="13">
        <v>4.967741935483871</v>
      </c>
      <c r="BM432" s="13">
        <v>4.129032258064516</v>
      </c>
      <c r="BN432" s="13">
        <v>2.967741935483871</v>
      </c>
      <c r="BO432" s="13">
        <v>1.5483870967741935</v>
      </c>
      <c r="BP432" s="13">
        <v>0.77419354838709675</v>
      </c>
      <c r="BQ432" s="13">
        <v>0.54838709677419351</v>
      </c>
      <c r="BR432" s="13">
        <v>0.22580645161290322</v>
      </c>
      <c r="BS432" s="13">
        <v>0.16129032258064516</v>
      </c>
      <c r="BT432" s="13">
        <v>0.12903225806451613</v>
      </c>
      <c r="BU432" s="13">
        <v>0.12903225806451613</v>
      </c>
      <c r="BV432" s="13">
        <v>6.4516129032258063E-2</v>
      </c>
      <c r="BW432" s="13">
        <v>6.4516129032258063E-2</v>
      </c>
      <c r="BX432" s="13"/>
      <c r="BY432" s="13"/>
      <c r="BZ432" s="13"/>
      <c r="CA432" s="13"/>
      <c r="CB432" s="13"/>
      <c r="CC432" s="13"/>
      <c r="CD432" s="13"/>
      <c r="CE432" s="13">
        <v>159.26861111167818</v>
      </c>
    </row>
    <row r="433" spans="1:83" s="2" customFormat="1" ht="14.25" customHeight="1" x14ac:dyDescent="0.2">
      <c r="A433" s="10" t="s">
        <v>39</v>
      </c>
      <c r="B433" s="10">
        <v>530</v>
      </c>
      <c r="C433" s="10" t="s">
        <v>92</v>
      </c>
      <c r="D433" s="10">
        <v>2025</v>
      </c>
      <c r="E433" s="13">
        <v>10</v>
      </c>
      <c r="F433" s="13" t="s">
        <v>743</v>
      </c>
      <c r="G433" s="13">
        <v>57459.009999999987</v>
      </c>
      <c r="H433" s="13">
        <v>57459.00999999998</v>
      </c>
      <c r="I433" s="13">
        <v>55188.94999999999</v>
      </c>
      <c r="J433" s="13">
        <v>47330</v>
      </c>
      <c r="K433" s="13">
        <v>35902</v>
      </c>
      <c r="L433" s="13">
        <v>34066</v>
      </c>
      <c r="M433" s="13">
        <v>28788.999999999996</v>
      </c>
      <c r="N433" s="13">
        <v>26124.999999999996</v>
      </c>
      <c r="O433" s="13">
        <v>22228.999999999993</v>
      </c>
      <c r="P433" s="13">
        <v>17499.999999999996</v>
      </c>
      <c r="Q433" s="13">
        <v>5500.0000000000009</v>
      </c>
      <c r="R433" s="13">
        <v>5500.0000000000009</v>
      </c>
      <c r="S433" s="13"/>
      <c r="T433" s="13"/>
      <c r="U433" s="13"/>
      <c r="V433" s="13"/>
      <c r="W433" s="13"/>
      <c r="X433" s="13"/>
      <c r="Y433" s="13"/>
      <c r="Z433" s="13">
        <v>1853.5164516129028</v>
      </c>
      <c r="AA433" s="13">
        <v>1853.5164516129025</v>
      </c>
      <c r="AB433" s="13">
        <v>1780.2887096774191</v>
      </c>
      <c r="AC433" s="13">
        <v>1526.7741935483871</v>
      </c>
      <c r="AD433" s="13">
        <v>1158.1290322580646</v>
      </c>
      <c r="AE433" s="13">
        <v>1098.9032258064517</v>
      </c>
      <c r="AF433" s="13">
        <v>928.67741935483855</v>
      </c>
      <c r="AG433" s="13">
        <v>842.74193548387086</v>
      </c>
      <c r="AH433" s="13">
        <v>717.06451612903197</v>
      </c>
      <c r="AI433" s="13">
        <v>564.51612903225794</v>
      </c>
      <c r="AJ433" s="13">
        <v>177.41935483870969</v>
      </c>
      <c r="AK433" s="13">
        <v>177.41935483870969</v>
      </c>
      <c r="AL433" s="13"/>
      <c r="AM433" s="13"/>
      <c r="AN433" s="13"/>
      <c r="AO433" s="13"/>
      <c r="AP433" s="13"/>
      <c r="AQ433" s="13"/>
      <c r="AR433" s="13"/>
      <c r="AS433" s="13">
        <v>93</v>
      </c>
      <c r="AT433" s="13">
        <v>80</v>
      </c>
      <c r="AU433" s="13">
        <v>62</v>
      </c>
      <c r="AV433" s="13">
        <v>37</v>
      </c>
      <c r="AW433" s="13">
        <v>18</v>
      </c>
      <c r="AX433" s="13">
        <v>16</v>
      </c>
      <c r="AY433" s="13">
        <v>11</v>
      </c>
      <c r="AZ433" s="13">
        <v>9</v>
      </c>
      <c r="BA433" s="13">
        <v>7</v>
      </c>
      <c r="BB433" s="13">
        <v>5</v>
      </c>
      <c r="BC433" s="13">
        <v>1</v>
      </c>
      <c r="BD433" s="13">
        <v>1</v>
      </c>
      <c r="BE433" s="13"/>
      <c r="BF433" s="13"/>
      <c r="BG433" s="13"/>
      <c r="BH433" s="13"/>
      <c r="BI433" s="13"/>
      <c r="BJ433" s="13"/>
      <c r="BK433" s="13"/>
      <c r="BL433" s="13">
        <v>3</v>
      </c>
      <c r="BM433" s="13">
        <v>2.5806451612903225</v>
      </c>
      <c r="BN433" s="13">
        <v>2</v>
      </c>
      <c r="BO433" s="13">
        <v>1.1935483870967742</v>
      </c>
      <c r="BP433" s="13">
        <v>0.58064516129032262</v>
      </c>
      <c r="BQ433" s="13">
        <v>0.5161290322580645</v>
      </c>
      <c r="BR433" s="13">
        <v>0.35483870967741937</v>
      </c>
      <c r="BS433" s="13">
        <v>0.29032258064516131</v>
      </c>
      <c r="BT433" s="13">
        <v>0.22580645161290322</v>
      </c>
      <c r="BU433" s="13">
        <v>0.16129032258064516</v>
      </c>
      <c r="BV433" s="13">
        <v>3.2258064516129031E-2</v>
      </c>
      <c r="BW433" s="13">
        <v>3.2258064516129031E-2</v>
      </c>
      <c r="BX433" s="13"/>
      <c r="BY433" s="13"/>
      <c r="BZ433" s="13"/>
      <c r="CA433" s="13"/>
      <c r="CB433" s="13"/>
      <c r="CC433" s="13"/>
      <c r="CD433" s="13"/>
      <c r="CE433" s="13">
        <v>168.82527777791256</v>
      </c>
    </row>
    <row r="434" spans="1:83" s="2" customFormat="1" ht="14.25" customHeight="1" x14ac:dyDescent="0.2">
      <c r="A434" s="10" t="s">
        <v>39</v>
      </c>
      <c r="B434" s="10">
        <v>550</v>
      </c>
      <c r="C434" s="10" t="s">
        <v>178</v>
      </c>
      <c r="D434" s="10">
        <v>2025</v>
      </c>
      <c r="E434" s="13">
        <v>10</v>
      </c>
      <c r="F434" s="13" t="s">
        <v>732</v>
      </c>
      <c r="G434" s="13">
        <v>2747.02</v>
      </c>
      <c r="H434" s="13">
        <v>2747.02</v>
      </c>
      <c r="I434" s="13">
        <v>2417</v>
      </c>
      <c r="J434" s="13">
        <v>2032</v>
      </c>
      <c r="K434" s="13">
        <v>924</v>
      </c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>
        <v>88.61354838709677</v>
      </c>
      <c r="AA434" s="13">
        <v>88.61354838709677</v>
      </c>
      <c r="AB434" s="13">
        <v>77.967741935483872</v>
      </c>
      <c r="AC434" s="13">
        <v>65.548387096774192</v>
      </c>
      <c r="AD434" s="13">
        <v>29.806451612903224</v>
      </c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>
        <v>8</v>
      </c>
      <c r="AT434" s="13">
        <v>7</v>
      </c>
      <c r="AU434" s="13">
        <v>4</v>
      </c>
      <c r="AV434" s="13">
        <v>3</v>
      </c>
      <c r="AW434" s="13">
        <v>1</v>
      </c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>
        <v>0.25806451612903225</v>
      </c>
      <c r="BM434" s="13">
        <v>0.22580645161290322</v>
      </c>
      <c r="BN434" s="13">
        <v>0.12903225806451613</v>
      </c>
      <c r="BO434" s="13">
        <v>9.6774193548387094E-2</v>
      </c>
      <c r="BP434" s="13">
        <v>3.2258064516129031E-2</v>
      </c>
      <c r="BQ434" s="13"/>
      <c r="BR434" s="13"/>
      <c r="BS434" s="13"/>
      <c r="BT434" s="13"/>
      <c r="BU434" s="13"/>
      <c r="BV434" s="13"/>
      <c r="BW434" s="13"/>
      <c r="BX434" s="13"/>
      <c r="BY434" s="13"/>
      <c r="BZ434" s="13"/>
      <c r="CA434" s="13"/>
      <c r="CB434" s="13"/>
      <c r="CC434" s="13"/>
      <c r="CD434" s="13"/>
      <c r="CE434" s="13">
        <v>31.060000000000002</v>
      </c>
    </row>
    <row r="435" spans="1:83" s="2" customFormat="1" ht="14.25" customHeight="1" x14ac:dyDescent="0.2">
      <c r="A435" s="10" t="s">
        <v>39</v>
      </c>
      <c r="B435" s="10">
        <v>891</v>
      </c>
      <c r="C435" s="10" t="s">
        <v>113</v>
      </c>
      <c r="D435" s="10">
        <v>2025</v>
      </c>
      <c r="E435" s="13">
        <v>10</v>
      </c>
      <c r="F435" s="13" t="s">
        <v>744</v>
      </c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  <c r="BR435" s="13"/>
      <c r="BS435" s="13"/>
      <c r="BT435" s="13"/>
      <c r="BU435" s="13"/>
      <c r="BV435" s="13"/>
      <c r="BW435" s="13"/>
      <c r="BX435" s="13"/>
      <c r="BY435" s="13"/>
      <c r="BZ435" s="13"/>
      <c r="CA435" s="13"/>
      <c r="CB435" s="13"/>
      <c r="CC435" s="13"/>
      <c r="CD435" s="13"/>
      <c r="CE435" s="13">
        <v>8</v>
      </c>
    </row>
    <row r="436" spans="1:83" s="2" customFormat="1" ht="14.25" customHeight="1" x14ac:dyDescent="0.2">
      <c r="A436" s="10" t="s">
        <v>39</v>
      </c>
      <c r="B436" s="10"/>
      <c r="C436" s="10"/>
      <c r="D436" s="10">
        <v>2025</v>
      </c>
      <c r="E436" s="13">
        <v>10</v>
      </c>
      <c r="F436" s="13" t="s">
        <v>745</v>
      </c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  <c r="BY436" s="13"/>
      <c r="BZ436" s="13"/>
      <c r="CA436" s="13"/>
      <c r="CB436" s="13"/>
      <c r="CC436" s="13"/>
      <c r="CD436" s="13"/>
      <c r="CE436" s="13">
        <v>8</v>
      </c>
    </row>
    <row r="437" spans="1:83" s="2" customFormat="1" ht="14.25" customHeight="1" x14ac:dyDescent="0.2">
      <c r="A437" s="10" t="s">
        <v>39</v>
      </c>
      <c r="B437" s="10">
        <v>573</v>
      </c>
      <c r="C437" s="10" t="s">
        <v>120</v>
      </c>
      <c r="D437" s="10">
        <v>2025</v>
      </c>
      <c r="E437" s="13">
        <v>10</v>
      </c>
      <c r="F437" s="13" t="s">
        <v>746</v>
      </c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  <c r="BR437" s="13"/>
      <c r="BS437" s="13"/>
      <c r="BT437" s="13"/>
      <c r="BU437" s="13"/>
      <c r="BV437" s="13"/>
      <c r="BW437" s="13"/>
      <c r="BX437" s="13"/>
      <c r="BY437" s="13"/>
      <c r="BZ437" s="13"/>
      <c r="CA437" s="13"/>
      <c r="CB437" s="13"/>
      <c r="CC437" s="13"/>
      <c r="CD437" s="13"/>
      <c r="CE437" s="13">
        <v>25.553888888738584</v>
      </c>
    </row>
    <row r="438" spans="1:83" s="2" customFormat="1" ht="14.25" customHeight="1" x14ac:dyDescent="0.2">
      <c r="A438" s="10" t="s">
        <v>39</v>
      </c>
      <c r="B438" s="10">
        <v>569</v>
      </c>
      <c r="C438" s="10" t="s">
        <v>95</v>
      </c>
      <c r="D438" s="10">
        <v>2025</v>
      </c>
      <c r="E438" s="13">
        <v>10</v>
      </c>
      <c r="F438" s="13" t="s">
        <v>733</v>
      </c>
      <c r="G438" s="13">
        <v>1038</v>
      </c>
      <c r="H438" s="13">
        <v>1038</v>
      </c>
      <c r="I438" s="13">
        <v>874</v>
      </c>
      <c r="J438" s="13">
        <v>874</v>
      </c>
      <c r="K438" s="13">
        <v>874</v>
      </c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>
        <v>33.483870967741936</v>
      </c>
      <c r="AA438" s="13">
        <v>33.483870967741936</v>
      </c>
      <c r="AB438" s="13">
        <v>28.193548387096776</v>
      </c>
      <c r="AC438" s="13">
        <v>28.193548387096776</v>
      </c>
      <c r="AD438" s="13">
        <v>28.193548387096776</v>
      </c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>
        <v>3</v>
      </c>
      <c r="AT438" s="13">
        <v>3</v>
      </c>
      <c r="AU438" s="13">
        <v>1</v>
      </c>
      <c r="AV438" s="13">
        <v>1</v>
      </c>
      <c r="AW438" s="13">
        <v>1</v>
      </c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>
        <v>9.6774193548387094E-2</v>
      </c>
      <c r="BM438" s="13">
        <v>9.6774193548387094E-2</v>
      </c>
      <c r="BN438" s="13">
        <v>3.2258064516129031E-2</v>
      </c>
      <c r="BO438" s="13">
        <v>3.2258064516129031E-2</v>
      </c>
      <c r="BP438" s="13">
        <v>3.2258064516129031E-2</v>
      </c>
      <c r="BQ438" s="13"/>
      <c r="BR438" s="13"/>
      <c r="BS438" s="13"/>
      <c r="BT438" s="13"/>
      <c r="BU438" s="13"/>
      <c r="BV438" s="13"/>
      <c r="BW438" s="13"/>
      <c r="BX438" s="13"/>
      <c r="BY438" s="13"/>
      <c r="BZ438" s="13"/>
      <c r="CA438" s="13"/>
      <c r="CB438" s="13"/>
      <c r="CC438" s="13"/>
      <c r="CD438" s="13"/>
      <c r="CE438" s="13"/>
    </row>
    <row r="439" spans="1:83" s="2" customFormat="1" ht="14.25" customHeight="1" x14ac:dyDescent="0.2">
      <c r="A439" s="10" t="s">
        <v>39</v>
      </c>
      <c r="B439" s="10">
        <v>807</v>
      </c>
      <c r="C439" s="10" t="s">
        <v>155</v>
      </c>
      <c r="D439" s="10">
        <v>2025</v>
      </c>
      <c r="E439" s="13">
        <v>10</v>
      </c>
      <c r="F439" s="13" t="s">
        <v>748</v>
      </c>
      <c r="G439" s="13">
        <v>520</v>
      </c>
      <c r="H439" s="13">
        <v>520</v>
      </c>
      <c r="I439" s="13">
        <v>520</v>
      </c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>
        <v>16.774193548387096</v>
      </c>
      <c r="AA439" s="13">
        <v>16.774193548387096</v>
      </c>
      <c r="AB439" s="13">
        <v>16.774193548387096</v>
      </c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>
        <v>2</v>
      </c>
      <c r="AT439" s="13">
        <v>2</v>
      </c>
      <c r="AU439" s="13">
        <v>2</v>
      </c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>
        <v>6.4516129032258063E-2</v>
      </c>
      <c r="BM439" s="13">
        <v>6.4516129032258063E-2</v>
      </c>
      <c r="BN439" s="13">
        <v>6.4516129032258063E-2</v>
      </c>
      <c r="BO439" s="13"/>
      <c r="BP439" s="13"/>
      <c r="BQ439" s="13"/>
      <c r="BR439" s="13"/>
      <c r="BS439" s="13"/>
      <c r="BT439" s="13"/>
      <c r="BU439" s="13"/>
      <c r="BV439" s="13"/>
      <c r="BW439" s="13"/>
      <c r="BX439" s="13"/>
      <c r="BY439" s="13"/>
      <c r="BZ439" s="13"/>
      <c r="CA439" s="13"/>
      <c r="CB439" s="13"/>
      <c r="CC439" s="13"/>
      <c r="CD439" s="13"/>
      <c r="CE439" s="13">
        <v>8.1969444444403052</v>
      </c>
    </row>
    <row r="440" spans="1:83" s="2" customFormat="1" ht="14.25" customHeight="1" x14ac:dyDescent="0.2">
      <c r="A440" s="10" t="s">
        <v>39</v>
      </c>
      <c r="B440" s="10">
        <v>805</v>
      </c>
      <c r="C440" s="10" t="s">
        <v>137</v>
      </c>
      <c r="D440" s="10">
        <v>2025</v>
      </c>
      <c r="E440" s="13">
        <v>10</v>
      </c>
      <c r="F440" s="13" t="s">
        <v>747</v>
      </c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  <c r="BR440" s="13"/>
      <c r="BS440" s="13"/>
      <c r="BT440" s="13"/>
      <c r="BU440" s="13"/>
      <c r="BV440" s="13"/>
      <c r="BW440" s="13"/>
      <c r="BX440" s="13"/>
      <c r="BY440" s="13"/>
      <c r="BZ440" s="13"/>
      <c r="CA440" s="13"/>
      <c r="CB440" s="13"/>
      <c r="CC440" s="13"/>
      <c r="CD440" s="13"/>
      <c r="CE440" s="13">
        <v>13.26</v>
      </c>
    </row>
    <row r="441" spans="1:83" s="2" customFormat="1" ht="14.25" customHeight="1" x14ac:dyDescent="0.2">
      <c r="A441" s="10" t="s">
        <v>40</v>
      </c>
      <c r="B441" s="10">
        <v>569</v>
      </c>
      <c r="C441" s="10" t="s">
        <v>95</v>
      </c>
      <c r="D441" s="10">
        <v>2025</v>
      </c>
      <c r="E441" s="13">
        <v>10</v>
      </c>
      <c r="F441" s="13" t="s">
        <v>753</v>
      </c>
      <c r="G441" s="13">
        <v>242</v>
      </c>
      <c r="H441" s="13">
        <v>242</v>
      </c>
      <c r="I441" s="13">
        <v>242</v>
      </c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>
        <v>7.806451612903226</v>
      </c>
      <c r="AA441" s="13">
        <v>7.806451612903226</v>
      </c>
      <c r="AB441" s="13">
        <v>7.806451612903226</v>
      </c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>
        <v>1</v>
      </c>
      <c r="AT441" s="13">
        <v>1</v>
      </c>
      <c r="AU441" s="13">
        <v>1</v>
      </c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>
        <v>3.2258064516129031E-2</v>
      </c>
      <c r="BM441" s="13">
        <v>3.2258064516129031E-2</v>
      </c>
      <c r="BN441" s="13">
        <v>3.2258064516129031E-2</v>
      </c>
      <c r="BO441" s="13"/>
      <c r="BP441" s="13"/>
      <c r="BQ441" s="13"/>
      <c r="BR441" s="13"/>
      <c r="BS441" s="13"/>
      <c r="BT441" s="13"/>
      <c r="BU441" s="13"/>
      <c r="BV441" s="13"/>
      <c r="BW441" s="13"/>
      <c r="BX441" s="13"/>
      <c r="BY441" s="13"/>
      <c r="BZ441" s="13"/>
      <c r="CA441" s="13"/>
      <c r="CB441" s="13"/>
      <c r="CC441" s="13"/>
      <c r="CD441" s="13"/>
      <c r="CE441" s="13">
        <v>8.6975000001839362</v>
      </c>
    </row>
    <row r="442" spans="1:83" s="2" customFormat="1" ht="14.25" customHeight="1" x14ac:dyDescent="0.2">
      <c r="A442" s="10" t="s">
        <v>40</v>
      </c>
      <c r="B442" s="10">
        <v>577</v>
      </c>
      <c r="C442" s="10" t="s">
        <v>108</v>
      </c>
      <c r="D442" s="10">
        <v>2025</v>
      </c>
      <c r="E442" s="13">
        <v>10</v>
      </c>
      <c r="F442" s="13" t="s">
        <v>752</v>
      </c>
      <c r="G442" s="13">
        <v>3168.9999999999995</v>
      </c>
      <c r="H442" s="13">
        <v>3169</v>
      </c>
      <c r="I442" s="13">
        <v>3030</v>
      </c>
      <c r="J442" s="13">
        <v>2322</v>
      </c>
      <c r="K442" s="13">
        <v>2322</v>
      </c>
      <c r="L442" s="13">
        <v>2322</v>
      </c>
      <c r="M442" s="13">
        <v>1236</v>
      </c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>
        <v>102.22580645161288</v>
      </c>
      <c r="AA442" s="13">
        <v>102.2258064516129</v>
      </c>
      <c r="AB442" s="13">
        <v>97.741935483870961</v>
      </c>
      <c r="AC442" s="13">
        <v>74.903225806451616</v>
      </c>
      <c r="AD442" s="13">
        <v>74.903225806451616</v>
      </c>
      <c r="AE442" s="13">
        <v>74.903225806451616</v>
      </c>
      <c r="AF442" s="13">
        <v>39.87096774193548</v>
      </c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>
        <v>7</v>
      </c>
      <c r="AT442" s="13">
        <v>5</v>
      </c>
      <c r="AU442" s="13">
        <v>4</v>
      </c>
      <c r="AV442" s="13">
        <v>2</v>
      </c>
      <c r="AW442" s="13">
        <v>2</v>
      </c>
      <c r="AX442" s="13">
        <v>2</v>
      </c>
      <c r="AY442" s="13">
        <v>1</v>
      </c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>
        <v>0.22580645161290322</v>
      </c>
      <c r="BM442" s="13">
        <v>0.16129032258064516</v>
      </c>
      <c r="BN442" s="13">
        <v>0.12903225806451613</v>
      </c>
      <c r="BO442" s="13">
        <v>6.4516129032258063E-2</v>
      </c>
      <c r="BP442" s="13">
        <v>6.4516129032258063E-2</v>
      </c>
      <c r="BQ442" s="13">
        <v>6.4516129032258063E-2</v>
      </c>
      <c r="BR442" s="13">
        <v>3.2258064516129031E-2</v>
      </c>
      <c r="BS442" s="13"/>
      <c r="BT442" s="13"/>
      <c r="BU442" s="13"/>
      <c r="BV442" s="13"/>
      <c r="BW442" s="13"/>
      <c r="BX442" s="13"/>
      <c r="BY442" s="13"/>
      <c r="BZ442" s="13"/>
      <c r="CA442" s="13"/>
      <c r="CB442" s="13"/>
      <c r="CC442" s="13"/>
      <c r="CD442" s="13"/>
      <c r="CE442" s="13">
        <v>10.883611111182255</v>
      </c>
    </row>
    <row r="443" spans="1:83" s="2" customFormat="1" ht="14.25" customHeight="1" x14ac:dyDescent="0.2">
      <c r="A443" s="10" t="s">
        <v>40</v>
      </c>
      <c r="B443" s="10">
        <v>862</v>
      </c>
      <c r="C443" s="10" t="s">
        <v>105</v>
      </c>
      <c r="D443" s="10">
        <v>2025</v>
      </c>
      <c r="E443" s="13">
        <v>10</v>
      </c>
      <c r="F443" s="13" t="s">
        <v>758</v>
      </c>
      <c r="G443" s="13">
        <v>43147</v>
      </c>
      <c r="H443" s="13">
        <v>43147</v>
      </c>
      <c r="I443" s="13">
        <v>43008</v>
      </c>
      <c r="J443" s="13">
        <v>39900</v>
      </c>
      <c r="K443" s="13">
        <v>39900</v>
      </c>
      <c r="L443" s="13">
        <v>39002</v>
      </c>
      <c r="M443" s="13">
        <v>39002</v>
      </c>
      <c r="N443" s="13">
        <v>37722</v>
      </c>
      <c r="O443" s="13">
        <v>37722</v>
      </c>
      <c r="P443" s="13">
        <v>37722</v>
      </c>
      <c r="Q443" s="13">
        <v>37722</v>
      </c>
      <c r="R443" s="13">
        <v>32578</v>
      </c>
      <c r="S443" s="13">
        <v>32578</v>
      </c>
      <c r="T443" s="13">
        <v>32578</v>
      </c>
      <c r="U443" s="13">
        <v>32578</v>
      </c>
      <c r="V443" s="13">
        <v>22078</v>
      </c>
      <c r="W443" s="13">
        <v>22078</v>
      </c>
      <c r="X443" s="13"/>
      <c r="Y443" s="13"/>
      <c r="Z443" s="13">
        <v>1391.8387096774193</v>
      </c>
      <c r="AA443" s="13">
        <v>1391.8387096774193</v>
      </c>
      <c r="AB443" s="13">
        <v>1387.3548387096773</v>
      </c>
      <c r="AC443" s="13">
        <v>1287.0967741935483</v>
      </c>
      <c r="AD443" s="13">
        <v>1287.0967741935483</v>
      </c>
      <c r="AE443" s="13">
        <v>1258.1290322580646</v>
      </c>
      <c r="AF443" s="13">
        <v>1258.1290322580646</v>
      </c>
      <c r="AG443" s="13">
        <v>1216.8387096774193</v>
      </c>
      <c r="AH443" s="13">
        <v>1216.8387096774193</v>
      </c>
      <c r="AI443" s="13">
        <v>1216.8387096774193</v>
      </c>
      <c r="AJ443" s="13">
        <v>1216.8387096774193</v>
      </c>
      <c r="AK443" s="13">
        <v>1050.9032258064517</v>
      </c>
      <c r="AL443" s="13">
        <v>1050.9032258064517</v>
      </c>
      <c r="AM443" s="13">
        <v>1050.9032258064517</v>
      </c>
      <c r="AN443" s="13">
        <v>1050.9032258064517</v>
      </c>
      <c r="AO443" s="13">
        <v>712.19354838709683</v>
      </c>
      <c r="AP443" s="13">
        <v>712.19354838709683</v>
      </c>
      <c r="AQ443" s="13"/>
      <c r="AR443" s="13"/>
      <c r="AS443" s="13">
        <v>16</v>
      </c>
      <c r="AT443" s="13">
        <v>15</v>
      </c>
      <c r="AU443" s="13">
        <v>14</v>
      </c>
      <c r="AV443" s="13">
        <v>5</v>
      </c>
      <c r="AW443" s="13">
        <v>5</v>
      </c>
      <c r="AX443" s="13">
        <v>4</v>
      </c>
      <c r="AY443" s="13">
        <v>4</v>
      </c>
      <c r="AZ443" s="13">
        <v>3</v>
      </c>
      <c r="BA443" s="13">
        <v>3</v>
      </c>
      <c r="BB443" s="13">
        <v>3</v>
      </c>
      <c r="BC443" s="13">
        <v>3</v>
      </c>
      <c r="BD443" s="13">
        <v>2</v>
      </c>
      <c r="BE443" s="13">
        <v>2</v>
      </c>
      <c r="BF443" s="13">
        <v>2</v>
      </c>
      <c r="BG443" s="13">
        <v>2</v>
      </c>
      <c r="BH443" s="13">
        <v>1</v>
      </c>
      <c r="BI443" s="13">
        <v>1</v>
      </c>
      <c r="BJ443" s="13"/>
      <c r="BK443" s="13"/>
      <c r="BL443" s="13">
        <v>0.5161290322580645</v>
      </c>
      <c r="BM443" s="13">
        <v>0.4838709677419355</v>
      </c>
      <c r="BN443" s="13">
        <v>0.45161290322580644</v>
      </c>
      <c r="BO443" s="13">
        <v>0.16129032258064516</v>
      </c>
      <c r="BP443" s="13">
        <v>0.16129032258064516</v>
      </c>
      <c r="BQ443" s="13">
        <v>0.12903225806451613</v>
      </c>
      <c r="BR443" s="13">
        <v>0.12903225806451613</v>
      </c>
      <c r="BS443" s="13">
        <v>9.6774193548387094E-2</v>
      </c>
      <c r="BT443" s="13">
        <v>9.6774193548387094E-2</v>
      </c>
      <c r="BU443" s="13">
        <v>9.6774193548387094E-2</v>
      </c>
      <c r="BV443" s="13">
        <v>9.6774193548387094E-2</v>
      </c>
      <c r="BW443" s="13">
        <v>6.4516129032258063E-2</v>
      </c>
      <c r="BX443" s="13">
        <v>6.4516129032258063E-2</v>
      </c>
      <c r="BY443" s="13">
        <v>6.4516129032258063E-2</v>
      </c>
      <c r="BZ443" s="13">
        <v>6.4516129032258063E-2</v>
      </c>
      <c r="CA443" s="13">
        <v>3.2258064516129031E-2</v>
      </c>
      <c r="CB443" s="13">
        <v>3.2258064516129031E-2</v>
      </c>
      <c r="CC443" s="13"/>
      <c r="CD443" s="13"/>
      <c r="CE443" s="13">
        <v>29.693888888752554</v>
      </c>
    </row>
    <row r="444" spans="1:83" s="2" customFormat="1" ht="14.25" customHeight="1" x14ac:dyDescent="0.2">
      <c r="A444" s="10" t="s">
        <v>40</v>
      </c>
      <c r="B444" s="10">
        <v>805</v>
      </c>
      <c r="C444" s="10" t="s">
        <v>137</v>
      </c>
      <c r="D444" s="10">
        <v>2025</v>
      </c>
      <c r="E444" s="13">
        <v>10</v>
      </c>
      <c r="F444" s="13" t="s">
        <v>751</v>
      </c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  <c r="BR444" s="13"/>
      <c r="BS444" s="13"/>
      <c r="BT444" s="13"/>
      <c r="BU444" s="13"/>
      <c r="BV444" s="13"/>
      <c r="BW444" s="13"/>
      <c r="BX444" s="13"/>
      <c r="BY444" s="13"/>
      <c r="BZ444" s="13"/>
      <c r="CA444" s="13"/>
      <c r="CB444" s="13"/>
      <c r="CC444" s="13"/>
      <c r="CD444" s="13"/>
      <c r="CE444" s="13">
        <v>11.98</v>
      </c>
    </row>
    <row r="445" spans="1:83" s="2" customFormat="1" ht="14.25" customHeight="1" x14ac:dyDescent="0.2">
      <c r="A445" s="10" t="s">
        <v>40</v>
      </c>
      <c r="B445" s="10">
        <v>870</v>
      </c>
      <c r="C445" s="10" t="s">
        <v>112</v>
      </c>
      <c r="D445" s="10">
        <v>2025</v>
      </c>
      <c r="E445" s="13">
        <v>10</v>
      </c>
      <c r="F445" s="13" t="s">
        <v>756</v>
      </c>
      <c r="G445" s="13">
        <v>342214.99999999977</v>
      </c>
      <c r="H445" s="13">
        <v>342214.99999999983</v>
      </c>
      <c r="I445" s="13">
        <v>341173.99999999983</v>
      </c>
      <c r="J445" s="13">
        <v>334934.99999999988</v>
      </c>
      <c r="K445" s="13">
        <v>329619.99999999988</v>
      </c>
      <c r="L445" s="13">
        <v>323400.99999999994</v>
      </c>
      <c r="M445" s="13">
        <v>319998.99999999994</v>
      </c>
      <c r="N445" s="13">
        <v>314326.99999999994</v>
      </c>
      <c r="O445" s="13">
        <v>311025</v>
      </c>
      <c r="P445" s="13">
        <v>306861</v>
      </c>
      <c r="Q445" s="13">
        <v>265708</v>
      </c>
      <c r="R445" s="13">
        <v>265708</v>
      </c>
      <c r="S445" s="13">
        <v>227020</v>
      </c>
      <c r="T445" s="13">
        <v>227020</v>
      </c>
      <c r="U445" s="13">
        <v>227020</v>
      </c>
      <c r="V445" s="13">
        <v>206020</v>
      </c>
      <c r="W445" s="13">
        <v>153028</v>
      </c>
      <c r="X445" s="13">
        <v>81008</v>
      </c>
      <c r="Y445" s="13"/>
      <c r="Z445" s="13">
        <v>11039.193548387089</v>
      </c>
      <c r="AA445" s="13">
        <v>11039.193548387091</v>
      </c>
      <c r="AB445" s="13">
        <v>11005.612903225801</v>
      </c>
      <c r="AC445" s="13">
        <v>10804.354838709674</v>
      </c>
      <c r="AD445" s="13">
        <v>10632.903225806447</v>
      </c>
      <c r="AE445" s="13">
        <v>10432.290322580644</v>
      </c>
      <c r="AF445" s="13">
        <v>10322.548387096773</v>
      </c>
      <c r="AG445" s="13">
        <v>10139.580645161288</v>
      </c>
      <c r="AH445" s="13">
        <v>10033.064516129032</v>
      </c>
      <c r="AI445" s="13">
        <v>9898.7419354838712</v>
      </c>
      <c r="AJ445" s="13">
        <v>8571.2258064516136</v>
      </c>
      <c r="AK445" s="13">
        <v>8571.2258064516136</v>
      </c>
      <c r="AL445" s="13">
        <v>7323.2258064516127</v>
      </c>
      <c r="AM445" s="13">
        <v>7323.2258064516127</v>
      </c>
      <c r="AN445" s="13">
        <v>7323.2258064516127</v>
      </c>
      <c r="AO445" s="13">
        <v>6645.8064516129034</v>
      </c>
      <c r="AP445" s="13">
        <v>4936.3870967741932</v>
      </c>
      <c r="AQ445" s="13">
        <v>2613.1612903225805</v>
      </c>
      <c r="AR445" s="13"/>
      <c r="AS445" s="13">
        <v>90</v>
      </c>
      <c r="AT445" s="13">
        <v>78</v>
      </c>
      <c r="AU445" s="13">
        <v>71</v>
      </c>
      <c r="AV445" s="13">
        <v>54</v>
      </c>
      <c r="AW445" s="13">
        <v>46</v>
      </c>
      <c r="AX445" s="13">
        <v>39</v>
      </c>
      <c r="AY445" s="13">
        <v>36</v>
      </c>
      <c r="AZ445" s="13">
        <v>32</v>
      </c>
      <c r="BA445" s="13">
        <v>30</v>
      </c>
      <c r="BB445" s="13">
        <v>28</v>
      </c>
      <c r="BC445" s="13">
        <v>16</v>
      </c>
      <c r="BD445" s="13">
        <v>16</v>
      </c>
      <c r="BE445" s="13">
        <v>10</v>
      </c>
      <c r="BF445" s="13">
        <v>10</v>
      </c>
      <c r="BG445" s="13">
        <v>10</v>
      </c>
      <c r="BH445" s="13">
        <v>8</v>
      </c>
      <c r="BI445" s="13">
        <v>5</v>
      </c>
      <c r="BJ445" s="13">
        <v>2</v>
      </c>
      <c r="BK445" s="13"/>
      <c r="BL445" s="13">
        <v>2.903225806451613</v>
      </c>
      <c r="BM445" s="13">
        <v>2.5161290322580645</v>
      </c>
      <c r="BN445" s="13">
        <v>2.2903225806451615</v>
      </c>
      <c r="BO445" s="13">
        <v>1.7419354838709677</v>
      </c>
      <c r="BP445" s="13">
        <v>1.4838709677419355</v>
      </c>
      <c r="BQ445" s="13">
        <v>1.2580645161290323</v>
      </c>
      <c r="BR445" s="13">
        <v>1.1612903225806452</v>
      </c>
      <c r="BS445" s="13">
        <v>1.032258064516129</v>
      </c>
      <c r="BT445" s="13">
        <v>0.967741935483871</v>
      </c>
      <c r="BU445" s="13">
        <v>0.90322580645161288</v>
      </c>
      <c r="BV445" s="13">
        <v>0.5161290322580645</v>
      </c>
      <c r="BW445" s="13">
        <v>0.5161290322580645</v>
      </c>
      <c r="BX445" s="13">
        <v>0.32258064516129031</v>
      </c>
      <c r="BY445" s="13">
        <v>0.32258064516129031</v>
      </c>
      <c r="BZ445" s="13">
        <v>0.32258064516129031</v>
      </c>
      <c r="CA445" s="13">
        <v>0.25806451612903225</v>
      </c>
      <c r="CB445" s="13">
        <v>0.16129032258064516</v>
      </c>
      <c r="CC445" s="13">
        <v>6.4516129032258063E-2</v>
      </c>
      <c r="CD445" s="13"/>
      <c r="CE445" s="13">
        <v>200.19055555545492</v>
      </c>
    </row>
    <row r="446" spans="1:83" s="2" customFormat="1" ht="14.25" customHeight="1" x14ac:dyDescent="0.2">
      <c r="A446" s="10" t="s">
        <v>40</v>
      </c>
      <c r="B446" s="10">
        <v>558</v>
      </c>
      <c r="C446" s="10" t="s">
        <v>90</v>
      </c>
      <c r="D446" s="10">
        <v>2025</v>
      </c>
      <c r="E446" s="13">
        <v>10</v>
      </c>
      <c r="F446" s="13" t="s">
        <v>757</v>
      </c>
      <c r="G446" s="13">
        <v>8724</v>
      </c>
      <c r="H446" s="13">
        <v>27924</v>
      </c>
      <c r="I446" s="13">
        <v>27775</v>
      </c>
      <c r="J446" s="13">
        <v>27775</v>
      </c>
      <c r="K446" s="13">
        <v>27775</v>
      </c>
      <c r="L446" s="13">
        <v>27775</v>
      </c>
      <c r="M446" s="13">
        <v>26580</v>
      </c>
      <c r="N446" s="13">
        <v>26580</v>
      </c>
      <c r="O446" s="13">
        <v>26580</v>
      </c>
      <c r="P446" s="13">
        <v>26580</v>
      </c>
      <c r="Q446" s="13">
        <v>26580</v>
      </c>
      <c r="R446" s="13">
        <v>26580</v>
      </c>
      <c r="S446" s="13">
        <v>26580</v>
      </c>
      <c r="T446" s="13">
        <v>26580</v>
      </c>
      <c r="U446" s="13">
        <v>26580</v>
      </c>
      <c r="V446" s="13">
        <v>26580</v>
      </c>
      <c r="W446" s="13">
        <v>26580</v>
      </c>
      <c r="X446" s="13"/>
      <c r="Y446" s="13"/>
      <c r="Z446" s="13">
        <v>281.41935483870969</v>
      </c>
      <c r="AA446" s="13">
        <v>900.77419354838707</v>
      </c>
      <c r="AB446" s="13">
        <v>895.9677419354839</v>
      </c>
      <c r="AC446" s="13">
        <v>895.9677419354839</v>
      </c>
      <c r="AD446" s="13">
        <v>895.9677419354839</v>
      </c>
      <c r="AE446" s="13">
        <v>895.9677419354839</v>
      </c>
      <c r="AF446" s="13">
        <v>857.41935483870964</v>
      </c>
      <c r="AG446" s="13">
        <v>857.41935483870964</v>
      </c>
      <c r="AH446" s="13">
        <v>857.41935483870964</v>
      </c>
      <c r="AI446" s="13">
        <v>857.41935483870964</v>
      </c>
      <c r="AJ446" s="13">
        <v>857.41935483870964</v>
      </c>
      <c r="AK446" s="13">
        <v>857.41935483870964</v>
      </c>
      <c r="AL446" s="13">
        <v>857.41935483870964</v>
      </c>
      <c r="AM446" s="13">
        <v>857.41935483870964</v>
      </c>
      <c r="AN446" s="13">
        <v>857.41935483870964</v>
      </c>
      <c r="AO446" s="13">
        <v>857.41935483870964</v>
      </c>
      <c r="AP446" s="13">
        <v>857.41935483870964</v>
      </c>
      <c r="AQ446" s="13"/>
      <c r="AR446" s="13"/>
      <c r="AS446" s="13">
        <v>5</v>
      </c>
      <c r="AT446" s="13">
        <v>3</v>
      </c>
      <c r="AU446" s="13">
        <v>2</v>
      </c>
      <c r="AV446" s="13">
        <v>2</v>
      </c>
      <c r="AW446" s="13">
        <v>2</v>
      </c>
      <c r="AX446" s="13">
        <v>2</v>
      </c>
      <c r="AY446" s="13">
        <v>1</v>
      </c>
      <c r="AZ446" s="13">
        <v>1</v>
      </c>
      <c r="BA446" s="13">
        <v>1</v>
      </c>
      <c r="BB446" s="13">
        <v>1</v>
      </c>
      <c r="BC446" s="13">
        <v>1</v>
      </c>
      <c r="BD446" s="13">
        <v>1</v>
      </c>
      <c r="BE446" s="13">
        <v>1</v>
      </c>
      <c r="BF446" s="13">
        <v>1</v>
      </c>
      <c r="BG446" s="13">
        <v>1</v>
      </c>
      <c r="BH446" s="13">
        <v>1</v>
      </c>
      <c r="BI446" s="13">
        <v>1</v>
      </c>
      <c r="BJ446" s="13"/>
      <c r="BK446" s="13"/>
      <c r="BL446" s="13">
        <v>0.16129032258064516</v>
      </c>
      <c r="BM446" s="13">
        <v>9.6774193548387094E-2</v>
      </c>
      <c r="BN446" s="13">
        <v>6.4516129032258063E-2</v>
      </c>
      <c r="BO446" s="13">
        <v>6.4516129032258063E-2</v>
      </c>
      <c r="BP446" s="13">
        <v>6.4516129032258063E-2</v>
      </c>
      <c r="BQ446" s="13">
        <v>6.4516129032258063E-2</v>
      </c>
      <c r="BR446" s="13">
        <v>3.2258064516129031E-2</v>
      </c>
      <c r="BS446" s="13">
        <v>3.2258064516129031E-2</v>
      </c>
      <c r="BT446" s="13">
        <v>3.2258064516129031E-2</v>
      </c>
      <c r="BU446" s="13">
        <v>3.2258064516129031E-2</v>
      </c>
      <c r="BV446" s="13">
        <v>3.2258064516129031E-2</v>
      </c>
      <c r="BW446" s="13">
        <v>3.2258064516129031E-2</v>
      </c>
      <c r="BX446" s="13">
        <v>3.2258064516129031E-2</v>
      </c>
      <c r="BY446" s="13">
        <v>3.2258064516129031E-2</v>
      </c>
      <c r="BZ446" s="13">
        <v>3.2258064516129031E-2</v>
      </c>
      <c r="CA446" s="13">
        <v>3.2258064516129031E-2</v>
      </c>
      <c r="CB446" s="13">
        <v>3.2258064516129031E-2</v>
      </c>
      <c r="CC446" s="13"/>
      <c r="CD446" s="13"/>
      <c r="CE446" s="13">
        <v>8.1727777777123265</v>
      </c>
    </row>
    <row r="447" spans="1:83" s="2" customFormat="1" ht="14.25" customHeight="1" x14ac:dyDescent="0.2">
      <c r="A447" s="10" t="s">
        <v>40</v>
      </c>
      <c r="B447" s="10">
        <v>550</v>
      </c>
      <c r="C447" s="10" t="s">
        <v>178</v>
      </c>
      <c r="D447" s="10">
        <v>2025</v>
      </c>
      <c r="E447" s="13">
        <v>10</v>
      </c>
      <c r="F447" s="13" t="s">
        <v>760</v>
      </c>
      <c r="G447" s="13">
        <v>0</v>
      </c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>
        <v>0</v>
      </c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>
        <v>1</v>
      </c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>
        <v>3.2258064516129031E-2</v>
      </c>
      <c r="BM447" s="13"/>
      <c r="BN447" s="13"/>
      <c r="BO447" s="13"/>
      <c r="BP447" s="13"/>
      <c r="BQ447" s="13"/>
      <c r="BR447" s="13"/>
      <c r="BS447" s="13"/>
      <c r="BT447" s="13"/>
      <c r="BU447" s="13"/>
      <c r="BV447" s="13"/>
      <c r="BW447" s="13"/>
      <c r="BX447" s="13"/>
      <c r="BY447" s="13"/>
      <c r="BZ447" s="13"/>
      <c r="CA447" s="13"/>
      <c r="CB447" s="13"/>
      <c r="CC447" s="13"/>
      <c r="CD447" s="13"/>
      <c r="CE447" s="13">
        <v>15.871666666299571</v>
      </c>
    </row>
    <row r="448" spans="1:83" s="2" customFormat="1" ht="14.25" customHeight="1" x14ac:dyDescent="0.2">
      <c r="A448" s="10" t="s">
        <v>40</v>
      </c>
      <c r="B448" s="10">
        <v>579</v>
      </c>
      <c r="C448" s="10" t="s">
        <v>104</v>
      </c>
      <c r="D448" s="10">
        <v>2025</v>
      </c>
      <c r="E448" s="13">
        <v>10</v>
      </c>
      <c r="F448" s="13" t="s">
        <v>749</v>
      </c>
      <c r="G448" s="13">
        <v>5186.0000000000009</v>
      </c>
      <c r="H448" s="13">
        <v>5186</v>
      </c>
      <c r="I448" s="13">
        <v>5007</v>
      </c>
      <c r="J448" s="13">
        <v>3817</v>
      </c>
      <c r="K448" s="13">
        <v>3118</v>
      </c>
      <c r="L448" s="13">
        <v>3118</v>
      </c>
      <c r="M448" s="13">
        <v>3118</v>
      </c>
      <c r="N448" s="13">
        <v>3118</v>
      </c>
      <c r="O448" s="13">
        <v>3118</v>
      </c>
      <c r="P448" s="13">
        <v>3118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>
        <v>167.29032258064518</v>
      </c>
      <c r="AA448" s="13">
        <v>167.29032258064515</v>
      </c>
      <c r="AB448" s="13">
        <v>161.51612903225808</v>
      </c>
      <c r="AC448" s="13">
        <v>123.12903225806451</v>
      </c>
      <c r="AD448" s="13">
        <v>100.58064516129032</v>
      </c>
      <c r="AE448" s="13">
        <v>100.58064516129032</v>
      </c>
      <c r="AF448" s="13">
        <v>100.58064516129032</v>
      </c>
      <c r="AG448" s="13">
        <v>100.58064516129032</v>
      </c>
      <c r="AH448" s="13">
        <v>100.58064516129032</v>
      </c>
      <c r="AI448" s="13">
        <v>100.58064516129032</v>
      </c>
      <c r="AJ448" s="13"/>
      <c r="AK448" s="13"/>
      <c r="AL448" s="13"/>
      <c r="AM448" s="13"/>
      <c r="AN448" s="13"/>
      <c r="AO448" s="13"/>
      <c r="AP448" s="13"/>
      <c r="AQ448" s="13"/>
      <c r="AR448" s="13"/>
      <c r="AS448" s="13">
        <v>7</v>
      </c>
      <c r="AT448" s="13">
        <v>6</v>
      </c>
      <c r="AU448" s="13">
        <v>5</v>
      </c>
      <c r="AV448" s="13">
        <v>2</v>
      </c>
      <c r="AW448" s="13">
        <v>1</v>
      </c>
      <c r="AX448" s="13">
        <v>1</v>
      </c>
      <c r="AY448" s="13">
        <v>1</v>
      </c>
      <c r="AZ448" s="13">
        <v>1</v>
      </c>
      <c r="BA448" s="13">
        <v>1</v>
      </c>
      <c r="BB448" s="13">
        <v>1</v>
      </c>
      <c r="BC448" s="13"/>
      <c r="BD448" s="13"/>
      <c r="BE448" s="13"/>
      <c r="BF448" s="13"/>
      <c r="BG448" s="13"/>
      <c r="BH448" s="13"/>
      <c r="BI448" s="13"/>
      <c r="BJ448" s="13"/>
      <c r="BK448" s="13"/>
      <c r="BL448" s="13">
        <v>0.22580645161290322</v>
      </c>
      <c r="BM448" s="13">
        <v>0.19354838709677419</v>
      </c>
      <c r="BN448" s="13">
        <v>0.16129032258064516</v>
      </c>
      <c r="BO448" s="13">
        <v>6.4516129032258063E-2</v>
      </c>
      <c r="BP448" s="13">
        <v>3.2258064516129031E-2</v>
      </c>
      <c r="BQ448" s="13">
        <v>3.2258064516129031E-2</v>
      </c>
      <c r="BR448" s="13">
        <v>3.2258064516129031E-2</v>
      </c>
      <c r="BS448" s="13">
        <v>3.2258064516129031E-2</v>
      </c>
      <c r="BT448" s="13">
        <v>3.2258064516129031E-2</v>
      </c>
      <c r="BU448" s="13">
        <v>3.2258064516129031E-2</v>
      </c>
      <c r="BV448" s="13"/>
      <c r="BW448" s="13"/>
      <c r="BX448" s="13"/>
      <c r="BY448" s="13"/>
      <c r="BZ448" s="13"/>
      <c r="CA448" s="13"/>
      <c r="CB448" s="13"/>
      <c r="CC448" s="13"/>
      <c r="CD448" s="13"/>
      <c r="CE448" s="13">
        <v>8.3333335351198912E-4</v>
      </c>
    </row>
    <row r="449" spans="1:83" s="2" customFormat="1" ht="14.25" customHeight="1" x14ac:dyDescent="0.2">
      <c r="A449" s="10" t="s">
        <v>40</v>
      </c>
      <c r="B449" s="10">
        <v>547</v>
      </c>
      <c r="C449" s="10" t="s">
        <v>94</v>
      </c>
      <c r="D449" s="10">
        <v>2025</v>
      </c>
      <c r="E449" s="13">
        <v>10</v>
      </c>
      <c r="F449" s="13" t="s">
        <v>754</v>
      </c>
      <c r="G449" s="13">
        <v>5456</v>
      </c>
      <c r="H449" s="13">
        <v>5456</v>
      </c>
      <c r="I449" s="13">
        <v>5456</v>
      </c>
      <c r="J449" s="13">
        <v>5456</v>
      </c>
      <c r="K449" s="13">
        <v>4090.0000000000005</v>
      </c>
      <c r="L449" s="13">
        <v>4090.0000000000005</v>
      </c>
      <c r="M449" s="13">
        <v>3042</v>
      </c>
      <c r="N449" s="13">
        <v>3042</v>
      </c>
      <c r="O449" s="13">
        <v>3042</v>
      </c>
      <c r="P449" s="13">
        <v>3042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>
        <v>176</v>
      </c>
      <c r="AA449" s="13">
        <v>176</v>
      </c>
      <c r="AB449" s="13">
        <v>176</v>
      </c>
      <c r="AC449" s="13">
        <v>176</v>
      </c>
      <c r="AD449" s="13">
        <v>131.93548387096774</v>
      </c>
      <c r="AE449" s="13">
        <v>131.93548387096774</v>
      </c>
      <c r="AF449" s="13">
        <v>98.129032258064512</v>
      </c>
      <c r="AG449" s="13">
        <v>98.129032258064512</v>
      </c>
      <c r="AH449" s="13">
        <v>98.129032258064512</v>
      </c>
      <c r="AI449" s="13">
        <v>98.129032258064512</v>
      </c>
      <c r="AJ449" s="13"/>
      <c r="AK449" s="13"/>
      <c r="AL449" s="13"/>
      <c r="AM449" s="13"/>
      <c r="AN449" s="13"/>
      <c r="AO449" s="13"/>
      <c r="AP449" s="13"/>
      <c r="AQ449" s="13"/>
      <c r="AR449" s="13"/>
      <c r="AS449" s="13">
        <v>4</v>
      </c>
      <c r="AT449" s="13">
        <v>4</v>
      </c>
      <c r="AU449" s="13">
        <v>4</v>
      </c>
      <c r="AV449" s="13">
        <v>4</v>
      </c>
      <c r="AW449" s="13">
        <v>2</v>
      </c>
      <c r="AX449" s="13">
        <v>2</v>
      </c>
      <c r="AY449" s="13">
        <v>1</v>
      </c>
      <c r="AZ449" s="13">
        <v>1</v>
      </c>
      <c r="BA449" s="13">
        <v>1</v>
      </c>
      <c r="BB449" s="13">
        <v>1</v>
      </c>
      <c r="BC449" s="13"/>
      <c r="BD449" s="13"/>
      <c r="BE449" s="13"/>
      <c r="BF449" s="13"/>
      <c r="BG449" s="13"/>
      <c r="BH449" s="13"/>
      <c r="BI449" s="13"/>
      <c r="BJ449" s="13"/>
      <c r="BK449" s="13"/>
      <c r="BL449" s="13">
        <v>0.12903225806451613</v>
      </c>
      <c r="BM449" s="13">
        <v>0.12903225806451613</v>
      </c>
      <c r="BN449" s="13">
        <v>0.12903225806451613</v>
      </c>
      <c r="BO449" s="13">
        <v>0.12903225806451613</v>
      </c>
      <c r="BP449" s="13">
        <v>6.4516129032258063E-2</v>
      </c>
      <c r="BQ449" s="13">
        <v>6.4516129032258063E-2</v>
      </c>
      <c r="BR449" s="13">
        <v>3.2258064516129031E-2</v>
      </c>
      <c r="BS449" s="13">
        <v>3.2258064516129031E-2</v>
      </c>
      <c r="BT449" s="13">
        <v>3.2258064516129031E-2</v>
      </c>
      <c r="BU449" s="13">
        <v>3.2258064516129031E-2</v>
      </c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</row>
    <row r="450" spans="1:83" s="2" customFormat="1" ht="14.25" customHeight="1" x14ac:dyDescent="0.2">
      <c r="A450" s="10" t="s">
        <v>40</v>
      </c>
      <c r="B450" s="10">
        <v>530</v>
      </c>
      <c r="C450" s="10" t="s">
        <v>92</v>
      </c>
      <c r="D450" s="10">
        <v>2025</v>
      </c>
      <c r="E450" s="13">
        <v>10</v>
      </c>
      <c r="F450" s="13" t="s">
        <v>759</v>
      </c>
      <c r="G450" s="13">
        <v>3935</v>
      </c>
      <c r="H450" s="13">
        <v>3935</v>
      </c>
      <c r="I450" s="13">
        <v>3935</v>
      </c>
      <c r="J450" s="13">
        <v>3575</v>
      </c>
      <c r="K450" s="13">
        <v>3000</v>
      </c>
      <c r="L450" s="13">
        <v>3000</v>
      </c>
      <c r="M450" s="13">
        <v>3000</v>
      </c>
      <c r="N450" s="13">
        <v>3000</v>
      </c>
      <c r="O450" s="13">
        <v>3000</v>
      </c>
      <c r="P450" s="13">
        <v>3000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>
        <v>126.93548387096774</v>
      </c>
      <c r="AA450" s="13">
        <v>126.93548387096774</v>
      </c>
      <c r="AB450" s="13">
        <v>126.93548387096774</v>
      </c>
      <c r="AC450" s="13">
        <v>115.3225806451613</v>
      </c>
      <c r="AD450" s="13">
        <v>96.774193548387103</v>
      </c>
      <c r="AE450" s="13">
        <v>96.774193548387103</v>
      </c>
      <c r="AF450" s="13">
        <v>96.774193548387103</v>
      </c>
      <c r="AG450" s="13">
        <v>96.774193548387103</v>
      </c>
      <c r="AH450" s="13">
        <v>96.774193548387103</v>
      </c>
      <c r="AI450" s="13">
        <v>96.774193548387103</v>
      </c>
      <c r="AJ450" s="13"/>
      <c r="AK450" s="13"/>
      <c r="AL450" s="13"/>
      <c r="AM450" s="13"/>
      <c r="AN450" s="13"/>
      <c r="AO450" s="13"/>
      <c r="AP450" s="13"/>
      <c r="AQ450" s="13"/>
      <c r="AR450" s="13"/>
      <c r="AS450" s="13">
        <v>4</v>
      </c>
      <c r="AT450" s="13">
        <v>3</v>
      </c>
      <c r="AU450" s="13">
        <v>3</v>
      </c>
      <c r="AV450" s="13">
        <v>2</v>
      </c>
      <c r="AW450" s="13">
        <v>1</v>
      </c>
      <c r="AX450" s="13">
        <v>1</v>
      </c>
      <c r="AY450" s="13">
        <v>1</v>
      </c>
      <c r="AZ450" s="13">
        <v>1</v>
      </c>
      <c r="BA450" s="13">
        <v>1</v>
      </c>
      <c r="BB450" s="13">
        <v>1</v>
      </c>
      <c r="BC450" s="13"/>
      <c r="BD450" s="13"/>
      <c r="BE450" s="13"/>
      <c r="BF450" s="13"/>
      <c r="BG450" s="13"/>
      <c r="BH450" s="13"/>
      <c r="BI450" s="13"/>
      <c r="BJ450" s="13"/>
      <c r="BK450" s="13"/>
      <c r="BL450" s="13">
        <v>0.12903225806451613</v>
      </c>
      <c r="BM450" s="13">
        <v>9.6774193548387094E-2</v>
      </c>
      <c r="BN450" s="13">
        <v>9.6774193548387094E-2</v>
      </c>
      <c r="BO450" s="13">
        <v>6.4516129032258063E-2</v>
      </c>
      <c r="BP450" s="13">
        <v>3.2258064516129031E-2</v>
      </c>
      <c r="BQ450" s="13">
        <v>3.2258064516129031E-2</v>
      </c>
      <c r="BR450" s="13">
        <v>3.2258064516129031E-2</v>
      </c>
      <c r="BS450" s="13">
        <v>3.2258064516129031E-2</v>
      </c>
      <c r="BT450" s="13">
        <v>3.2258064516129031E-2</v>
      </c>
      <c r="BU450" s="13">
        <v>3.2258064516129031E-2</v>
      </c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</row>
    <row r="451" spans="1:83" s="2" customFormat="1" ht="14.25" customHeight="1" x14ac:dyDescent="0.2">
      <c r="A451" s="10" t="s">
        <v>40</v>
      </c>
      <c r="B451" s="10">
        <v>807</v>
      </c>
      <c r="C451" s="10" t="s">
        <v>155</v>
      </c>
      <c r="D451" s="10">
        <v>2025</v>
      </c>
      <c r="E451" s="13">
        <v>10</v>
      </c>
      <c r="F451" s="13" t="s">
        <v>750</v>
      </c>
      <c r="G451" s="13">
        <v>1663</v>
      </c>
      <c r="H451" s="13">
        <v>1663</v>
      </c>
      <c r="I451" s="13">
        <v>1663</v>
      </c>
      <c r="J451" s="13">
        <v>1663</v>
      </c>
      <c r="K451" s="13">
        <v>1663</v>
      </c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>
        <v>53.645161290322584</v>
      </c>
      <c r="AA451" s="13">
        <v>53.645161290322584</v>
      </c>
      <c r="AB451" s="13">
        <v>53.645161290322584</v>
      </c>
      <c r="AC451" s="13">
        <v>53.645161290322584</v>
      </c>
      <c r="AD451" s="13">
        <v>53.645161290322584</v>
      </c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>
        <v>2</v>
      </c>
      <c r="AT451" s="13">
        <v>2</v>
      </c>
      <c r="AU451" s="13">
        <v>2</v>
      </c>
      <c r="AV451" s="13">
        <v>2</v>
      </c>
      <c r="AW451" s="13">
        <v>2</v>
      </c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>
        <v>6.4516129032258063E-2</v>
      </c>
      <c r="BM451" s="13">
        <v>6.4516129032258063E-2</v>
      </c>
      <c r="BN451" s="13">
        <v>6.4516129032258063E-2</v>
      </c>
      <c r="BO451" s="13">
        <v>6.4516129032258063E-2</v>
      </c>
      <c r="BP451" s="13">
        <v>6.4516129032258063E-2</v>
      </c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</row>
    <row r="452" spans="1:83" s="2" customFormat="1" ht="14.25" customHeight="1" x14ac:dyDescent="0.2">
      <c r="A452" s="10" t="s">
        <v>40</v>
      </c>
      <c r="B452" s="10">
        <v>581</v>
      </c>
      <c r="C452" s="10" t="s">
        <v>129</v>
      </c>
      <c r="D452" s="10">
        <v>2025</v>
      </c>
      <c r="E452" s="13">
        <v>10</v>
      </c>
      <c r="F452" s="13" t="s">
        <v>755</v>
      </c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>
        <v>9.16</v>
      </c>
    </row>
    <row r="453" spans="1:83" s="2" customFormat="1" ht="14.25" customHeight="1" x14ac:dyDescent="0.2">
      <c r="A453" s="10" t="s">
        <v>40</v>
      </c>
      <c r="B453" s="10">
        <v>803</v>
      </c>
      <c r="C453" s="10" t="s">
        <v>154</v>
      </c>
      <c r="D453" s="10">
        <v>2025</v>
      </c>
      <c r="E453" s="13">
        <v>10</v>
      </c>
      <c r="F453" s="13" t="s">
        <v>761</v>
      </c>
      <c r="G453" s="13">
        <v>10880.999999999998</v>
      </c>
      <c r="H453" s="13">
        <v>10880.999999999998</v>
      </c>
      <c r="I453" s="13">
        <v>10782.999999999998</v>
      </c>
      <c r="J453" s="13">
        <v>9700.9999999999982</v>
      </c>
      <c r="K453" s="13">
        <v>9700.9999999999982</v>
      </c>
      <c r="L453" s="13">
        <v>8811.9999999999982</v>
      </c>
      <c r="M453" s="13">
        <v>8811.9999999999982</v>
      </c>
      <c r="N453" s="13">
        <v>4655</v>
      </c>
      <c r="O453" s="13">
        <v>3000</v>
      </c>
      <c r="P453" s="13">
        <v>3000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>
        <v>350.99999999999994</v>
      </c>
      <c r="AA453" s="13">
        <v>350.99999999999994</v>
      </c>
      <c r="AB453" s="13">
        <v>347.83870967741927</v>
      </c>
      <c r="AC453" s="13">
        <v>312.93548387096769</v>
      </c>
      <c r="AD453" s="13">
        <v>312.93548387096769</v>
      </c>
      <c r="AE453" s="13">
        <v>284.25806451612897</v>
      </c>
      <c r="AF453" s="13">
        <v>284.25806451612897</v>
      </c>
      <c r="AG453" s="13">
        <v>150.16129032258064</v>
      </c>
      <c r="AH453" s="13">
        <v>96.774193548387103</v>
      </c>
      <c r="AI453" s="13">
        <v>96.774193548387103</v>
      </c>
      <c r="AJ453" s="13"/>
      <c r="AK453" s="13"/>
      <c r="AL453" s="13"/>
      <c r="AM453" s="13"/>
      <c r="AN453" s="13"/>
      <c r="AO453" s="13"/>
      <c r="AP453" s="13"/>
      <c r="AQ453" s="13"/>
      <c r="AR453" s="13"/>
      <c r="AS453" s="13">
        <v>12</v>
      </c>
      <c r="AT453" s="13">
        <v>10</v>
      </c>
      <c r="AU453" s="13">
        <v>9</v>
      </c>
      <c r="AV453" s="13">
        <v>6</v>
      </c>
      <c r="AW453" s="13">
        <v>6</v>
      </c>
      <c r="AX453" s="13">
        <v>5</v>
      </c>
      <c r="AY453" s="13">
        <v>5</v>
      </c>
      <c r="AZ453" s="13">
        <v>2</v>
      </c>
      <c r="BA453" s="13">
        <v>1</v>
      </c>
      <c r="BB453" s="13">
        <v>1</v>
      </c>
      <c r="BC453" s="13"/>
      <c r="BD453" s="13"/>
      <c r="BE453" s="13"/>
      <c r="BF453" s="13"/>
      <c r="BG453" s="13"/>
      <c r="BH453" s="13"/>
      <c r="BI453" s="13"/>
      <c r="BJ453" s="13"/>
      <c r="BK453" s="13"/>
      <c r="BL453" s="13">
        <v>0.38709677419354838</v>
      </c>
      <c r="BM453" s="13">
        <v>0.32258064516129031</v>
      </c>
      <c r="BN453" s="13">
        <v>0.29032258064516131</v>
      </c>
      <c r="BO453" s="13">
        <v>0.19354838709677419</v>
      </c>
      <c r="BP453" s="13">
        <v>0.19354838709677419</v>
      </c>
      <c r="BQ453" s="13">
        <v>0.16129032258064516</v>
      </c>
      <c r="BR453" s="13">
        <v>0.16129032258064516</v>
      </c>
      <c r="BS453" s="13">
        <v>6.4516129032258063E-2</v>
      </c>
      <c r="BT453" s="13">
        <v>3.2258064516129031E-2</v>
      </c>
      <c r="BU453" s="13">
        <v>3.2258064516129031E-2</v>
      </c>
      <c r="BV453" s="13"/>
      <c r="BW453" s="13"/>
      <c r="BX453" s="13"/>
      <c r="BY453" s="13"/>
      <c r="BZ453" s="13"/>
      <c r="CA453" s="13"/>
      <c r="CB453" s="13"/>
      <c r="CC453" s="13"/>
      <c r="CD453" s="13"/>
      <c r="CE453" s="13">
        <v>78.968888888698999</v>
      </c>
    </row>
    <row r="454" spans="1:83" s="2" customFormat="1" ht="14.25" customHeight="1" x14ac:dyDescent="0.2">
      <c r="A454" s="10" t="s">
        <v>251</v>
      </c>
      <c r="B454" s="10">
        <v>383</v>
      </c>
      <c r="C454" s="10" t="s">
        <v>252</v>
      </c>
      <c r="D454" s="10">
        <v>2025</v>
      </c>
      <c r="E454" s="13">
        <v>10</v>
      </c>
      <c r="F454" s="13" t="s">
        <v>762</v>
      </c>
      <c r="G454" s="13">
        <v>29951.599999999853</v>
      </c>
      <c r="H454" s="13">
        <v>29951.599999999853</v>
      </c>
      <c r="I454" s="13">
        <v>29951.599999999853</v>
      </c>
      <c r="J454" s="13">
        <v>29951.599999999853</v>
      </c>
      <c r="K454" s="13">
        <v>29951.599999999853</v>
      </c>
      <c r="L454" s="13">
        <v>29951.599999999853</v>
      </c>
      <c r="M454" s="13">
        <v>29951.599999999853</v>
      </c>
      <c r="N454" s="13">
        <v>29951.599999999853</v>
      </c>
      <c r="O454" s="13">
        <v>29951.599999999853</v>
      </c>
      <c r="P454" s="13">
        <v>29951.599999999853</v>
      </c>
      <c r="Q454" s="13">
        <v>29951.599999999853</v>
      </c>
      <c r="R454" s="13">
        <v>29951.599999999853</v>
      </c>
      <c r="S454" s="13">
        <v>9041.2000000000135</v>
      </c>
      <c r="T454" s="13"/>
      <c r="U454" s="13"/>
      <c r="V454" s="13"/>
      <c r="W454" s="13"/>
      <c r="X454" s="13"/>
      <c r="Y454" s="13"/>
      <c r="Z454" s="13">
        <v>966.18064516128561</v>
      </c>
      <c r="AA454" s="13">
        <v>966.18064516128561</v>
      </c>
      <c r="AB454" s="13">
        <v>966.18064516128561</v>
      </c>
      <c r="AC454" s="13">
        <v>966.18064516128561</v>
      </c>
      <c r="AD454" s="13">
        <v>966.18064516128561</v>
      </c>
      <c r="AE454" s="13">
        <v>966.18064516128561</v>
      </c>
      <c r="AF454" s="13">
        <v>966.18064516128561</v>
      </c>
      <c r="AG454" s="13">
        <v>966.18064516128561</v>
      </c>
      <c r="AH454" s="13">
        <v>966.18064516128561</v>
      </c>
      <c r="AI454" s="13">
        <v>966.18064516128561</v>
      </c>
      <c r="AJ454" s="13">
        <v>966.18064516128561</v>
      </c>
      <c r="AK454" s="13">
        <v>966.18064516128561</v>
      </c>
      <c r="AL454" s="13">
        <v>291.65161290322624</v>
      </c>
      <c r="AM454" s="13"/>
      <c r="AN454" s="13"/>
      <c r="AO454" s="13"/>
      <c r="AP454" s="13"/>
      <c r="AQ454" s="13"/>
      <c r="AR454" s="13"/>
      <c r="AS454" s="13">
        <v>4</v>
      </c>
      <c r="AT454" s="13">
        <v>4</v>
      </c>
      <c r="AU454" s="13">
        <v>4</v>
      </c>
      <c r="AV454" s="13">
        <v>4</v>
      </c>
      <c r="AW454" s="13">
        <v>4</v>
      </c>
      <c r="AX454" s="13">
        <v>4</v>
      </c>
      <c r="AY454" s="13">
        <v>4</v>
      </c>
      <c r="AZ454" s="13">
        <v>4</v>
      </c>
      <c r="BA454" s="13">
        <v>4</v>
      </c>
      <c r="BB454" s="13">
        <v>4</v>
      </c>
      <c r="BC454" s="13">
        <v>4</v>
      </c>
      <c r="BD454" s="13">
        <v>4</v>
      </c>
      <c r="BE454" s="13">
        <v>1</v>
      </c>
      <c r="BF454" s="13"/>
      <c r="BG454" s="13"/>
      <c r="BH454" s="13"/>
      <c r="BI454" s="13"/>
      <c r="BJ454" s="13"/>
      <c r="BK454" s="13"/>
      <c r="BL454" s="13">
        <v>0.12903225806451613</v>
      </c>
      <c r="BM454" s="13">
        <v>0.12903225806451613</v>
      </c>
      <c r="BN454" s="13">
        <v>0.12903225806451613</v>
      </c>
      <c r="BO454" s="13">
        <v>0.12903225806451613</v>
      </c>
      <c r="BP454" s="13">
        <v>0.12903225806451613</v>
      </c>
      <c r="BQ454" s="13">
        <v>0.12903225806451613</v>
      </c>
      <c r="BR454" s="13">
        <v>0.12903225806451613</v>
      </c>
      <c r="BS454" s="13">
        <v>0.12903225806451613</v>
      </c>
      <c r="BT454" s="13">
        <v>0.12903225806451613</v>
      </c>
      <c r="BU454" s="13">
        <v>0.12903225806451613</v>
      </c>
      <c r="BV454" s="13">
        <v>0.12903225806451613</v>
      </c>
      <c r="BW454" s="13">
        <v>0.12903225806451613</v>
      </c>
      <c r="BX454" s="13">
        <v>3.2258064516129031E-2</v>
      </c>
      <c r="BY454" s="13"/>
      <c r="BZ454" s="13"/>
      <c r="CA454" s="13"/>
      <c r="CB454" s="13"/>
      <c r="CC454" s="13"/>
      <c r="CD454" s="13"/>
      <c r="CE454" s="13"/>
    </row>
    <row r="455" spans="1:83" s="2" customFormat="1" ht="14.25" customHeight="1" x14ac:dyDescent="0.2">
      <c r="A455" s="10" t="s">
        <v>31</v>
      </c>
      <c r="B455" s="10">
        <v>558</v>
      </c>
      <c r="C455" s="10" t="s">
        <v>90</v>
      </c>
      <c r="D455" s="10">
        <v>2025</v>
      </c>
      <c r="E455" s="13">
        <v>10</v>
      </c>
      <c r="F455" s="13" t="s">
        <v>764</v>
      </c>
      <c r="G455" s="13">
        <v>969.04</v>
      </c>
      <c r="H455" s="13">
        <v>969.04</v>
      </c>
      <c r="I455" s="13">
        <v>690</v>
      </c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>
        <v>31.259354838709676</v>
      </c>
      <c r="AA455" s="13">
        <v>31.259354838709676</v>
      </c>
      <c r="AB455" s="13">
        <v>22.258064516129032</v>
      </c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>
        <v>5</v>
      </c>
      <c r="AT455" s="13">
        <v>4</v>
      </c>
      <c r="AU455" s="13">
        <v>2</v>
      </c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>
        <v>0.16129032258064516</v>
      </c>
      <c r="BM455" s="13">
        <v>0.12903225806451613</v>
      </c>
      <c r="BN455" s="13">
        <v>6.4516129032258063E-2</v>
      </c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>
        <v>8.1758333332836628</v>
      </c>
    </row>
    <row r="456" spans="1:83" s="2" customFormat="1" ht="14.25" customHeight="1" x14ac:dyDescent="0.2">
      <c r="A456" s="10" t="s">
        <v>31</v>
      </c>
      <c r="B456" s="10">
        <v>898</v>
      </c>
      <c r="C456" s="10" t="s">
        <v>107</v>
      </c>
      <c r="D456" s="10">
        <v>2025</v>
      </c>
      <c r="E456" s="13">
        <v>10</v>
      </c>
      <c r="F456" s="13" t="s">
        <v>772</v>
      </c>
      <c r="G456" s="13">
        <v>2777.0199999999995</v>
      </c>
      <c r="H456" s="13">
        <v>2777.0199999999995</v>
      </c>
      <c r="I456" s="13">
        <v>2579.0199999999995</v>
      </c>
      <c r="J456" s="13">
        <v>2115.9999999999995</v>
      </c>
      <c r="K456" s="13">
        <v>852.00000000000023</v>
      </c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>
        <v>89.581290322580628</v>
      </c>
      <c r="AA456" s="13">
        <v>89.581290322580628</v>
      </c>
      <c r="AB456" s="13">
        <v>83.194193548387076</v>
      </c>
      <c r="AC456" s="13">
        <v>68.258064516129011</v>
      </c>
      <c r="AD456" s="13">
        <v>27.483870967741943</v>
      </c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>
        <v>6</v>
      </c>
      <c r="AT456" s="13">
        <v>6</v>
      </c>
      <c r="AU456" s="13">
        <v>5</v>
      </c>
      <c r="AV456" s="13">
        <v>3</v>
      </c>
      <c r="AW456" s="13">
        <v>1</v>
      </c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>
        <v>0.19354838709677419</v>
      </c>
      <c r="BM456" s="13">
        <v>0.19354838709677419</v>
      </c>
      <c r="BN456" s="13">
        <v>0.16129032258064516</v>
      </c>
      <c r="BO456" s="13">
        <v>9.6774193548387094E-2</v>
      </c>
      <c r="BP456" s="13">
        <v>3.2258064516129031E-2</v>
      </c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>
        <v>8.08</v>
      </c>
    </row>
    <row r="457" spans="1:83" s="2" customFormat="1" ht="14.25" customHeight="1" x14ac:dyDescent="0.2">
      <c r="A457" s="10" t="s">
        <v>31</v>
      </c>
      <c r="B457" s="10">
        <v>584</v>
      </c>
      <c r="C457" s="10" t="s">
        <v>133</v>
      </c>
      <c r="D457" s="10">
        <v>2025</v>
      </c>
      <c r="E457" s="13">
        <v>10</v>
      </c>
      <c r="F457" s="13" t="s">
        <v>774</v>
      </c>
      <c r="G457" s="13">
        <v>3296</v>
      </c>
      <c r="H457" s="13">
        <v>3296</v>
      </c>
      <c r="I457" s="13">
        <v>3227</v>
      </c>
      <c r="J457" s="13">
        <v>1419</v>
      </c>
      <c r="K457" s="13">
        <v>881</v>
      </c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>
        <v>106.3225806451613</v>
      </c>
      <c r="AA457" s="13">
        <v>106.3225806451613</v>
      </c>
      <c r="AB457" s="13">
        <v>104.09677419354838</v>
      </c>
      <c r="AC457" s="13">
        <v>45.774193548387096</v>
      </c>
      <c r="AD457" s="13">
        <v>28.419354838709676</v>
      </c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>
        <v>8</v>
      </c>
      <c r="AT457" s="13">
        <v>8</v>
      </c>
      <c r="AU457" s="13">
        <v>7</v>
      </c>
      <c r="AV457" s="13">
        <v>2</v>
      </c>
      <c r="AW457" s="13">
        <v>1</v>
      </c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>
        <v>0.25806451612903225</v>
      </c>
      <c r="BM457" s="13">
        <v>0.25806451612903225</v>
      </c>
      <c r="BN457" s="13">
        <v>0.22580645161290322</v>
      </c>
      <c r="BO457" s="13">
        <v>6.4516129032258063E-2</v>
      </c>
      <c r="BP457" s="13">
        <v>3.2258064516129031E-2</v>
      </c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>
        <v>8.2852777778171003</v>
      </c>
    </row>
    <row r="458" spans="1:83" s="2" customFormat="1" ht="14.25" customHeight="1" x14ac:dyDescent="0.2">
      <c r="A458" s="10" t="s">
        <v>31</v>
      </c>
      <c r="B458" s="10"/>
      <c r="C458" s="10"/>
      <c r="D458" s="10">
        <v>2025</v>
      </c>
      <c r="E458" s="13">
        <v>10</v>
      </c>
      <c r="F458" s="13" t="s">
        <v>769</v>
      </c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>
        <v>3.56</v>
      </c>
    </row>
    <row r="459" spans="1:83" s="2" customFormat="1" ht="14.25" customHeight="1" x14ac:dyDescent="0.2">
      <c r="A459" s="10" t="s">
        <v>31</v>
      </c>
      <c r="B459" s="10">
        <v>810</v>
      </c>
      <c r="C459" s="10" t="s">
        <v>103</v>
      </c>
      <c r="D459" s="10">
        <v>2025</v>
      </c>
      <c r="E459" s="13">
        <v>10</v>
      </c>
      <c r="F459" s="13" t="s">
        <v>773</v>
      </c>
      <c r="G459" s="13">
        <v>91331.04000000027</v>
      </c>
      <c r="H459" s="13">
        <v>91331.040000000256</v>
      </c>
      <c r="I459" s="13">
        <v>90123.020000000251</v>
      </c>
      <c r="J459" s="13">
        <v>80549.020000000193</v>
      </c>
      <c r="K459" s="13">
        <v>73227.000000000175</v>
      </c>
      <c r="L459" s="13">
        <v>68893.000000000087</v>
      </c>
      <c r="M459" s="13">
        <v>64658.999999999927</v>
      </c>
      <c r="N459" s="13">
        <v>59438.99999999992</v>
      </c>
      <c r="O459" s="13">
        <v>54780.999999999935</v>
      </c>
      <c r="P459" s="13">
        <v>50742.999999999935</v>
      </c>
      <c r="Q459" s="13">
        <v>12756.000000000011</v>
      </c>
      <c r="R459" s="13">
        <v>7584.0000000000073</v>
      </c>
      <c r="S459" s="13"/>
      <c r="T459" s="13"/>
      <c r="U459" s="13"/>
      <c r="V459" s="13"/>
      <c r="W459" s="13"/>
      <c r="X459" s="13"/>
      <c r="Y459" s="13"/>
      <c r="Z459" s="13">
        <v>2946.1625806451698</v>
      </c>
      <c r="AA459" s="13">
        <v>2946.1625806451693</v>
      </c>
      <c r="AB459" s="13">
        <v>2907.1941935483951</v>
      </c>
      <c r="AC459" s="13">
        <v>2598.3554838709738</v>
      </c>
      <c r="AD459" s="13">
        <v>2362.1612903225864</v>
      </c>
      <c r="AE459" s="13">
        <v>2222.3548387096803</v>
      </c>
      <c r="AF459" s="13">
        <v>2085.7741935483846</v>
      </c>
      <c r="AG459" s="13">
        <v>1917.3870967741909</v>
      </c>
      <c r="AH459" s="13">
        <v>1767.1290322580624</v>
      </c>
      <c r="AI459" s="13">
        <v>1636.8709677419333</v>
      </c>
      <c r="AJ459" s="13">
        <v>411.48387096774229</v>
      </c>
      <c r="AK459" s="13">
        <v>244.64516129032282</v>
      </c>
      <c r="AL459" s="13"/>
      <c r="AM459" s="13"/>
      <c r="AN459" s="13"/>
      <c r="AO459" s="13"/>
      <c r="AP459" s="13"/>
      <c r="AQ459" s="13"/>
      <c r="AR459" s="13"/>
      <c r="AS459" s="13">
        <v>91</v>
      </c>
      <c r="AT459" s="13">
        <v>83</v>
      </c>
      <c r="AU459" s="13">
        <v>73</v>
      </c>
      <c r="AV459" s="13">
        <v>44</v>
      </c>
      <c r="AW459" s="13">
        <v>32</v>
      </c>
      <c r="AX459" s="13">
        <v>27</v>
      </c>
      <c r="AY459" s="13">
        <v>23</v>
      </c>
      <c r="AZ459" s="13">
        <v>19</v>
      </c>
      <c r="BA459" s="13">
        <v>16</v>
      </c>
      <c r="BB459" s="13">
        <v>14</v>
      </c>
      <c r="BC459" s="13">
        <v>2</v>
      </c>
      <c r="BD459" s="13">
        <v>1</v>
      </c>
      <c r="BE459" s="13"/>
      <c r="BF459" s="13"/>
      <c r="BG459" s="13"/>
      <c r="BH459" s="13"/>
      <c r="BI459" s="13"/>
      <c r="BJ459" s="13"/>
      <c r="BK459" s="13"/>
      <c r="BL459" s="13">
        <v>2.935483870967742</v>
      </c>
      <c r="BM459" s="13">
        <v>2.6774193548387095</v>
      </c>
      <c r="BN459" s="13">
        <v>2.3548387096774195</v>
      </c>
      <c r="BO459" s="13">
        <v>1.4193548387096775</v>
      </c>
      <c r="BP459" s="13">
        <v>1.032258064516129</v>
      </c>
      <c r="BQ459" s="13">
        <v>0.87096774193548387</v>
      </c>
      <c r="BR459" s="13">
        <v>0.74193548387096775</v>
      </c>
      <c r="BS459" s="13">
        <v>0.61290322580645162</v>
      </c>
      <c r="BT459" s="13">
        <v>0.5161290322580645</v>
      </c>
      <c r="BU459" s="13">
        <v>0.45161290322580644</v>
      </c>
      <c r="BV459" s="13">
        <v>6.4516129032258063E-2</v>
      </c>
      <c r="BW459" s="13">
        <v>3.2258064516129031E-2</v>
      </c>
      <c r="BX459" s="13"/>
      <c r="BY459" s="13"/>
      <c r="BZ459" s="13"/>
      <c r="CA459" s="13"/>
      <c r="CB459" s="13"/>
      <c r="CC459" s="13"/>
      <c r="CD459" s="13"/>
      <c r="CE459" s="13">
        <v>66.184166666779205</v>
      </c>
    </row>
    <row r="460" spans="1:83" s="2" customFormat="1" ht="14.25" customHeight="1" x14ac:dyDescent="0.2">
      <c r="A460" s="10" t="s">
        <v>31</v>
      </c>
      <c r="B460" s="10">
        <v>581</v>
      </c>
      <c r="C460" s="10" t="s">
        <v>129</v>
      </c>
      <c r="D460" s="10">
        <v>2025</v>
      </c>
      <c r="E460" s="13">
        <v>10</v>
      </c>
      <c r="F460" s="13" t="s">
        <v>777</v>
      </c>
      <c r="G460" s="13">
        <v>36269.989999999983</v>
      </c>
      <c r="H460" s="13">
        <v>36269.989999999983</v>
      </c>
      <c r="I460" s="13">
        <v>34475.950000000004</v>
      </c>
      <c r="J460" s="13">
        <v>26189.999999999993</v>
      </c>
      <c r="K460" s="13">
        <v>17798.999999999996</v>
      </c>
      <c r="L460" s="13">
        <v>15187.999999999996</v>
      </c>
      <c r="M460" s="13">
        <v>14172</v>
      </c>
      <c r="N460" s="13">
        <v>14172</v>
      </c>
      <c r="O460" s="13">
        <v>9071</v>
      </c>
      <c r="P460" s="13">
        <v>9071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>
        <v>1169.9996774193544</v>
      </c>
      <c r="AA460" s="13">
        <v>1169.9996774193544</v>
      </c>
      <c r="AB460" s="13">
        <v>1112.1274193548388</v>
      </c>
      <c r="AC460" s="13">
        <v>844.83870967741916</v>
      </c>
      <c r="AD460" s="13">
        <v>574.1612903225805</v>
      </c>
      <c r="AE460" s="13">
        <v>489.93548387096763</v>
      </c>
      <c r="AF460" s="13">
        <v>457.16129032258067</v>
      </c>
      <c r="AG460" s="13">
        <v>457.16129032258067</v>
      </c>
      <c r="AH460" s="13">
        <v>292.61290322580646</v>
      </c>
      <c r="AI460" s="13">
        <v>292.61290322580646</v>
      </c>
      <c r="AJ460" s="13"/>
      <c r="AK460" s="13"/>
      <c r="AL460" s="13"/>
      <c r="AM460" s="13"/>
      <c r="AN460" s="13"/>
      <c r="AO460" s="13"/>
      <c r="AP460" s="13"/>
      <c r="AQ460" s="13"/>
      <c r="AR460" s="13"/>
      <c r="AS460" s="13">
        <v>65</v>
      </c>
      <c r="AT460" s="13">
        <v>62</v>
      </c>
      <c r="AU460" s="13">
        <v>49</v>
      </c>
      <c r="AV460" s="13">
        <v>24</v>
      </c>
      <c r="AW460" s="13">
        <v>10</v>
      </c>
      <c r="AX460" s="13">
        <v>7</v>
      </c>
      <c r="AY460" s="13">
        <v>6</v>
      </c>
      <c r="AZ460" s="13">
        <v>6</v>
      </c>
      <c r="BA460" s="13">
        <v>3</v>
      </c>
      <c r="BB460" s="13">
        <v>3</v>
      </c>
      <c r="BC460" s="13"/>
      <c r="BD460" s="13"/>
      <c r="BE460" s="13"/>
      <c r="BF460" s="13"/>
      <c r="BG460" s="13"/>
      <c r="BH460" s="13"/>
      <c r="BI460" s="13"/>
      <c r="BJ460" s="13"/>
      <c r="BK460" s="13"/>
      <c r="BL460" s="13">
        <v>2.096774193548387</v>
      </c>
      <c r="BM460" s="13">
        <v>2</v>
      </c>
      <c r="BN460" s="13">
        <v>1.5806451612903225</v>
      </c>
      <c r="BO460" s="13">
        <v>0.77419354838709675</v>
      </c>
      <c r="BP460" s="13">
        <v>0.32258064516129031</v>
      </c>
      <c r="BQ460" s="13">
        <v>0.22580645161290322</v>
      </c>
      <c r="BR460" s="13">
        <v>0.19354838709677419</v>
      </c>
      <c r="BS460" s="13">
        <v>0.19354838709677419</v>
      </c>
      <c r="BT460" s="13">
        <v>9.6774193548387094E-2</v>
      </c>
      <c r="BU460" s="13">
        <v>9.6774193548387094E-2</v>
      </c>
      <c r="BV460" s="13"/>
      <c r="BW460" s="13"/>
      <c r="BX460" s="13"/>
      <c r="BY460" s="13"/>
      <c r="BZ460" s="13"/>
      <c r="CA460" s="13"/>
      <c r="CB460" s="13"/>
      <c r="CC460" s="13"/>
      <c r="CD460" s="13"/>
      <c r="CE460" s="13">
        <v>47.48944444440771</v>
      </c>
    </row>
    <row r="461" spans="1:83" s="2" customFormat="1" ht="14.25" customHeight="1" x14ac:dyDescent="0.2">
      <c r="A461" s="10" t="s">
        <v>31</v>
      </c>
      <c r="B461" s="10">
        <v>582</v>
      </c>
      <c r="C461" s="10" t="s">
        <v>127</v>
      </c>
      <c r="D461" s="10">
        <v>2025</v>
      </c>
      <c r="E461" s="13">
        <v>10</v>
      </c>
      <c r="F461" s="13" t="s">
        <v>778</v>
      </c>
      <c r="G461" s="13">
        <v>42218.079999999965</v>
      </c>
      <c r="H461" s="13">
        <v>42218.079999999973</v>
      </c>
      <c r="I461" s="13">
        <v>40872.039999999972</v>
      </c>
      <c r="J461" s="13">
        <v>31469</v>
      </c>
      <c r="K461" s="13">
        <v>22526</v>
      </c>
      <c r="L461" s="13">
        <v>19923.000000000007</v>
      </c>
      <c r="M461" s="13">
        <v>17768.000000000004</v>
      </c>
      <c r="N461" s="13">
        <v>16300.000000000005</v>
      </c>
      <c r="O461" s="13">
        <v>14753.000000000004</v>
      </c>
      <c r="P461" s="13">
        <v>12512.000000000004</v>
      </c>
      <c r="Q461" s="13">
        <v>5499.9999999999991</v>
      </c>
      <c r="R461" s="13">
        <v>5499.9999999999991</v>
      </c>
      <c r="S461" s="13"/>
      <c r="T461" s="13"/>
      <c r="U461" s="13"/>
      <c r="V461" s="13"/>
      <c r="W461" s="13"/>
      <c r="X461" s="13"/>
      <c r="Y461" s="13"/>
      <c r="Z461" s="13">
        <v>1361.8735483870958</v>
      </c>
      <c r="AA461" s="13">
        <v>1361.873548387096</v>
      </c>
      <c r="AB461" s="13">
        <v>1318.4529032258056</v>
      </c>
      <c r="AC461" s="13">
        <v>1015.1290322580645</v>
      </c>
      <c r="AD461" s="13">
        <v>726.64516129032256</v>
      </c>
      <c r="AE461" s="13">
        <v>642.67741935483889</v>
      </c>
      <c r="AF461" s="13">
        <v>573.16129032258073</v>
      </c>
      <c r="AG461" s="13">
        <v>525.8064516129034</v>
      </c>
      <c r="AH461" s="13">
        <v>475.90322580645176</v>
      </c>
      <c r="AI461" s="13">
        <v>403.61290322580658</v>
      </c>
      <c r="AJ461" s="13">
        <v>177.41935483870964</v>
      </c>
      <c r="AK461" s="13">
        <v>177.41935483870964</v>
      </c>
      <c r="AL461" s="13"/>
      <c r="AM461" s="13"/>
      <c r="AN461" s="13"/>
      <c r="AO461" s="13"/>
      <c r="AP461" s="13"/>
      <c r="AQ461" s="13"/>
      <c r="AR461" s="13"/>
      <c r="AS461" s="13">
        <v>69</v>
      </c>
      <c r="AT461" s="13">
        <v>65</v>
      </c>
      <c r="AU461" s="13">
        <v>54</v>
      </c>
      <c r="AV461" s="13">
        <v>25</v>
      </c>
      <c r="AW461" s="13">
        <v>11</v>
      </c>
      <c r="AX461" s="13">
        <v>8</v>
      </c>
      <c r="AY461" s="13">
        <v>6</v>
      </c>
      <c r="AZ461" s="13">
        <v>5</v>
      </c>
      <c r="BA461" s="13">
        <v>4</v>
      </c>
      <c r="BB461" s="13">
        <v>3</v>
      </c>
      <c r="BC461" s="13">
        <v>1</v>
      </c>
      <c r="BD461" s="13">
        <v>1</v>
      </c>
      <c r="BE461" s="13"/>
      <c r="BF461" s="13"/>
      <c r="BG461" s="13"/>
      <c r="BH461" s="13"/>
      <c r="BI461" s="13"/>
      <c r="BJ461" s="13"/>
      <c r="BK461" s="13"/>
      <c r="BL461" s="13">
        <v>2.225806451612903</v>
      </c>
      <c r="BM461" s="13">
        <v>2.096774193548387</v>
      </c>
      <c r="BN461" s="13">
        <v>1.7419354838709677</v>
      </c>
      <c r="BO461" s="13">
        <v>0.80645161290322576</v>
      </c>
      <c r="BP461" s="13">
        <v>0.35483870967741937</v>
      </c>
      <c r="BQ461" s="13">
        <v>0.25806451612903225</v>
      </c>
      <c r="BR461" s="13">
        <v>0.19354838709677419</v>
      </c>
      <c r="BS461" s="13">
        <v>0.16129032258064516</v>
      </c>
      <c r="BT461" s="13">
        <v>0.12903225806451613</v>
      </c>
      <c r="BU461" s="13">
        <v>9.6774193548387094E-2</v>
      </c>
      <c r="BV461" s="13">
        <v>3.2258064516129031E-2</v>
      </c>
      <c r="BW461" s="13">
        <v>3.2258064516129031E-2</v>
      </c>
      <c r="BX461" s="13"/>
      <c r="BY461" s="13"/>
      <c r="BZ461" s="13"/>
      <c r="CA461" s="13"/>
      <c r="CB461" s="13"/>
      <c r="CC461" s="13"/>
      <c r="CD461" s="13"/>
      <c r="CE461" s="13">
        <v>56.343611111268402</v>
      </c>
    </row>
    <row r="462" spans="1:83" s="2" customFormat="1" ht="14.25" customHeight="1" x14ac:dyDescent="0.2">
      <c r="A462" s="10" t="s">
        <v>31</v>
      </c>
      <c r="B462" s="10">
        <v>557</v>
      </c>
      <c r="C462" s="10" t="s">
        <v>182</v>
      </c>
      <c r="D462" s="10">
        <v>2025</v>
      </c>
      <c r="E462" s="13">
        <v>10</v>
      </c>
      <c r="F462" s="13" t="s">
        <v>765</v>
      </c>
      <c r="G462" s="13">
        <v>3377.0400000000004</v>
      </c>
      <c r="H462" s="13">
        <v>3377.0400000000004</v>
      </c>
      <c r="I462" s="13">
        <v>3019.0000000000005</v>
      </c>
      <c r="J462" s="13">
        <v>2518.0000000000005</v>
      </c>
      <c r="K462" s="13">
        <v>2518.0000000000005</v>
      </c>
      <c r="L462" s="13">
        <v>2518.0000000000005</v>
      </c>
      <c r="M462" s="13">
        <v>2518.0000000000005</v>
      </c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>
        <v>108.9367741935484</v>
      </c>
      <c r="AA462" s="13">
        <v>108.9367741935484</v>
      </c>
      <c r="AB462" s="13">
        <v>97.387096774193566</v>
      </c>
      <c r="AC462" s="13">
        <v>81.225806451612911</v>
      </c>
      <c r="AD462" s="13">
        <v>81.225806451612911</v>
      </c>
      <c r="AE462" s="13">
        <v>81.225806451612911</v>
      </c>
      <c r="AF462" s="13">
        <v>81.225806451612911</v>
      </c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>
        <v>7</v>
      </c>
      <c r="AT462" s="13">
        <v>6</v>
      </c>
      <c r="AU462" s="13">
        <v>4</v>
      </c>
      <c r="AV462" s="13">
        <v>2</v>
      </c>
      <c r="AW462" s="13">
        <v>2</v>
      </c>
      <c r="AX462" s="13">
        <v>2</v>
      </c>
      <c r="AY462" s="13">
        <v>2</v>
      </c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>
        <v>0.22580645161290322</v>
      </c>
      <c r="BM462" s="13">
        <v>0.19354838709677419</v>
      </c>
      <c r="BN462" s="13">
        <v>0.12903225806451613</v>
      </c>
      <c r="BO462" s="13">
        <v>6.4516129032258063E-2</v>
      </c>
      <c r="BP462" s="13">
        <v>6.4516129032258063E-2</v>
      </c>
      <c r="BQ462" s="13">
        <v>6.4516129032258063E-2</v>
      </c>
      <c r="BR462" s="13">
        <v>6.4516129032258063E-2</v>
      </c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>
        <v>25.67</v>
      </c>
    </row>
    <row r="463" spans="1:83" s="2" customFormat="1" ht="14.25" customHeight="1" x14ac:dyDescent="0.2">
      <c r="A463" s="10" t="s">
        <v>31</v>
      </c>
      <c r="B463" s="10">
        <v>863</v>
      </c>
      <c r="C463" s="10" t="s">
        <v>195</v>
      </c>
      <c r="D463" s="10">
        <v>2025</v>
      </c>
      <c r="E463" s="13">
        <v>10</v>
      </c>
      <c r="F463" s="13" t="s">
        <v>776</v>
      </c>
      <c r="G463" s="13">
        <v>5655.02</v>
      </c>
      <c r="H463" s="13">
        <v>5655.02</v>
      </c>
      <c r="I463" s="13">
        <v>5560</v>
      </c>
      <c r="J463" s="13">
        <v>4522</v>
      </c>
      <c r="K463" s="13">
        <v>4522</v>
      </c>
      <c r="L463" s="13">
        <v>4522</v>
      </c>
      <c r="M463" s="13">
        <v>4522</v>
      </c>
      <c r="N463" s="13">
        <v>4522</v>
      </c>
      <c r="O463" s="13">
        <v>3000</v>
      </c>
      <c r="P463" s="13">
        <v>3000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>
        <v>182.42000000000002</v>
      </c>
      <c r="AA463" s="13">
        <v>182.42000000000002</v>
      </c>
      <c r="AB463" s="13">
        <v>179.35483870967741</v>
      </c>
      <c r="AC463" s="13">
        <v>145.87096774193549</v>
      </c>
      <c r="AD463" s="13">
        <v>145.87096774193549</v>
      </c>
      <c r="AE463" s="13">
        <v>145.87096774193549</v>
      </c>
      <c r="AF463" s="13">
        <v>145.87096774193549</v>
      </c>
      <c r="AG463" s="13">
        <v>145.87096774193549</v>
      </c>
      <c r="AH463" s="13">
        <v>96.774193548387103</v>
      </c>
      <c r="AI463" s="13">
        <v>96.774193548387103</v>
      </c>
      <c r="AJ463" s="13"/>
      <c r="AK463" s="13"/>
      <c r="AL463" s="13"/>
      <c r="AM463" s="13"/>
      <c r="AN463" s="13"/>
      <c r="AO463" s="13"/>
      <c r="AP463" s="13"/>
      <c r="AQ463" s="13"/>
      <c r="AR463" s="13"/>
      <c r="AS463" s="13">
        <v>6</v>
      </c>
      <c r="AT463" s="13">
        <v>6</v>
      </c>
      <c r="AU463" s="13">
        <v>5</v>
      </c>
      <c r="AV463" s="13">
        <v>2</v>
      </c>
      <c r="AW463" s="13">
        <v>2</v>
      </c>
      <c r="AX463" s="13">
        <v>2</v>
      </c>
      <c r="AY463" s="13">
        <v>2</v>
      </c>
      <c r="AZ463" s="13">
        <v>2</v>
      </c>
      <c r="BA463" s="13">
        <v>1</v>
      </c>
      <c r="BB463" s="13">
        <v>1</v>
      </c>
      <c r="BC463" s="13"/>
      <c r="BD463" s="13"/>
      <c r="BE463" s="13"/>
      <c r="BF463" s="13"/>
      <c r="BG463" s="13"/>
      <c r="BH463" s="13"/>
      <c r="BI463" s="13"/>
      <c r="BJ463" s="13"/>
      <c r="BK463" s="13"/>
      <c r="BL463" s="13">
        <v>0.19354838709677419</v>
      </c>
      <c r="BM463" s="13">
        <v>0.19354838709677419</v>
      </c>
      <c r="BN463" s="13">
        <v>0.16129032258064516</v>
      </c>
      <c r="BO463" s="13">
        <v>6.4516129032258063E-2</v>
      </c>
      <c r="BP463" s="13">
        <v>6.4516129032258063E-2</v>
      </c>
      <c r="BQ463" s="13">
        <v>6.4516129032258063E-2</v>
      </c>
      <c r="BR463" s="13">
        <v>6.4516129032258063E-2</v>
      </c>
      <c r="BS463" s="13">
        <v>6.4516129032258063E-2</v>
      </c>
      <c r="BT463" s="13">
        <v>3.2258064516129031E-2</v>
      </c>
      <c r="BU463" s="13">
        <v>3.2258064516129031E-2</v>
      </c>
      <c r="BV463" s="13"/>
      <c r="BW463" s="13"/>
      <c r="BX463" s="13"/>
      <c r="BY463" s="13"/>
      <c r="BZ463" s="13"/>
      <c r="CA463" s="13"/>
      <c r="CB463" s="13"/>
      <c r="CC463" s="13"/>
      <c r="CD463" s="13"/>
      <c r="CE463" s="13">
        <v>21.276388888782822</v>
      </c>
    </row>
    <row r="464" spans="1:83" s="2" customFormat="1" ht="14.25" customHeight="1" x14ac:dyDescent="0.2">
      <c r="A464" s="10" t="s">
        <v>31</v>
      </c>
      <c r="B464" s="10">
        <v>805</v>
      </c>
      <c r="C464" s="10" t="s">
        <v>137</v>
      </c>
      <c r="D464" s="10">
        <v>2025</v>
      </c>
      <c r="E464" s="13">
        <v>10</v>
      </c>
      <c r="F464" s="13" t="s">
        <v>768</v>
      </c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>
        <v>15.689999999999998</v>
      </c>
    </row>
    <row r="465" spans="1:83" s="2" customFormat="1" ht="14.25" customHeight="1" x14ac:dyDescent="0.2">
      <c r="A465" s="10" t="s">
        <v>31</v>
      </c>
      <c r="B465" s="10">
        <v>583</v>
      </c>
      <c r="C465" s="10" t="s">
        <v>124</v>
      </c>
      <c r="D465" s="10">
        <v>2025</v>
      </c>
      <c r="E465" s="13">
        <v>10</v>
      </c>
      <c r="F465" s="13" t="s">
        <v>767</v>
      </c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>
        <v>16.328888889029621</v>
      </c>
    </row>
    <row r="466" spans="1:83" s="2" customFormat="1" ht="14.25" customHeight="1" x14ac:dyDescent="0.2">
      <c r="A466" s="10" t="s">
        <v>31</v>
      </c>
      <c r="B466" s="10">
        <v>574</v>
      </c>
      <c r="C466" s="10" t="s">
        <v>100</v>
      </c>
      <c r="D466" s="10">
        <v>2025</v>
      </c>
      <c r="E466" s="13">
        <v>10</v>
      </c>
      <c r="F466" s="13" t="s">
        <v>763</v>
      </c>
      <c r="G466" s="13">
        <v>21311.01999999999</v>
      </c>
      <c r="H466" s="13">
        <v>21311.01999999999</v>
      </c>
      <c r="I466" s="13">
        <v>20940.999999999989</v>
      </c>
      <c r="J466" s="13">
        <v>17755.999999999996</v>
      </c>
      <c r="K466" s="13">
        <v>14793</v>
      </c>
      <c r="L466" s="13">
        <v>14793</v>
      </c>
      <c r="M466" s="13">
        <v>13674</v>
      </c>
      <c r="N466" s="13">
        <v>13674</v>
      </c>
      <c r="O466" s="13">
        <v>12131</v>
      </c>
      <c r="P466" s="13">
        <v>12131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>
        <v>687.45225806451583</v>
      </c>
      <c r="AA466" s="13">
        <v>687.45225806451583</v>
      </c>
      <c r="AB466" s="13">
        <v>675.51612903225771</v>
      </c>
      <c r="AC466" s="13">
        <v>572.77419354838696</v>
      </c>
      <c r="AD466" s="13">
        <v>477.19354838709677</v>
      </c>
      <c r="AE466" s="13">
        <v>477.19354838709677</v>
      </c>
      <c r="AF466" s="13">
        <v>441.09677419354841</v>
      </c>
      <c r="AG466" s="13">
        <v>441.09677419354841</v>
      </c>
      <c r="AH466" s="13">
        <v>391.32258064516128</v>
      </c>
      <c r="AI466" s="13">
        <v>391.32258064516128</v>
      </c>
      <c r="AJ466" s="13"/>
      <c r="AK466" s="13"/>
      <c r="AL466" s="13"/>
      <c r="AM466" s="13"/>
      <c r="AN466" s="13"/>
      <c r="AO466" s="13"/>
      <c r="AP466" s="13"/>
      <c r="AQ466" s="13"/>
      <c r="AR466" s="13"/>
      <c r="AS466" s="13">
        <v>25</v>
      </c>
      <c r="AT466" s="13">
        <v>23</v>
      </c>
      <c r="AU466" s="13">
        <v>20</v>
      </c>
      <c r="AV466" s="13">
        <v>11</v>
      </c>
      <c r="AW466" s="13">
        <v>6</v>
      </c>
      <c r="AX466" s="13">
        <v>6</v>
      </c>
      <c r="AY466" s="13">
        <v>5</v>
      </c>
      <c r="AZ466" s="13">
        <v>5</v>
      </c>
      <c r="BA466" s="13">
        <v>4</v>
      </c>
      <c r="BB466" s="13">
        <v>4</v>
      </c>
      <c r="BC466" s="13"/>
      <c r="BD466" s="13"/>
      <c r="BE466" s="13"/>
      <c r="BF466" s="13"/>
      <c r="BG466" s="13"/>
      <c r="BH466" s="13"/>
      <c r="BI466" s="13"/>
      <c r="BJ466" s="13"/>
      <c r="BK466" s="13"/>
      <c r="BL466" s="13">
        <v>0.80645161290322576</v>
      </c>
      <c r="BM466" s="13">
        <v>0.74193548387096775</v>
      </c>
      <c r="BN466" s="13">
        <v>0.64516129032258063</v>
      </c>
      <c r="BO466" s="13">
        <v>0.35483870967741937</v>
      </c>
      <c r="BP466" s="13">
        <v>0.19354838709677419</v>
      </c>
      <c r="BQ466" s="13">
        <v>0.19354838709677419</v>
      </c>
      <c r="BR466" s="13">
        <v>0.16129032258064516</v>
      </c>
      <c r="BS466" s="13">
        <v>0.16129032258064516</v>
      </c>
      <c r="BT466" s="13">
        <v>0.12903225806451613</v>
      </c>
      <c r="BU466" s="13">
        <v>0.12903225806451613</v>
      </c>
      <c r="BV466" s="13"/>
      <c r="BW466" s="13"/>
      <c r="BX466" s="13"/>
      <c r="BY466" s="13"/>
      <c r="BZ466" s="13"/>
      <c r="CA466" s="13"/>
      <c r="CB466" s="13"/>
      <c r="CC466" s="13"/>
      <c r="CD466" s="13"/>
      <c r="CE466" s="13">
        <v>12.987499999958089</v>
      </c>
    </row>
    <row r="467" spans="1:83" s="2" customFormat="1" ht="14.25" customHeight="1" x14ac:dyDescent="0.2">
      <c r="A467" s="10" t="s">
        <v>31</v>
      </c>
      <c r="B467" s="10">
        <v>337</v>
      </c>
      <c r="C467" s="10" t="s">
        <v>161</v>
      </c>
      <c r="D467" s="10">
        <v>2025</v>
      </c>
      <c r="E467" s="13">
        <v>10</v>
      </c>
      <c r="F467" s="13" t="s">
        <v>771</v>
      </c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>
        <v>8</v>
      </c>
    </row>
    <row r="468" spans="1:83" s="2" customFormat="1" ht="14.25" customHeight="1" x14ac:dyDescent="0.2">
      <c r="A468" s="10" t="s">
        <v>31</v>
      </c>
      <c r="B468" s="10">
        <v>550</v>
      </c>
      <c r="C468" s="10" t="s">
        <v>178</v>
      </c>
      <c r="D468" s="10">
        <v>2025</v>
      </c>
      <c r="E468" s="13">
        <v>10</v>
      </c>
      <c r="F468" s="13" t="s">
        <v>770</v>
      </c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>
        <v>8</v>
      </c>
    </row>
    <row r="469" spans="1:83" s="2" customFormat="1" ht="14.25" customHeight="1" x14ac:dyDescent="0.2">
      <c r="A469" s="10" t="s">
        <v>31</v>
      </c>
      <c r="B469" s="10">
        <v>308</v>
      </c>
      <c r="C469" s="10" t="s">
        <v>138</v>
      </c>
      <c r="D469" s="10">
        <v>2025</v>
      </c>
      <c r="E469" s="13">
        <v>10</v>
      </c>
      <c r="F469" s="13" t="s">
        <v>775</v>
      </c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>
        <v>8</v>
      </c>
    </row>
    <row r="470" spans="1:83" s="2" customFormat="1" ht="14.25" customHeight="1" x14ac:dyDescent="0.2">
      <c r="A470" s="10" t="s">
        <v>31</v>
      </c>
      <c r="B470" s="10">
        <v>853</v>
      </c>
      <c r="C470" s="10" t="s">
        <v>117</v>
      </c>
      <c r="D470" s="10">
        <v>2025</v>
      </c>
      <c r="E470" s="13">
        <v>10</v>
      </c>
      <c r="F470" s="13" t="s">
        <v>766</v>
      </c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>
        <v>8.1763888889690861</v>
      </c>
    </row>
    <row r="471" spans="1:83" s="2" customFormat="1" ht="14.25" customHeight="1" x14ac:dyDescent="0.2">
      <c r="A471" s="10" t="s">
        <v>27</v>
      </c>
      <c r="B471" s="10">
        <v>558</v>
      </c>
      <c r="C471" s="10" t="s">
        <v>90</v>
      </c>
      <c r="D471" s="10">
        <v>2025</v>
      </c>
      <c r="E471" s="13">
        <v>10</v>
      </c>
      <c r="F471" s="13" t="s">
        <v>788</v>
      </c>
      <c r="G471" s="13">
        <v>13624.000000000004</v>
      </c>
      <c r="H471" s="13">
        <v>13624.000000000004</v>
      </c>
      <c r="I471" s="13">
        <v>13496.000000000004</v>
      </c>
      <c r="J471" s="13">
        <v>10502.000000000004</v>
      </c>
      <c r="K471" s="13">
        <v>8647</v>
      </c>
      <c r="L471" s="13">
        <v>5996.9999999999991</v>
      </c>
      <c r="M471" s="13">
        <v>4981</v>
      </c>
      <c r="N471" s="13">
        <v>3621</v>
      </c>
      <c r="O471" s="13">
        <v>3621</v>
      </c>
      <c r="P471" s="13">
        <v>3621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>
        <v>439.48387096774206</v>
      </c>
      <c r="AA471" s="13">
        <v>439.48387096774206</v>
      </c>
      <c r="AB471" s="13">
        <v>435.35483870967755</v>
      </c>
      <c r="AC471" s="13">
        <v>338.77419354838719</v>
      </c>
      <c r="AD471" s="13">
        <v>278.93548387096774</v>
      </c>
      <c r="AE471" s="13">
        <v>193.45161290322577</v>
      </c>
      <c r="AF471" s="13">
        <v>160.67741935483872</v>
      </c>
      <c r="AG471" s="13">
        <v>116.80645161290323</v>
      </c>
      <c r="AH471" s="13">
        <v>116.80645161290323</v>
      </c>
      <c r="AI471" s="13">
        <v>116.80645161290323</v>
      </c>
      <c r="AJ471" s="13"/>
      <c r="AK471" s="13"/>
      <c r="AL471" s="13"/>
      <c r="AM471" s="13"/>
      <c r="AN471" s="13"/>
      <c r="AO471" s="13"/>
      <c r="AP471" s="13"/>
      <c r="AQ471" s="13"/>
      <c r="AR471" s="13"/>
      <c r="AS471" s="13">
        <v>21</v>
      </c>
      <c r="AT471" s="13">
        <v>19</v>
      </c>
      <c r="AU471" s="13">
        <v>18</v>
      </c>
      <c r="AV471" s="13">
        <v>9</v>
      </c>
      <c r="AW471" s="13">
        <v>6</v>
      </c>
      <c r="AX471" s="13">
        <v>3</v>
      </c>
      <c r="AY471" s="13">
        <v>2</v>
      </c>
      <c r="AZ471" s="13">
        <v>1</v>
      </c>
      <c r="BA471" s="13">
        <v>1</v>
      </c>
      <c r="BB471" s="13">
        <v>1</v>
      </c>
      <c r="BC471" s="13"/>
      <c r="BD471" s="13"/>
      <c r="BE471" s="13"/>
      <c r="BF471" s="13"/>
      <c r="BG471" s="13"/>
      <c r="BH471" s="13"/>
      <c r="BI471" s="13"/>
      <c r="BJ471" s="13"/>
      <c r="BK471" s="13"/>
      <c r="BL471" s="13">
        <v>0.67741935483870963</v>
      </c>
      <c r="BM471" s="13">
        <v>0.61290322580645162</v>
      </c>
      <c r="BN471" s="13">
        <v>0.58064516129032262</v>
      </c>
      <c r="BO471" s="13">
        <v>0.29032258064516131</v>
      </c>
      <c r="BP471" s="13">
        <v>0.19354838709677419</v>
      </c>
      <c r="BQ471" s="13">
        <v>9.6774193548387094E-2</v>
      </c>
      <c r="BR471" s="13">
        <v>6.4516129032258063E-2</v>
      </c>
      <c r="BS471" s="13">
        <v>3.2258064516129031E-2</v>
      </c>
      <c r="BT471" s="13">
        <v>3.2258064516129031E-2</v>
      </c>
      <c r="BU471" s="13">
        <v>3.2258064516129031E-2</v>
      </c>
      <c r="BV471" s="13"/>
      <c r="BW471" s="13"/>
      <c r="BX471" s="13"/>
      <c r="BY471" s="13"/>
      <c r="BZ471" s="13"/>
      <c r="CA471" s="13"/>
      <c r="CB471" s="13"/>
      <c r="CC471" s="13"/>
      <c r="CD471" s="13"/>
      <c r="CE471" s="13">
        <v>25.176666666520759</v>
      </c>
    </row>
    <row r="472" spans="1:83" s="2" customFormat="1" ht="14.25" customHeight="1" x14ac:dyDescent="0.2">
      <c r="A472" s="10" t="s">
        <v>27</v>
      </c>
      <c r="B472" s="10">
        <v>573</v>
      </c>
      <c r="C472" s="10" t="s">
        <v>120</v>
      </c>
      <c r="D472" s="10">
        <v>2025</v>
      </c>
      <c r="E472" s="13">
        <v>10</v>
      </c>
      <c r="F472" s="13" t="s">
        <v>794</v>
      </c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>
        <v>142.66055555541999</v>
      </c>
    </row>
    <row r="473" spans="1:83" s="2" customFormat="1" ht="14.25" customHeight="1" x14ac:dyDescent="0.2">
      <c r="A473" s="10" t="s">
        <v>27</v>
      </c>
      <c r="B473" s="10">
        <v>584</v>
      </c>
      <c r="C473" s="10" t="s">
        <v>133</v>
      </c>
      <c r="D473" s="10">
        <v>2025</v>
      </c>
      <c r="E473" s="13">
        <v>10</v>
      </c>
      <c r="F473" s="13" t="s">
        <v>793</v>
      </c>
      <c r="G473" s="13">
        <v>9853</v>
      </c>
      <c r="H473" s="13">
        <v>9853</v>
      </c>
      <c r="I473" s="13">
        <v>9853</v>
      </c>
      <c r="J473" s="13">
        <v>9405</v>
      </c>
      <c r="K473" s="13">
        <v>9405</v>
      </c>
      <c r="L473" s="13">
        <v>9405</v>
      </c>
      <c r="M473" s="13">
        <v>9405</v>
      </c>
      <c r="N473" s="13">
        <v>9405</v>
      </c>
      <c r="O473" s="13">
        <v>7500</v>
      </c>
      <c r="P473" s="13">
        <v>5500</v>
      </c>
      <c r="Q473" s="13">
        <v>5500</v>
      </c>
      <c r="R473" s="13">
        <v>5500</v>
      </c>
      <c r="S473" s="13"/>
      <c r="T473" s="13"/>
      <c r="U473" s="13"/>
      <c r="V473" s="13"/>
      <c r="W473" s="13"/>
      <c r="X473" s="13"/>
      <c r="Y473" s="13"/>
      <c r="Z473" s="13">
        <v>317.83870967741933</v>
      </c>
      <c r="AA473" s="13">
        <v>317.83870967741933</v>
      </c>
      <c r="AB473" s="13">
        <v>317.83870967741933</v>
      </c>
      <c r="AC473" s="13">
        <v>303.38709677419354</v>
      </c>
      <c r="AD473" s="13">
        <v>303.38709677419354</v>
      </c>
      <c r="AE473" s="13">
        <v>303.38709677419354</v>
      </c>
      <c r="AF473" s="13">
        <v>303.38709677419354</v>
      </c>
      <c r="AG473" s="13">
        <v>303.38709677419354</v>
      </c>
      <c r="AH473" s="13">
        <v>241.93548387096774</v>
      </c>
      <c r="AI473" s="13">
        <v>177.41935483870967</v>
      </c>
      <c r="AJ473" s="13">
        <v>177.41935483870967</v>
      </c>
      <c r="AK473" s="13">
        <v>177.41935483870967</v>
      </c>
      <c r="AL473" s="13"/>
      <c r="AM473" s="13"/>
      <c r="AN473" s="13"/>
      <c r="AO473" s="13"/>
      <c r="AP473" s="13"/>
      <c r="AQ473" s="13"/>
      <c r="AR473" s="13"/>
      <c r="AS473" s="13">
        <v>4</v>
      </c>
      <c r="AT473" s="13">
        <v>4</v>
      </c>
      <c r="AU473" s="13">
        <v>4</v>
      </c>
      <c r="AV473" s="13">
        <v>3</v>
      </c>
      <c r="AW473" s="13">
        <v>3</v>
      </c>
      <c r="AX473" s="13">
        <v>3</v>
      </c>
      <c r="AY473" s="13">
        <v>3</v>
      </c>
      <c r="AZ473" s="13">
        <v>3</v>
      </c>
      <c r="BA473" s="13">
        <v>2</v>
      </c>
      <c r="BB473" s="13">
        <v>1</v>
      </c>
      <c r="BC473" s="13">
        <v>1</v>
      </c>
      <c r="BD473" s="13">
        <v>1</v>
      </c>
      <c r="BE473" s="13"/>
      <c r="BF473" s="13"/>
      <c r="BG473" s="13"/>
      <c r="BH473" s="13"/>
      <c r="BI473" s="13"/>
      <c r="BJ473" s="13"/>
      <c r="BK473" s="13"/>
      <c r="BL473" s="13">
        <v>0.12903225806451613</v>
      </c>
      <c r="BM473" s="13">
        <v>0.12903225806451613</v>
      </c>
      <c r="BN473" s="13">
        <v>0.12903225806451613</v>
      </c>
      <c r="BO473" s="13">
        <v>9.6774193548387094E-2</v>
      </c>
      <c r="BP473" s="13">
        <v>9.6774193548387094E-2</v>
      </c>
      <c r="BQ473" s="13">
        <v>9.6774193548387094E-2</v>
      </c>
      <c r="BR473" s="13">
        <v>9.6774193548387094E-2</v>
      </c>
      <c r="BS473" s="13">
        <v>9.6774193548387094E-2</v>
      </c>
      <c r="BT473" s="13">
        <v>6.4516129032258063E-2</v>
      </c>
      <c r="BU473" s="13">
        <v>3.2258064516129031E-2</v>
      </c>
      <c r="BV473" s="13">
        <v>3.2258064516129031E-2</v>
      </c>
      <c r="BW473" s="13">
        <v>3.2258064516129031E-2</v>
      </c>
      <c r="BX473" s="13"/>
      <c r="BY473" s="13"/>
      <c r="BZ473" s="13"/>
      <c r="CA473" s="13"/>
      <c r="CB473" s="13"/>
      <c r="CC473" s="13"/>
      <c r="CD473" s="13"/>
      <c r="CE473" s="13">
        <v>8.7022222222876735</v>
      </c>
    </row>
    <row r="474" spans="1:83" s="2" customFormat="1" ht="14.25" customHeight="1" x14ac:dyDescent="0.2">
      <c r="A474" s="10" t="s">
        <v>27</v>
      </c>
      <c r="B474" s="10">
        <v>577</v>
      </c>
      <c r="C474" s="10" t="s">
        <v>108</v>
      </c>
      <c r="D474" s="10">
        <v>2025</v>
      </c>
      <c r="E474" s="13">
        <v>10</v>
      </c>
      <c r="F474" s="13" t="s">
        <v>790</v>
      </c>
      <c r="G474" s="13">
        <v>4583</v>
      </c>
      <c r="H474" s="13">
        <v>4583</v>
      </c>
      <c r="I474" s="13">
        <v>4089</v>
      </c>
      <c r="J474" s="13">
        <v>1147</v>
      </c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>
        <v>147.83870967741936</v>
      </c>
      <c r="AA474" s="13">
        <v>147.83870967741936</v>
      </c>
      <c r="AB474" s="13">
        <v>131.90322580645162</v>
      </c>
      <c r="AC474" s="13">
        <v>37</v>
      </c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>
        <v>14</v>
      </c>
      <c r="AT474" s="13">
        <v>14</v>
      </c>
      <c r="AU474" s="13">
        <v>10</v>
      </c>
      <c r="AV474" s="13">
        <v>2</v>
      </c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>
        <v>0.45161290322580644</v>
      </c>
      <c r="BM474" s="13">
        <v>0.45161290322580644</v>
      </c>
      <c r="BN474" s="13">
        <v>0.32258064516129031</v>
      </c>
      <c r="BO474" s="13">
        <v>6.4516129032258063E-2</v>
      </c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>
        <v>8.4508333333069459</v>
      </c>
    </row>
    <row r="475" spans="1:83" s="2" customFormat="1" ht="14.25" customHeight="1" x14ac:dyDescent="0.2">
      <c r="A475" s="10" t="s">
        <v>27</v>
      </c>
      <c r="B475" s="10">
        <v>898</v>
      </c>
      <c r="C475" s="10" t="s">
        <v>107</v>
      </c>
      <c r="D475" s="10">
        <v>2025</v>
      </c>
      <c r="E475" s="13">
        <v>10</v>
      </c>
      <c r="F475" s="13" t="s">
        <v>781</v>
      </c>
      <c r="G475" s="13">
        <v>198778.06000000041</v>
      </c>
      <c r="H475" s="13">
        <v>198778.06000000046</v>
      </c>
      <c r="I475" s="13">
        <v>195447.00000000047</v>
      </c>
      <c r="J475" s="13">
        <v>168228.00000000041</v>
      </c>
      <c r="K475" s="13">
        <v>134714.0000000002</v>
      </c>
      <c r="L475" s="13">
        <v>127545.00000000017</v>
      </c>
      <c r="M475" s="13">
        <v>109964.00000000012</v>
      </c>
      <c r="N475" s="13">
        <v>99377.00000000016</v>
      </c>
      <c r="O475" s="13">
        <v>96237.000000000189</v>
      </c>
      <c r="P475" s="13">
        <v>69415</v>
      </c>
      <c r="Q475" s="13">
        <v>12571.000000000007</v>
      </c>
      <c r="R475" s="13">
        <v>12571.000000000007</v>
      </c>
      <c r="S475" s="13"/>
      <c r="T475" s="13"/>
      <c r="U475" s="13"/>
      <c r="V475" s="13"/>
      <c r="W475" s="13"/>
      <c r="X475" s="13"/>
      <c r="Y475" s="13"/>
      <c r="Z475" s="13">
        <v>6412.1954838709808</v>
      </c>
      <c r="AA475" s="13">
        <v>6412.1954838709826</v>
      </c>
      <c r="AB475" s="13">
        <v>6304.7419354838858</v>
      </c>
      <c r="AC475" s="13">
        <v>5426.7096774193678</v>
      </c>
      <c r="AD475" s="13">
        <v>4345.6129032258132</v>
      </c>
      <c r="AE475" s="13">
        <v>4114.3548387096835</v>
      </c>
      <c r="AF475" s="13">
        <v>3547.2258064516168</v>
      </c>
      <c r="AG475" s="13">
        <v>3205.7096774193601</v>
      </c>
      <c r="AH475" s="13">
        <v>3104.4193548387157</v>
      </c>
      <c r="AI475" s="13">
        <v>2239.1935483870966</v>
      </c>
      <c r="AJ475" s="13">
        <v>405.51612903225828</v>
      </c>
      <c r="AK475" s="13">
        <v>405.51612903225828</v>
      </c>
      <c r="AL475" s="13"/>
      <c r="AM475" s="13"/>
      <c r="AN475" s="13"/>
      <c r="AO475" s="13"/>
      <c r="AP475" s="13"/>
      <c r="AQ475" s="13"/>
      <c r="AR475" s="13"/>
      <c r="AS475" s="13">
        <v>248</v>
      </c>
      <c r="AT475" s="13">
        <v>231</v>
      </c>
      <c r="AU475" s="13">
        <v>202</v>
      </c>
      <c r="AV475" s="13">
        <v>119</v>
      </c>
      <c r="AW475" s="13">
        <v>66</v>
      </c>
      <c r="AX475" s="13">
        <v>58</v>
      </c>
      <c r="AY475" s="13">
        <v>42</v>
      </c>
      <c r="AZ475" s="13">
        <v>34</v>
      </c>
      <c r="BA475" s="13">
        <v>32</v>
      </c>
      <c r="BB475" s="13">
        <v>20</v>
      </c>
      <c r="BC475" s="13">
        <v>2</v>
      </c>
      <c r="BD475" s="13">
        <v>2</v>
      </c>
      <c r="BE475" s="13"/>
      <c r="BF475" s="13"/>
      <c r="BG475" s="13"/>
      <c r="BH475" s="13"/>
      <c r="BI475" s="13"/>
      <c r="BJ475" s="13"/>
      <c r="BK475" s="13"/>
      <c r="BL475" s="13">
        <v>8</v>
      </c>
      <c r="BM475" s="13">
        <v>7.4516129032258061</v>
      </c>
      <c r="BN475" s="13">
        <v>6.5161290322580649</v>
      </c>
      <c r="BO475" s="13">
        <v>3.838709677419355</v>
      </c>
      <c r="BP475" s="13">
        <v>2.129032258064516</v>
      </c>
      <c r="BQ475" s="13">
        <v>1.8709677419354838</v>
      </c>
      <c r="BR475" s="13">
        <v>1.3548387096774193</v>
      </c>
      <c r="BS475" s="13">
        <v>1.096774193548387</v>
      </c>
      <c r="BT475" s="13">
        <v>1.032258064516129</v>
      </c>
      <c r="BU475" s="13">
        <v>0.64516129032258063</v>
      </c>
      <c r="BV475" s="13">
        <v>6.4516129032258063E-2</v>
      </c>
      <c r="BW475" s="13">
        <v>6.4516129032258063E-2</v>
      </c>
      <c r="BX475" s="13"/>
      <c r="BY475" s="13"/>
      <c r="BZ475" s="13"/>
      <c r="CA475" s="13"/>
      <c r="CB475" s="13"/>
      <c r="CC475" s="13"/>
      <c r="CD475" s="13"/>
      <c r="CE475" s="13">
        <v>170.90000000054715</v>
      </c>
    </row>
    <row r="476" spans="1:83" s="2" customFormat="1" ht="14.25" customHeight="1" x14ac:dyDescent="0.2">
      <c r="A476" s="10" t="s">
        <v>27</v>
      </c>
      <c r="B476" s="10">
        <v>548</v>
      </c>
      <c r="C476" s="10" t="s">
        <v>91</v>
      </c>
      <c r="D476" s="10">
        <v>2025</v>
      </c>
      <c r="E476" s="13">
        <v>10</v>
      </c>
      <c r="F476" s="13" t="s">
        <v>782</v>
      </c>
      <c r="G476" s="13">
        <v>255785.09000000023</v>
      </c>
      <c r="H476" s="13">
        <v>255785.09000000032</v>
      </c>
      <c r="I476" s="13">
        <v>250607.04000000021</v>
      </c>
      <c r="J476" s="13">
        <v>217128.00000000029</v>
      </c>
      <c r="K476" s="13">
        <v>185909.00000000029</v>
      </c>
      <c r="L476" s="13">
        <v>174285.0000000002</v>
      </c>
      <c r="M476" s="13">
        <v>163223.00000000023</v>
      </c>
      <c r="N476" s="13">
        <v>150942.00000000026</v>
      </c>
      <c r="O476" s="13">
        <v>142620.00000000023</v>
      </c>
      <c r="P476" s="13">
        <v>125389.00000000012</v>
      </c>
      <c r="Q476" s="13">
        <v>58525.999999999978</v>
      </c>
      <c r="R476" s="13">
        <v>58525.999999999978</v>
      </c>
      <c r="S476" s="13">
        <v>12442</v>
      </c>
      <c r="T476" s="13">
        <v>12442</v>
      </c>
      <c r="U476" s="13">
        <v>12442</v>
      </c>
      <c r="V476" s="13"/>
      <c r="W476" s="13"/>
      <c r="X476" s="13"/>
      <c r="Y476" s="13"/>
      <c r="Z476" s="13">
        <v>8251.1319354838779</v>
      </c>
      <c r="AA476" s="13">
        <v>8251.1319354838815</v>
      </c>
      <c r="AB476" s="13">
        <v>8084.0980645161362</v>
      </c>
      <c r="AC476" s="13">
        <v>7004.1290322580735</v>
      </c>
      <c r="AD476" s="13">
        <v>5997.0645161290413</v>
      </c>
      <c r="AE476" s="13">
        <v>5622.0967741935547</v>
      </c>
      <c r="AF476" s="13">
        <v>5265.258064516137</v>
      </c>
      <c r="AG476" s="13">
        <v>4869.0967741935565</v>
      </c>
      <c r="AH476" s="13">
        <v>4600.6451612903302</v>
      </c>
      <c r="AI476" s="13">
        <v>4044.806451612907</v>
      </c>
      <c r="AJ476" s="13">
        <v>1887.9354838709671</v>
      </c>
      <c r="AK476" s="13">
        <v>1887.9354838709671</v>
      </c>
      <c r="AL476" s="13">
        <v>401.35483870967744</v>
      </c>
      <c r="AM476" s="13">
        <v>401.35483870967744</v>
      </c>
      <c r="AN476" s="13">
        <v>401.35483870967744</v>
      </c>
      <c r="AO476" s="13"/>
      <c r="AP476" s="13"/>
      <c r="AQ476" s="13"/>
      <c r="AR476" s="13"/>
      <c r="AS476" s="13">
        <v>297</v>
      </c>
      <c r="AT476" s="13">
        <v>267</v>
      </c>
      <c r="AU476" s="13">
        <v>227</v>
      </c>
      <c r="AV476" s="13">
        <v>125</v>
      </c>
      <c r="AW476" s="13">
        <v>74</v>
      </c>
      <c r="AX476" s="13">
        <v>61</v>
      </c>
      <c r="AY476" s="13">
        <v>51</v>
      </c>
      <c r="AZ476" s="13">
        <v>42</v>
      </c>
      <c r="BA476" s="13">
        <v>37</v>
      </c>
      <c r="BB476" s="13">
        <v>30</v>
      </c>
      <c r="BC476" s="13">
        <v>9</v>
      </c>
      <c r="BD476" s="13">
        <v>9</v>
      </c>
      <c r="BE476" s="13">
        <v>1</v>
      </c>
      <c r="BF476" s="13">
        <v>1</v>
      </c>
      <c r="BG476" s="13">
        <v>1</v>
      </c>
      <c r="BH476" s="13"/>
      <c r="BI476" s="13"/>
      <c r="BJ476" s="13"/>
      <c r="BK476" s="13"/>
      <c r="BL476" s="13">
        <v>9.5806451612903221</v>
      </c>
      <c r="BM476" s="13">
        <v>8.612903225806452</v>
      </c>
      <c r="BN476" s="13">
        <v>7.32258064516129</v>
      </c>
      <c r="BO476" s="13">
        <v>4.032258064516129</v>
      </c>
      <c r="BP476" s="13">
        <v>2.3870967741935485</v>
      </c>
      <c r="BQ476" s="13">
        <v>1.967741935483871</v>
      </c>
      <c r="BR476" s="13">
        <v>1.6451612903225807</v>
      </c>
      <c r="BS476" s="13">
        <v>1.3548387096774193</v>
      </c>
      <c r="BT476" s="13">
        <v>1.1935483870967742</v>
      </c>
      <c r="BU476" s="13">
        <v>0.967741935483871</v>
      </c>
      <c r="BV476" s="13">
        <v>0.29032258064516131</v>
      </c>
      <c r="BW476" s="13">
        <v>0.29032258064516131</v>
      </c>
      <c r="BX476" s="13">
        <v>3.2258064516129031E-2</v>
      </c>
      <c r="BY476" s="13">
        <v>3.2258064516129031E-2</v>
      </c>
      <c r="BZ476" s="13">
        <v>3.2258064516129031E-2</v>
      </c>
      <c r="CA476" s="13"/>
      <c r="CB476" s="13"/>
      <c r="CC476" s="13"/>
      <c r="CD476" s="13"/>
      <c r="CE476" s="13">
        <v>178.83694444413763</v>
      </c>
    </row>
    <row r="477" spans="1:83" s="2" customFormat="1" ht="14.25" customHeight="1" x14ac:dyDescent="0.2">
      <c r="A477" s="10" t="s">
        <v>27</v>
      </c>
      <c r="B477" s="10">
        <v>550</v>
      </c>
      <c r="C477" s="10" t="s">
        <v>178</v>
      </c>
      <c r="D477" s="10">
        <v>2025</v>
      </c>
      <c r="E477" s="13">
        <v>10</v>
      </c>
      <c r="F477" s="13" t="s">
        <v>783</v>
      </c>
      <c r="G477" s="13">
        <v>17655.999999999993</v>
      </c>
      <c r="H477" s="13">
        <v>17656</v>
      </c>
      <c r="I477" s="13">
        <v>15611.000000000002</v>
      </c>
      <c r="J477" s="13">
        <v>7417.0000000000027</v>
      </c>
      <c r="K477" s="13">
        <v>3486</v>
      </c>
      <c r="L477" s="13">
        <v>1000</v>
      </c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>
        <v>569.54838709677392</v>
      </c>
      <c r="AA477" s="13">
        <v>569.54838709677415</v>
      </c>
      <c r="AB477" s="13">
        <v>503.58064516129036</v>
      </c>
      <c r="AC477" s="13">
        <v>239.25806451612911</v>
      </c>
      <c r="AD477" s="13">
        <v>112.45161290322581</v>
      </c>
      <c r="AE477" s="13">
        <v>32.258064516129032</v>
      </c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>
        <v>66</v>
      </c>
      <c r="AT477" s="13">
        <v>58</v>
      </c>
      <c r="AU477" s="13">
        <v>36</v>
      </c>
      <c r="AV477" s="13">
        <v>10</v>
      </c>
      <c r="AW477" s="13">
        <v>4</v>
      </c>
      <c r="AX477" s="13">
        <v>1</v>
      </c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>
        <v>2.129032258064516</v>
      </c>
      <c r="BM477" s="13">
        <v>1.8709677419354838</v>
      </c>
      <c r="BN477" s="13">
        <v>1.1612903225806452</v>
      </c>
      <c r="BO477" s="13">
        <v>0.32258064516129031</v>
      </c>
      <c r="BP477" s="13">
        <v>0.12903225806451613</v>
      </c>
      <c r="BQ477" s="13">
        <v>3.2258064516129031E-2</v>
      </c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>
        <v>104.24694444478024</v>
      </c>
    </row>
    <row r="478" spans="1:83" s="2" customFormat="1" ht="14.25" customHeight="1" x14ac:dyDescent="0.2">
      <c r="A478" s="10" t="s">
        <v>27</v>
      </c>
      <c r="B478" s="10">
        <v>574</v>
      </c>
      <c r="C478" s="10" t="s">
        <v>100</v>
      </c>
      <c r="D478" s="10">
        <v>2025</v>
      </c>
      <c r="E478" s="13">
        <v>10</v>
      </c>
      <c r="F478" s="13" t="s">
        <v>780</v>
      </c>
      <c r="G478" s="13">
        <v>285197.27999999974</v>
      </c>
      <c r="H478" s="13">
        <v>285727.27999999974</v>
      </c>
      <c r="I478" s="13">
        <v>272262.07999999973</v>
      </c>
      <c r="J478" s="13">
        <v>214526.97000000038</v>
      </c>
      <c r="K478" s="13">
        <v>161415.00000000023</v>
      </c>
      <c r="L478" s="13">
        <v>151598.00000000023</v>
      </c>
      <c r="M478" s="13">
        <v>131081.00000000023</v>
      </c>
      <c r="N478" s="13">
        <v>116318.00000000015</v>
      </c>
      <c r="O478" s="13">
        <v>106806.00000000013</v>
      </c>
      <c r="P478" s="13">
        <v>92394.000000000073</v>
      </c>
      <c r="Q478" s="13">
        <v>5500</v>
      </c>
      <c r="R478" s="13">
        <v>5500</v>
      </c>
      <c r="S478" s="13"/>
      <c r="T478" s="13"/>
      <c r="U478" s="13"/>
      <c r="V478" s="13"/>
      <c r="W478" s="13"/>
      <c r="X478" s="13"/>
      <c r="Y478" s="13"/>
      <c r="Z478" s="13">
        <v>9199.9122580645071</v>
      </c>
      <c r="AA478" s="13">
        <v>9217.0090322580563</v>
      </c>
      <c r="AB478" s="13">
        <v>8782.6477419354742</v>
      </c>
      <c r="AC478" s="13">
        <v>6920.2248387096897</v>
      </c>
      <c r="AD478" s="13">
        <v>5206.9354838709751</v>
      </c>
      <c r="AE478" s="13">
        <v>4890.258064516137</v>
      </c>
      <c r="AF478" s="13">
        <v>4228.4193548387175</v>
      </c>
      <c r="AG478" s="13">
        <v>3752.1935483871016</v>
      </c>
      <c r="AH478" s="13">
        <v>3445.3548387096816</v>
      </c>
      <c r="AI478" s="13">
        <v>2980.4516129032281</v>
      </c>
      <c r="AJ478" s="13">
        <v>177.41935483870967</v>
      </c>
      <c r="AK478" s="13">
        <v>177.41935483870967</v>
      </c>
      <c r="AL478" s="13"/>
      <c r="AM478" s="13"/>
      <c r="AN478" s="13"/>
      <c r="AO478" s="13"/>
      <c r="AP478" s="13"/>
      <c r="AQ478" s="13"/>
      <c r="AR478" s="13"/>
      <c r="AS478" s="13">
        <v>508</v>
      </c>
      <c r="AT478" s="13">
        <v>462</v>
      </c>
      <c r="AU478" s="13">
        <v>352</v>
      </c>
      <c r="AV478" s="13">
        <v>171</v>
      </c>
      <c r="AW478" s="13">
        <v>83</v>
      </c>
      <c r="AX478" s="13">
        <v>72</v>
      </c>
      <c r="AY478" s="13">
        <v>53</v>
      </c>
      <c r="AZ478" s="13">
        <v>42</v>
      </c>
      <c r="BA478" s="13">
        <v>36</v>
      </c>
      <c r="BB478" s="13">
        <v>29</v>
      </c>
      <c r="BC478" s="13">
        <v>1</v>
      </c>
      <c r="BD478" s="13">
        <v>1</v>
      </c>
      <c r="BE478" s="13"/>
      <c r="BF478" s="13"/>
      <c r="BG478" s="13"/>
      <c r="BH478" s="13"/>
      <c r="BI478" s="13"/>
      <c r="BJ478" s="13"/>
      <c r="BK478" s="13"/>
      <c r="BL478" s="13">
        <v>16.387096774193548</v>
      </c>
      <c r="BM478" s="13">
        <v>14.903225806451612</v>
      </c>
      <c r="BN478" s="13">
        <v>11.35483870967742</v>
      </c>
      <c r="BO478" s="13">
        <v>5.5161290322580649</v>
      </c>
      <c r="BP478" s="13">
        <v>2.6774193548387095</v>
      </c>
      <c r="BQ478" s="13">
        <v>2.3225806451612905</v>
      </c>
      <c r="BR478" s="13">
        <v>1.7096774193548387</v>
      </c>
      <c r="BS478" s="13">
        <v>1.3548387096774193</v>
      </c>
      <c r="BT478" s="13">
        <v>1.1612903225806452</v>
      </c>
      <c r="BU478" s="13">
        <v>0.93548387096774188</v>
      </c>
      <c r="BV478" s="13">
        <v>3.2258064516129031E-2</v>
      </c>
      <c r="BW478" s="13">
        <v>3.2258064516129031E-2</v>
      </c>
      <c r="BX478" s="13"/>
      <c r="BY478" s="13"/>
      <c r="BZ478" s="13"/>
      <c r="CA478" s="13"/>
      <c r="CB478" s="13"/>
      <c r="CC478" s="13"/>
      <c r="CD478" s="13"/>
      <c r="CE478" s="13">
        <v>180.65361111128004</v>
      </c>
    </row>
    <row r="479" spans="1:83" s="2" customFormat="1" ht="14.25" customHeight="1" x14ac:dyDescent="0.2">
      <c r="A479" s="10" t="s">
        <v>27</v>
      </c>
      <c r="B479" s="10">
        <v>585</v>
      </c>
      <c r="C479" s="10" t="s">
        <v>130</v>
      </c>
      <c r="D479" s="10">
        <v>2025</v>
      </c>
      <c r="E479" s="13">
        <v>10</v>
      </c>
      <c r="F479" s="13" t="s">
        <v>791</v>
      </c>
      <c r="G479" s="13">
        <v>78609.13999999997</v>
      </c>
      <c r="H479" s="13">
        <v>78609.140000000072</v>
      </c>
      <c r="I479" s="13">
        <v>74675.060000000041</v>
      </c>
      <c r="J479" s="13">
        <v>57043.999999999978</v>
      </c>
      <c r="K479" s="13">
        <v>39941.000000000015</v>
      </c>
      <c r="L479" s="13">
        <v>38161</v>
      </c>
      <c r="M479" s="13">
        <v>32050.999999999996</v>
      </c>
      <c r="N479" s="13">
        <v>28195.999999999993</v>
      </c>
      <c r="O479" s="13">
        <v>26499.999999999989</v>
      </c>
      <c r="P479" s="13">
        <v>26499.999999999989</v>
      </c>
      <c r="Q479" s="13">
        <v>5500</v>
      </c>
      <c r="R479" s="13">
        <v>5500</v>
      </c>
      <c r="S479" s="13"/>
      <c r="T479" s="13"/>
      <c r="U479" s="13"/>
      <c r="V479" s="13"/>
      <c r="W479" s="13"/>
      <c r="X479" s="13"/>
      <c r="Y479" s="13"/>
      <c r="Z479" s="13">
        <v>2535.7787096774182</v>
      </c>
      <c r="AA479" s="13">
        <v>2535.7787096774218</v>
      </c>
      <c r="AB479" s="13">
        <v>2408.8729032258079</v>
      </c>
      <c r="AC479" s="13">
        <v>1840.1290322580637</v>
      </c>
      <c r="AD479" s="13">
        <v>1288.4193548387102</v>
      </c>
      <c r="AE479" s="13">
        <v>1231</v>
      </c>
      <c r="AF479" s="13">
        <v>1033.9032258064515</v>
      </c>
      <c r="AG479" s="13">
        <v>909.54838709677392</v>
      </c>
      <c r="AH479" s="13">
        <v>854.83870967741905</v>
      </c>
      <c r="AI479" s="13">
        <v>854.83870967741905</v>
      </c>
      <c r="AJ479" s="13">
        <v>177.41935483870967</v>
      </c>
      <c r="AK479" s="13">
        <v>177.41935483870967</v>
      </c>
      <c r="AL479" s="13"/>
      <c r="AM479" s="13"/>
      <c r="AN479" s="13"/>
      <c r="AO479" s="13"/>
      <c r="AP479" s="13"/>
      <c r="AQ479" s="13"/>
      <c r="AR479" s="13"/>
      <c r="AS479" s="13">
        <v>159</v>
      </c>
      <c r="AT479" s="13">
        <v>136</v>
      </c>
      <c r="AU479" s="13">
        <v>106</v>
      </c>
      <c r="AV479" s="13">
        <v>48</v>
      </c>
      <c r="AW479" s="13">
        <v>20</v>
      </c>
      <c r="AX479" s="13">
        <v>18</v>
      </c>
      <c r="AY479" s="13">
        <v>12</v>
      </c>
      <c r="AZ479" s="13">
        <v>9</v>
      </c>
      <c r="BA479" s="13">
        <v>8</v>
      </c>
      <c r="BB479" s="13">
        <v>8</v>
      </c>
      <c r="BC479" s="13">
        <v>1</v>
      </c>
      <c r="BD479" s="13">
        <v>1</v>
      </c>
      <c r="BE479" s="13"/>
      <c r="BF479" s="13"/>
      <c r="BG479" s="13"/>
      <c r="BH479" s="13"/>
      <c r="BI479" s="13"/>
      <c r="BJ479" s="13"/>
      <c r="BK479" s="13"/>
      <c r="BL479" s="13">
        <v>5.129032258064516</v>
      </c>
      <c r="BM479" s="13">
        <v>4.387096774193548</v>
      </c>
      <c r="BN479" s="13">
        <v>3.4193548387096775</v>
      </c>
      <c r="BO479" s="13">
        <v>1.5483870967741935</v>
      </c>
      <c r="BP479" s="13">
        <v>0.64516129032258063</v>
      </c>
      <c r="BQ479" s="13">
        <v>0.58064516129032262</v>
      </c>
      <c r="BR479" s="13">
        <v>0.38709677419354838</v>
      </c>
      <c r="BS479" s="13">
        <v>0.29032258064516131</v>
      </c>
      <c r="BT479" s="13">
        <v>0.25806451612903225</v>
      </c>
      <c r="BU479" s="13">
        <v>0.25806451612903225</v>
      </c>
      <c r="BV479" s="13">
        <v>3.2258064516129031E-2</v>
      </c>
      <c r="BW479" s="13">
        <v>3.2258064516129031E-2</v>
      </c>
      <c r="BX479" s="13"/>
      <c r="BY479" s="13"/>
      <c r="BZ479" s="13"/>
      <c r="CA479" s="13"/>
      <c r="CB479" s="13"/>
      <c r="CC479" s="13"/>
      <c r="CD479" s="13"/>
      <c r="CE479" s="13">
        <v>119.54972222185927</v>
      </c>
    </row>
    <row r="480" spans="1:83" s="2" customFormat="1" ht="14.25" customHeight="1" x14ac:dyDescent="0.2">
      <c r="A480" s="10" t="s">
        <v>27</v>
      </c>
      <c r="B480" s="10">
        <v>572</v>
      </c>
      <c r="C480" s="10" t="s">
        <v>123</v>
      </c>
      <c r="D480" s="10">
        <v>2025</v>
      </c>
      <c r="E480" s="13">
        <v>10</v>
      </c>
      <c r="F480" s="13" t="s">
        <v>786</v>
      </c>
      <c r="G480" s="13">
        <v>37353.900000000009</v>
      </c>
      <c r="H480" s="13">
        <v>37353.900000000009</v>
      </c>
      <c r="I480" s="13">
        <v>34665.899999999994</v>
      </c>
      <c r="J480" s="13">
        <v>23744.950000000008</v>
      </c>
      <c r="K480" s="13">
        <v>13464.000000000002</v>
      </c>
      <c r="L480" s="13">
        <v>13464.000000000002</v>
      </c>
      <c r="M480" s="13">
        <v>12266</v>
      </c>
      <c r="N480" s="13">
        <v>12266</v>
      </c>
      <c r="O480" s="13">
        <v>12266</v>
      </c>
      <c r="P480" s="13">
        <v>12266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>
        <v>1204.9645161290325</v>
      </c>
      <c r="AA480" s="13">
        <v>1204.9645161290325</v>
      </c>
      <c r="AB480" s="13">
        <v>1118.2548387096772</v>
      </c>
      <c r="AC480" s="13">
        <v>765.96612903225832</v>
      </c>
      <c r="AD480" s="13">
        <v>434.32258064516134</v>
      </c>
      <c r="AE480" s="13">
        <v>434.32258064516134</v>
      </c>
      <c r="AF480" s="13">
        <v>395.67741935483872</v>
      </c>
      <c r="AG480" s="13">
        <v>395.67741935483872</v>
      </c>
      <c r="AH480" s="13">
        <v>395.67741935483872</v>
      </c>
      <c r="AI480" s="13">
        <v>395.67741935483872</v>
      </c>
      <c r="AJ480" s="13"/>
      <c r="AK480" s="13"/>
      <c r="AL480" s="13"/>
      <c r="AM480" s="13"/>
      <c r="AN480" s="13"/>
      <c r="AO480" s="13"/>
      <c r="AP480" s="13"/>
      <c r="AQ480" s="13"/>
      <c r="AR480" s="13"/>
      <c r="AS480" s="13">
        <v>86</v>
      </c>
      <c r="AT480" s="13">
        <v>74</v>
      </c>
      <c r="AU480" s="13">
        <v>56</v>
      </c>
      <c r="AV480" s="13">
        <v>21</v>
      </c>
      <c r="AW480" s="13">
        <v>5</v>
      </c>
      <c r="AX480" s="13">
        <v>5</v>
      </c>
      <c r="AY480" s="13">
        <v>4</v>
      </c>
      <c r="AZ480" s="13">
        <v>4</v>
      </c>
      <c r="BA480" s="13">
        <v>4</v>
      </c>
      <c r="BB480" s="13">
        <v>4</v>
      </c>
      <c r="BC480" s="13"/>
      <c r="BD480" s="13"/>
      <c r="BE480" s="13"/>
      <c r="BF480" s="13"/>
      <c r="BG480" s="13"/>
      <c r="BH480" s="13"/>
      <c r="BI480" s="13"/>
      <c r="BJ480" s="13"/>
      <c r="BK480" s="13"/>
      <c r="BL480" s="13">
        <v>2.774193548387097</v>
      </c>
      <c r="BM480" s="13">
        <v>2.3870967741935485</v>
      </c>
      <c r="BN480" s="13">
        <v>1.8064516129032258</v>
      </c>
      <c r="BO480" s="13">
        <v>0.67741935483870963</v>
      </c>
      <c r="BP480" s="13">
        <v>0.16129032258064516</v>
      </c>
      <c r="BQ480" s="13">
        <v>0.16129032258064516</v>
      </c>
      <c r="BR480" s="13">
        <v>0.12903225806451613</v>
      </c>
      <c r="BS480" s="13">
        <v>0.12903225806451613</v>
      </c>
      <c r="BT480" s="13">
        <v>0.12903225806451613</v>
      </c>
      <c r="BU480" s="13">
        <v>0.12903225806451613</v>
      </c>
      <c r="BV480" s="13"/>
      <c r="BW480" s="13"/>
      <c r="BX480" s="13"/>
      <c r="BY480" s="13"/>
      <c r="BZ480" s="13"/>
      <c r="CA480" s="13"/>
      <c r="CB480" s="13"/>
      <c r="CC480" s="13"/>
      <c r="CD480" s="13"/>
      <c r="CE480" s="13">
        <v>50.598333333386108</v>
      </c>
    </row>
    <row r="481" spans="1:83" s="2" customFormat="1" ht="14.25" customHeight="1" x14ac:dyDescent="0.2">
      <c r="A481" s="10" t="s">
        <v>27</v>
      </c>
      <c r="B481" s="10">
        <v>814</v>
      </c>
      <c r="C481" s="10" t="s">
        <v>111</v>
      </c>
      <c r="D481" s="10">
        <v>2025</v>
      </c>
      <c r="E481" s="13">
        <v>10</v>
      </c>
      <c r="F481" s="13" t="s">
        <v>787</v>
      </c>
      <c r="G481" s="13">
        <v>223519.44000000058</v>
      </c>
      <c r="H481" s="13">
        <v>223519.44000000053</v>
      </c>
      <c r="I481" s="13">
        <v>213167.09000000043</v>
      </c>
      <c r="J481" s="13">
        <v>172428.06000000035</v>
      </c>
      <c r="K481" s="13">
        <v>128530.00000000035</v>
      </c>
      <c r="L481" s="13">
        <v>117802.00000000026</v>
      </c>
      <c r="M481" s="13">
        <v>102686.00000000013</v>
      </c>
      <c r="N481" s="13">
        <v>93235.000000000131</v>
      </c>
      <c r="O481" s="13">
        <v>77577.000000000044</v>
      </c>
      <c r="P481" s="13">
        <v>66098.999999999956</v>
      </c>
      <c r="Q481" s="13">
        <v>21014</v>
      </c>
      <c r="R481" s="13">
        <v>15642.000000000005</v>
      </c>
      <c r="S481" s="13">
        <v>10011.000000000002</v>
      </c>
      <c r="T481" s="13">
        <v>10011.000000000002</v>
      </c>
      <c r="U481" s="13"/>
      <c r="V481" s="13"/>
      <c r="W481" s="13"/>
      <c r="X481" s="13"/>
      <c r="Y481" s="13"/>
      <c r="Z481" s="13">
        <v>7210.3045161290511</v>
      </c>
      <c r="AA481" s="13">
        <v>7210.3045161290493</v>
      </c>
      <c r="AB481" s="13">
        <v>6876.3577419354979</v>
      </c>
      <c r="AC481" s="13">
        <v>5562.1954838709789</v>
      </c>
      <c r="AD481" s="13">
        <v>4146.1290322580762</v>
      </c>
      <c r="AE481" s="13">
        <v>3800.0645161290408</v>
      </c>
      <c r="AF481" s="13">
        <v>3312.4516129032299</v>
      </c>
      <c r="AG481" s="13">
        <v>3007.5806451612943</v>
      </c>
      <c r="AH481" s="13">
        <v>2502.4838709677433</v>
      </c>
      <c r="AI481" s="13">
        <v>2132.2258064516113</v>
      </c>
      <c r="AJ481" s="13">
        <v>677.87096774193549</v>
      </c>
      <c r="AK481" s="13">
        <v>504.58064516129048</v>
      </c>
      <c r="AL481" s="13">
        <v>322.9354838709678</v>
      </c>
      <c r="AM481" s="13">
        <v>322.9354838709678</v>
      </c>
      <c r="AN481" s="13"/>
      <c r="AO481" s="13"/>
      <c r="AP481" s="13"/>
      <c r="AQ481" s="13"/>
      <c r="AR481" s="13"/>
      <c r="AS481" s="13">
        <v>394</v>
      </c>
      <c r="AT481" s="13">
        <v>351</v>
      </c>
      <c r="AU481" s="13">
        <v>268</v>
      </c>
      <c r="AV481" s="13">
        <v>138</v>
      </c>
      <c r="AW481" s="13">
        <v>65</v>
      </c>
      <c r="AX481" s="13">
        <v>53</v>
      </c>
      <c r="AY481" s="13">
        <v>39</v>
      </c>
      <c r="AZ481" s="13">
        <v>32</v>
      </c>
      <c r="BA481" s="13">
        <v>23</v>
      </c>
      <c r="BB481" s="13">
        <v>18</v>
      </c>
      <c r="BC481" s="13">
        <v>3</v>
      </c>
      <c r="BD481" s="13">
        <v>2</v>
      </c>
      <c r="BE481" s="13">
        <v>1</v>
      </c>
      <c r="BF481" s="13">
        <v>1</v>
      </c>
      <c r="BG481" s="13"/>
      <c r="BH481" s="13"/>
      <c r="BI481" s="13"/>
      <c r="BJ481" s="13"/>
      <c r="BK481" s="13"/>
      <c r="BL481" s="13">
        <v>12.709677419354838</v>
      </c>
      <c r="BM481" s="13">
        <v>11.32258064516129</v>
      </c>
      <c r="BN481" s="13">
        <v>8.6451612903225801</v>
      </c>
      <c r="BO481" s="13">
        <v>4.4516129032258061</v>
      </c>
      <c r="BP481" s="13">
        <v>2.096774193548387</v>
      </c>
      <c r="BQ481" s="13">
        <v>1.7096774193548387</v>
      </c>
      <c r="BR481" s="13">
        <v>1.2580645161290323</v>
      </c>
      <c r="BS481" s="13">
        <v>1.032258064516129</v>
      </c>
      <c r="BT481" s="13">
        <v>0.74193548387096775</v>
      </c>
      <c r="BU481" s="13">
        <v>0.58064516129032262</v>
      </c>
      <c r="BV481" s="13">
        <v>9.6774193548387094E-2</v>
      </c>
      <c r="BW481" s="13">
        <v>6.4516129032258063E-2</v>
      </c>
      <c r="BX481" s="13">
        <v>3.2258064516129031E-2</v>
      </c>
      <c r="BY481" s="13">
        <v>3.2258064516129031E-2</v>
      </c>
      <c r="BZ481" s="13"/>
      <c r="CA481" s="13"/>
      <c r="CB481" s="13"/>
      <c r="CC481" s="13"/>
      <c r="CD481" s="13"/>
      <c r="CE481" s="13">
        <v>160.71444444489666</v>
      </c>
    </row>
    <row r="482" spans="1:83" s="2" customFormat="1" ht="14.25" customHeight="1" x14ac:dyDescent="0.2">
      <c r="A482" s="10" t="s">
        <v>27</v>
      </c>
      <c r="B482" s="10">
        <v>579</v>
      </c>
      <c r="C482" s="10" t="s">
        <v>104</v>
      </c>
      <c r="D482" s="10">
        <v>2025</v>
      </c>
      <c r="E482" s="13">
        <v>10</v>
      </c>
      <c r="F482" s="13" t="s">
        <v>799</v>
      </c>
      <c r="G482" s="13">
        <v>845</v>
      </c>
      <c r="H482" s="13">
        <v>845</v>
      </c>
      <c r="I482" s="13">
        <v>845</v>
      </c>
      <c r="J482" s="13">
        <v>845</v>
      </c>
      <c r="K482" s="13">
        <v>845</v>
      </c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>
        <v>27.258064516129032</v>
      </c>
      <c r="AA482" s="13">
        <v>27.258064516129032</v>
      </c>
      <c r="AB482" s="13">
        <v>27.258064516129032</v>
      </c>
      <c r="AC482" s="13">
        <v>27.258064516129032</v>
      </c>
      <c r="AD482" s="13">
        <v>27.258064516129032</v>
      </c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>
        <v>1</v>
      </c>
      <c r="AT482" s="13">
        <v>1</v>
      </c>
      <c r="AU482" s="13">
        <v>1</v>
      </c>
      <c r="AV482" s="13">
        <v>1</v>
      </c>
      <c r="AW482" s="13">
        <v>1</v>
      </c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>
        <v>3.2258064516129031E-2</v>
      </c>
      <c r="BM482" s="13">
        <v>3.2258064516129031E-2</v>
      </c>
      <c r="BN482" s="13">
        <v>3.2258064516129031E-2</v>
      </c>
      <c r="BO482" s="13">
        <v>3.2258064516129031E-2</v>
      </c>
      <c r="BP482" s="13">
        <v>3.2258064516129031E-2</v>
      </c>
      <c r="BQ482" s="13"/>
      <c r="BR482" s="13"/>
      <c r="BS482" s="13"/>
      <c r="BT482" s="13"/>
      <c r="BU482" s="13"/>
      <c r="BV482" s="13"/>
      <c r="BW482" s="13"/>
      <c r="BX482" s="13"/>
      <c r="BY482" s="13"/>
      <c r="BZ482" s="13"/>
      <c r="CA482" s="13"/>
      <c r="CB482" s="13"/>
      <c r="CC482" s="13"/>
      <c r="CD482" s="13"/>
      <c r="CE482" s="13"/>
    </row>
    <row r="483" spans="1:83" s="2" customFormat="1" ht="14.25" customHeight="1" x14ac:dyDescent="0.2">
      <c r="A483" s="10" t="s">
        <v>27</v>
      </c>
      <c r="B483" s="10">
        <v>891</v>
      </c>
      <c r="C483" s="10" t="s">
        <v>113</v>
      </c>
      <c r="D483" s="10">
        <v>2025</v>
      </c>
      <c r="E483" s="13">
        <v>10</v>
      </c>
      <c r="F483" s="13" t="s">
        <v>785</v>
      </c>
      <c r="G483" s="13">
        <v>167069.03000000009</v>
      </c>
      <c r="H483" s="13">
        <v>167069.03000000014</v>
      </c>
      <c r="I483" s="13">
        <v>159806.91000000021</v>
      </c>
      <c r="J483" s="13">
        <v>124038.00000000019</v>
      </c>
      <c r="K483" s="13">
        <v>90510.000000000102</v>
      </c>
      <c r="L483" s="13">
        <v>85028.000000000073</v>
      </c>
      <c r="M483" s="13">
        <v>75349.000000000102</v>
      </c>
      <c r="N483" s="13">
        <v>63242.000000000007</v>
      </c>
      <c r="O483" s="13">
        <v>53126.999999999978</v>
      </c>
      <c r="P483" s="13">
        <v>46016.999999999978</v>
      </c>
      <c r="Q483" s="13">
        <v>11079.000000000005</v>
      </c>
      <c r="R483" s="13">
        <v>11079.000000000005</v>
      </c>
      <c r="S483" s="13"/>
      <c r="T483" s="13"/>
      <c r="U483" s="13"/>
      <c r="V483" s="13"/>
      <c r="W483" s="13"/>
      <c r="X483" s="13"/>
      <c r="Y483" s="13"/>
      <c r="Z483" s="13">
        <v>5389.3235483870994</v>
      </c>
      <c r="AA483" s="13">
        <v>5389.3235483871013</v>
      </c>
      <c r="AB483" s="13">
        <v>5155.0616129032323</v>
      </c>
      <c r="AC483" s="13">
        <v>4001.2258064516191</v>
      </c>
      <c r="AD483" s="13">
        <v>2919.6774193548422</v>
      </c>
      <c r="AE483" s="13">
        <v>2742.8387096774218</v>
      </c>
      <c r="AF483" s="13">
        <v>2430.6129032258095</v>
      </c>
      <c r="AG483" s="13">
        <v>2040.0645161290324</v>
      </c>
      <c r="AH483" s="13">
        <v>1713.7741935483864</v>
      </c>
      <c r="AI483" s="13">
        <v>1484.4193548387091</v>
      </c>
      <c r="AJ483" s="13">
        <v>357.38709677419371</v>
      </c>
      <c r="AK483" s="13">
        <v>357.38709677419371</v>
      </c>
      <c r="AL483" s="13"/>
      <c r="AM483" s="13"/>
      <c r="AN483" s="13"/>
      <c r="AO483" s="13"/>
      <c r="AP483" s="13"/>
      <c r="AQ483" s="13"/>
      <c r="AR483" s="13"/>
      <c r="AS483" s="13">
        <v>304</v>
      </c>
      <c r="AT483" s="13">
        <v>271</v>
      </c>
      <c r="AU483" s="13">
        <v>209</v>
      </c>
      <c r="AV483" s="13">
        <v>101</v>
      </c>
      <c r="AW483" s="13">
        <v>46</v>
      </c>
      <c r="AX483" s="13">
        <v>40</v>
      </c>
      <c r="AY483" s="13">
        <v>31</v>
      </c>
      <c r="AZ483" s="13">
        <v>22</v>
      </c>
      <c r="BA483" s="13">
        <v>16</v>
      </c>
      <c r="BB483" s="13">
        <v>13</v>
      </c>
      <c r="BC483" s="13">
        <v>2</v>
      </c>
      <c r="BD483" s="13">
        <v>2</v>
      </c>
      <c r="BE483" s="13"/>
      <c r="BF483" s="13"/>
      <c r="BG483" s="13"/>
      <c r="BH483" s="13"/>
      <c r="BI483" s="13"/>
      <c r="BJ483" s="13"/>
      <c r="BK483" s="13"/>
      <c r="BL483" s="13">
        <v>9.806451612903226</v>
      </c>
      <c r="BM483" s="13">
        <v>8.741935483870968</v>
      </c>
      <c r="BN483" s="13">
        <v>6.741935483870968</v>
      </c>
      <c r="BO483" s="13">
        <v>3.2580645161290325</v>
      </c>
      <c r="BP483" s="13">
        <v>1.4838709677419355</v>
      </c>
      <c r="BQ483" s="13">
        <v>1.2903225806451613</v>
      </c>
      <c r="BR483" s="13">
        <v>1</v>
      </c>
      <c r="BS483" s="13">
        <v>0.70967741935483875</v>
      </c>
      <c r="BT483" s="13">
        <v>0.5161290322580645</v>
      </c>
      <c r="BU483" s="13">
        <v>0.41935483870967744</v>
      </c>
      <c r="BV483" s="13">
        <v>6.4516129032258063E-2</v>
      </c>
      <c r="BW483" s="13">
        <v>6.4516129032258063E-2</v>
      </c>
      <c r="BX483" s="13"/>
      <c r="BY483" s="13"/>
      <c r="BZ483" s="13"/>
      <c r="CA483" s="13"/>
      <c r="CB483" s="13"/>
      <c r="CC483" s="13"/>
      <c r="CD483" s="13"/>
      <c r="CE483" s="13">
        <v>178.23277777835028</v>
      </c>
    </row>
    <row r="484" spans="1:83" s="2" customFormat="1" ht="14.25" customHeight="1" x14ac:dyDescent="0.2">
      <c r="A484" s="10" t="s">
        <v>27</v>
      </c>
      <c r="B484" s="10">
        <v>516</v>
      </c>
      <c r="C484" s="10" t="s">
        <v>119</v>
      </c>
      <c r="D484" s="10">
        <v>2025</v>
      </c>
      <c r="E484" s="13">
        <v>10</v>
      </c>
      <c r="F484" s="13" t="s">
        <v>784</v>
      </c>
      <c r="G484" s="13">
        <v>142208.94000000015</v>
      </c>
      <c r="H484" s="13">
        <v>142208.94000000009</v>
      </c>
      <c r="I484" s="13">
        <v>138277.90000000011</v>
      </c>
      <c r="J484" s="13">
        <v>122276.95000000013</v>
      </c>
      <c r="K484" s="13">
        <v>97960.000000000116</v>
      </c>
      <c r="L484" s="13">
        <v>89978.000000000116</v>
      </c>
      <c r="M484" s="13">
        <v>75059.000000000015</v>
      </c>
      <c r="N484" s="13">
        <v>65479.999999999985</v>
      </c>
      <c r="O484" s="13">
        <v>58692.999999999993</v>
      </c>
      <c r="P484" s="13">
        <v>44332.999999999993</v>
      </c>
      <c r="Q484" s="13">
        <v>14166</v>
      </c>
      <c r="R484" s="13">
        <v>14166</v>
      </c>
      <c r="S484" s="13">
        <v>8666</v>
      </c>
      <c r="T484" s="13"/>
      <c r="U484" s="13"/>
      <c r="V484" s="13"/>
      <c r="W484" s="13"/>
      <c r="X484" s="13"/>
      <c r="Y484" s="13"/>
      <c r="Z484" s="13">
        <v>4587.3851612903272</v>
      </c>
      <c r="AA484" s="13">
        <v>4587.3851612903254</v>
      </c>
      <c r="AB484" s="13">
        <v>4460.5774193548423</v>
      </c>
      <c r="AC484" s="13">
        <v>3944.4177419354878</v>
      </c>
      <c r="AD484" s="13">
        <v>3160.0000000000036</v>
      </c>
      <c r="AE484" s="13">
        <v>2902.5161290322617</v>
      </c>
      <c r="AF484" s="13">
        <v>2421.2580645161297</v>
      </c>
      <c r="AG484" s="13">
        <v>2112.2580645161283</v>
      </c>
      <c r="AH484" s="13">
        <v>1893.322580645161</v>
      </c>
      <c r="AI484" s="13">
        <v>1430.0967741935481</v>
      </c>
      <c r="AJ484" s="13">
        <v>456.96774193548384</v>
      </c>
      <c r="AK484" s="13">
        <v>456.96774193548384</v>
      </c>
      <c r="AL484" s="13">
        <v>279.54838709677421</v>
      </c>
      <c r="AM484" s="13"/>
      <c r="AN484" s="13"/>
      <c r="AO484" s="13"/>
      <c r="AP484" s="13"/>
      <c r="AQ484" s="13"/>
      <c r="AR484" s="13"/>
      <c r="AS484" s="13">
        <v>181</v>
      </c>
      <c r="AT484" s="13">
        <v>170</v>
      </c>
      <c r="AU484" s="13">
        <v>141</v>
      </c>
      <c r="AV484" s="13">
        <v>92</v>
      </c>
      <c r="AW484" s="13">
        <v>52</v>
      </c>
      <c r="AX484" s="13">
        <v>43</v>
      </c>
      <c r="AY484" s="13">
        <v>29</v>
      </c>
      <c r="AZ484" s="13">
        <v>22</v>
      </c>
      <c r="BA484" s="13">
        <v>18</v>
      </c>
      <c r="BB484" s="13">
        <v>12</v>
      </c>
      <c r="BC484" s="13">
        <v>2</v>
      </c>
      <c r="BD484" s="13">
        <v>2</v>
      </c>
      <c r="BE484" s="13">
        <v>1</v>
      </c>
      <c r="BF484" s="13"/>
      <c r="BG484" s="13"/>
      <c r="BH484" s="13"/>
      <c r="BI484" s="13"/>
      <c r="BJ484" s="13"/>
      <c r="BK484" s="13"/>
      <c r="BL484" s="13">
        <v>5.838709677419355</v>
      </c>
      <c r="BM484" s="13">
        <v>5.4838709677419351</v>
      </c>
      <c r="BN484" s="13">
        <v>4.5483870967741939</v>
      </c>
      <c r="BO484" s="13">
        <v>2.967741935483871</v>
      </c>
      <c r="BP484" s="13">
        <v>1.6774193548387097</v>
      </c>
      <c r="BQ484" s="13">
        <v>1.3870967741935485</v>
      </c>
      <c r="BR484" s="13">
        <v>0.93548387096774188</v>
      </c>
      <c r="BS484" s="13">
        <v>0.70967741935483875</v>
      </c>
      <c r="BT484" s="13">
        <v>0.58064516129032262</v>
      </c>
      <c r="BU484" s="13">
        <v>0.38709677419354838</v>
      </c>
      <c r="BV484" s="13">
        <v>6.4516129032258063E-2</v>
      </c>
      <c r="BW484" s="13">
        <v>6.4516129032258063E-2</v>
      </c>
      <c r="BX484" s="13">
        <v>3.2258064516129031E-2</v>
      </c>
      <c r="BY484" s="13"/>
      <c r="BZ484" s="13"/>
      <c r="CA484" s="13"/>
      <c r="CB484" s="13"/>
      <c r="CC484" s="13"/>
      <c r="CD484" s="13"/>
      <c r="CE484" s="13">
        <v>132.68083333296468</v>
      </c>
    </row>
    <row r="485" spans="1:83" s="2" customFormat="1" ht="14.25" customHeight="1" x14ac:dyDescent="0.2">
      <c r="A485" s="10" t="s">
        <v>27</v>
      </c>
      <c r="B485" s="10">
        <v>557</v>
      </c>
      <c r="C485" s="10" t="s">
        <v>182</v>
      </c>
      <c r="D485" s="10">
        <v>2025</v>
      </c>
      <c r="E485" s="13">
        <v>10</v>
      </c>
      <c r="F485" s="13" t="s">
        <v>795</v>
      </c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  <c r="BR485" s="13"/>
      <c r="BS485" s="13"/>
      <c r="BT485" s="13"/>
      <c r="BU485" s="13"/>
      <c r="BV485" s="13"/>
      <c r="BW485" s="13"/>
      <c r="BX485" s="13"/>
      <c r="BY485" s="13"/>
      <c r="BZ485" s="13"/>
      <c r="CA485" s="13"/>
      <c r="CB485" s="13"/>
      <c r="CC485" s="13"/>
      <c r="CD485" s="13"/>
      <c r="CE485" s="13">
        <v>1.55</v>
      </c>
    </row>
    <row r="486" spans="1:83" s="2" customFormat="1" ht="14.25" customHeight="1" x14ac:dyDescent="0.2">
      <c r="A486" s="10" t="s">
        <v>27</v>
      </c>
      <c r="B486" s="10">
        <v>803</v>
      </c>
      <c r="C486" s="10" t="s">
        <v>154</v>
      </c>
      <c r="D486" s="10">
        <v>2025</v>
      </c>
      <c r="E486" s="13">
        <v>10</v>
      </c>
      <c r="F486" s="13" t="s">
        <v>779</v>
      </c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  <c r="BR486" s="13"/>
      <c r="BS486" s="13"/>
      <c r="BT486" s="13"/>
      <c r="BU486" s="13"/>
      <c r="BV486" s="13"/>
      <c r="BW486" s="13"/>
      <c r="BX486" s="13"/>
      <c r="BY486" s="13"/>
      <c r="BZ486" s="13"/>
      <c r="CA486" s="13"/>
      <c r="CB486" s="13"/>
      <c r="CC486" s="13"/>
      <c r="CD486" s="13"/>
      <c r="CE486" s="13">
        <v>7.46</v>
      </c>
    </row>
    <row r="487" spans="1:83" s="2" customFormat="1" ht="14.25" customHeight="1" x14ac:dyDescent="0.2">
      <c r="A487" s="10" t="s">
        <v>27</v>
      </c>
      <c r="B487" s="10">
        <v>870</v>
      </c>
      <c r="C487" s="10" t="s">
        <v>112</v>
      </c>
      <c r="D487" s="10">
        <v>2025</v>
      </c>
      <c r="E487" s="13">
        <v>10</v>
      </c>
      <c r="F487" s="13" t="s">
        <v>789</v>
      </c>
      <c r="G487" s="13">
        <v>0</v>
      </c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>
        <v>0</v>
      </c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>
        <v>1</v>
      </c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>
        <v>3.2258064516129031E-2</v>
      </c>
      <c r="BM487" s="13"/>
      <c r="BN487" s="13"/>
      <c r="BO487" s="13"/>
      <c r="BP487" s="13"/>
      <c r="BQ487" s="13"/>
      <c r="BR487" s="13"/>
      <c r="BS487" s="13"/>
      <c r="BT487" s="13"/>
      <c r="BU487" s="13"/>
      <c r="BV487" s="13"/>
      <c r="BW487" s="13"/>
      <c r="BX487" s="13"/>
      <c r="BY487" s="13"/>
      <c r="BZ487" s="13"/>
      <c r="CA487" s="13"/>
      <c r="CB487" s="13"/>
      <c r="CC487" s="13"/>
      <c r="CD487" s="13"/>
      <c r="CE487" s="13"/>
    </row>
    <row r="488" spans="1:83" s="2" customFormat="1" ht="14.25" customHeight="1" x14ac:dyDescent="0.2">
      <c r="A488" s="10" t="s">
        <v>27</v>
      </c>
      <c r="B488" s="10">
        <v>805</v>
      </c>
      <c r="C488" s="10" t="s">
        <v>137</v>
      </c>
      <c r="D488" s="10">
        <v>2025</v>
      </c>
      <c r="E488" s="13">
        <v>10</v>
      </c>
      <c r="F488" s="13" t="s">
        <v>797</v>
      </c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  <c r="BR488" s="13"/>
      <c r="BS488" s="13"/>
      <c r="BT488" s="13"/>
      <c r="BU488" s="13"/>
      <c r="BV488" s="13"/>
      <c r="BW488" s="13"/>
      <c r="BX488" s="13"/>
      <c r="BY488" s="13"/>
      <c r="BZ488" s="13"/>
      <c r="CA488" s="13"/>
      <c r="CB488" s="13"/>
      <c r="CC488" s="13"/>
      <c r="CD488" s="13"/>
      <c r="CE488" s="13">
        <v>29.919722222383136</v>
      </c>
    </row>
    <row r="489" spans="1:83" s="2" customFormat="1" ht="14.25" customHeight="1" x14ac:dyDescent="0.2">
      <c r="A489" s="10" t="s">
        <v>27</v>
      </c>
      <c r="B489" s="10">
        <v>838</v>
      </c>
      <c r="C489" s="10" t="s">
        <v>98</v>
      </c>
      <c r="D489" s="10">
        <v>2025</v>
      </c>
      <c r="E489" s="13">
        <v>10</v>
      </c>
      <c r="F489" s="13" t="s">
        <v>796</v>
      </c>
      <c r="G489" s="13">
        <v>23176</v>
      </c>
      <c r="H489" s="13">
        <v>23176</v>
      </c>
      <c r="I489" s="13">
        <v>23176</v>
      </c>
      <c r="J489" s="13">
        <v>23176</v>
      </c>
      <c r="K489" s="13">
        <v>23176</v>
      </c>
      <c r="L489" s="13">
        <v>23176</v>
      </c>
      <c r="M489" s="13">
        <v>23176</v>
      </c>
      <c r="N489" s="13">
        <v>23176</v>
      </c>
      <c r="O489" s="13">
        <v>23176</v>
      </c>
      <c r="P489" s="13">
        <v>23176</v>
      </c>
      <c r="Q489" s="13">
        <v>23176</v>
      </c>
      <c r="R489" s="13">
        <v>23176</v>
      </c>
      <c r="S489" s="13">
        <v>23176</v>
      </c>
      <c r="T489" s="13">
        <v>23176</v>
      </c>
      <c r="U489" s="13">
        <v>23176</v>
      </c>
      <c r="V489" s="13">
        <v>23176</v>
      </c>
      <c r="W489" s="13">
        <v>23176</v>
      </c>
      <c r="X489" s="13"/>
      <c r="Y489" s="13"/>
      <c r="Z489" s="13">
        <v>747.61290322580646</v>
      </c>
      <c r="AA489" s="13">
        <v>747.61290322580646</v>
      </c>
      <c r="AB489" s="13">
        <v>747.61290322580646</v>
      </c>
      <c r="AC489" s="13">
        <v>747.61290322580646</v>
      </c>
      <c r="AD489" s="13">
        <v>747.61290322580646</v>
      </c>
      <c r="AE489" s="13">
        <v>747.61290322580646</v>
      </c>
      <c r="AF489" s="13">
        <v>747.61290322580646</v>
      </c>
      <c r="AG489" s="13">
        <v>747.61290322580646</v>
      </c>
      <c r="AH489" s="13">
        <v>747.61290322580646</v>
      </c>
      <c r="AI489" s="13">
        <v>747.61290322580646</v>
      </c>
      <c r="AJ489" s="13">
        <v>747.61290322580646</v>
      </c>
      <c r="AK489" s="13">
        <v>747.61290322580646</v>
      </c>
      <c r="AL489" s="13">
        <v>747.61290322580646</v>
      </c>
      <c r="AM489" s="13">
        <v>747.61290322580646</v>
      </c>
      <c r="AN489" s="13">
        <v>747.61290322580646</v>
      </c>
      <c r="AO489" s="13">
        <v>747.61290322580646</v>
      </c>
      <c r="AP489" s="13">
        <v>747.61290322580646</v>
      </c>
      <c r="AQ489" s="13"/>
      <c r="AR489" s="13"/>
      <c r="AS489" s="13">
        <v>1</v>
      </c>
      <c r="AT489" s="13">
        <v>1</v>
      </c>
      <c r="AU489" s="13">
        <v>1</v>
      </c>
      <c r="AV489" s="13">
        <v>1</v>
      </c>
      <c r="AW489" s="13">
        <v>1</v>
      </c>
      <c r="AX489" s="13">
        <v>1</v>
      </c>
      <c r="AY489" s="13">
        <v>1</v>
      </c>
      <c r="AZ489" s="13">
        <v>1</v>
      </c>
      <c r="BA489" s="13">
        <v>1</v>
      </c>
      <c r="BB489" s="13">
        <v>1</v>
      </c>
      <c r="BC489" s="13">
        <v>1</v>
      </c>
      <c r="BD489" s="13">
        <v>1</v>
      </c>
      <c r="BE489" s="13">
        <v>1</v>
      </c>
      <c r="BF489" s="13">
        <v>1</v>
      </c>
      <c r="BG489" s="13">
        <v>1</v>
      </c>
      <c r="BH489" s="13">
        <v>1</v>
      </c>
      <c r="BI489" s="13">
        <v>1</v>
      </c>
      <c r="BJ489" s="13"/>
      <c r="BK489" s="13"/>
      <c r="BL489" s="13">
        <v>3.2258064516129031E-2</v>
      </c>
      <c r="BM489" s="13">
        <v>3.2258064516129031E-2</v>
      </c>
      <c r="BN489" s="13">
        <v>3.2258064516129031E-2</v>
      </c>
      <c r="BO489" s="13">
        <v>3.2258064516129031E-2</v>
      </c>
      <c r="BP489" s="13">
        <v>3.2258064516129031E-2</v>
      </c>
      <c r="BQ489" s="13">
        <v>3.2258064516129031E-2</v>
      </c>
      <c r="BR489" s="13">
        <v>3.2258064516129031E-2</v>
      </c>
      <c r="BS489" s="13">
        <v>3.2258064516129031E-2</v>
      </c>
      <c r="BT489" s="13">
        <v>3.2258064516129031E-2</v>
      </c>
      <c r="BU489" s="13">
        <v>3.2258064516129031E-2</v>
      </c>
      <c r="BV489" s="13">
        <v>3.2258064516129031E-2</v>
      </c>
      <c r="BW489" s="13">
        <v>3.2258064516129031E-2</v>
      </c>
      <c r="BX489" s="13">
        <v>3.2258064516129031E-2</v>
      </c>
      <c r="BY489" s="13">
        <v>3.2258064516129031E-2</v>
      </c>
      <c r="BZ489" s="13">
        <v>3.2258064516129031E-2</v>
      </c>
      <c r="CA489" s="13">
        <v>3.2258064516129031E-2</v>
      </c>
      <c r="CB489" s="13">
        <v>3.2258064516129031E-2</v>
      </c>
      <c r="CC489" s="13"/>
      <c r="CD489" s="13"/>
      <c r="CE489" s="13"/>
    </row>
    <row r="490" spans="1:83" s="2" customFormat="1" ht="14.25" customHeight="1" x14ac:dyDescent="0.2">
      <c r="A490" s="10" t="s">
        <v>27</v>
      </c>
      <c r="B490" s="10">
        <v>565</v>
      </c>
      <c r="C490" s="10" t="s">
        <v>187</v>
      </c>
      <c r="D490" s="10">
        <v>2025</v>
      </c>
      <c r="E490" s="13">
        <v>10</v>
      </c>
      <c r="F490" s="13" t="s">
        <v>798</v>
      </c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  <c r="BR490" s="13"/>
      <c r="BS490" s="13"/>
      <c r="BT490" s="13"/>
      <c r="BU490" s="13"/>
      <c r="BV490" s="13"/>
      <c r="BW490" s="13"/>
      <c r="BX490" s="13"/>
      <c r="BY490" s="13"/>
      <c r="BZ490" s="13"/>
      <c r="CA490" s="13"/>
      <c r="CB490" s="13"/>
      <c r="CC490" s="13"/>
      <c r="CD490" s="13"/>
      <c r="CE490" s="13">
        <v>8</v>
      </c>
    </row>
    <row r="491" spans="1:83" s="2" customFormat="1" ht="14.25" customHeight="1" x14ac:dyDescent="0.2">
      <c r="A491" s="10" t="s">
        <v>27</v>
      </c>
      <c r="B491" s="10">
        <v>820</v>
      </c>
      <c r="C491" s="10" t="s">
        <v>134</v>
      </c>
      <c r="D491" s="10">
        <v>2025</v>
      </c>
      <c r="E491" s="13">
        <v>10</v>
      </c>
      <c r="F491" s="13" t="s">
        <v>800</v>
      </c>
      <c r="G491" s="13">
        <v>144441.16000000056</v>
      </c>
      <c r="H491" s="13">
        <v>144459.16000000047</v>
      </c>
      <c r="I491" s="13">
        <v>139456.07000000036</v>
      </c>
      <c r="J491" s="13">
        <v>102770.00000000012</v>
      </c>
      <c r="K491" s="13">
        <v>74843.000000000102</v>
      </c>
      <c r="L491" s="13">
        <v>66703.999999999971</v>
      </c>
      <c r="M491" s="13">
        <v>56010.999999999927</v>
      </c>
      <c r="N491" s="13">
        <v>50824.999999999927</v>
      </c>
      <c r="O491" s="13">
        <v>44093.99999999992</v>
      </c>
      <c r="P491" s="13">
        <v>31999.999999999964</v>
      </c>
      <c r="Q491" s="13">
        <v>11000.000000000009</v>
      </c>
      <c r="R491" s="13">
        <v>11000.000000000009</v>
      </c>
      <c r="S491" s="13"/>
      <c r="T491" s="13"/>
      <c r="U491" s="13"/>
      <c r="V491" s="13"/>
      <c r="W491" s="13"/>
      <c r="X491" s="13"/>
      <c r="Y491" s="13"/>
      <c r="Z491" s="13">
        <v>4659.392258064534</v>
      </c>
      <c r="AA491" s="13">
        <v>4659.9729032258219</v>
      </c>
      <c r="AB491" s="13">
        <v>4498.582903225818</v>
      </c>
      <c r="AC491" s="13">
        <v>3315.1612903225846</v>
      </c>
      <c r="AD491" s="13">
        <v>2414.2903225806485</v>
      </c>
      <c r="AE491" s="13">
        <v>2151.7419354838698</v>
      </c>
      <c r="AF491" s="13">
        <v>1806.8064516129009</v>
      </c>
      <c r="AG491" s="13">
        <v>1639.5161290322558</v>
      </c>
      <c r="AH491" s="13">
        <v>1422.3870967741909</v>
      </c>
      <c r="AI491" s="13">
        <v>1032.2580645161279</v>
      </c>
      <c r="AJ491" s="13">
        <v>354.83870967741967</v>
      </c>
      <c r="AK491" s="13">
        <v>354.83870967741967</v>
      </c>
      <c r="AL491" s="13"/>
      <c r="AM491" s="13"/>
      <c r="AN491" s="13"/>
      <c r="AO491" s="13"/>
      <c r="AP491" s="13"/>
      <c r="AQ491" s="13"/>
      <c r="AR491" s="13"/>
      <c r="AS491" s="13">
        <v>271</v>
      </c>
      <c r="AT491" s="13">
        <v>246</v>
      </c>
      <c r="AU491" s="13">
        <v>199</v>
      </c>
      <c r="AV491" s="13">
        <v>88</v>
      </c>
      <c r="AW491" s="13">
        <v>41</v>
      </c>
      <c r="AX491" s="13">
        <v>32</v>
      </c>
      <c r="AY491" s="13">
        <v>22</v>
      </c>
      <c r="AZ491" s="13">
        <v>18</v>
      </c>
      <c r="BA491" s="13">
        <v>14</v>
      </c>
      <c r="BB491" s="13">
        <v>9</v>
      </c>
      <c r="BC491" s="13">
        <v>2</v>
      </c>
      <c r="BD491" s="13">
        <v>2</v>
      </c>
      <c r="BE491" s="13"/>
      <c r="BF491" s="13"/>
      <c r="BG491" s="13"/>
      <c r="BH491" s="13"/>
      <c r="BI491" s="13"/>
      <c r="BJ491" s="13"/>
      <c r="BK491" s="13"/>
      <c r="BL491" s="13">
        <v>8.741935483870968</v>
      </c>
      <c r="BM491" s="13">
        <v>7.935483870967742</v>
      </c>
      <c r="BN491" s="13">
        <v>6.419354838709677</v>
      </c>
      <c r="BO491" s="13">
        <v>2.838709677419355</v>
      </c>
      <c r="BP491" s="13">
        <v>1.3225806451612903</v>
      </c>
      <c r="BQ491" s="13">
        <v>1.032258064516129</v>
      </c>
      <c r="BR491" s="13">
        <v>0.70967741935483875</v>
      </c>
      <c r="BS491" s="13">
        <v>0.58064516129032262</v>
      </c>
      <c r="BT491" s="13">
        <v>0.45161290322580644</v>
      </c>
      <c r="BU491" s="13">
        <v>0.29032258064516131</v>
      </c>
      <c r="BV491" s="13">
        <v>6.4516129032258063E-2</v>
      </c>
      <c r="BW491" s="13">
        <v>6.4516129032258063E-2</v>
      </c>
      <c r="BX491" s="13"/>
      <c r="BY491" s="13"/>
      <c r="BZ491" s="13"/>
      <c r="CA491" s="13"/>
      <c r="CB491" s="13"/>
      <c r="CC491" s="13"/>
      <c r="CD491" s="13"/>
      <c r="CE491" s="13">
        <v>193.41277777747018</v>
      </c>
    </row>
    <row r="492" spans="1:83" s="2" customFormat="1" ht="14.25" customHeight="1" x14ac:dyDescent="0.2">
      <c r="A492" s="10" t="s">
        <v>27</v>
      </c>
      <c r="B492" s="10">
        <v>890</v>
      </c>
      <c r="C492" s="10" t="s">
        <v>97</v>
      </c>
      <c r="D492" s="10">
        <v>2025</v>
      </c>
      <c r="E492" s="13">
        <v>10</v>
      </c>
      <c r="F492" s="13" t="s">
        <v>792</v>
      </c>
      <c r="G492" s="13">
        <v>9948.0000000000036</v>
      </c>
      <c r="H492" s="13">
        <v>9948</v>
      </c>
      <c r="I492" s="13">
        <v>9908</v>
      </c>
      <c r="J492" s="13">
        <v>9269</v>
      </c>
      <c r="K492" s="13">
        <v>6918</v>
      </c>
      <c r="L492" s="13">
        <v>6000</v>
      </c>
      <c r="M492" s="13">
        <v>6000</v>
      </c>
      <c r="N492" s="13">
        <v>6000</v>
      </c>
      <c r="O492" s="13">
        <v>6000</v>
      </c>
      <c r="P492" s="13">
        <v>6000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>
        <v>320.90322580645176</v>
      </c>
      <c r="AA492" s="13">
        <v>320.90322580645159</v>
      </c>
      <c r="AB492" s="13">
        <v>319.61290322580646</v>
      </c>
      <c r="AC492" s="13">
        <v>299</v>
      </c>
      <c r="AD492" s="13">
        <v>223.16129032258064</v>
      </c>
      <c r="AE492" s="13">
        <v>193.54838709677421</v>
      </c>
      <c r="AF492" s="13">
        <v>193.54838709677421</v>
      </c>
      <c r="AG492" s="13">
        <v>193.54838709677421</v>
      </c>
      <c r="AH492" s="13">
        <v>193.54838709677421</v>
      </c>
      <c r="AI492" s="13">
        <v>193.54838709677421</v>
      </c>
      <c r="AJ492" s="13"/>
      <c r="AK492" s="13"/>
      <c r="AL492" s="13"/>
      <c r="AM492" s="13"/>
      <c r="AN492" s="13"/>
      <c r="AO492" s="13"/>
      <c r="AP492" s="13"/>
      <c r="AQ492" s="13"/>
      <c r="AR492" s="13"/>
      <c r="AS492" s="13">
        <v>11</v>
      </c>
      <c r="AT492" s="13">
        <v>10</v>
      </c>
      <c r="AU492" s="13">
        <v>9</v>
      </c>
      <c r="AV492" s="13">
        <v>7</v>
      </c>
      <c r="AW492" s="13">
        <v>3</v>
      </c>
      <c r="AX492" s="13">
        <v>2</v>
      </c>
      <c r="AY492" s="13">
        <v>2</v>
      </c>
      <c r="AZ492" s="13">
        <v>2</v>
      </c>
      <c r="BA492" s="13">
        <v>2</v>
      </c>
      <c r="BB492" s="13">
        <v>2</v>
      </c>
      <c r="BC492" s="13"/>
      <c r="BD492" s="13"/>
      <c r="BE492" s="13"/>
      <c r="BF492" s="13"/>
      <c r="BG492" s="13"/>
      <c r="BH492" s="13"/>
      <c r="BI492" s="13"/>
      <c r="BJ492" s="13"/>
      <c r="BK492" s="13"/>
      <c r="BL492" s="13">
        <v>0.35483870967741937</v>
      </c>
      <c r="BM492" s="13">
        <v>0.32258064516129031</v>
      </c>
      <c r="BN492" s="13">
        <v>0.29032258064516131</v>
      </c>
      <c r="BO492" s="13">
        <v>0.22580645161290322</v>
      </c>
      <c r="BP492" s="13">
        <v>9.6774193548387094E-2</v>
      </c>
      <c r="BQ492" s="13">
        <v>6.4516129032258063E-2</v>
      </c>
      <c r="BR492" s="13">
        <v>6.4516129032258063E-2</v>
      </c>
      <c r="BS492" s="13">
        <v>6.4516129032258063E-2</v>
      </c>
      <c r="BT492" s="13">
        <v>6.4516129032258063E-2</v>
      </c>
      <c r="BU492" s="13">
        <v>6.4516129032258063E-2</v>
      </c>
      <c r="BV492" s="13"/>
      <c r="BW492" s="13"/>
      <c r="BX492" s="13"/>
      <c r="BY492" s="13"/>
      <c r="BZ492" s="13"/>
      <c r="CA492" s="13"/>
      <c r="CB492" s="13"/>
      <c r="CC492" s="13"/>
      <c r="CD492" s="13"/>
      <c r="CE492" s="13">
        <v>8.6636111110565253</v>
      </c>
    </row>
    <row r="493" spans="1:83" s="2" customFormat="1" ht="14.25" customHeight="1" x14ac:dyDescent="0.2">
      <c r="A493" s="10" t="s">
        <v>29</v>
      </c>
      <c r="B493" s="10">
        <v>828</v>
      </c>
      <c r="C493" s="10" t="s">
        <v>158</v>
      </c>
      <c r="D493" s="10">
        <v>2025</v>
      </c>
      <c r="E493" s="13">
        <v>10</v>
      </c>
      <c r="F493" s="13" t="s">
        <v>804</v>
      </c>
      <c r="G493" s="13">
        <v>396</v>
      </c>
      <c r="H493" s="13">
        <v>396</v>
      </c>
      <c r="I493" s="13">
        <v>396</v>
      </c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>
        <v>12.774193548387096</v>
      </c>
      <c r="AA493" s="13">
        <v>12.774193548387096</v>
      </c>
      <c r="AB493" s="13">
        <v>12.774193548387096</v>
      </c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>
        <v>1</v>
      </c>
      <c r="AT493" s="13">
        <v>1</v>
      </c>
      <c r="AU493" s="13">
        <v>1</v>
      </c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>
        <v>3.2258064516129031E-2</v>
      </c>
      <c r="BM493" s="13">
        <v>3.2258064516129031E-2</v>
      </c>
      <c r="BN493" s="13">
        <v>3.2258064516129031E-2</v>
      </c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</row>
    <row r="494" spans="1:83" s="2" customFormat="1" ht="14.25" customHeight="1" x14ac:dyDescent="0.2">
      <c r="A494" s="10" t="s">
        <v>29</v>
      </c>
      <c r="B494" s="10">
        <v>547</v>
      </c>
      <c r="C494" s="10" t="s">
        <v>94</v>
      </c>
      <c r="D494" s="10">
        <v>2025</v>
      </c>
      <c r="E494" s="13">
        <v>10</v>
      </c>
      <c r="F494" s="13" t="s">
        <v>819</v>
      </c>
      <c r="G494" s="13">
        <v>179</v>
      </c>
      <c r="H494" s="13">
        <v>179</v>
      </c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>
        <v>5.774193548387097</v>
      </c>
      <c r="AA494" s="13">
        <v>5.774193548387097</v>
      </c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>
        <v>1</v>
      </c>
      <c r="AT494" s="13">
        <v>1</v>
      </c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>
        <v>3.2258064516129031E-2</v>
      </c>
      <c r="BM494" s="13">
        <v>3.2258064516129031E-2</v>
      </c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</row>
    <row r="495" spans="1:83" s="2" customFormat="1" ht="14.25" customHeight="1" x14ac:dyDescent="0.2">
      <c r="A495" s="10" t="s">
        <v>29</v>
      </c>
      <c r="B495" s="10">
        <v>574</v>
      </c>
      <c r="C495" s="10" t="s">
        <v>100</v>
      </c>
      <c r="D495" s="10">
        <v>2025</v>
      </c>
      <c r="E495" s="13">
        <v>10</v>
      </c>
      <c r="F495" s="13" t="s">
        <v>821</v>
      </c>
      <c r="G495" s="13">
        <v>220</v>
      </c>
      <c r="H495" s="13">
        <v>220</v>
      </c>
      <c r="I495" s="13">
        <v>220</v>
      </c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>
        <v>7.096774193548387</v>
      </c>
      <c r="AA495" s="13">
        <v>7.096774193548387</v>
      </c>
      <c r="AB495" s="13">
        <v>7.096774193548387</v>
      </c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>
        <v>1</v>
      </c>
      <c r="AT495" s="13">
        <v>1</v>
      </c>
      <c r="AU495" s="13">
        <v>1</v>
      </c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>
        <v>3.2258064516129031E-2</v>
      </c>
      <c r="BM495" s="13">
        <v>3.2258064516129031E-2</v>
      </c>
      <c r="BN495" s="13">
        <v>3.2258064516129031E-2</v>
      </c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</row>
    <row r="496" spans="1:83" s="2" customFormat="1" ht="14.25" customHeight="1" x14ac:dyDescent="0.2">
      <c r="A496" s="10" t="s">
        <v>29</v>
      </c>
      <c r="B496" s="10"/>
      <c r="C496" s="10"/>
      <c r="D496" s="10">
        <v>2025</v>
      </c>
      <c r="E496" s="13">
        <v>10</v>
      </c>
      <c r="F496" s="13" t="s">
        <v>822</v>
      </c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>
        <v>16</v>
      </c>
    </row>
    <row r="497" spans="1:83" s="2" customFormat="1" ht="14.25" customHeight="1" x14ac:dyDescent="0.2">
      <c r="A497" s="10" t="s">
        <v>29</v>
      </c>
      <c r="B497" s="10">
        <v>579</v>
      </c>
      <c r="C497" s="10" t="s">
        <v>104</v>
      </c>
      <c r="D497" s="10">
        <v>2025</v>
      </c>
      <c r="E497" s="13">
        <v>10</v>
      </c>
      <c r="F497" s="13" t="s">
        <v>824</v>
      </c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>
        <v>2.54</v>
      </c>
    </row>
    <row r="498" spans="1:83" s="2" customFormat="1" ht="14.25" customHeight="1" x14ac:dyDescent="0.2">
      <c r="A498" s="10" t="s">
        <v>29</v>
      </c>
      <c r="B498" s="10">
        <v>577</v>
      </c>
      <c r="C498" s="10" t="s">
        <v>108</v>
      </c>
      <c r="D498" s="10">
        <v>2025</v>
      </c>
      <c r="E498" s="13">
        <v>10</v>
      </c>
      <c r="F498" s="13" t="s">
        <v>823</v>
      </c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>
        <v>2.5</v>
      </c>
    </row>
    <row r="499" spans="1:83" s="2" customFormat="1" ht="14.25" customHeight="1" x14ac:dyDescent="0.2">
      <c r="A499" s="10" t="s">
        <v>29</v>
      </c>
      <c r="B499" s="10">
        <v>891</v>
      </c>
      <c r="C499" s="10" t="s">
        <v>113</v>
      </c>
      <c r="D499" s="10">
        <v>2025</v>
      </c>
      <c r="E499" s="13">
        <v>10</v>
      </c>
      <c r="F499" s="13" t="s">
        <v>825</v>
      </c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>
        <v>2.4</v>
      </c>
    </row>
    <row r="500" spans="1:83" s="2" customFormat="1" ht="14.25" customHeight="1" x14ac:dyDescent="0.2">
      <c r="A500" s="10" t="s">
        <v>29</v>
      </c>
      <c r="B500" s="10">
        <v>898</v>
      </c>
      <c r="C500" s="10" t="s">
        <v>107</v>
      </c>
      <c r="D500" s="10">
        <v>2025</v>
      </c>
      <c r="E500" s="13">
        <v>10</v>
      </c>
      <c r="F500" s="13" t="s">
        <v>826</v>
      </c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>
        <v>2.4500000000000002</v>
      </c>
    </row>
    <row r="501" spans="1:83" s="2" customFormat="1" ht="14.25" customHeight="1" x14ac:dyDescent="0.2">
      <c r="A501" s="10" t="s">
        <v>29</v>
      </c>
      <c r="B501" s="10">
        <v>870</v>
      </c>
      <c r="C501" s="10" t="s">
        <v>112</v>
      </c>
      <c r="D501" s="10">
        <v>2025</v>
      </c>
      <c r="E501" s="13">
        <v>10</v>
      </c>
      <c r="F501" s="13" t="s">
        <v>818</v>
      </c>
      <c r="G501" s="13">
        <v>13642</v>
      </c>
      <c r="H501" s="13">
        <v>13642</v>
      </c>
      <c r="I501" s="13">
        <v>13642</v>
      </c>
      <c r="J501" s="13">
        <v>13642</v>
      </c>
      <c r="K501" s="13">
        <v>13642</v>
      </c>
      <c r="L501" s="13">
        <v>13642</v>
      </c>
      <c r="M501" s="13">
        <v>13642</v>
      </c>
      <c r="N501" s="13">
        <v>13642</v>
      </c>
      <c r="O501" s="13">
        <v>13642</v>
      </c>
      <c r="P501" s="13">
        <v>13642</v>
      </c>
      <c r="Q501" s="13">
        <v>13642</v>
      </c>
      <c r="R501" s="13">
        <v>13642</v>
      </c>
      <c r="S501" s="13">
        <v>13642</v>
      </c>
      <c r="T501" s="13">
        <v>13642</v>
      </c>
      <c r="U501" s="13">
        <v>13642</v>
      </c>
      <c r="V501" s="13"/>
      <c r="W501" s="13"/>
      <c r="X501" s="13"/>
      <c r="Y501" s="13"/>
      <c r="Z501" s="13">
        <v>440.06451612903226</v>
      </c>
      <c r="AA501" s="13">
        <v>440.06451612903226</v>
      </c>
      <c r="AB501" s="13">
        <v>440.06451612903226</v>
      </c>
      <c r="AC501" s="13">
        <v>440.06451612903226</v>
      </c>
      <c r="AD501" s="13">
        <v>440.06451612903226</v>
      </c>
      <c r="AE501" s="13">
        <v>440.06451612903226</v>
      </c>
      <c r="AF501" s="13">
        <v>440.06451612903226</v>
      </c>
      <c r="AG501" s="13">
        <v>440.06451612903226</v>
      </c>
      <c r="AH501" s="13">
        <v>440.06451612903226</v>
      </c>
      <c r="AI501" s="13">
        <v>440.06451612903226</v>
      </c>
      <c r="AJ501" s="13">
        <v>440.06451612903226</v>
      </c>
      <c r="AK501" s="13">
        <v>440.06451612903226</v>
      </c>
      <c r="AL501" s="13">
        <v>440.06451612903226</v>
      </c>
      <c r="AM501" s="13">
        <v>440.06451612903226</v>
      </c>
      <c r="AN501" s="13">
        <v>440.06451612903226</v>
      </c>
      <c r="AO501" s="13"/>
      <c r="AP501" s="13"/>
      <c r="AQ501" s="13"/>
      <c r="AR501" s="13"/>
      <c r="AS501" s="13">
        <v>1</v>
      </c>
      <c r="AT501" s="13">
        <v>1</v>
      </c>
      <c r="AU501" s="13">
        <v>1</v>
      </c>
      <c r="AV501" s="13">
        <v>1</v>
      </c>
      <c r="AW501" s="13">
        <v>1</v>
      </c>
      <c r="AX501" s="13">
        <v>1</v>
      </c>
      <c r="AY501" s="13">
        <v>1</v>
      </c>
      <c r="AZ501" s="13">
        <v>1</v>
      </c>
      <c r="BA501" s="13">
        <v>1</v>
      </c>
      <c r="BB501" s="13">
        <v>1</v>
      </c>
      <c r="BC501" s="13">
        <v>1</v>
      </c>
      <c r="BD501" s="13">
        <v>1</v>
      </c>
      <c r="BE501" s="13">
        <v>1</v>
      </c>
      <c r="BF501" s="13">
        <v>1</v>
      </c>
      <c r="BG501" s="13">
        <v>1</v>
      </c>
      <c r="BH501" s="13"/>
      <c r="BI501" s="13"/>
      <c r="BJ501" s="13"/>
      <c r="BK501" s="13"/>
      <c r="BL501" s="13">
        <v>3.2258064516129031E-2</v>
      </c>
      <c r="BM501" s="13">
        <v>3.2258064516129031E-2</v>
      </c>
      <c r="BN501" s="13">
        <v>3.2258064516129031E-2</v>
      </c>
      <c r="BO501" s="13">
        <v>3.2258064516129031E-2</v>
      </c>
      <c r="BP501" s="13">
        <v>3.2258064516129031E-2</v>
      </c>
      <c r="BQ501" s="13">
        <v>3.2258064516129031E-2</v>
      </c>
      <c r="BR501" s="13">
        <v>3.2258064516129031E-2</v>
      </c>
      <c r="BS501" s="13">
        <v>3.2258064516129031E-2</v>
      </c>
      <c r="BT501" s="13">
        <v>3.2258064516129031E-2</v>
      </c>
      <c r="BU501" s="13">
        <v>3.2258064516129031E-2</v>
      </c>
      <c r="BV501" s="13">
        <v>3.2258064516129031E-2</v>
      </c>
      <c r="BW501" s="13">
        <v>3.2258064516129031E-2</v>
      </c>
      <c r="BX501" s="13">
        <v>3.2258064516129031E-2</v>
      </c>
      <c r="BY501" s="13">
        <v>3.2258064516129031E-2</v>
      </c>
      <c r="BZ501" s="13">
        <v>3.2258064516129031E-2</v>
      </c>
      <c r="CA501" s="13"/>
      <c r="CB501" s="13"/>
      <c r="CC501" s="13"/>
      <c r="CD501" s="13"/>
      <c r="CE501" s="13"/>
    </row>
    <row r="502" spans="1:83" s="2" customFormat="1" ht="14.25" customHeight="1" x14ac:dyDescent="0.2">
      <c r="A502" s="10" t="s">
        <v>29</v>
      </c>
      <c r="B502" s="10">
        <v>890</v>
      </c>
      <c r="C502" s="10" t="s">
        <v>97</v>
      </c>
      <c r="D502" s="10">
        <v>2025</v>
      </c>
      <c r="E502" s="13">
        <v>10</v>
      </c>
      <c r="F502" s="13" t="s">
        <v>814</v>
      </c>
      <c r="G502" s="13">
        <v>141988.00000000012</v>
      </c>
      <c r="H502" s="13">
        <v>141988.00000000009</v>
      </c>
      <c r="I502" s="13">
        <v>139073.00000000009</v>
      </c>
      <c r="J502" s="13">
        <v>114331.00000000012</v>
      </c>
      <c r="K502" s="13">
        <v>95922.000000000116</v>
      </c>
      <c r="L502" s="13">
        <v>90671.000000000087</v>
      </c>
      <c r="M502" s="13">
        <v>83124.00000000016</v>
      </c>
      <c r="N502" s="13">
        <v>81909.00000000016</v>
      </c>
      <c r="O502" s="13">
        <v>76767.00000000016</v>
      </c>
      <c r="P502" s="13">
        <v>67535.999999999985</v>
      </c>
      <c r="Q502" s="13">
        <v>24448</v>
      </c>
      <c r="R502" s="13">
        <v>24448</v>
      </c>
      <c r="S502" s="13">
        <v>13448</v>
      </c>
      <c r="T502" s="13">
        <v>13448</v>
      </c>
      <c r="U502" s="13">
        <v>13448</v>
      </c>
      <c r="V502" s="13"/>
      <c r="W502" s="13"/>
      <c r="X502" s="13"/>
      <c r="Y502" s="13"/>
      <c r="Z502" s="13">
        <v>4580.2580645161324</v>
      </c>
      <c r="AA502" s="13">
        <v>4580.2580645161315</v>
      </c>
      <c r="AB502" s="13">
        <v>4486.2258064516154</v>
      </c>
      <c r="AC502" s="13">
        <v>3688.0967741935519</v>
      </c>
      <c r="AD502" s="13">
        <v>3094.2580645161329</v>
      </c>
      <c r="AE502" s="13">
        <v>2924.8709677419383</v>
      </c>
      <c r="AF502" s="13">
        <v>2681.4193548387148</v>
      </c>
      <c r="AG502" s="13">
        <v>2642.2258064516182</v>
      </c>
      <c r="AH502" s="13">
        <v>2476.3548387096826</v>
      </c>
      <c r="AI502" s="13">
        <v>2178.5806451612898</v>
      </c>
      <c r="AJ502" s="13">
        <v>788.64516129032256</v>
      </c>
      <c r="AK502" s="13">
        <v>788.64516129032256</v>
      </c>
      <c r="AL502" s="13">
        <v>433.80645161290323</v>
      </c>
      <c r="AM502" s="13">
        <v>433.80645161290323</v>
      </c>
      <c r="AN502" s="13">
        <v>433.80645161290323</v>
      </c>
      <c r="AO502" s="13"/>
      <c r="AP502" s="13"/>
      <c r="AQ502" s="13"/>
      <c r="AR502" s="13"/>
      <c r="AS502" s="13">
        <v>184</v>
      </c>
      <c r="AT502" s="13">
        <v>164</v>
      </c>
      <c r="AU502" s="13">
        <v>142</v>
      </c>
      <c r="AV502" s="13">
        <v>68</v>
      </c>
      <c r="AW502" s="13">
        <v>38</v>
      </c>
      <c r="AX502" s="13">
        <v>32</v>
      </c>
      <c r="AY502" s="13">
        <v>25</v>
      </c>
      <c r="AZ502" s="13">
        <v>24</v>
      </c>
      <c r="BA502" s="13">
        <v>21</v>
      </c>
      <c r="BB502" s="13">
        <v>17</v>
      </c>
      <c r="BC502" s="13">
        <v>3</v>
      </c>
      <c r="BD502" s="13">
        <v>3</v>
      </c>
      <c r="BE502" s="13">
        <v>1</v>
      </c>
      <c r="BF502" s="13">
        <v>1</v>
      </c>
      <c r="BG502" s="13">
        <v>1</v>
      </c>
      <c r="BH502" s="13"/>
      <c r="BI502" s="13"/>
      <c r="BJ502" s="13"/>
      <c r="BK502" s="13"/>
      <c r="BL502" s="13">
        <v>5.935483870967742</v>
      </c>
      <c r="BM502" s="13">
        <v>5.290322580645161</v>
      </c>
      <c r="BN502" s="13">
        <v>4.580645161290323</v>
      </c>
      <c r="BO502" s="13">
        <v>2.193548387096774</v>
      </c>
      <c r="BP502" s="13">
        <v>1.2258064516129032</v>
      </c>
      <c r="BQ502" s="13">
        <v>1.032258064516129</v>
      </c>
      <c r="BR502" s="13">
        <v>0.80645161290322576</v>
      </c>
      <c r="BS502" s="13">
        <v>0.77419354838709675</v>
      </c>
      <c r="BT502" s="13">
        <v>0.67741935483870963</v>
      </c>
      <c r="BU502" s="13">
        <v>0.54838709677419351</v>
      </c>
      <c r="BV502" s="13">
        <v>9.6774193548387094E-2</v>
      </c>
      <c r="BW502" s="13">
        <v>9.6774193548387094E-2</v>
      </c>
      <c r="BX502" s="13">
        <v>3.2258064516129031E-2</v>
      </c>
      <c r="BY502" s="13">
        <v>3.2258064516129031E-2</v>
      </c>
      <c r="BZ502" s="13">
        <v>3.2258064516129031E-2</v>
      </c>
      <c r="CA502" s="13"/>
      <c r="CB502" s="13"/>
      <c r="CC502" s="13"/>
      <c r="CD502" s="13"/>
      <c r="CE502" s="13">
        <v>167.93500000017229</v>
      </c>
    </row>
    <row r="503" spans="1:83" s="2" customFormat="1" ht="14.25" customHeight="1" x14ac:dyDescent="0.2">
      <c r="A503" s="10" t="s">
        <v>29</v>
      </c>
      <c r="B503" s="10">
        <v>810</v>
      </c>
      <c r="C503" s="10" t="s">
        <v>103</v>
      </c>
      <c r="D503" s="10">
        <v>2025</v>
      </c>
      <c r="E503" s="13">
        <v>10</v>
      </c>
      <c r="F503" s="13" t="s">
        <v>813</v>
      </c>
      <c r="G503" s="13">
        <v>97630.000000000131</v>
      </c>
      <c r="H503" s="13">
        <v>98529.000000000102</v>
      </c>
      <c r="I503" s="13">
        <v>95999.000000000029</v>
      </c>
      <c r="J503" s="13">
        <v>80074</v>
      </c>
      <c r="K503" s="13">
        <v>58962.999999999971</v>
      </c>
      <c r="L503" s="13">
        <v>54651.999999999971</v>
      </c>
      <c r="M503" s="13">
        <v>53505.999999999978</v>
      </c>
      <c r="N503" s="13">
        <v>45416.999999999964</v>
      </c>
      <c r="O503" s="13">
        <v>37420.999999999971</v>
      </c>
      <c r="P503" s="13">
        <v>32377.999999999985</v>
      </c>
      <c r="Q503" s="13">
        <v>5500</v>
      </c>
      <c r="R503" s="13">
        <v>5500</v>
      </c>
      <c r="S503" s="13"/>
      <c r="T503" s="13"/>
      <c r="U503" s="13"/>
      <c r="V503" s="13"/>
      <c r="W503" s="13"/>
      <c r="X503" s="13"/>
      <c r="Y503" s="13"/>
      <c r="Z503" s="13">
        <v>3149.3548387096816</v>
      </c>
      <c r="AA503" s="13">
        <v>3178.3548387096807</v>
      </c>
      <c r="AB503" s="13">
        <v>3096.7419354838721</v>
      </c>
      <c r="AC503" s="13">
        <v>2583.0322580645161</v>
      </c>
      <c r="AD503" s="13">
        <v>1902.0322580645152</v>
      </c>
      <c r="AE503" s="13">
        <v>1762.967741935483</v>
      </c>
      <c r="AF503" s="13">
        <v>1725.9999999999993</v>
      </c>
      <c r="AG503" s="13">
        <v>1465.0645161290311</v>
      </c>
      <c r="AH503" s="13">
        <v>1207.1290322580635</v>
      </c>
      <c r="AI503" s="13">
        <v>1044.4516129032254</v>
      </c>
      <c r="AJ503" s="13">
        <v>177.41935483870967</v>
      </c>
      <c r="AK503" s="13">
        <v>177.41935483870967</v>
      </c>
      <c r="AL503" s="13"/>
      <c r="AM503" s="13"/>
      <c r="AN503" s="13"/>
      <c r="AO503" s="13"/>
      <c r="AP503" s="13"/>
      <c r="AQ503" s="13"/>
      <c r="AR503" s="13"/>
      <c r="AS503" s="13">
        <v>153</v>
      </c>
      <c r="AT503" s="13">
        <v>134</v>
      </c>
      <c r="AU503" s="13">
        <v>111</v>
      </c>
      <c r="AV503" s="13">
        <v>63</v>
      </c>
      <c r="AW503" s="13">
        <v>28</v>
      </c>
      <c r="AX503" s="13">
        <v>23</v>
      </c>
      <c r="AY503" s="13">
        <v>22</v>
      </c>
      <c r="AZ503" s="13">
        <v>16</v>
      </c>
      <c r="BA503" s="13">
        <v>11</v>
      </c>
      <c r="BB503" s="13">
        <v>9</v>
      </c>
      <c r="BC503" s="13">
        <v>1</v>
      </c>
      <c r="BD503" s="13">
        <v>1</v>
      </c>
      <c r="BE503" s="13"/>
      <c r="BF503" s="13"/>
      <c r="BG503" s="13"/>
      <c r="BH503" s="13"/>
      <c r="BI503" s="13"/>
      <c r="BJ503" s="13"/>
      <c r="BK503" s="13"/>
      <c r="BL503" s="13">
        <v>4.935483870967742</v>
      </c>
      <c r="BM503" s="13">
        <v>4.32258064516129</v>
      </c>
      <c r="BN503" s="13">
        <v>3.5806451612903225</v>
      </c>
      <c r="BO503" s="13">
        <v>2.032258064516129</v>
      </c>
      <c r="BP503" s="13">
        <v>0.90322580645161288</v>
      </c>
      <c r="BQ503" s="13">
        <v>0.74193548387096775</v>
      </c>
      <c r="BR503" s="13">
        <v>0.70967741935483875</v>
      </c>
      <c r="BS503" s="13">
        <v>0.5161290322580645</v>
      </c>
      <c r="BT503" s="13">
        <v>0.35483870967741937</v>
      </c>
      <c r="BU503" s="13">
        <v>0.29032258064516131</v>
      </c>
      <c r="BV503" s="13">
        <v>3.2258064516129031E-2</v>
      </c>
      <c r="BW503" s="13">
        <v>3.2258064516129031E-2</v>
      </c>
      <c r="BX503" s="13"/>
      <c r="BY503" s="13"/>
      <c r="BZ503" s="13"/>
      <c r="CA503" s="13"/>
      <c r="CB503" s="13"/>
      <c r="CC503" s="13"/>
      <c r="CD503" s="13"/>
      <c r="CE503" s="13">
        <v>107.65861111145932</v>
      </c>
    </row>
    <row r="504" spans="1:83" s="2" customFormat="1" ht="14.25" customHeight="1" x14ac:dyDescent="0.2">
      <c r="A504" s="10" t="s">
        <v>29</v>
      </c>
      <c r="B504" s="10">
        <v>568</v>
      </c>
      <c r="C504" s="10" t="s">
        <v>189</v>
      </c>
      <c r="D504" s="10">
        <v>2025</v>
      </c>
      <c r="E504" s="13">
        <v>10</v>
      </c>
      <c r="F504" s="13" t="s">
        <v>812</v>
      </c>
      <c r="G504" s="13">
        <v>124821.00000000007</v>
      </c>
      <c r="H504" s="13">
        <v>124821.00000000007</v>
      </c>
      <c r="I504" s="13">
        <v>122477.00000000001</v>
      </c>
      <c r="J504" s="13">
        <v>107674</v>
      </c>
      <c r="K504" s="13">
        <v>101191.99999999999</v>
      </c>
      <c r="L504" s="13">
        <v>95945</v>
      </c>
      <c r="M504" s="13">
        <v>89296.999999999985</v>
      </c>
      <c r="N504" s="13">
        <v>83748.999999999971</v>
      </c>
      <c r="O504" s="13">
        <v>82144.999999999985</v>
      </c>
      <c r="P504" s="13">
        <v>70081.000000000015</v>
      </c>
      <c r="Q504" s="13">
        <v>50594</v>
      </c>
      <c r="R504" s="13">
        <v>50594</v>
      </c>
      <c r="S504" s="13">
        <v>50594</v>
      </c>
      <c r="T504" s="13">
        <v>50594</v>
      </c>
      <c r="U504" s="13">
        <v>50594</v>
      </c>
      <c r="V504" s="13">
        <v>50594</v>
      </c>
      <c r="W504" s="13">
        <v>33195</v>
      </c>
      <c r="X504" s="13">
        <v>33195</v>
      </c>
      <c r="Y504" s="13"/>
      <c r="Z504" s="13">
        <v>4026.4838709677442</v>
      </c>
      <c r="AA504" s="13">
        <v>4026.4838709677442</v>
      </c>
      <c r="AB504" s="13">
        <v>3950.8709677419361</v>
      </c>
      <c r="AC504" s="13">
        <v>3473.3548387096776</v>
      </c>
      <c r="AD504" s="13">
        <v>3264.2580645161283</v>
      </c>
      <c r="AE504" s="13">
        <v>3095</v>
      </c>
      <c r="AF504" s="13">
        <v>2880.5483870967737</v>
      </c>
      <c r="AG504" s="13">
        <v>2701.5806451612893</v>
      </c>
      <c r="AH504" s="13">
        <v>2649.838709677419</v>
      </c>
      <c r="AI504" s="13">
        <v>2260.677419354839</v>
      </c>
      <c r="AJ504" s="13">
        <v>1632.0645161290322</v>
      </c>
      <c r="AK504" s="13">
        <v>1632.0645161290322</v>
      </c>
      <c r="AL504" s="13">
        <v>1632.0645161290322</v>
      </c>
      <c r="AM504" s="13">
        <v>1632.0645161290322</v>
      </c>
      <c r="AN504" s="13">
        <v>1632.0645161290322</v>
      </c>
      <c r="AO504" s="13">
        <v>1632.0645161290322</v>
      </c>
      <c r="AP504" s="13">
        <v>1070.8064516129032</v>
      </c>
      <c r="AQ504" s="13">
        <v>1070.8064516129032</v>
      </c>
      <c r="AR504" s="13"/>
      <c r="AS504" s="13">
        <v>117</v>
      </c>
      <c r="AT504" s="13">
        <v>102</v>
      </c>
      <c r="AU504" s="13">
        <v>84</v>
      </c>
      <c r="AV504" s="13">
        <v>40</v>
      </c>
      <c r="AW504" s="13">
        <v>30</v>
      </c>
      <c r="AX504" s="13">
        <v>24</v>
      </c>
      <c r="AY504" s="13">
        <v>18</v>
      </c>
      <c r="AZ504" s="13">
        <v>14</v>
      </c>
      <c r="BA504" s="13">
        <v>13</v>
      </c>
      <c r="BB504" s="13">
        <v>8</v>
      </c>
      <c r="BC504" s="13">
        <v>2</v>
      </c>
      <c r="BD504" s="13">
        <v>2</v>
      </c>
      <c r="BE504" s="13">
        <v>2</v>
      </c>
      <c r="BF504" s="13">
        <v>2</v>
      </c>
      <c r="BG504" s="13">
        <v>2</v>
      </c>
      <c r="BH504" s="13">
        <v>2</v>
      </c>
      <c r="BI504" s="13">
        <v>1</v>
      </c>
      <c r="BJ504" s="13">
        <v>1</v>
      </c>
      <c r="BK504" s="13"/>
      <c r="BL504" s="13">
        <v>3.774193548387097</v>
      </c>
      <c r="BM504" s="13">
        <v>3.2903225806451615</v>
      </c>
      <c r="BN504" s="13">
        <v>2.7096774193548385</v>
      </c>
      <c r="BO504" s="13">
        <v>1.2903225806451613</v>
      </c>
      <c r="BP504" s="13">
        <v>0.967741935483871</v>
      </c>
      <c r="BQ504" s="13">
        <v>0.77419354838709675</v>
      </c>
      <c r="BR504" s="13">
        <v>0.58064516129032262</v>
      </c>
      <c r="BS504" s="13">
        <v>0.45161290322580644</v>
      </c>
      <c r="BT504" s="13">
        <v>0.41935483870967744</v>
      </c>
      <c r="BU504" s="13">
        <v>0.25806451612903225</v>
      </c>
      <c r="BV504" s="13">
        <v>6.4516129032258063E-2</v>
      </c>
      <c r="BW504" s="13">
        <v>6.4516129032258063E-2</v>
      </c>
      <c r="BX504" s="13">
        <v>6.4516129032258063E-2</v>
      </c>
      <c r="BY504" s="13">
        <v>6.4516129032258063E-2</v>
      </c>
      <c r="BZ504" s="13">
        <v>6.4516129032258063E-2</v>
      </c>
      <c r="CA504" s="13">
        <v>6.4516129032258063E-2</v>
      </c>
      <c r="CB504" s="13">
        <v>3.2258064516129031E-2</v>
      </c>
      <c r="CC504" s="13">
        <v>3.2258064516129031E-2</v>
      </c>
      <c r="CD504" s="13"/>
      <c r="CE504" s="13">
        <v>163.86638888869436</v>
      </c>
    </row>
    <row r="505" spans="1:83" s="2" customFormat="1" ht="14.25" customHeight="1" x14ac:dyDescent="0.2">
      <c r="A505" s="10" t="s">
        <v>29</v>
      </c>
      <c r="B505" s="10">
        <v>559</v>
      </c>
      <c r="C505" s="10" t="s">
        <v>109</v>
      </c>
      <c r="D505" s="10">
        <v>2025</v>
      </c>
      <c r="E505" s="13">
        <v>10</v>
      </c>
      <c r="F505" s="13" t="s">
        <v>811</v>
      </c>
      <c r="G505" s="13">
        <v>7968</v>
      </c>
      <c r="H505" s="13">
        <v>7967.9999999999982</v>
      </c>
      <c r="I505" s="13">
        <v>6860</v>
      </c>
      <c r="J505" s="13">
        <v>4165</v>
      </c>
      <c r="K505" s="13">
        <v>4165</v>
      </c>
      <c r="L505" s="13">
        <v>3165.9999999999995</v>
      </c>
      <c r="M505" s="13">
        <v>3165.9999999999995</v>
      </c>
      <c r="N505" s="13">
        <v>3165.9999999999995</v>
      </c>
      <c r="O505" s="13">
        <v>3165.9999999999995</v>
      </c>
      <c r="P505" s="13">
        <v>3165.9999999999995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>
        <v>257.03225806451616</v>
      </c>
      <c r="AA505" s="13">
        <v>257.03225806451604</v>
      </c>
      <c r="AB505" s="13">
        <v>221.29032258064515</v>
      </c>
      <c r="AC505" s="13">
        <v>134.35483870967741</v>
      </c>
      <c r="AD505" s="13">
        <v>134.35483870967741</v>
      </c>
      <c r="AE505" s="13">
        <v>102.1290322580645</v>
      </c>
      <c r="AF505" s="13">
        <v>102.1290322580645</v>
      </c>
      <c r="AG505" s="13">
        <v>102.1290322580645</v>
      </c>
      <c r="AH505" s="13">
        <v>102.1290322580645</v>
      </c>
      <c r="AI505" s="13">
        <v>102.1290322580645</v>
      </c>
      <c r="AJ505" s="13"/>
      <c r="AK505" s="13"/>
      <c r="AL505" s="13"/>
      <c r="AM505" s="13"/>
      <c r="AN505" s="13"/>
      <c r="AO505" s="13"/>
      <c r="AP505" s="13"/>
      <c r="AQ505" s="13"/>
      <c r="AR505" s="13"/>
      <c r="AS505" s="13">
        <v>20</v>
      </c>
      <c r="AT505" s="13">
        <v>18</v>
      </c>
      <c r="AU505" s="13">
        <v>10</v>
      </c>
      <c r="AV505" s="13">
        <v>2</v>
      </c>
      <c r="AW505" s="13">
        <v>2</v>
      </c>
      <c r="AX505" s="13">
        <v>1</v>
      </c>
      <c r="AY505" s="13">
        <v>1</v>
      </c>
      <c r="AZ505" s="13">
        <v>1</v>
      </c>
      <c r="BA505" s="13">
        <v>1</v>
      </c>
      <c r="BB505" s="13">
        <v>1</v>
      </c>
      <c r="BC505" s="13"/>
      <c r="BD505" s="13"/>
      <c r="BE505" s="13"/>
      <c r="BF505" s="13"/>
      <c r="BG505" s="13"/>
      <c r="BH505" s="13"/>
      <c r="BI505" s="13"/>
      <c r="BJ505" s="13"/>
      <c r="BK505" s="13"/>
      <c r="BL505" s="13">
        <v>0.64516129032258063</v>
      </c>
      <c r="BM505" s="13">
        <v>0.58064516129032262</v>
      </c>
      <c r="BN505" s="13">
        <v>0.32258064516129031</v>
      </c>
      <c r="BO505" s="13">
        <v>6.4516129032258063E-2</v>
      </c>
      <c r="BP505" s="13">
        <v>6.4516129032258063E-2</v>
      </c>
      <c r="BQ505" s="13">
        <v>3.2258064516129031E-2</v>
      </c>
      <c r="BR505" s="13">
        <v>3.2258064516129031E-2</v>
      </c>
      <c r="BS505" s="13">
        <v>3.2258064516129031E-2</v>
      </c>
      <c r="BT505" s="13">
        <v>3.2258064516129031E-2</v>
      </c>
      <c r="BU505" s="13">
        <v>3.2258064516129031E-2</v>
      </c>
      <c r="BV505" s="13"/>
      <c r="BW505" s="13"/>
      <c r="BX505" s="13"/>
      <c r="BY505" s="13"/>
      <c r="BZ505" s="13"/>
      <c r="CA505" s="13"/>
      <c r="CB505" s="13"/>
      <c r="CC505" s="13"/>
      <c r="CD505" s="13"/>
      <c r="CE505" s="13">
        <v>16.829722222115379</v>
      </c>
    </row>
    <row r="506" spans="1:83" s="2" customFormat="1" ht="14.25" customHeight="1" x14ac:dyDescent="0.2">
      <c r="A506" s="10" t="s">
        <v>29</v>
      </c>
      <c r="B506" s="10">
        <v>582</v>
      </c>
      <c r="C506" s="10" t="s">
        <v>127</v>
      </c>
      <c r="D506" s="10">
        <v>2025</v>
      </c>
      <c r="E506" s="13">
        <v>10</v>
      </c>
      <c r="F506" s="13" t="s">
        <v>810</v>
      </c>
      <c r="G506" s="13">
        <v>65437.000000000015</v>
      </c>
      <c r="H506" s="13">
        <v>65437.000000000015</v>
      </c>
      <c r="I506" s="13">
        <v>61421.000000000015</v>
      </c>
      <c r="J506" s="13">
        <v>50266</v>
      </c>
      <c r="K506" s="13">
        <v>34365</v>
      </c>
      <c r="L506" s="13">
        <v>30690.999999999993</v>
      </c>
      <c r="M506" s="13">
        <v>26565.999999999993</v>
      </c>
      <c r="N506" s="13">
        <v>25259.999999999993</v>
      </c>
      <c r="O506" s="13">
        <v>23734.999999999993</v>
      </c>
      <c r="P506" s="13">
        <v>21661.999999999989</v>
      </c>
      <c r="Q506" s="13">
        <v>5500</v>
      </c>
      <c r="R506" s="13">
        <v>5500</v>
      </c>
      <c r="S506" s="13"/>
      <c r="T506" s="13"/>
      <c r="U506" s="13"/>
      <c r="V506" s="13"/>
      <c r="W506" s="13"/>
      <c r="X506" s="13"/>
      <c r="Y506" s="13"/>
      <c r="Z506" s="13">
        <v>2110.8709677419361</v>
      </c>
      <c r="AA506" s="13">
        <v>2110.8709677419361</v>
      </c>
      <c r="AB506" s="13">
        <v>1981.3225806451617</v>
      </c>
      <c r="AC506" s="13">
        <v>1621.483870967742</v>
      </c>
      <c r="AD506" s="13">
        <v>1108.5483870967741</v>
      </c>
      <c r="AE506" s="13">
        <v>990.03225806451587</v>
      </c>
      <c r="AF506" s="13">
        <v>856.96774193548367</v>
      </c>
      <c r="AG506" s="13">
        <v>814.83870967741916</v>
      </c>
      <c r="AH506" s="13">
        <v>765.64516129032233</v>
      </c>
      <c r="AI506" s="13">
        <v>698.77419354838673</v>
      </c>
      <c r="AJ506" s="13">
        <v>177.41935483870967</v>
      </c>
      <c r="AK506" s="13">
        <v>177.41935483870967</v>
      </c>
      <c r="AL506" s="13"/>
      <c r="AM506" s="13"/>
      <c r="AN506" s="13"/>
      <c r="AO506" s="13"/>
      <c r="AP506" s="13"/>
      <c r="AQ506" s="13"/>
      <c r="AR506" s="13"/>
      <c r="AS506" s="13">
        <v>121</v>
      </c>
      <c r="AT506" s="13">
        <v>109</v>
      </c>
      <c r="AU506" s="13">
        <v>78</v>
      </c>
      <c r="AV506" s="13">
        <v>43</v>
      </c>
      <c r="AW506" s="13">
        <v>17</v>
      </c>
      <c r="AX506" s="13">
        <v>13</v>
      </c>
      <c r="AY506" s="13">
        <v>9</v>
      </c>
      <c r="AZ506" s="13">
        <v>8</v>
      </c>
      <c r="BA506" s="13">
        <v>7</v>
      </c>
      <c r="BB506" s="13">
        <v>6</v>
      </c>
      <c r="BC506" s="13">
        <v>1</v>
      </c>
      <c r="BD506" s="13">
        <v>1</v>
      </c>
      <c r="BE506" s="13"/>
      <c r="BF506" s="13"/>
      <c r="BG506" s="13"/>
      <c r="BH506" s="13"/>
      <c r="BI506" s="13"/>
      <c r="BJ506" s="13"/>
      <c r="BK506" s="13"/>
      <c r="BL506" s="13">
        <v>3.903225806451613</v>
      </c>
      <c r="BM506" s="13">
        <v>3.5161290322580645</v>
      </c>
      <c r="BN506" s="13">
        <v>2.5161290322580645</v>
      </c>
      <c r="BO506" s="13">
        <v>1.3870967741935485</v>
      </c>
      <c r="BP506" s="13">
        <v>0.54838709677419351</v>
      </c>
      <c r="BQ506" s="13">
        <v>0.41935483870967744</v>
      </c>
      <c r="BR506" s="13">
        <v>0.29032258064516131</v>
      </c>
      <c r="BS506" s="13">
        <v>0.25806451612903225</v>
      </c>
      <c r="BT506" s="13">
        <v>0.22580645161290322</v>
      </c>
      <c r="BU506" s="13">
        <v>0.19354838709677419</v>
      </c>
      <c r="BV506" s="13">
        <v>3.2258064516129031E-2</v>
      </c>
      <c r="BW506" s="13">
        <v>3.2258064516129031E-2</v>
      </c>
      <c r="BX506" s="13"/>
      <c r="BY506" s="13"/>
      <c r="BZ506" s="13"/>
      <c r="CA506" s="13"/>
      <c r="CB506" s="13"/>
      <c r="CC506" s="13"/>
      <c r="CD506" s="13"/>
      <c r="CE506" s="13">
        <v>107.26333333326504</v>
      </c>
    </row>
    <row r="507" spans="1:83" s="2" customFormat="1" ht="14.25" customHeight="1" x14ac:dyDescent="0.2">
      <c r="A507" s="10" t="s">
        <v>29</v>
      </c>
      <c r="B507" s="10">
        <v>853</v>
      </c>
      <c r="C507" s="10" t="s">
        <v>117</v>
      </c>
      <c r="D507" s="10">
        <v>2025</v>
      </c>
      <c r="E507" s="13">
        <v>10</v>
      </c>
      <c r="F507" s="13" t="s">
        <v>809</v>
      </c>
      <c r="G507" s="13">
        <v>1870</v>
      </c>
      <c r="H507" s="13">
        <v>1870</v>
      </c>
      <c r="I507" s="13">
        <v>1470</v>
      </c>
      <c r="J507" s="13">
        <v>1183</v>
      </c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>
        <v>60.322580645161288</v>
      </c>
      <c r="AA507" s="13">
        <v>60.322580645161288</v>
      </c>
      <c r="AB507" s="13">
        <v>47.41935483870968</v>
      </c>
      <c r="AC507" s="13">
        <v>38.161290322580648</v>
      </c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>
        <v>19</v>
      </c>
      <c r="AT507" s="13">
        <v>12</v>
      </c>
      <c r="AU507" s="13">
        <v>3</v>
      </c>
      <c r="AV507" s="13">
        <v>2</v>
      </c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>
        <v>0.61290322580645162</v>
      </c>
      <c r="BM507" s="13">
        <v>0.38709677419354838</v>
      </c>
      <c r="BN507" s="13">
        <v>9.6774193548387094E-2</v>
      </c>
      <c r="BO507" s="13">
        <v>6.4516129032258063E-2</v>
      </c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>
        <v>158.3591666674707</v>
      </c>
    </row>
    <row r="508" spans="1:83" s="2" customFormat="1" ht="14.25" customHeight="1" x14ac:dyDescent="0.2">
      <c r="A508" s="10" t="s">
        <v>29</v>
      </c>
      <c r="B508" s="10">
        <v>581</v>
      </c>
      <c r="C508" s="10" t="s">
        <v>129</v>
      </c>
      <c r="D508" s="10">
        <v>2025</v>
      </c>
      <c r="E508" s="13">
        <v>10</v>
      </c>
      <c r="F508" s="13" t="s">
        <v>808</v>
      </c>
      <c r="G508" s="13">
        <v>38462.000000000007</v>
      </c>
      <c r="H508" s="13">
        <v>38462</v>
      </c>
      <c r="I508" s="13">
        <v>37076</v>
      </c>
      <c r="J508" s="13">
        <v>28572.999999999996</v>
      </c>
      <c r="K508" s="13">
        <v>18061.999999999996</v>
      </c>
      <c r="L508" s="13">
        <v>18061.999999999996</v>
      </c>
      <c r="M508" s="13">
        <v>14806</v>
      </c>
      <c r="N508" s="13">
        <v>12240</v>
      </c>
      <c r="O508" s="13">
        <v>12240</v>
      </c>
      <c r="P508" s="13">
        <v>12240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>
        <v>1240.7096774193551</v>
      </c>
      <c r="AA508" s="13">
        <v>1240.7096774193549</v>
      </c>
      <c r="AB508" s="13">
        <v>1196</v>
      </c>
      <c r="AC508" s="13">
        <v>921.70967741935476</v>
      </c>
      <c r="AD508" s="13">
        <v>582.64516129032245</v>
      </c>
      <c r="AE508" s="13">
        <v>582.64516129032245</v>
      </c>
      <c r="AF508" s="13">
        <v>477.61290322580646</v>
      </c>
      <c r="AG508" s="13">
        <v>394.83870967741933</v>
      </c>
      <c r="AH508" s="13">
        <v>394.83870967741933</v>
      </c>
      <c r="AI508" s="13">
        <v>394.83870967741933</v>
      </c>
      <c r="AJ508" s="13"/>
      <c r="AK508" s="13"/>
      <c r="AL508" s="13"/>
      <c r="AM508" s="13"/>
      <c r="AN508" s="13"/>
      <c r="AO508" s="13"/>
      <c r="AP508" s="13"/>
      <c r="AQ508" s="13"/>
      <c r="AR508" s="13"/>
      <c r="AS508" s="13">
        <v>75</v>
      </c>
      <c r="AT508" s="13">
        <v>62</v>
      </c>
      <c r="AU508" s="13">
        <v>50</v>
      </c>
      <c r="AV508" s="13">
        <v>25</v>
      </c>
      <c r="AW508" s="13">
        <v>9</v>
      </c>
      <c r="AX508" s="13">
        <v>9</v>
      </c>
      <c r="AY508" s="13">
        <v>6</v>
      </c>
      <c r="AZ508" s="13">
        <v>4</v>
      </c>
      <c r="BA508" s="13">
        <v>4</v>
      </c>
      <c r="BB508" s="13">
        <v>4</v>
      </c>
      <c r="BC508" s="13"/>
      <c r="BD508" s="13"/>
      <c r="BE508" s="13"/>
      <c r="BF508" s="13"/>
      <c r="BG508" s="13"/>
      <c r="BH508" s="13"/>
      <c r="BI508" s="13"/>
      <c r="BJ508" s="13"/>
      <c r="BK508" s="13"/>
      <c r="BL508" s="13">
        <v>2.4193548387096775</v>
      </c>
      <c r="BM508" s="13">
        <v>2</v>
      </c>
      <c r="BN508" s="13">
        <v>1.6129032258064515</v>
      </c>
      <c r="BO508" s="13">
        <v>0.80645161290322576</v>
      </c>
      <c r="BP508" s="13">
        <v>0.29032258064516131</v>
      </c>
      <c r="BQ508" s="13">
        <v>0.29032258064516131</v>
      </c>
      <c r="BR508" s="13">
        <v>0.19354838709677419</v>
      </c>
      <c r="BS508" s="13">
        <v>0.12903225806451613</v>
      </c>
      <c r="BT508" s="13">
        <v>0.12903225806451613</v>
      </c>
      <c r="BU508" s="13">
        <v>0.12903225806451613</v>
      </c>
      <c r="BV508" s="13"/>
      <c r="BW508" s="13"/>
      <c r="BX508" s="13"/>
      <c r="BY508" s="13"/>
      <c r="BZ508" s="13"/>
      <c r="CA508" s="13"/>
      <c r="CB508" s="13"/>
      <c r="CC508" s="13"/>
      <c r="CD508" s="13"/>
      <c r="CE508" s="13">
        <v>68.620277777859002</v>
      </c>
    </row>
    <row r="509" spans="1:83" s="2" customFormat="1" ht="14.25" customHeight="1" x14ac:dyDescent="0.2">
      <c r="A509" s="10" t="s">
        <v>29</v>
      </c>
      <c r="B509" s="10">
        <v>558</v>
      </c>
      <c r="C509" s="10" t="s">
        <v>90</v>
      </c>
      <c r="D509" s="10">
        <v>2025</v>
      </c>
      <c r="E509" s="13">
        <v>10</v>
      </c>
      <c r="F509" s="13" t="s">
        <v>807</v>
      </c>
      <c r="G509" s="13">
        <v>62879.999999999971</v>
      </c>
      <c r="H509" s="13">
        <v>62879.999999999985</v>
      </c>
      <c r="I509" s="13">
        <v>57872.999999999971</v>
      </c>
      <c r="J509" s="13">
        <v>45001.999999999978</v>
      </c>
      <c r="K509" s="13">
        <v>35479.999999999985</v>
      </c>
      <c r="L509" s="13">
        <v>32035.999999999989</v>
      </c>
      <c r="M509" s="13">
        <v>27654.999999999996</v>
      </c>
      <c r="N509" s="13">
        <v>22521</v>
      </c>
      <c r="O509" s="13">
        <v>18954</v>
      </c>
      <c r="P509" s="13">
        <v>12048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>
        <v>2028.3870967741925</v>
      </c>
      <c r="AA509" s="13">
        <v>2028.387096774193</v>
      </c>
      <c r="AB509" s="13">
        <v>1866.8709677419345</v>
      </c>
      <c r="AC509" s="13">
        <v>1451.6774193548381</v>
      </c>
      <c r="AD509" s="13">
        <v>1144.5161290322576</v>
      </c>
      <c r="AE509" s="13">
        <v>1033.4193548387093</v>
      </c>
      <c r="AF509" s="13">
        <v>892.0967741935483</v>
      </c>
      <c r="AG509" s="13">
        <v>726.48387096774195</v>
      </c>
      <c r="AH509" s="13">
        <v>611.41935483870964</v>
      </c>
      <c r="AI509" s="13">
        <v>388.64516129032256</v>
      </c>
      <c r="AJ509" s="13"/>
      <c r="AK509" s="13"/>
      <c r="AL509" s="13"/>
      <c r="AM509" s="13"/>
      <c r="AN509" s="13"/>
      <c r="AO509" s="13"/>
      <c r="AP509" s="13"/>
      <c r="AQ509" s="13"/>
      <c r="AR509" s="13"/>
      <c r="AS509" s="13">
        <v>137</v>
      </c>
      <c r="AT509" s="13">
        <v>120</v>
      </c>
      <c r="AU509" s="13">
        <v>76</v>
      </c>
      <c r="AV509" s="13">
        <v>36</v>
      </c>
      <c r="AW509" s="13">
        <v>21</v>
      </c>
      <c r="AX509" s="13">
        <v>17</v>
      </c>
      <c r="AY509" s="13">
        <v>13</v>
      </c>
      <c r="AZ509" s="13">
        <v>9</v>
      </c>
      <c r="BA509" s="13">
        <v>7</v>
      </c>
      <c r="BB509" s="13">
        <v>4</v>
      </c>
      <c r="BC509" s="13"/>
      <c r="BD509" s="13"/>
      <c r="BE509" s="13"/>
      <c r="BF509" s="13"/>
      <c r="BG509" s="13"/>
      <c r="BH509" s="13"/>
      <c r="BI509" s="13"/>
      <c r="BJ509" s="13"/>
      <c r="BK509" s="13"/>
      <c r="BL509" s="13">
        <v>4.419354838709677</v>
      </c>
      <c r="BM509" s="13">
        <v>3.870967741935484</v>
      </c>
      <c r="BN509" s="13">
        <v>2.4516129032258065</v>
      </c>
      <c r="BO509" s="13">
        <v>1.1612903225806452</v>
      </c>
      <c r="BP509" s="13">
        <v>0.67741935483870963</v>
      </c>
      <c r="BQ509" s="13">
        <v>0.54838709677419351</v>
      </c>
      <c r="BR509" s="13">
        <v>0.41935483870967744</v>
      </c>
      <c r="BS509" s="13">
        <v>0.29032258064516131</v>
      </c>
      <c r="BT509" s="13">
        <v>0.22580645161290322</v>
      </c>
      <c r="BU509" s="13">
        <v>0.12903225806451613</v>
      </c>
      <c r="BV509" s="13"/>
      <c r="BW509" s="13"/>
      <c r="BX509" s="13"/>
      <c r="BY509" s="13"/>
      <c r="BZ509" s="13"/>
      <c r="CA509" s="13"/>
      <c r="CB509" s="13"/>
      <c r="CC509" s="13"/>
      <c r="CD509" s="13"/>
      <c r="CE509" s="13">
        <v>131.15333333308809</v>
      </c>
    </row>
    <row r="510" spans="1:83" s="2" customFormat="1" ht="14.25" customHeight="1" x14ac:dyDescent="0.2">
      <c r="A510" s="10" t="s">
        <v>29</v>
      </c>
      <c r="B510" s="10">
        <v>557</v>
      </c>
      <c r="C510" s="10" t="s">
        <v>182</v>
      </c>
      <c r="D510" s="10">
        <v>2025</v>
      </c>
      <c r="E510" s="13">
        <v>10</v>
      </c>
      <c r="F510" s="13" t="s">
        <v>806</v>
      </c>
      <c r="G510" s="13">
        <v>29333.000000000004</v>
      </c>
      <c r="H510" s="13">
        <v>29333</v>
      </c>
      <c r="I510" s="13">
        <v>28972</v>
      </c>
      <c r="J510" s="13">
        <v>25004</v>
      </c>
      <c r="K510" s="13">
        <v>18652</v>
      </c>
      <c r="L510" s="13">
        <v>15161</v>
      </c>
      <c r="M510" s="13">
        <v>12881</v>
      </c>
      <c r="N510" s="13">
        <v>12881</v>
      </c>
      <c r="O510" s="13">
        <v>11167</v>
      </c>
      <c r="P510" s="13">
        <v>9000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>
        <v>946.22580645161304</v>
      </c>
      <c r="AA510" s="13">
        <v>946.22580645161293</v>
      </c>
      <c r="AB510" s="13">
        <v>934.58064516129036</v>
      </c>
      <c r="AC510" s="13">
        <v>806.58064516129036</v>
      </c>
      <c r="AD510" s="13">
        <v>601.67741935483866</v>
      </c>
      <c r="AE510" s="13">
        <v>489.06451612903226</v>
      </c>
      <c r="AF510" s="13">
        <v>415.51612903225805</v>
      </c>
      <c r="AG510" s="13">
        <v>415.51612903225805</v>
      </c>
      <c r="AH510" s="13">
        <v>360.22580645161293</v>
      </c>
      <c r="AI510" s="13">
        <v>290.32258064516128</v>
      </c>
      <c r="AJ510" s="13"/>
      <c r="AK510" s="13"/>
      <c r="AL510" s="13"/>
      <c r="AM510" s="13"/>
      <c r="AN510" s="13"/>
      <c r="AO510" s="13"/>
      <c r="AP510" s="13"/>
      <c r="AQ510" s="13"/>
      <c r="AR510" s="13"/>
      <c r="AS510" s="13">
        <v>47</v>
      </c>
      <c r="AT510" s="13">
        <v>39</v>
      </c>
      <c r="AU510" s="13">
        <v>33</v>
      </c>
      <c r="AV510" s="13">
        <v>21</v>
      </c>
      <c r="AW510" s="13">
        <v>11</v>
      </c>
      <c r="AX510" s="13">
        <v>7</v>
      </c>
      <c r="AY510" s="13">
        <v>5</v>
      </c>
      <c r="AZ510" s="13">
        <v>5</v>
      </c>
      <c r="BA510" s="13">
        <v>4</v>
      </c>
      <c r="BB510" s="13">
        <v>3</v>
      </c>
      <c r="BC510" s="13"/>
      <c r="BD510" s="13"/>
      <c r="BE510" s="13"/>
      <c r="BF510" s="13"/>
      <c r="BG510" s="13"/>
      <c r="BH510" s="13"/>
      <c r="BI510" s="13"/>
      <c r="BJ510" s="13"/>
      <c r="BK510" s="13"/>
      <c r="BL510" s="13">
        <v>1.5161290322580645</v>
      </c>
      <c r="BM510" s="13">
        <v>1.2580645161290323</v>
      </c>
      <c r="BN510" s="13">
        <v>1.064516129032258</v>
      </c>
      <c r="BO510" s="13">
        <v>0.67741935483870963</v>
      </c>
      <c r="BP510" s="13">
        <v>0.35483870967741937</v>
      </c>
      <c r="BQ510" s="13">
        <v>0.22580645161290322</v>
      </c>
      <c r="BR510" s="13">
        <v>0.16129032258064516</v>
      </c>
      <c r="BS510" s="13">
        <v>0.16129032258064516</v>
      </c>
      <c r="BT510" s="13">
        <v>0.12903225806451613</v>
      </c>
      <c r="BU510" s="13">
        <v>9.6774193548387094E-2</v>
      </c>
      <c r="BV510" s="13"/>
      <c r="BW510" s="13"/>
      <c r="BX510" s="13"/>
      <c r="BY510" s="13"/>
      <c r="BZ510" s="13"/>
      <c r="CA510" s="13"/>
      <c r="CB510" s="13"/>
      <c r="CC510" s="13"/>
      <c r="CD510" s="13"/>
      <c r="CE510" s="13">
        <v>102.26166666685837</v>
      </c>
    </row>
    <row r="511" spans="1:83" s="2" customFormat="1" ht="14.25" customHeight="1" x14ac:dyDescent="0.2">
      <c r="A511" s="10" t="s">
        <v>29</v>
      </c>
      <c r="B511" s="10">
        <v>584</v>
      </c>
      <c r="C511" s="10" t="s">
        <v>133</v>
      </c>
      <c r="D511" s="10">
        <v>2025</v>
      </c>
      <c r="E511" s="13">
        <v>10</v>
      </c>
      <c r="F511" s="13" t="s">
        <v>805</v>
      </c>
      <c r="G511" s="13">
        <v>95437.000000000189</v>
      </c>
      <c r="H511" s="13">
        <v>95437.00000000016</v>
      </c>
      <c r="I511" s="13">
        <v>91773.000000000116</v>
      </c>
      <c r="J511" s="13">
        <v>78951.000000000015</v>
      </c>
      <c r="K511" s="13">
        <v>60777.999999999956</v>
      </c>
      <c r="L511" s="13">
        <v>51024.999999999978</v>
      </c>
      <c r="M511" s="13">
        <v>44702.999999999971</v>
      </c>
      <c r="N511" s="13">
        <v>42151.999999999971</v>
      </c>
      <c r="O511" s="13">
        <v>40510.999999999971</v>
      </c>
      <c r="P511" s="13">
        <v>32199.999999999975</v>
      </c>
      <c r="Q511" s="13">
        <v>11000.000000000004</v>
      </c>
      <c r="R511" s="13">
        <v>11000.000000000004</v>
      </c>
      <c r="S511" s="13"/>
      <c r="T511" s="13"/>
      <c r="U511" s="13"/>
      <c r="V511" s="13"/>
      <c r="W511" s="13"/>
      <c r="X511" s="13"/>
      <c r="Y511" s="13"/>
      <c r="Z511" s="13">
        <v>3078.6129032258127</v>
      </c>
      <c r="AA511" s="13">
        <v>3078.6129032258118</v>
      </c>
      <c r="AB511" s="13">
        <v>2960.4193548387134</v>
      </c>
      <c r="AC511" s="13">
        <v>2546.8064516129039</v>
      </c>
      <c r="AD511" s="13">
        <v>1960.5806451612889</v>
      </c>
      <c r="AE511" s="13">
        <v>1645.9677419354832</v>
      </c>
      <c r="AF511" s="13">
        <v>1442.0322580645152</v>
      </c>
      <c r="AG511" s="13">
        <v>1359.7419354838701</v>
      </c>
      <c r="AH511" s="13">
        <v>1306.8064516129023</v>
      </c>
      <c r="AI511" s="13">
        <v>1038.709677419354</v>
      </c>
      <c r="AJ511" s="13">
        <v>354.83870967741944</v>
      </c>
      <c r="AK511" s="13">
        <v>354.83870967741944</v>
      </c>
      <c r="AL511" s="13"/>
      <c r="AM511" s="13"/>
      <c r="AN511" s="13"/>
      <c r="AO511" s="13"/>
      <c r="AP511" s="13"/>
      <c r="AQ511" s="13"/>
      <c r="AR511" s="13"/>
      <c r="AS511" s="13">
        <v>137</v>
      </c>
      <c r="AT511" s="13">
        <v>130</v>
      </c>
      <c r="AU511" s="13">
        <v>104</v>
      </c>
      <c r="AV511" s="13">
        <v>63</v>
      </c>
      <c r="AW511" s="13">
        <v>33</v>
      </c>
      <c r="AX511" s="13">
        <v>22</v>
      </c>
      <c r="AY511" s="13">
        <v>16</v>
      </c>
      <c r="AZ511" s="13">
        <v>14</v>
      </c>
      <c r="BA511" s="13">
        <v>13</v>
      </c>
      <c r="BB511" s="13">
        <v>9</v>
      </c>
      <c r="BC511" s="13">
        <v>2</v>
      </c>
      <c r="BD511" s="13">
        <v>2</v>
      </c>
      <c r="BE511" s="13"/>
      <c r="BF511" s="13"/>
      <c r="BG511" s="13"/>
      <c r="BH511" s="13"/>
      <c r="BI511" s="13"/>
      <c r="BJ511" s="13"/>
      <c r="BK511" s="13"/>
      <c r="BL511" s="13">
        <v>4.419354838709677</v>
      </c>
      <c r="BM511" s="13">
        <v>4.193548387096774</v>
      </c>
      <c r="BN511" s="13">
        <v>3.3548387096774195</v>
      </c>
      <c r="BO511" s="13">
        <v>2.032258064516129</v>
      </c>
      <c r="BP511" s="13">
        <v>1.064516129032258</v>
      </c>
      <c r="BQ511" s="13">
        <v>0.70967741935483875</v>
      </c>
      <c r="BR511" s="13">
        <v>0.5161290322580645</v>
      </c>
      <c r="BS511" s="13">
        <v>0.45161290322580644</v>
      </c>
      <c r="BT511" s="13">
        <v>0.41935483870967744</v>
      </c>
      <c r="BU511" s="13">
        <v>0.29032258064516131</v>
      </c>
      <c r="BV511" s="13">
        <v>6.4516129032258063E-2</v>
      </c>
      <c r="BW511" s="13">
        <v>6.4516129032258063E-2</v>
      </c>
      <c r="BX511" s="13"/>
      <c r="BY511" s="13"/>
      <c r="BZ511" s="13"/>
      <c r="CA511" s="13"/>
      <c r="CB511" s="13"/>
      <c r="CC511" s="13"/>
      <c r="CD511" s="13"/>
      <c r="CE511" s="13">
        <v>120.43972222163342</v>
      </c>
    </row>
    <row r="512" spans="1:83" s="2" customFormat="1" ht="14.25" customHeight="1" x14ac:dyDescent="0.2">
      <c r="A512" s="10" t="s">
        <v>29</v>
      </c>
      <c r="B512" s="10">
        <v>863</v>
      </c>
      <c r="C512" s="10" t="s">
        <v>195</v>
      </c>
      <c r="D512" s="10">
        <v>2025</v>
      </c>
      <c r="E512" s="13">
        <v>10</v>
      </c>
      <c r="F512" s="13" t="s">
        <v>803</v>
      </c>
      <c r="G512" s="13">
        <v>1485</v>
      </c>
      <c r="H512" s="13">
        <v>1485</v>
      </c>
      <c r="I512" s="13">
        <v>1485</v>
      </c>
      <c r="J512" s="13">
        <v>767</v>
      </c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>
        <v>47.903225806451616</v>
      </c>
      <c r="AA512" s="13">
        <v>47.903225806451616</v>
      </c>
      <c r="AB512" s="13">
        <v>47.903225806451616</v>
      </c>
      <c r="AC512" s="13">
        <v>24.741935483870968</v>
      </c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>
        <v>5</v>
      </c>
      <c r="AT512" s="13">
        <v>4</v>
      </c>
      <c r="AU512" s="13">
        <v>4</v>
      </c>
      <c r="AV512" s="13">
        <v>1</v>
      </c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>
        <v>0.16129032258064516</v>
      </c>
      <c r="BM512" s="13">
        <v>0.12903225806451613</v>
      </c>
      <c r="BN512" s="13">
        <v>0.12903225806451613</v>
      </c>
      <c r="BO512" s="13">
        <v>3.2258064516129031E-2</v>
      </c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>
        <v>16.271666666667443</v>
      </c>
    </row>
    <row r="513" spans="1:83" s="2" customFormat="1" ht="14.25" customHeight="1" x14ac:dyDescent="0.2">
      <c r="A513" s="10" t="s">
        <v>29</v>
      </c>
      <c r="B513" s="10">
        <v>586</v>
      </c>
      <c r="C513" s="10" t="s">
        <v>102</v>
      </c>
      <c r="D513" s="10">
        <v>2025</v>
      </c>
      <c r="E513" s="13">
        <v>10</v>
      </c>
      <c r="F513" s="13" t="s">
        <v>802</v>
      </c>
      <c r="G513" s="13">
        <v>14913.999999999996</v>
      </c>
      <c r="H513" s="13">
        <v>14914</v>
      </c>
      <c r="I513" s="13">
        <v>14305.999999999996</v>
      </c>
      <c r="J513" s="13">
        <v>12012.999999999996</v>
      </c>
      <c r="K513" s="13">
        <v>6545.9999999999982</v>
      </c>
      <c r="L513" s="13">
        <v>6545.9999999999982</v>
      </c>
      <c r="M513" s="13">
        <v>4325</v>
      </c>
      <c r="N513" s="13">
        <v>3000.0000000000005</v>
      </c>
      <c r="O513" s="13">
        <v>3000.0000000000005</v>
      </c>
      <c r="P513" s="13">
        <v>3000.0000000000005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>
        <v>481.09677419354824</v>
      </c>
      <c r="AA513" s="13">
        <v>481.09677419354841</v>
      </c>
      <c r="AB513" s="13">
        <v>461.48387096774184</v>
      </c>
      <c r="AC513" s="13">
        <v>387.51612903225794</v>
      </c>
      <c r="AD513" s="13">
        <v>211.16129032258058</v>
      </c>
      <c r="AE513" s="13">
        <v>211.16129032258058</v>
      </c>
      <c r="AF513" s="13">
        <v>139.51612903225808</v>
      </c>
      <c r="AG513" s="13">
        <v>96.774193548387117</v>
      </c>
      <c r="AH513" s="13">
        <v>96.774193548387117</v>
      </c>
      <c r="AI513" s="13">
        <v>96.774193548387117</v>
      </c>
      <c r="AJ513" s="13"/>
      <c r="AK513" s="13"/>
      <c r="AL513" s="13"/>
      <c r="AM513" s="13"/>
      <c r="AN513" s="13"/>
      <c r="AO513" s="13"/>
      <c r="AP513" s="13"/>
      <c r="AQ513" s="13"/>
      <c r="AR513" s="13"/>
      <c r="AS513" s="13">
        <v>29</v>
      </c>
      <c r="AT513" s="13">
        <v>26</v>
      </c>
      <c r="AU513" s="13">
        <v>21</v>
      </c>
      <c r="AV513" s="13">
        <v>13</v>
      </c>
      <c r="AW513" s="13">
        <v>4</v>
      </c>
      <c r="AX513" s="13">
        <v>4</v>
      </c>
      <c r="AY513" s="13">
        <v>2</v>
      </c>
      <c r="AZ513" s="13">
        <v>1</v>
      </c>
      <c r="BA513" s="13">
        <v>1</v>
      </c>
      <c r="BB513" s="13">
        <v>1</v>
      </c>
      <c r="BC513" s="13"/>
      <c r="BD513" s="13"/>
      <c r="BE513" s="13"/>
      <c r="BF513" s="13"/>
      <c r="BG513" s="13"/>
      <c r="BH513" s="13"/>
      <c r="BI513" s="13"/>
      <c r="BJ513" s="13"/>
      <c r="BK513" s="13"/>
      <c r="BL513" s="13">
        <v>0.93548387096774188</v>
      </c>
      <c r="BM513" s="13">
        <v>0.83870967741935487</v>
      </c>
      <c r="BN513" s="13">
        <v>0.67741935483870963</v>
      </c>
      <c r="BO513" s="13">
        <v>0.41935483870967744</v>
      </c>
      <c r="BP513" s="13">
        <v>0.12903225806451613</v>
      </c>
      <c r="BQ513" s="13">
        <v>0.12903225806451613</v>
      </c>
      <c r="BR513" s="13">
        <v>6.4516129032258063E-2</v>
      </c>
      <c r="BS513" s="13">
        <v>3.2258064516129031E-2</v>
      </c>
      <c r="BT513" s="13">
        <v>3.2258064516129031E-2</v>
      </c>
      <c r="BU513" s="13">
        <v>3.2258064516129031E-2</v>
      </c>
      <c r="BV513" s="13"/>
      <c r="BW513" s="13"/>
      <c r="BX513" s="13"/>
      <c r="BY513" s="13"/>
      <c r="BZ513" s="13"/>
      <c r="CA513" s="13"/>
      <c r="CB513" s="13"/>
      <c r="CC513" s="13"/>
      <c r="CD513" s="13"/>
      <c r="CE513" s="13">
        <v>37.69305555542465</v>
      </c>
    </row>
    <row r="514" spans="1:83" s="2" customFormat="1" ht="14.25" customHeight="1" x14ac:dyDescent="0.2">
      <c r="A514" s="10" t="s">
        <v>29</v>
      </c>
      <c r="B514" s="10">
        <v>838</v>
      </c>
      <c r="C514" s="10" t="s">
        <v>98</v>
      </c>
      <c r="D514" s="10">
        <v>2025</v>
      </c>
      <c r="E514" s="13">
        <v>10</v>
      </c>
      <c r="F514" s="13" t="s">
        <v>827</v>
      </c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>
        <v>2.54</v>
      </c>
    </row>
    <row r="515" spans="1:83" s="2" customFormat="1" ht="14.25" customHeight="1" x14ac:dyDescent="0.2">
      <c r="A515" s="10" t="s">
        <v>29</v>
      </c>
      <c r="B515" s="10">
        <v>832</v>
      </c>
      <c r="C515" s="10" t="s">
        <v>115</v>
      </c>
      <c r="D515" s="10">
        <v>2025</v>
      </c>
      <c r="E515" s="13">
        <v>10</v>
      </c>
      <c r="F515" s="13" t="s">
        <v>815</v>
      </c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>
        <v>2.54</v>
      </c>
    </row>
    <row r="516" spans="1:83" s="2" customFormat="1" ht="14.25" customHeight="1" x14ac:dyDescent="0.2">
      <c r="A516" s="10" t="s">
        <v>29</v>
      </c>
      <c r="B516" s="10">
        <v>862</v>
      </c>
      <c r="C516" s="10" t="s">
        <v>105</v>
      </c>
      <c r="D516" s="10">
        <v>2025</v>
      </c>
      <c r="E516" s="13">
        <v>10</v>
      </c>
      <c r="F516" s="13" t="s">
        <v>816</v>
      </c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>
        <v>2.92</v>
      </c>
    </row>
    <row r="517" spans="1:83" s="2" customFormat="1" ht="14.25" customHeight="1" x14ac:dyDescent="0.2">
      <c r="A517" s="10" t="s">
        <v>29</v>
      </c>
      <c r="B517" s="10">
        <v>805</v>
      </c>
      <c r="C517" s="10" t="s">
        <v>137</v>
      </c>
      <c r="D517" s="10">
        <v>2025</v>
      </c>
      <c r="E517" s="13">
        <v>10</v>
      </c>
      <c r="F517" s="13" t="s">
        <v>817</v>
      </c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>
        <v>35.041388888799119</v>
      </c>
    </row>
    <row r="518" spans="1:83" s="2" customFormat="1" ht="14.25" customHeight="1" x14ac:dyDescent="0.2">
      <c r="A518" s="10" t="s">
        <v>29</v>
      </c>
      <c r="B518" s="10">
        <v>803</v>
      </c>
      <c r="C518" s="10" t="s">
        <v>154</v>
      </c>
      <c r="D518" s="10">
        <v>2025</v>
      </c>
      <c r="E518" s="13">
        <v>10</v>
      </c>
      <c r="F518" s="13" t="s">
        <v>820</v>
      </c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>
        <v>13.84</v>
      </c>
    </row>
    <row r="519" spans="1:83" s="2" customFormat="1" ht="14.25" customHeight="1" x14ac:dyDescent="0.2">
      <c r="A519" s="10" t="s">
        <v>29</v>
      </c>
      <c r="B519" s="10">
        <v>548</v>
      </c>
      <c r="C519" s="10" t="s">
        <v>91</v>
      </c>
      <c r="D519" s="10">
        <v>2025</v>
      </c>
      <c r="E519" s="13">
        <v>10</v>
      </c>
      <c r="F519" s="13" t="s">
        <v>801</v>
      </c>
      <c r="G519" s="13">
        <v>5500</v>
      </c>
      <c r="H519" s="13">
        <v>5500</v>
      </c>
      <c r="I519" s="13">
        <v>5500</v>
      </c>
      <c r="J519" s="13">
        <v>5500</v>
      </c>
      <c r="K519" s="13">
        <v>5500</v>
      </c>
      <c r="L519" s="13">
        <v>5500</v>
      </c>
      <c r="M519" s="13">
        <v>5500</v>
      </c>
      <c r="N519" s="13">
        <v>5500</v>
      </c>
      <c r="O519" s="13">
        <v>5500</v>
      </c>
      <c r="P519" s="13">
        <v>5500</v>
      </c>
      <c r="Q519" s="13">
        <v>5500</v>
      </c>
      <c r="R519" s="13">
        <v>5500</v>
      </c>
      <c r="S519" s="13"/>
      <c r="T519" s="13"/>
      <c r="U519" s="13"/>
      <c r="V519" s="13"/>
      <c r="W519" s="13"/>
      <c r="X519" s="13"/>
      <c r="Y519" s="13"/>
      <c r="Z519" s="13">
        <v>177.41935483870967</v>
      </c>
      <c r="AA519" s="13">
        <v>177.41935483870967</v>
      </c>
      <c r="AB519" s="13">
        <v>177.41935483870967</v>
      </c>
      <c r="AC519" s="13">
        <v>177.41935483870967</v>
      </c>
      <c r="AD519" s="13">
        <v>177.41935483870967</v>
      </c>
      <c r="AE519" s="13">
        <v>177.41935483870967</v>
      </c>
      <c r="AF519" s="13">
        <v>177.41935483870967</v>
      </c>
      <c r="AG519" s="13">
        <v>177.41935483870967</v>
      </c>
      <c r="AH519" s="13">
        <v>177.41935483870967</v>
      </c>
      <c r="AI519" s="13">
        <v>177.41935483870967</v>
      </c>
      <c r="AJ519" s="13">
        <v>177.41935483870967</v>
      </c>
      <c r="AK519" s="13">
        <v>177.41935483870967</v>
      </c>
      <c r="AL519" s="13"/>
      <c r="AM519" s="13"/>
      <c r="AN519" s="13"/>
      <c r="AO519" s="13"/>
      <c r="AP519" s="13"/>
      <c r="AQ519" s="13"/>
      <c r="AR519" s="13"/>
      <c r="AS519" s="13">
        <v>2</v>
      </c>
      <c r="AT519" s="13">
        <v>1</v>
      </c>
      <c r="AU519" s="13">
        <v>1</v>
      </c>
      <c r="AV519" s="13">
        <v>1</v>
      </c>
      <c r="AW519" s="13">
        <v>1</v>
      </c>
      <c r="AX519" s="13">
        <v>1</v>
      </c>
      <c r="AY519" s="13">
        <v>1</v>
      </c>
      <c r="AZ519" s="13">
        <v>1</v>
      </c>
      <c r="BA519" s="13">
        <v>1</v>
      </c>
      <c r="BB519" s="13">
        <v>1</v>
      </c>
      <c r="BC519" s="13">
        <v>1</v>
      </c>
      <c r="BD519" s="13">
        <v>1</v>
      </c>
      <c r="BE519" s="13"/>
      <c r="BF519" s="13"/>
      <c r="BG519" s="13"/>
      <c r="BH519" s="13"/>
      <c r="BI519" s="13"/>
      <c r="BJ519" s="13"/>
      <c r="BK519" s="13"/>
      <c r="BL519" s="13">
        <v>6.4516129032258063E-2</v>
      </c>
      <c r="BM519" s="13">
        <v>3.2258064516129031E-2</v>
      </c>
      <c r="BN519" s="13">
        <v>3.2258064516129031E-2</v>
      </c>
      <c r="BO519" s="13">
        <v>3.2258064516129031E-2</v>
      </c>
      <c r="BP519" s="13">
        <v>3.2258064516129031E-2</v>
      </c>
      <c r="BQ519" s="13">
        <v>3.2258064516129031E-2</v>
      </c>
      <c r="BR519" s="13">
        <v>3.2258064516129031E-2</v>
      </c>
      <c r="BS519" s="13">
        <v>3.2258064516129031E-2</v>
      </c>
      <c r="BT519" s="13">
        <v>3.2258064516129031E-2</v>
      </c>
      <c r="BU519" s="13">
        <v>3.2258064516129031E-2</v>
      </c>
      <c r="BV519" s="13">
        <v>3.2258064516129031E-2</v>
      </c>
      <c r="BW519" s="13">
        <v>3.2258064516129031E-2</v>
      </c>
      <c r="BX519" s="13"/>
      <c r="BY519" s="13"/>
      <c r="BZ519" s="13"/>
      <c r="CA519" s="13"/>
      <c r="CB519" s="13"/>
      <c r="CC519" s="13"/>
      <c r="CD519" s="13"/>
      <c r="CE519" s="13"/>
    </row>
    <row r="520" spans="1:83" s="2" customFormat="1" ht="14.25" customHeight="1" x14ac:dyDescent="0.2">
      <c r="A520" s="10" t="s">
        <v>41</v>
      </c>
      <c r="B520" s="10">
        <v>583</v>
      </c>
      <c r="C520" s="10" t="s">
        <v>124</v>
      </c>
      <c r="D520" s="10">
        <v>2025</v>
      </c>
      <c r="E520" s="13">
        <v>10</v>
      </c>
      <c r="F520" s="13" t="s">
        <v>833</v>
      </c>
      <c r="G520" s="13">
        <v>4523</v>
      </c>
      <c r="H520" s="13">
        <v>4523</v>
      </c>
      <c r="I520" s="13">
        <v>4086</v>
      </c>
      <c r="J520" s="13">
        <v>2691</v>
      </c>
      <c r="K520" s="13">
        <v>1110</v>
      </c>
      <c r="L520" s="13">
        <v>1110</v>
      </c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>
        <v>145.90322580645162</v>
      </c>
      <c r="AA520" s="13">
        <v>145.90322580645162</v>
      </c>
      <c r="AB520" s="13">
        <v>131.80645161290323</v>
      </c>
      <c r="AC520" s="13">
        <v>86.806451612903231</v>
      </c>
      <c r="AD520" s="13">
        <v>35.806451612903224</v>
      </c>
      <c r="AE520" s="13">
        <v>35.806451612903224</v>
      </c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>
        <v>12</v>
      </c>
      <c r="AT520" s="13">
        <v>12</v>
      </c>
      <c r="AU520" s="13">
        <v>8</v>
      </c>
      <c r="AV520" s="13">
        <v>4</v>
      </c>
      <c r="AW520" s="13">
        <v>1</v>
      </c>
      <c r="AX520" s="13">
        <v>1</v>
      </c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>
        <v>0.38709677419354838</v>
      </c>
      <c r="BM520" s="13">
        <v>0.38709677419354838</v>
      </c>
      <c r="BN520" s="13">
        <v>0.25806451612903225</v>
      </c>
      <c r="BO520" s="13">
        <v>0.12903225806451613</v>
      </c>
      <c r="BP520" s="13">
        <v>3.2258064516129031E-2</v>
      </c>
      <c r="BQ520" s="13">
        <v>3.2258064516129031E-2</v>
      </c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>
        <v>29.601388888973744</v>
      </c>
    </row>
    <row r="521" spans="1:83" s="2" customFormat="1" ht="14.25" customHeight="1" x14ac:dyDescent="0.2">
      <c r="A521" s="10" t="s">
        <v>41</v>
      </c>
      <c r="B521" s="10">
        <v>803</v>
      </c>
      <c r="C521" s="10" t="s">
        <v>154</v>
      </c>
      <c r="D521" s="10">
        <v>2025</v>
      </c>
      <c r="E521" s="13">
        <v>10</v>
      </c>
      <c r="F521" s="13" t="s">
        <v>829</v>
      </c>
      <c r="G521" s="13">
        <v>5565</v>
      </c>
      <c r="H521" s="13">
        <v>5565</v>
      </c>
      <c r="I521" s="13">
        <v>5300</v>
      </c>
      <c r="J521" s="13">
        <v>5091</v>
      </c>
      <c r="K521" s="13">
        <v>3847</v>
      </c>
      <c r="L521" s="13">
        <v>3000</v>
      </c>
      <c r="M521" s="13">
        <v>3000</v>
      </c>
      <c r="N521" s="13">
        <v>3000</v>
      </c>
      <c r="O521" s="13">
        <v>3000</v>
      </c>
      <c r="P521" s="13">
        <v>3000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>
        <v>179.51612903225808</v>
      </c>
      <c r="AA521" s="13">
        <v>179.51612903225808</v>
      </c>
      <c r="AB521" s="13">
        <v>170.96774193548387</v>
      </c>
      <c r="AC521" s="13">
        <v>164.2258064516129</v>
      </c>
      <c r="AD521" s="13">
        <v>124.09677419354838</v>
      </c>
      <c r="AE521" s="13">
        <v>96.774193548387103</v>
      </c>
      <c r="AF521" s="13">
        <v>96.774193548387103</v>
      </c>
      <c r="AG521" s="13">
        <v>96.774193548387103</v>
      </c>
      <c r="AH521" s="13">
        <v>96.774193548387103</v>
      </c>
      <c r="AI521" s="13">
        <v>96.774193548387103</v>
      </c>
      <c r="AJ521" s="13"/>
      <c r="AK521" s="13"/>
      <c r="AL521" s="13"/>
      <c r="AM521" s="13"/>
      <c r="AN521" s="13"/>
      <c r="AO521" s="13"/>
      <c r="AP521" s="13"/>
      <c r="AQ521" s="13"/>
      <c r="AR521" s="13"/>
      <c r="AS521" s="13">
        <v>8</v>
      </c>
      <c r="AT521" s="13">
        <v>8</v>
      </c>
      <c r="AU521" s="13">
        <v>5</v>
      </c>
      <c r="AV521" s="13">
        <v>4</v>
      </c>
      <c r="AW521" s="13">
        <v>2</v>
      </c>
      <c r="AX521" s="13">
        <v>1</v>
      </c>
      <c r="AY521" s="13">
        <v>1</v>
      </c>
      <c r="AZ521" s="13">
        <v>1</v>
      </c>
      <c r="BA521" s="13">
        <v>1</v>
      </c>
      <c r="BB521" s="13">
        <v>1</v>
      </c>
      <c r="BC521" s="13"/>
      <c r="BD521" s="13"/>
      <c r="BE521" s="13"/>
      <c r="BF521" s="13"/>
      <c r="BG521" s="13"/>
      <c r="BH521" s="13"/>
      <c r="BI521" s="13"/>
      <c r="BJ521" s="13"/>
      <c r="BK521" s="13"/>
      <c r="BL521" s="13">
        <v>0.25806451612903225</v>
      </c>
      <c r="BM521" s="13">
        <v>0.25806451612903225</v>
      </c>
      <c r="BN521" s="13">
        <v>0.16129032258064516</v>
      </c>
      <c r="BO521" s="13">
        <v>0.12903225806451613</v>
      </c>
      <c r="BP521" s="13">
        <v>6.4516129032258063E-2</v>
      </c>
      <c r="BQ521" s="13">
        <v>3.2258064516129031E-2</v>
      </c>
      <c r="BR521" s="13">
        <v>3.2258064516129031E-2</v>
      </c>
      <c r="BS521" s="13">
        <v>3.2258064516129031E-2</v>
      </c>
      <c r="BT521" s="13">
        <v>3.2258064516129031E-2</v>
      </c>
      <c r="BU521" s="13">
        <v>3.2258064516129031E-2</v>
      </c>
      <c r="BV521" s="13"/>
      <c r="BW521" s="13"/>
      <c r="BX521" s="13"/>
      <c r="BY521" s="13"/>
      <c r="BZ521" s="13"/>
      <c r="CA521" s="13"/>
      <c r="CB521" s="13"/>
      <c r="CC521" s="13"/>
      <c r="CD521" s="13"/>
      <c r="CE521" s="13">
        <v>16.318055555471219</v>
      </c>
    </row>
    <row r="522" spans="1:83" s="2" customFormat="1" ht="14.25" customHeight="1" x14ac:dyDescent="0.2">
      <c r="A522" s="10" t="s">
        <v>41</v>
      </c>
      <c r="B522" s="10">
        <v>807</v>
      </c>
      <c r="C522" s="10" t="s">
        <v>155</v>
      </c>
      <c r="D522" s="10">
        <v>2025</v>
      </c>
      <c r="E522" s="13">
        <v>10</v>
      </c>
      <c r="F522" s="13" t="s">
        <v>834</v>
      </c>
      <c r="G522" s="13">
        <v>39760.000000000007</v>
      </c>
      <c r="H522" s="13">
        <v>39760</v>
      </c>
      <c r="I522" s="13">
        <v>37588</v>
      </c>
      <c r="J522" s="13">
        <v>29541.999999999993</v>
      </c>
      <c r="K522" s="13">
        <v>20997.999999999996</v>
      </c>
      <c r="L522" s="13">
        <v>15609</v>
      </c>
      <c r="M522" s="13">
        <v>9379</v>
      </c>
      <c r="N522" s="13">
        <v>5343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>
        <v>1282.5806451612905</v>
      </c>
      <c r="AA522" s="13">
        <v>1282.5806451612902</v>
      </c>
      <c r="AB522" s="13">
        <v>1212.516129032258</v>
      </c>
      <c r="AC522" s="13">
        <v>952.96774193548367</v>
      </c>
      <c r="AD522" s="13">
        <v>677.35483870967732</v>
      </c>
      <c r="AE522" s="13">
        <v>503.51612903225805</v>
      </c>
      <c r="AF522" s="13">
        <v>302.54838709677421</v>
      </c>
      <c r="AG522" s="13">
        <v>172.35483870967741</v>
      </c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>
        <v>79</v>
      </c>
      <c r="AT522" s="13">
        <v>73</v>
      </c>
      <c r="AU522" s="13">
        <v>56</v>
      </c>
      <c r="AV522" s="13">
        <v>32</v>
      </c>
      <c r="AW522" s="13">
        <v>18</v>
      </c>
      <c r="AX522" s="13">
        <v>12</v>
      </c>
      <c r="AY522" s="13">
        <v>6</v>
      </c>
      <c r="AZ522" s="13">
        <v>3</v>
      </c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>
        <v>2.5483870967741935</v>
      </c>
      <c r="BM522" s="13">
        <v>2.3548387096774195</v>
      </c>
      <c r="BN522" s="13">
        <v>1.8064516129032258</v>
      </c>
      <c r="BO522" s="13">
        <v>1.032258064516129</v>
      </c>
      <c r="BP522" s="13">
        <v>0.58064516129032262</v>
      </c>
      <c r="BQ522" s="13">
        <v>0.38709677419354838</v>
      </c>
      <c r="BR522" s="13">
        <v>0.19354838709677419</v>
      </c>
      <c r="BS522" s="13">
        <v>9.6774193548387094E-2</v>
      </c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>
        <v>68.631111111475619</v>
      </c>
    </row>
    <row r="523" spans="1:83" s="2" customFormat="1" ht="14.25" customHeight="1" x14ac:dyDescent="0.2">
      <c r="A523" s="10" t="s">
        <v>41</v>
      </c>
      <c r="B523" s="10"/>
      <c r="C523" s="10"/>
      <c r="D523" s="10">
        <v>2025</v>
      </c>
      <c r="E523" s="13">
        <v>10</v>
      </c>
      <c r="F523" s="13" t="s">
        <v>830</v>
      </c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>
        <v>8</v>
      </c>
    </row>
    <row r="524" spans="1:83" s="2" customFormat="1" ht="14.25" customHeight="1" x14ac:dyDescent="0.2">
      <c r="A524" s="10" t="s">
        <v>41</v>
      </c>
      <c r="B524" s="10">
        <v>805</v>
      </c>
      <c r="C524" s="10" t="s">
        <v>137</v>
      </c>
      <c r="D524" s="10">
        <v>2025</v>
      </c>
      <c r="E524" s="13">
        <v>10</v>
      </c>
      <c r="F524" s="13" t="s">
        <v>832</v>
      </c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>
        <v>7.8683333331719041</v>
      </c>
    </row>
    <row r="525" spans="1:83" s="2" customFormat="1" ht="14.25" customHeight="1" x14ac:dyDescent="0.2">
      <c r="A525" s="10" t="s">
        <v>41</v>
      </c>
      <c r="B525" s="10">
        <v>557</v>
      </c>
      <c r="C525" s="10" t="s">
        <v>182</v>
      </c>
      <c r="D525" s="10">
        <v>2025</v>
      </c>
      <c r="E525" s="13">
        <v>10</v>
      </c>
      <c r="F525" s="13" t="s">
        <v>835</v>
      </c>
      <c r="G525" s="13">
        <v>8582.0000000000036</v>
      </c>
      <c r="H525" s="13">
        <v>8582.0000000000036</v>
      </c>
      <c r="I525" s="13">
        <v>8123.0000000000045</v>
      </c>
      <c r="J525" s="13">
        <v>5255.0000000000009</v>
      </c>
      <c r="K525" s="13">
        <v>2063.9999999999995</v>
      </c>
      <c r="L525" s="13">
        <v>2063.9999999999995</v>
      </c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>
        <v>276.83870967741944</v>
      </c>
      <c r="AA525" s="13">
        <v>276.83870967741944</v>
      </c>
      <c r="AB525" s="13">
        <v>262.03225806451627</v>
      </c>
      <c r="AC525" s="13">
        <v>169.51612903225811</v>
      </c>
      <c r="AD525" s="13">
        <v>66.580645161290306</v>
      </c>
      <c r="AE525" s="13">
        <v>66.580645161290306</v>
      </c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>
        <v>20</v>
      </c>
      <c r="AT525" s="13">
        <v>19</v>
      </c>
      <c r="AU525" s="13">
        <v>15</v>
      </c>
      <c r="AV525" s="13">
        <v>7</v>
      </c>
      <c r="AW525" s="13">
        <v>2</v>
      </c>
      <c r="AX525" s="13">
        <v>2</v>
      </c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>
        <v>0.64516129032258063</v>
      </c>
      <c r="BM525" s="13">
        <v>0.61290322580645162</v>
      </c>
      <c r="BN525" s="13">
        <v>0.4838709677419355</v>
      </c>
      <c r="BO525" s="13">
        <v>0.22580645161290322</v>
      </c>
      <c r="BP525" s="13">
        <v>6.4516129032258063E-2</v>
      </c>
      <c r="BQ525" s="13">
        <v>6.4516129032258063E-2</v>
      </c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>
        <v>20.02</v>
      </c>
    </row>
    <row r="526" spans="1:83" s="2" customFormat="1" ht="14.25" customHeight="1" x14ac:dyDescent="0.2">
      <c r="A526" s="10" t="s">
        <v>41</v>
      </c>
      <c r="B526" s="10">
        <v>559</v>
      </c>
      <c r="C526" s="10" t="s">
        <v>109</v>
      </c>
      <c r="D526" s="10">
        <v>2025</v>
      </c>
      <c r="E526" s="13">
        <v>10</v>
      </c>
      <c r="F526" s="13" t="s">
        <v>831</v>
      </c>
      <c r="G526" s="13">
        <v>3028.9999999999991</v>
      </c>
      <c r="H526" s="13">
        <v>3028.9999999999991</v>
      </c>
      <c r="I526" s="13">
        <v>2806.9999999999991</v>
      </c>
      <c r="J526" s="13">
        <v>1499</v>
      </c>
      <c r="K526" s="13">
        <v>952</v>
      </c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>
        <v>97.709677419354804</v>
      </c>
      <c r="AA526" s="13">
        <v>97.709677419354804</v>
      </c>
      <c r="AB526" s="13">
        <v>90.548387096774164</v>
      </c>
      <c r="AC526" s="13">
        <v>48.354838709677416</v>
      </c>
      <c r="AD526" s="13">
        <v>30.70967741935484</v>
      </c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>
        <v>9</v>
      </c>
      <c r="AT526" s="13">
        <v>8</v>
      </c>
      <c r="AU526" s="13">
        <v>6</v>
      </c>
      <c r="AV526" s="13">
        <v>2</v>
      </c>
      <c r="AW526" s="13">
        <v>1</v>
      </c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>
        <v>0.29032258064516131</v>
      </c>
      <c r="BM526" s="13">
        <v>0.25806451612903225</v>
      </c>
      <c r="BN526" s="13">
        <v>0.19354838709677419</v>
      </c>
      <c r="BO526" s="13">
        <v>6.4516129032258063E-2</v>
      </c>
      <c r="BP526" s="13">
        <v>3.2258064516129031E-2</v>
      </c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>
        <v>8.2133333334932104</v>
      </c>
    </row>
    <row r="527" spans="1:83" s="2" customFormat="1" ht="14.25" customHeight="1" x14ac:dyDescent="0.2">
      <c r="A527" s="10" t="s">
        <v>41</v>
      </c>
      <c r="B527" s="10">
        <v>853</v>
      </c>
      <c r="C527" s="10" t="s">
        <v>117</v>
      </c>
      <c r="D527" s="10">
        <v>2025</v>
      </c>
      <c r="E527" s="13">
        <v>10</v>
      </c>
      <c r="F527" s="13" t="s">
        <v>828</v>
      </c>
      <c r="G527" s="13">
        <v>607</v>
      </c>
      <c r="H527" s="13">
        <v>607</v>
      </c>
      <c r="I527" s="13">
        <v>538</v>
      </c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>
        <v>19.580645161290324</v>
      </c>
      <c r="AA527" s="13">
        <v>19.580645161290324</v>
      </c>
      <c r="AB527" s="13">
        <v>17.35483870967742</v>
      </c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>
        <v>3</v>
      </c>
      <c r="AT527" s="13">
        <v>3</v>
      </c>
      <c r="AU527" s="13">
        <v>2</v>
      </c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>
        <v>9.6774193548387094E-2</v>
      </c>
      <c r="BM527" s="13">
        <v>9.6774193548387094E-2</v>
      </c>
      <c r="BN527" s="13">
        <v>6.4516129032258063E-2</v>
      </c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>
        <v>8.2538888889248483</v>
      </c>
    </row>
    <row r="528" spans="1:83" s="2" customFormat="1" ht="14.25" customHeight="1" x14ac:dyDescent="0.2">
      <c r="A528" s="10" t="s">
        <v>41</v>
      </c>
      <c r="B528" s="10">
        <v>525</v>
      </c>
      <c r="C528" s="10" t="s">
        <v>125</v>
      </c>
      <c r="D528" s="10">
        <v>2025</v>
      </c>
      <c r="E528" s="13">
        <v>10</v>
      </c>
      <c r="F528" s="13" t="s">
        <v>836</v>
      </c>
      <c r="G528" s="13">
        <v>2059</v>
      </c>
      <c r="H528" s="13">
        <v>2059</v>
      </c>
      <c r="I528" s="13">
        <v>1469</v>
      </c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>
        <v>66.41935483870968</v>
      </c>
      <c r="AA528" s="13">
        <v>66.41935483870968</v>
      </c>
      <c r="AB528" s="13">
        <v>47.387096774193552</v>
      </c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>
        <v>10</v>
      </c>
      <c r="AT528" s="13">
        <v>10</v>
      </c>
      <c r="AU528" s="13">
        <v>5</v>
      </c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>
        <v>0.32258064516129031</v>
      </c>
      <c r="BM528" s="13">
        <v>0.32258064516129031</v>
      </c>
      <c r="BN528" s="13">
        <v>0.16129032258064516</v>
      </c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>
        <v>9.3669444443262186</v>
      </c>
    </row>
    <row r="529" spans="1:83" s="2" customFormat="1" ht="14.25" customHeight="1" x14ac:dyDescent="0.2">
      <c r="A529" s="10" t="s">
        <v>41</v>
      </c>
      <c r="B529" s="10">
        <v>527</v>
      </c>
      <c r="C529" s="10" t="s">
        <v>118</v>
      </c>
      <c r="D529" s="10">
        <v>2025</v>
      </c>
      <c r="E529" s="13">
        <v>10</v>
      </c>
      <c r="F529" s="13" t="s">
        <v>838</v>
      </c>
      <c r="G529" s="13">
        <v>78412.000000000087</v>
      </c>
      <c r="H529" s="13">
        <v>78412.000000000044</v>
      </c>
      <c r="I529" s="13">
        <v>72872.000000000044</v>
      </c>
      <c r="J529" s="13">
        <v>56639</v>
      </c>
      <c r="K529" s="13">
        <v>34225.999999999985</v>
      </c>
      <c r="L529" s="13">
        <v>30408.999999999985</v>
      </c>
      <c r="M529" s="13">
        <v>19752.999999999993</v>
      </c>
      <c r="N529" s="13">
        <v>12911</v>
      </c>
      <c r="O529" s="13">
        <v>7770</v>
      </c>
      <c r="P529" s="13">
        <v>3000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>
        <v>2529.4193548387125</v>
      </c>
      <c r="AA529" s="13">
        <v>2529.4193548387111</v>
      </c>
      <c r="AB529" s="13">
        <v>2350.7096774193565</v>
      </c>
      <c r="AC529" s="13">
        <v>1827.0645161290322</v>
      </c>
      <c r="AD529" s="13">
        <v>1104.0645161290317</v>
      </c>
      <c r="AE529" s="13">
        <v>980.93548387096723</v>
      </c>
      <c r="AF529" s="13">
        <v>637.19354838709648</v>
      </c>
      <c r="AG529" s="13">
        <v>416.48387096774195</v>
      </c>
      <c r="AH529" s="13">
        <v>250.64516129032259</v>
      </c>
      <c r="AI529" s="13">
        <v>96.774193548387103</v>
      </c>
      <c r="AJ529" s="13"/>
      <c r="AK529" s="13"/>
      <c r="AL529" s="13"/>
      <c r="AM529" s="13"/>
      <c r="AN529" s="13"/>
      <c r="AO529" s="13"/>
      <c r="AP529" s="13"/>
      <c r="AQ529" s="13"/>
      <c r="AR529" s="13"/>
      <c r="AS529" s="13">
        <v>169</v>
      </c>
      <c r="AT529" s="13">
        <v>154</v>
      </c>
      <c r="AU529" s="13">
        <v>112</v>
      </c>
      <c r="AV529" s="13">
        <v>63</v>
      </c>
      <c r="AW529" s="13">
        <v>25</v>
      </c>
      <c r="AX529" s="13">
        <v>21</v>
      </c>
      <c r="AY529" s="13">
        <v>11</v>
      </c>
      <c r="AZ529" s="13">
        <v>6</v>
      </c>
      <c r="BA529" s="13">
        <v>3</v>
      </c>
      <c r="BB529" s="13">
        <v>1</v>
      </c>
      <c r="BC529" s="13"/>
      <c r="BD529" s="13"/>
      <c r="BE529" s="13"/>
      <c r="BF529" s="13"/>
      <c r="BG529" s="13"/>
      <c r="BH529" s="13"/>
      <c r="BI529" s="13"/>
      <c r="BJ529" s="13"/>
      <c r="BK529" s="13"/>
      <c r="BL529" s="13">
        <v>5.4516129032258061</v>
      </c>
      <c r="BM529" s="13">
        <v>4.967741935483871</v>
      </c>
      <c r="BN529" s="13">
        <v>3.6129032258064515</v>
      </c>
      <c r="BO529" s="13">
        <v>2.032258064516129</v>
      </c>
      <c r="BP529" s="13">
        <v>0.80645161290322576</v>
      </c>
      <c r="BQ529" s="13">
        <v>0.67741935483870963</v>
      </c>
      <c r="BR529" s="13">
        <v>0.35483870967741937</v>
      </c>
      <c r="BS529" s="13">
        <v>0.19354838709677419</v>
      </c>
      <c r="BT529" s="13">
        <v>9.6774193548387094E-2</v>
      </c>
      <c r="BU529" s="13">
        <v>3.2258064516129031E-2</v>
      </c>
      <c r="BV529" s="13"/>
      <c r="BW529" s="13"/>
      <c r="BX529" s="13"/>
      <c r="BY529" s="13"/>
      <c r="BZ529" s="13"/>
      <c r="CA529" s="13"/>
      <c r="CB529" s="13"/>
      <c r="CC529" s="13"/>
      <c r="CD529" s="13"/>
      <c r="CE529" s="13">
        <v>114.79916666668606</v>
      </c>
    </row>
    <row r="530" spans="1:83" s="2" customFormat="1" ht="14.25" customHeight="1" x14ac:dyDescent="0.2">
      <c r="A530" s="10" t="s">
        <v>41</v>
      </c>
      <c r="B530" s="10">
        <v>569</v>
      </c>
      <c r="C530" s="10" t="s">
        <v>95</v>
      </c>
      <c r="D530" s="10">
        <v>2025</v>
      </c>
      <c r="E530" s="13">
        <v>10</v>
      </c>
      <c r="F530" s="13" t="s">
        <v>837</v>
      </c>
      <c r="G530" s="13">
        <v>117169.60000000011</v>
      </c>
      <c r="H530" s="13">
        <v>126829.80000000008</v>
      </c>
      <c r="I530" s="13">
        <v>121906.80000000009</v>
      </c>
      <c r="J530" s="13">
        <v>103859.99999999997</v>
      </c>
      <c r="K530" s="13">
        <v>77146.999999999956</v>
      </c>
      <c r="L530" s="13">
        <v>68819.999999999956</v>
      </c>
      <c r="M530" s="13">
        <v>64344.999999999964</v>
      </c>
      <c r="N530" s="13">
        <v>60482.999999999978</v>
      </c>
      <c r="O530" s="13">
        <v>57408.999999999971</v>
      </c>
      <c r="P530" s="13">
        <v>43839</v>
      </c>
      <c r="Q530" s="13">
        <v>28158.000000000004</v>
      </c>
      <c r="R530" s="13">
        <v>28158.000000000004</v>
      </c>
      <c r="S530" s="13">
        <v>22658</v>
      </c>
      <c r="T530" s="13">
        <v>22658</v>
      </c>
      <c r="U530" s="13">
        <v>22658</v>
      </c>
      <c r="V530" s="13">
        <v>22658</v>
      </c>
      <c r="W530" s="13">
        <v>22658</v>
      </c>
      <c r="X530" s="13"/>
      <c r="Y530" s="13"/>
      <c r="Z530" s="13">
        <v>3779.6645161290357</v>
      </c>
      <c r="AA530" s="13">
        <v>4091.2838709677444</v>
      </c>
      <c r="AB530" s="13">
        <v>3932.4774193548415</v>
      </c>
      <c r="AC530" s="13">
        <v>3350.3225806451605</v>
      </c>
      <c r="AD530" s="13">
        <v>2488.612903225805</v>
      </c>
      <c r="AE530" s="13">
        <v>2219.9999999999986</v>
      </c>
      <c r="AF530" s="13">
        <v>2075.6451612903215</v>
      </c>
      <c r="AG530" s="13">
        <v>1951.0645161290315</v>
      </c>
      <c r="AH530" s="13">
        <v>1851.9032258064506</v>
      </c>
      <c r="AI530" s="13">
        <v>1414.1612903225807</v>
      </c>
      <c r="AJ530" s="13">
        <v>908.32258064516145</v>
      </c>
      <c r="AK530" s="13">
        <v>908.32258064516145</v>
      </c>
      <c r="AL530" s="13">
        <v>730.90322580645159</v>
      </c>
      <c r="AM530" s="13">
        <v>730.90322580645159</v>
      </c>
      <c r="AN530" s="13">
        <v>730.90322580645159</v>
      </c>
      <c r="AO530" s="13">
        <v>730.90322580645159</v>
      </c>
      <c r="AP530" s="13">
        <v>730.90322580645159</v>
      </c>
      <c r="AQ530" s="13"/>
      <c r="AR530" s="13"/>
      <c r="AS530" s="13">
        <v>184</v>
      </c>
      <c r="AT530" s="13">
        <v>172</v>
      </c>
      <c r="AU530" s="13">
        <v>132</v>
      </c>
      <c r="AV530" s="13">
        <v>75</v>
      </c>
      <c r="AW530" s="13">
        <v>31</v>
      </c>
      <c r="AX530" s="13">
        <v>22</v>
      </c>
      <c r="AY530" s="13">
        <v>18</v>
      </c>
      <c r="AZ530" s="13">
        <v>15</v>
      </c>
      <c r="BA530" s="13">
        <v>13</v>
      </c>
      <c r="BB530" s="13">
        <v>7</v>
      </c>
      <c r="BC530" s="13">
        <v>2</v>
      </c>
      <c r="BD530" s="13">
        <v>2</v>
      </c>
      <c r="BE530" s="13">
        <v>1</v>
      </c>
      <c r="BF530" s="13">
        <v>1</v>
      </c>
      <c r="BG530" s="13">
        <v>1</v>
      </c>
      <c r="BH530" s="13">
        <v>1</v>
      </c>
      <c r="BI530" s="13">
        <v>1</v>
      </c>
      <c r="BJ530" s="13"/>
      <c r="BK530" s="13"/>
      <c r="BL530" s="13">
        <v>5.935483870967742</v>
      </c>
      <c r="BM530" s="13">
        <v>5.5483870967741939</v>
      </c>
      <c r="BN530" s="13">
        <v>4.258064516129032</v>
      </c>
      <c r="BO530" s="13">
        <v>2.4193548387096775</v>
      </c>
      <c r="BP530" s="13">
        <v>1</v>
      </c>
      <c r="BQ530" s="13">
        <v>0.70967741935483875</v>
      </c>
      <c r="BR530" s="13">
        <v>0.58064516129032262</v>
      </c>
      <c r="BS530" s="13">
        <v>0.4838709677419355</v>
      </c>
      <c r="BT530" s="13">
        <v>0.41935483870967744</v>
      </c>
      <c r="BU530" s="13">
        <v>0.22580645161290322</v>
      </c>
      <c r="BV530" s="13">
        <v>6.4516129032258063E-2</v>
      </c>
      <c r="BW530" s="13">
        <v>6.4516129032258063E-2</v>
      </c>
      <c r="BX530" s="13">
        <v>3.2258064516129031E-2</v>
      </c>
      <c r="BY530" s="13">
        <v>3.2258064516129031E-2</v>
      </c>
      <c r="BZ530" s="13">
        <v>3.2258064516129031E-2</v>
      </c>
      <c r="CA530" s="13">
        <v>3.2258064516129031E-2</v>
      </c>
      <c r="CB530" s="13">
        <v>3.2258064516129031E-2</v>
      </c>
      <c r="CC530" s="13"/>
      <c r="CD530" s="13"/>
      <c r="CE530" s="13">
        <v>139.44333333317422</v>
      </c>
    </row>
    <row r="531" spans="1:83" s="2" customFormat="1" ht="14.25" customHeight="1" x14ac:dyDescent="0.2">
      <c r="A531" s="10" t="s">
        <v>37</v>
      </c>
      <c r="B531" s="10">
        <v>817</v>
      </c>
      <c r="C531" s="10" t="s">
        <v>93</v>
      </c>
      <c r="D531" s="10">
        <v>2025</v>
      </c>
      <c r="E531" s="13">
        <v>9</v>
      </c>
      <c r="F531" s="13" t="s">
        <v>846</v>
      </c>
      <c r="G531" s="13">
        <v>2574</v>
      </c>
      <c r="H531" s="13">
        <v>2574</v>
      </c>
      <c r="I531" s="13">
        <v>2574</v>
      </c>
      <c r="J531" s="13">
        <v>2574</v>
      </c>
      <c r="K531" s="13">
        <v>1295</v>
      </c>
      <c r="L531" s="13">
        <v>1295</v>
      </c>
      <c r="M531" s="13">
        <v>1295</v>
      </c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>
        <v>85.8</v>
      </c>
      <c r="AA531" s="13">
        <v>85.8</v>
      </c>
      <c r="AB531" s="13">
        <v>85.8</v>
      </c>
      <c r="AC531" s="13">
        <v>85.8</v>
      </c>
      <c r="AD531" s="13">
        <v>43.166666666666664</v>
      </c>
      <c r="AE531" s="13">
        <v>43.166666666666664</v>
      </c>
      <c r="AF531" s="13">
        <v>43.166666666666664</v>
      </c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>
        <v>3</v>
      </c>
      <c r="AT531" s="13">
        <v>3</v>
      </c>
      <c r="AU531" s="13">
        <v>3</v>
      </c>
      <c r="AV531" s="13">
        <v>3</v>
      </c>
      <c r="AW531" s="13">
        <v>1</v>
      </c>
      <c r="AX531" s="13">
        <v>1</v>
      </c>
      <c r="AY531" s="13">
        <v>1</v>
      </c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>
        <v>0.1</v>
      </c>
      <c r="BM531" s="13">
        <v>0.1</v>
      </c>
      <c r="BN531" s="13">
        <v>0.1</v>
      </c>
      <c r="BO531" s="13">
        <v>0.1</v>
      </c>
      <c r="BP531" s="13">
        <v>3.3333333333333333E-2</v>
      </c>
      <c r="BQ531" s="13">
        <v>3.3333333333333333E-2</v>
      </c>
      <c r="BR531" s="13">
        <v>3.3333333333333333E-2</v>
      </c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</row>
    <row r="532" spans="1:83" s="2" customFormat="1" ht="14.25" customHeight="1" x14ac:dyDescent="0.2">
      <c r="A532" s="10" t="s">
        <v>37</v>
      </c>
      <c r="B532" s="10">
        <v>896</v>
      </c>
      <c r="C532" s="10" t="s">
        <v>196</v>
      </c>
      <c r="D532" s="10">
        <v>2025</v>
      </c>
      <c r="E532" s="13">
        <v>9</v>
      </c>
      <c r="F532" s="13" t="s">
        <v>839</v>
      </c>
      <c r="G532" s="13">
        <v>0</v>
      </c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>
        <v>0</v>
      </c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>
        <v>1</v>
      </c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>
        <v>3.3333333333333333E-2</v>
      </c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</row>
    <row r="533" spans="1:83" s="2" customFormat="1" ht="14.25" customHeight="1" x14ac:dyDescent="0.2">
      <c r="A533" s="10" t="s">
        <v>37</v>
      </c>
      <c r="B533" s="10">
        <v>520</v>
      </c>
      <c r="C533" s="10" t="s">
        <v>101</v>
      </c>
      <c r="D533" s="10">
        <v>2025</v>
      </c>
      <c r="E533" s="13">
        <v>9</v>
      </c>
      <c r="F533" s="13" t="s">
        <v>840</v>
      </c>
      <c r="G533" s="13">
        <v>615</v>
      </c>
      <c r="H533" s="13">
        <v>615</v>
      </c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>
        <v>20.5</v>
      </c>
      <c r="AA533" s="13">
        <v>20.5</v>
      </c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>
        <v>5</v>
      </c>
      <c r="AT533" s="13">
        <v>4</v>
      </c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>
        <v>0.16666666666666666</v>
      </c>
      <c r="BM533" s="13">
        <v>0.13333333333333333</v>
      </c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</row>
    <row r="534" spans="1:83" s="2" customFormat="1" ht="14.25" customHeight="1" x14ac:dyDescent="0.2">
      <c r="A534" s="10" t="s">
        <v>37</v>
      </c>
      <c r="B534" s="10">
        <v>565</v>
      </c>
      <c r="C534" s="10" t="s">
        <v>187</v>
      </c>
      <c r="D534" s="10">
        <v>2025</v>
      </c>
      <c r="E534" s="13">
        <v>9</v>
      </c>
      <c r="F534" s="13" t="s">
        <v>841</v>
      </c>
      <c r="G534" s="13">
        <v>45504.949999999983</v>
      </c>
      <c r="H534" s="13">
        <v>45504.949999999946</v>
      </c>
      <c r="I534" s="13">
        <v>42422.949999999953</v>
      </c>
      <c r="J534" s="13">
        <v>31270.949999999968</v>
      </c>
      <c r="K534" s="13">
        <v>20964.999999999982</v>
      </c>
      <c r="L534" s="13">
        <v>19178.999999999989</v>
      </c>
      <c r="M534" s="13">
        <v>18161.000000000004</v>
      </c>
      <c r="N534" s="13">
        <v>15258.000000000011</v>
      </c>
      <c r="O534" s="13">
        <v>13566.000000000011</v>
      </c>
      <c r="P534" s="13">
        <v>11255.000000000005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>
        <v>1516.831666666666</v>
      </c>
      <c r="AA534" s="13">
        <v>1516.8316666666649</v>
      </c>
      <c r="AB534" s="13">
        <v>1414.0983333333318</v>
      </c>
      <c r="AC534" s="13">
        <v>1042.3649999999989</v>
      </c>
      <c r="AD534" s="13">
        <v>698.83333333333269</v>
      </c>
      <c r="AE534" s="13">
        <v>639.29999999999961</v>
      </c>
      <c r="AF534" s="13">
        <v>605.36666666666679</v>
      </c>
      <c r="AG534" s="13">
        <v>508.60000000000036</v>
      </c>
      <c r="AH534" s="13">
        <v>452.20000000000039</v>
      </c>
      <c r="AI534" s="13">
        <v>375.16666666666686</v>
      </c>
      <c r="AJ534" s="13"/>
      <c r="AK534" s="13"/>
      <c r="AL534" s="13"/>
      <c r="AM534" s="13"/>
      <c r="AN534" s="13"/>
      <c r="AO534" s="13"/>
      <c r="AP534" s="13"/>
      <c r="AQ534" s="13"/>
      <c r="AR534" s="13"/>
      <c r="AS534" s="13">
        <v>101</v>
      </c>
      <c r="AT534" s="13">
        <v>92</v>
      </c>
      <c r="AU534" s="13">
        <v>63</v>
      </c>
      <c r="AV534" s="13">
        <v>27</v>
      </c>
      <c r="AW534" s="13">
        <v>10</v>
      </c>
      <c r="AX534" s="13">
        <v>8</v>
      </c>
      <c r="AY534" s="13">
        <v>7</v>
      </c>
      <c r="AZ534" s="13">
        <v>5</v>
      </c>
      <c r="BA534" s="13">
        <v>4</v>
      </c>
      <c r="BB534" s="13">
        <v>3</v>
      </c>
      <c r="BC534" s="13"/>
      <c r="BD534" s="13"/>
      <c r="BE534" s="13"/>
      <c r="BF534" s="13"/>
      <c r="BG534" s="13"/>
      <c r="BH534" s="13"/>
      <c r="BI534" s="13"/>
      <c r="BJ534" s="13"/>
      <c r="BK534" s="13"/>
      <c r="BL534" s="13">
        <v>3.3666666666666667</v>
      </c>
      <c r="BM534" s="13">
        <v>3.0666666666666669</v>
      </c>
      <c r="BN534" s="13">
        <v>2.1</v>
      </c>
      <c r="BO534" s="13">
        <v>0.9</v>
      </c>
      <c r="BP534" s="13">
        <v>0.33333333333333331</v>
      </c>
      <c r="BQ534" s="13">
        <v>0.26666666666666666</v>
      </c>
      <c r="BR534" s="13">
        <v>0.23333333333333334</v>
      </c>
      <c r="BS534" s="13">
        <v>0.16666666666666666</v>
      </c>
      <c r="BT534" s="13">
        <v>0.13333333333333333</v>
      </c>
      <c r="BU534" s="13">
        <v>0.1</v>
      </c>
      <c r="BV534" s="13"/>
      <c r="BW534" s="13"/>
      <c r="BX534" s="13"/>
      <c r="BY534" s="13"/>
      <c r="BZ534" s="13"/>
      <c r="CA534" s="13"/>
      <c r="CB534" s="13"/>
      <c r="CC534" s="13"/>
      <c r="CD534" s="13"/>
      <c r="CE534" s="13">
        <v>129.50388888909481</v>
      </c>
    </row>
    <row r="535" spans="1:83" s="2" customFormat="1" ht="14.25" customHeight="1" x14ac:dyDescent="0.2">
      <c r="A535" s="10" t="s">
        <v>37</v>
      </c>
      <c r="B535" s="10">
        <v>835</v>
      </c>
      <c r="C535" s="10" t="s">
        <v>121</v>
      </c>
      <c r="D535" s="10">
        <v>2025</v>
      </c>
      <c r="E535" s="13">
        <v>9</v>
      </c>
      <c r="F535" s="13" t="s">
        <v>842</v>
      </c>
      <c r="G535" s="13">
        <v>12977</v>
      </c>
      <c r="H535" s="13">
        <v>12977</v>
      </c>
      <c r="I535" s="13">
        <v>12255</v>
      </c>
      <c r="J535" s="13">
        <v>9566</v>
      </c>
      <c r="K535" s="13">
        <v>6104</v>
      </c>
      <c r="L535" s="13">
        <v>5263</v>
      </c>
      <c r="M535" s="13">
        <v>4208</v>
      </c>
      <c r="N535" s="13">
        <v>3000</v>
      </c>
      <c r="O535" s="13">
        <v>3000</v>
      </c>
      <c r="P535" s="13">
        <v>3000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>
        <v>432.56666666666666</v>
      </c>
      <c r="AA535" s="13">
        <v>432.56666666666666</v>
      </c>
      <c r="AB535" s="13">
        <v>408.5</v>
      </c>
      <c r="AC535" s="13">
        <v>318.86666666666667</v>
      </c>
      <c r="AD535" s="13">
        <v>203.46666666666667</v>
      </c>
      <c r="AE535" s="13">
        <v>175.43333333333334</v>
      </c>
      <c r="AF535" s="13">
        <v>140.26666666666668</v>
      </c>
      <c r="AG535" s="13">
        <v>100</v>
      </c>
      <c r="AH535" s="13">
        <v>100</v>
      </c>
      <c r="AI535" s="13">
        <v>100</v>
      </c>
      <c r="AJ535" s="13"/>
      <c r="AK535" s="13"/>
      <c r="AL535" s="13"/>
      <c r="AM535" s="13"/>
      <c r="AN535" s="13"/>
      <c r="AO535" s="13"/>
      <c r="AP535" s="13"/>
      <c r="AQ535" s="13"/>
      <c r="AR535" s="13"/>
      <c r="AS535" s="13">
        <v>26</v>
      </c>
      <c r="AT535" s="13">
        <v>24</v>
      </c>
      <c r="AU535" s="13">
        <v>18</v>
      </c>
      <c r="AV535" s="13">
        <v>10</v>
      </c>
      <c r="AW535" s="13">
        <v>4</v>
      </c>
      <c r="AX535" s="13">
        <v>3</v>
      </c>
      <c r="AY535" s="13">
        <v>2</v>
      </c>
      <c r="AZ535" s="13">
        <v>1</v>
      </c>
      <c r="BA535" s="13">
        <v>1</v>
      </c>
      <c r="BB535" s="13">
        <v>1</v>
      </c>
      <c r="BC535" s="13"/>
      <c r="BD535" s="13"/>
      <c r="BE535" s="13"/>
      <c r="BF535" s="13"/>
      <c r="BG535" s="13"/>
      <c r="BH535" s="13"/>
      <c r="BI535" s="13"/>
      <c r="BJ535" s="13"/>
      <c r="BK535" s="13"/>
      <c r="BL535" s="13">
        <v>0.8666666666666667</v>
      </c>
      <c r="BM535" s="13">
        <v>0.8</v>
      </c>
      <c r="BN535" s="13">
        <v>0.6</v>
      </c>
      <c r="BO535" s="13">
        <v>0.33333333333333331</v>
      </c>
      <c r="BP535" s="13">
        <v>0.13333333333333333</v>
      </c>
      <c r="BQ535" s="13">
        <v>0.1</v>
      </c>
      <c r="BR535" s="13">
        <v>6.6666666666666666E-2</v>
      </c>
      <c r="BS535" s="13">
        <v>3.3333333333333333E-2</v>
      </c>
      <c r="BT535" s="13">
        <v>3.3333333333333333E-2</v>
      </c>
      <c r="BU535" s="13">
        <v>3.3333333333333333E-2</v>
      </c>
      <c r="BV535" s="13"/>
      <c r="BW535" s="13"/>
      <c r="BX535" s="13"/>
      <c r="BY535" s="13"/>
      <c r="BZ535" s="13"/>
      <c r="CA535" s="13"/>
      <c r="CB535" s="13"/>
      <c r="CC535" s="13"/>
      <c r="CD535" s="13"/>
      <c r="CE535" s="13">
        <v>17.485000000155996</v>
      </c>
    </row>
    <row r="536" spans="1:83" s="2" customFormat="1" ht="14.25" customHeight="1" x14ac:dyDescent="0.2">
      <c r="A536" s="10" t="s">
        <v>37</v>
      </c>
      <c r="B536" s="10">
        <v>544</v>
      </c>
      <c r="C536" s="10" t="s">
        <v>99</v>
      </c>
      <c r="D536" s="10">
        <v>2025</v>
      </c>
      <c r="E536" s="13">
        <v>9</v>
      </c>
      <c r="F536" s="13" t="s">
        <v>843</v>
      </c>
      <c r="G536" s="13">
        <v>20111</v>
      </c>
      <c r="H536" s="13">
        <v>20111</v>
      </c>
      <c r="I536" s="13">
        <v>19172.000000000004</v>
      </c>
      <c r="J536" s="13">
        <v>15753</v>
      </c>
      <c r="K536" s="13">
        <v>14204</v>
      </c>
      <c r="L536" s="13">
        <v>13404</v>
      </c>
      <c r="M536" s="13">
        <v>12400</v>
      </c>
      <c r="N536" s="13">
        <v>11173</v>
      </c>
      <c r="O536" s="13">
        <v>9568</v>
      </c>
      <c r="P536" s="13">
        <v>9568</v>
      </c>
      <c r="Q536" s="13">
        <v>5648</v>
      </c>
      <c r="R536" s="13">
        <v>5648</v>
      </c>
      <c r="S536" s="13"/>
      <c r="T536" s="13"/>
      <c r="U536" s="13"/>
      <c r="V536" s="13"/>
      <c r="W536" s="13"/>
      <c r="X536" s="13"/>
      <c r="Y536" s="13"/>
      <c r="Z536" s="13">
        <v>670.36666666666667</v>
      </c>
      <c r="AA536" s="13">
        <v>670.36666666666667</v>
      </c>
      <c r="AB536" s="13">
        <v>639.06666666666683</v>
      </c>
      <c r="AC536" s="13">
        <v>525.1</v>
      </c>
      <c r="AD536" s="13">
        <v>473.46666666666664</v>
      </c>
      <c r="AE536" s="13">
        <v>446.8</v>
      </c>
      <c r="AF536" s="13">
        <v>413.33333333333331</v>
      </c>
      <c r="AG536" s="13">
        <v>372.43333333333334</v>
      </c>
      <c r="AH536" s="13">
        <v>318.93333333333334</v>
      </c>
      <c r="AI536" s="13">
        <v>318.93333333333334</v>
      </c>
      <c r="AJ536" s="13">
        <v>188.26666666666668</v>
      </c>
      <c r="AK536" s="13">
        <v>188.26666666666668</v>
      </c>
      <c r="AL536" s="13"/>
      <c r="AM536" s="13"/>
      <c r="AN536" s="13"/>
      <c r="AO536" s="13"/>
      <c r="AP536" s="13"/>
      <c r="AQ536" s="13"/>
      <c r="AR536" s="13"/>
      <c r="AS536" s="13">
        <v>32</v>
      </c>
      <c r="AT536" s="13">
        <v>29</v>
      </c>
      <c r="AU536" s="13">
        <v>20</v>
      </c>
      <c r="AV536" s="13">
        <v>9</v>
      </c>
      <c r="AW536" s="13">
        <v>6</v>
      </c>
      <c r="AX536" s="13">
        <v>5</v>
      </c>
      <c r="AY536" s="13">
        <v>4</v>
      </c>
      <c r="AZ536" s="13">
        <v>3</v>
      </c>
      <c r="BA536" s="13">
        <v>2</v>
      </c>
      <c r="BB536" s="13">
        <v>2</v>
      </c>
      <c r="BC536" s="13">
        <v>1</v>
      </c>
      <c r="BD536" s="13">
        <v>1</v>
      </c>
      <c r="BE536" s="13"/>
      <c r="BF536" s="13"/>
      <c r="BG536" s="13"/>
      <c r="BH536" s="13"/>
      <c r="BI536" s="13"/>
      <c r="BJ536" s="13"/>
      <c r="BK536" s="13"/>
      <c r="BL536" s="13">
        <v>1.0666666666666667</v>
      </c>
      <c r="BM536" s="13">
        <v>0.96666666666666667</v>
      </c>
      <c r="BN536" s="13">
        <v>0.66666666666666663</v>
      </c>
      <c r="BO536" s="13">
        <v>0.3</v>
      </c>
      <c r="BP536" s="13">
        <v>0.2</v>
      </c>
      <c r="BQ536" s="13">
        <v>0.16666666666666666</v>
      </c>
      <c r="BR536" s="13">
        <v>0.13333333333333333</v>
      </c>
      <c r="BS536" s="13">
        <v>0.1</v>
      </c>
      <c r="BT536" s="13">
        <v>6.6666666666666666E-2</v>
      </c>
      <c r="BU536" s="13">
        <v>6.6666666666666666E-2</v>
      </c>
      <c r="BV536" s="13">
        <v>3.3333333333333333E-2</v>
      </c>
      <c r="BW536" s="13">
        <v>3.3333333333333333E-2</v>
      </c>
      <c r="BX536" s="13"/>
      <c r="BY536" s="13"/>
      <c r="BZ536" s="13"/>
      <c r="CA536" s="13"/>
      <c r="CB536" s="13"/>
      <c r="CC536" s="13"/>
      <c r="CD536" s="13"/>
      <c r="CE536" s="13">
        <v>30.196111110812055</v>
      </c>
    </row>
    <row r="537" spans="1:83" s="2" customFormat="1" ht="14.25" customHeight="1" x14ac:dyDescent="0.2">
      <c r="A537" s="10" t="s">
        <v>37</v>
      </c>
      <c r="B537" s="10">
        <v>543</v>
      </c>
      <c r="C537" s="10" t="s">
        <v>110</v>
      </c>
      <c r="D537" s="10">
        <v>2025</v>
      </c>
      <c r="E537" s="13">
        <v>9</v>
      </c>
      <c r="F537" s="13" t="s">
        <v>844</v>
      </c>
      <c r="G537" s="13">
        <v>82146.000000000073</v>
      </c>
      <c r="H537" s="13">
        <v>82146.000000000102</v>
      </c>
      <c r="I537" s="13">
        <v>75445.000000000116</v>
      </c>
      <c r="J537" s="13">
        <v>59094.000000000015</v>
      </c>
      <c r="K537" s="13">
        <v>39796.999999999964</v>
      </c>
      <c r="L537" s="13">
        <v>35315.999999999964</v>
      </c>
      <c r="M537" s="13">
        <v>27768.999999999978</v>
      </c>
      <c r="N537" s="13">
        <v>23879.999999999978</v>
      </c>
      <c r="O537" s="13">
        <v>19057.999999999989</v>
      </c>
      <c r="P537" s="13">
        <v>9498.0000000000018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>
        <v>2738.2000000000025</v>
      </c>
      <c r="AA537" s="13">
        <v>2738.2000000000035</v>
      </c>
      <c r="AB537" s="13">
        <v>2514.8333333333371</v>
      </c>
      <c r="AC537" s="13">
        <v>1969.8000000000004</v>
      </c>
      <c r="AD537" s="13">
        <v>1326.5666666666655</v>
      </c>
      <c r="AE537" s="13">
        <v>1177.1999999999987</v>
      </c>
      <c r="AF537" s="13">
        <v>925.63333333333264</v>
      </c>
      <c r="AG537" s="13">
        <v>795.99999999999932</v>
      </c>
      <c r="AH537" s="13">
        <v>635.26666666666631</v>
      </c>
      <c r="AI537" s="13">
        <v>316.60000000000008</v>
      </c>
      <c r="AJ537" s="13"/>
      <c r="AK537" s="13"/>
      <c r="AL537" s="13"/>
      <c r="AM537" s="13"/>
      <c r="AN537" s="13"/>
      <c r="AO537" s="13"/>
      <c r="AP537" s="13"/>
      <c r="AQ537" s="13"/>
      <c r="AR537" s="13"/>
      <c r="AS537" s="13">
        <v>176</v>
      </c>
      <c r="AT537" s="13">
        <v>170</v>
      </c>
      <c r="AU537" s="13">
        <v>107</v>
      </c>
      <c r="AV537" s="13">
        <v>55</v>
      </c>
      <c r="AW537" s="13">
        <v>25</v>
      </c>
      <c r="AX537" s="13">
        <v>20</v>
      </c>
      <c r="AY537" s="13">
        <v>13</v>
      </c>
      <c r="AZ537" s="13">
        <v>10</v>
      </c>
      <c r="BA537" s="13">
        <v>7</v>
      </c>
      <c r="BB537" s="13">
        <v>3</v>
      </c>
      <c r="BC537" s="13"/>
      <c r="BD537" s="13"/>
      <c r="BE537" s="13"/>
      <c r="BF537" s="13"/>
      <c r="BG537" s="13"/>
      <c r="BH537" s="13"/>
      <c r="BI537" s="13"/>
      <c r="BJ537" s="13"/>
      <c r="BK537" s="13"/>
      <c r="BL537" s="13">
        <v>5.8666666666666663</v>
      </c>
      <c r="BM537" s="13">
        <v>5.666666666666667</v>
      </c>
      <c r="BN537" s="13">
        <v>3.5666666666666669</v>
      </c>
      <c r="BO537" s="13">
        <v>1.8333333333333333</v>
      </c>
      <c r="BP537" s="13">
        <v>0.83333333333333337</v>
      </c>
      <c r="BQ537" s="13">
        <v>0.66666666666666663</v>
      </c>
      <c r="BR537" s="13">
        <v>0.43333333333333335</v>
      </c>
      <c r="BS537" s="13">
        <v>0.33333333333333331</v>
      </c>
      <c r="BT537" s="13">
        <v>0.23333333333333334</v>
      </c>
      <c r="BU537" s="13">
        <v>0.1</v>
      </c>
      <c r="BV537" s="13"/>
      <c r="BW537" s="13"/>
      <c r="BX537" s="13"/>
      <c r="BY537" s="13"/>
      <c r="BZ537" s="13"/>
      <c r="CA537" s="13"/>
      <c r="CB537" s="13"/>
      <c r="CC537" s="13"/>
      <c r="CD537" s="13"/>
      <c r="CE537" s="13">
        <v>139.34861111099599</v>
      </c>
    </row>
    <row r="538" spans="1:83" s="2" customFormat="1" ht="14.25" customHeight="1" x14ac:dyDescent="0.2">
      <c r="A538" s="10" t="s">
        <v>37</v>
      </c>
      <c r="B538" s="10">
        <v>580</v>
      </c>
      <c r="C538" s="10" t="s">
        <v>96</v>
      </c>
      <c r="D538" s="10">
        <v>2025</v>
      </c>
      <c r="E538" s="13">
        <v>9</v>
      </c>
      <c r="F538" s="13" t="s">
        <v>845</v>
      </c>
      <c r="G538" s="13">
        <v>7596</v>
      </c>
      <c r="H538" s="13">
        <v>7596</v>
      </c>
      <c r="I538" s="13">
        <v>6942</v>
      </c>
      <c r="J538" s="13">
        <v>4942</v>
      </c>
      <c r="K538" s="13">
        <v>4942</v>
      </c>
      <c r="L538" s="13">
        <v>4016</v>
      </c>
      <c r="M538" s="13">
        <v>3000</v>
      </c>
      <c r="N538" s="13">
        <v>3000</v>
      </c>
      <c r="O538" s="13">
        <v>3000</v>
      </c>
      <c r="P538" s="13">
        <v>3000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>
        <v>253.2</v>
      </c>
      <c r="AA538" s="13">
        <v>253.2</v>
      </c>
      <c r="AB538" s="13">
        <v>231.4</v>
      </c>
      <c r="AC538" s="13">
        <v>164.73333333333332</v>
      </c>
      <c r="AD538" s="13">
        <v>164.73333333333332</v>
      </c>
      <c r="AE538" s="13">
        <v>133.86666666666667</v>
      </c>
      <c r="AF538" s="13">
        <v>100</v>
      </c>
      <c r="AG538" s="13">
        <v>100</v>
      </c>
      <c r="AH538" s="13">
        <v>100</v>
      </c>
      <c r="AI538" s="13">
        <v>100</v>
      </c>
      <c r="AJ538" s="13"/>
      <c r="AK538" s="13"/>
      <c r="AL538" s="13"/>
      <c r="AM538" s="13"/>
      <c r="AN538" s="13"/>
      <c r="AO538" s="13"/>
      <c r="AP538" s="13"/>
      <c r="AQ538" s="13"/>
      <c r="AR538" s="13"/>
      <c r="AS538" s="13">
        <v>15</v>
      </c>
      <c r="AT538" s="13">
        <v>15</v>
      </c>
      <c r="AU538" s="13">
        <v>10</v>
      </c>
      <c r="AV538" s="13">
        <v>3</v>
      </c>
      <c r="AW538" s="13">
        <v>3</v>
      </c>
      <c r="AX538" s="13">
        <v>2</v>
      </c>
      <c r="AY538" s="13">
        <v>1</v>
      </c>
      <c r="AZ538" s="13">
        <v>1</v>
      </c>
      <c r="BA538" s="13">
        <v>1</v>
      </c>
      <c r="BB538" s="13">
        <v>1</v>
      </c>
      <c r="BC538" s="13"/>
      <c r="BD538" s="13"/>
      <c r="BE538" s="13"/>
      <c r="BF538" s="13"/>
      <c r="BG538" s="13"/>
      <c r="BH538" s="13"/>
      <c r="BI538" s="13"/>
      <c r="BJ538" s="13"/>
      <c r="BK538" s="13"/>
      <c r="BL538" s="13">
        <v>0.5</v>
      </c>
      <c r="BM538" s="13">
        <v>0.5</v>
      </c>
      <c r="BN538" s="13">
        <v>0.33333333333333331</v>
      </c>
      <c r="BO538" s="13">
        <v>0.1</v>
      </c>
      <c r="BP538" s="13">
        <v>0.1</v>
      </c>
      <c r="BQ538" s="13">
        <v>6.6666666666666666E-2</v>
      </c>
      <c r="BR538" s="13">
        <v>3.3333333333333333E-2</v>
      </c>
      <c r="BS538" s="13">
        <v>3.3333333333333333E-2</v>
      </c>
      <c r="BT538" s="13">
        <v>3.3333333333333333E-2</v>
      </c>
      <c r="BU538" s="13">
        <v>3.3333333333333333E-2</v>
      </c>
      <c r="BV538" s="13"/>
      <c r="BW538" s="13"/>
      <c r="BX538" s="13"/>
      <c r="BY538" s="13"/>
      <c r="BZ538" s="13"/>
      <c r="CA538" s="13"/>
      <c r="CB538" s="13"/>
      <c r="CC538" s="13"/>
      <c r="CD538" s="13"/>
      <c r="CE538" s="13">
        <v>24.265000000044239</v>
      </c>
    </row>
    <row r="539" spans="1:83" s="2" customFormat="1" ht="14.25" customHeight="1" x14ac:dyDescent="0.2">
      <c r="A539" s="10" t="s">
        <v>37</v>
      </c>
      <c r="B539" s="10">
        <v>517</v>
      </c>
      <c r="C539" s="10" t="s">
        <v>165</v>
      </c>
      <c r="D539" s="10">
        <v>2025</v>
      </c>
      <c r="E539" s="13">
        <v>9</v>
      </c>
      <c r="F539" s="13" t="s">
        <v>847</v>
      </c>
      <c r="G539" s="13">
        <v>28019</v>
      </c>
      <c r="H539" s="13">
        <v>28019</v>
      </c>
      <c r="I539" s="13">
        <v>26313.999999999996</v>
      </c>
      <c r="J539" s="13">
        <v>21496.999999999993</v>
      </c>
      <c r="K539" s="13">
        <v>13826.999999999996</v>
      </c>
      <c r="L539" s="13">
        <v>8580.9999999999982</v>
      </c>
      <c r="M539" s="13">
        <v>7485.0000000000009</v>
      </c>
      <c r="N539" s="13">
        <v>4780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>
        <v>933.9666666666667</v>
      </c>
      <c r="AA539" s="13">
        <v>933.9666666666667</v>
      </c>
      <c r="AB539" s="13">
        <v>877.13333333333321</v>
      </c>
      <c r="AC539" s="13">
        <v>716.56666666666638</v>
      </c>
      <c r="AD539" s="13">
        <v>460.89999999999986</v>
      </c>
      <c r="AE539" s="13">
        <v>286.03333333333325</v>
      </c>
      <c r="AF539" s="13">
        <v>249.50000000000003</v>
      </c>
      <c r="AG539" s="13">
        <v>159.33333333333334</v>
      </c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>
        <v>56</v>
      </c>
      <c r="AT539" s="13">
        <v>55</v>
      </c>
      <c r="AU539" s="13">
        <v>40</v>
      </c>
      <c r="AV539" s="13">
        <v>24</v>
      </c>
      <c r="AW539" s="13">
        <v>12</v>
      </c>
      <c r="AX539" s="13">
        <v>6</v>
      </c>
      <c r="AY539" s="13">
        <v>5</v>
      </c>
      <c r="AZ539" s="13">
        <v>3</v>
      </c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>
        <v>1.8666666666666667</v>
      </c>
      <c r="BM539" s="13">
        <v>1.8333333333333333</v>
      </c>
      <c r="BN539" s="13">
        <v>1.3333333333333333</v>
      </c>
      <c r="BO539" s="13">
        <v>0.8</v>
      </c>
      <c r="BP539" s="13">
        <v>0.4</v>
      </c>
      <c r="BQ539" s="13">
        <v>0.2</v>
      </c>
      <c r="BR539" s="13">
        <v>0.16666666666666666</v>
      </c>
      <c r="BS539" s="13">
        <v>0.1</v>
      </c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>
        <v>38.91416666669538</v>
      </c>
    </row>
    <row r="540" spans="1:83" s="2" customFormat="1" ht="14.25" customHeight="1" x14ac:dyDescent="0.2">
      <c r="A540" s="10" t="s">
        <v>33</v>
      </c>
      <c r="B540" s="10">
        <v>537</v>
      </c>
      <c r="C540" s="10" t="s">
        <v>126</v>
      </c>
      <c r="D540" s="10">
        <v>2025</v>
      </c>
      <c r="E540" s="13">
        <v>9</v>
      </c>
      <c r="F540" s="13" t="s">
        <v>861</v>
      </c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>
        <v>86.506666666564996</v>
      </c>
    </row>
    <row r="541" spans="1:83" s="2" customFormat="1" ht="14.25" customHeight="1" x14ac:dyDescent="0.2">
      <c r="A541" s="10" t="s">
        <v>33</v>
      </c>
      <c r="B541" s="10">
        <v>828</v>
      </c>
      <c r="C541" s="10" t="s">
        <v>158</v>
      </c>
      <c r="D541" s="10">
        <v>2025</v>
      </c>
      <c r="E541" s="13">
        <v>9</v>
      </c>
      <c r="F541" s="13" t="s">
        <v>860</v>
      </c>
      <c r="G541" s="13">
        <v>242019.06000000017</v>
      </c>
      <c r="H541" s="13">
        <v>242019.06000000014</v>
      </c>
      <c r="I541" s="13">
        <v>234402.02000000019</v>
      </c>
      <c r="J541" s="13">
        <v>212236.02000000019</v>
      </c>
      <c r="K541" s="13">
        <v>180267.02000000028</v>
      </c>
      <c r="L541" s="13">
        <v>173312.0000000002</v>
      </c>
      <c r="M541" s="13">
        <v>158303.00000000017</v>
      </c>
      <c r="N541" s="13">
        <v>137904.00000000015</v>
      </c>
      <c r="O541" s="13">
        <v>120684.0000000001</v>
      </c>
      <c r="P541" s="13">
        <v>105995.00000000009</v>
      </c>
      <c r="Q541" s="13">
        <v>58859.999999999978</v>
      </c>
      <c r="R541" s="13">
        <v>58859.999999999978</v>
      </c>
      <c r="S541" s="13">
        <v>31294</v>
      </c>
      <c r="T541" s="13">
        <v>31294</v>
      </c>
      <c r="U541" s="13">
        <v>31294</v>
      </c>
      <c r="V541" s="13">
        <v>31294</v>
      </c>
      <c r="W541" s="13">
        <v>31294</v>
      </c>
      <c r="X541" s="13">
        <v>31294</v>
      </c>
      <c r="Y541" s="13"/>
      <c r="Z541" s="13">
        <v>8067.302000000006</v>
      </c>
      <c r="AA541" s="13">
        <v>8067.3020000000051</v>
      </c>
      <c r="AB541" s="13">
        <v>7813.4006666666728</v>
      </c>
      <c r="AC541" s="13">
        <v>7074.534000000006</v>
      </c>
      <c r="AD541" s="13">
        <v>6008.9006666666764</v>
      </c>
      <c r="AE541" s="13">
        <v>5777.0666666666739</v>
      </c>
      <c r="AF541" s="13">
        <v>5276.7666666666728</v>
      </c>
      <c r="AG541" s="13">
        <v>4596.8000000000047</v>
      </c>
      <c r="AH541" s="13">
        <v>4022.8000000000034</v>
      </c>
      <c r="AI541" s="13">
        <v>3533.1666666666697</v>
      </c>
      <c r="AJ541" s="13">
        <v>1961.9999999999993</v>
      </c>
      <c r="AK541" s="13">
        <v>1961.9999999999993</v>
      </c>
      <c r="AL541" s="13">
        <v>1043.1333333333334</v>
      </c>
      <c r="AM541" s="13">
        <v>1043.1333333333334</v>
      </c>
      <c r="AN541" s="13">
        <v>1043.1333333333334</v>
      </c>
      <c r="AO541" s="13">
        <v>1043.1333333333334</v>
      </c>
      <c r="AP541" s="13">
        <v>1043.1333333333334</v>
      </c>
      <c r="AQ541" s="13">
        <v>1043.1333333333334</v>
      </c>
      <c r="AR541" s="13"/>
      <c r="AS541" s="13">
        <v>282</v>
      </c>
      <c r="AT541" s="13">
        <v>253</v>
      </c>
      <c r="AU541" s="13">
        <v>195</v>
      </c>
      <c r="AV541" s="13">
        <v>126</v>
      </c>
      <c r="AW541" s="13">
        <v>75</v>
      </c>
      <c r="AX541" s="13">
        <v>67</v>
      </c>
      <c r="AY541" s="13">
        <v>53</v>
      </c>
      <c r="AZ541" s="13">
        <v>38</v>
      </c>
      <c r="BA541" s="13">
        <v>28</v>
      </c>
      <c r="BB541" s="13">
        <v>21</v>
      </c>
      <c r="BC541" s="13">
        <v>6</v>
      </c>
      <c r="BD541" s="13">
        <v>6</v>
      </c>
      <c r="BE541" s="13">
        <v>1</v>
      </c>
      <c r="BF541" s="13">
        <v>1</v>
      </c>
      <c r="BG541" s="13">
        <v>1</v>
      </c>
      <c r="BH541" s="13">
        <v>1</v>
      </c>
      <c r="BI541" s="13">
        <v>1</v>
      </c>
      <c r="BJ541" s="13">
        <v>1</v>
      </c>
      <c r="BK541" s="13"/>
      <c r="BL541" s="13">
        <v>9.4</v>
      </c>
      <c r="BM541" s="13">
        <v>8.4333333333333336</v>
      </c>
      <c r="BN541" s="13">
        <v>6.5</v>
      </c>
      <c r="BO541" s="13">
        <v>4.2</v>
      </c>
      <c r="BP541" s="13">
        <v>2.5</v>
      </c>
      <c r="BQ541" s="13">
        <v>2.2333333333333334</v>
      </c>
      <c r="BR541" s="13">
        <v>1.7666666666666666</v>
      </c>
      <c r="BS541" s="13">
        <v>1.2666666666666666</v>
      </c>
      <c r="BT541" s="13">
        <v>0.93333333333333335</v>
      </c>
      <c r="BU541" s="13">
        <v>0.7</v>
      </c>
      <c r="BV541" s="13">
        <v>0.2</v>
      </c>
      <c r="BW541" s="13">
        <v>0.2</v>
      </c>
      <c r="BX541" s="13">
        <v>3.3333333333333333E-2</v>
      </c>
      <c r="BY541" s="13">
        <v>3.3333333333333333E-2</v>
      </c>
      <c r="BZ541" s="13">
        <v>3.3333333333333333E-2</v>
      </c>
      <c r="CA541" s="13">
        <v>3.3333333333333333E-2</v>
      </c>
      <c r="CB541" s="13">
        <v>3.3333333333333333E-2</v>
      </c>
      <c r="CC541" s="13">
        <v>3.3333333333333333E-2</v>
      </c>
      <c r="CD541" s="13"/>
      <c r="CE541" s="13">
        <v>171.89638888952788</v>
      </c>
    </row>
    <row r="542" spans="1:83" s="2" customFormat="1" ht="14.25" customHeight="1" x14ac:dyDescent="0.2">
      <c r="A542" s="10" t="s">
        <v>33</v>
      </c>
      <c r="B542" s="10">
        <v>832</v>
      </c>
      <c r="C542" s="10" t="s">
        <v>115</v>
      </c>
      <c r="D542" s="10">
        <v>2025</v>
      </c>
      <c r="E542" s="13">
        <v>9</v>
      </c>
      <c r="F542" s="13" t="s">
        <v>859</v>
      </c>
      <c r="G542" s="13">
        <v>209006.95000000024</v>
      </c>
      <c r="H542" s="13">
        <v>209006.95000000022</v>
      </c>
      <c r="I542" s="13">
        <v>205302.95000000022</v>
      </c>
      <c r="J542" s="13">
        <v>183128.95000000024</v>
      </c>
      <c r="K542" s="13">
        <v>161382.95000000013</v>
      </c>
      <c r="L542" s="13">
        <v>149541.95000000016</v>
      </c>
      <c r="M542" s="13">
        <v>134297.00000000012</v>
      </c>
      <c r="N542" s="13">
        <v>117707.00000000016</v>
      </c>
      <c r="O542" s="13">
        <v>114402.00000000016</v>
      </c>
      <c r="P542" s="13">
        <v>109553.00000000017</v>
      </c>
      <c r="Q542" s="13">
        <v>84870.000000000044</v>
      </c>
      <c r="R542" s="13">
        <v>79557</v>
      </c>
      <c r="S542" s="13">
        <v>51403</v>
      </c>
      <c r="T542" s="13">
        <v>51403</v>
      </c>
      <c r="U542" s="13">
        <v>51403</v>
      </c>
      <c r="V542" s="13">
        <v>27991</v>
      </c>
      <c r="W542" s="13">
        <v>27991</v>
      </c>
      <c r="X542" s="13"/>
      <c r="Y542" s="13"/>
      <c r="Z542" s="13">
        <v>6966.8983333333417</v>
      </c>
      <c r="AA542" s="13">
        <v>6966.8983333333408</v>
      </c>
      <c r="AB542" s="13">
        <v>6843.4316666666737</v>
      </c>
      <c r="AC542" s="13">
        <v>6104.2983333333414</v>
      </c>
      <c r="AD542" s="13">
        <v>5379.4316666666709</v>
      </c>
      <c r="AE542" s="13">
        <v>4984.731666666672</v>
      </c>
      <c r="AF542" s="13">
        <v>4476.5666666666702</v>
      </c>
      <c r="AG542" s="13">
        <v>3923.5666666666721</v>
      </c>
      <c r="AH542" s="13">
        <v>3813.4000000000055</v>
      </c>
      <c r="AI542" s="13">
        <v>3651.7666666666723</v>
      </c>
      <c r="AJ542" s="13">
        <v>2829.0000000000014</v>
      </c>
      <c r="AK542" s="13">
        <v>2651.9</v>
      </c>
      <c r="AL542" s="13">
        <v>1713.4333333333334</v>
      </c>
      <c r="AM542" s="13">
        <v>1713.4333333333334</v>
      </c>
      <c r="AN542" s="13">
        <v>1713.4333333333334</v>
      </c>
      <c r="AO542" s="13">
        <v>933.0333333333333</v>
      </c>
      <c r="AP542" s="13">
        <v>933.0333333333333</v>
      </c>
      <c r="AQ542" s="13"/>
      <c r="AR542" s="13"/>
      <c r="AS542" s="13">
        <v>205</v>
      </c>
      <c r="AT542" s="13">
        <v>188</v>
      </c>
      <c r="AU542" s="13">
        <v>160</v>
      </c>
      <c r="AV542" s="13">
        <v>95</v>
      </c>
      <c r="AW542" s="13">
        <v>60</v>
      </c>
      <c r="AX542" s="13">
        <v>47</v>
      </c>
      <c r="AY542" s="13">
        <v>33</v>
      </c>
      <c r="AZ542" s="13">
        <v>21</v>
      </c>
      <c r="BA542" s="13">
        <v>19</v>
      </c>
      <c r="BB542" s="13">
        <v>17</v>
      </c>
      <c r="BC542" s="13">
        <v>9</v>
      </c>
      <c r="BD542" s="13">
        <v>8</v>
      </c>
      <c r="BE542" s="13">
        <v>3</v>
      </c>
      <c r="BF542" s="13">
        <v>3</v>
      </c>
      <c r="BG542" s="13">
        <v>3</v>
      </c>
      <c r="BH542" s="13">
        <v>1</v>
      </c>
      <c r="BI542" s="13">
        <v>1</v>
      </c>
      <c r="BJ542" s="13"/>
      <c r="BK542" s="13"/>
      <c r="BL542" s="13">
        <v>6.833333333333333</v>
      </c>
      <c r="BM542" s="13">
        <v>6.2666666666666666</v>
      </c>
      <c r="BN542" s="13">
        <v>5.333333333333333</v>
      </c>
      <c r="BO542" s="13">
        <v>3.1666666666666665</v>
      </c>
      <c r="BP542" s="13">
        <v>2</v>
      </c>
      <c r="BQ542" s="13">
        <v>1.5666666666666667</v>
      </c>
      <c r="BR542" s="13">
        <v>1.1000000000000001</v>
      </c>
      <c r="BS542" s="13">
        <v>0.7</v>
      </c>
      <c r="BT542" s="13">
        <v>0.6333333333333333</v>
      </c>
      <c r="BU542" s="13">
        <v>0.56666666666666665</v>
      </c>
      <c r="BV542" s="13">
        <v>0.3</v>
      </c>
      <c r="BW542" s="13">
        <v>0.26666666666666666</v>
      </c>
      <c r="BX542" s="13">
        <v>0.1</v>
      </c>
      <c r="BY542" s="13">
        <v>0.1</v>
      </c>
      <c r="BZ542" s="13">
        <v>0.1</v>
      </c>
      <c r="CA542" s="13">
        <v>3.3333333333333333E-2</v>
      </c>
      <c r="CB542" s="13">
        <v>3.3333333333333333E-2</v>
      </c>
      <c r="CC542" s="13"/>
      <c r="CD542" s="13"/>
      <c r="CE542" s="13">
        <v>155.85444444354857</v>
      </c>
    </row>
    <row r="543" spans="1:83" s="2" customFormat="1" ht="14.25" customHeight="1" x14ac:dyDescent="0.2">
      <c r="A543" s="10" t="s">
        <v>33</v>
      </c>
      <c r="B543" s="10">
        <v>886</v>
      </c>
      <c r="C543" s="10" t="s">
        <v>116</v>
      </c>
      <c r="D543" s="10">
        <v>2025</v>
      </c>
      <c r="E543" s="13">
        <v>9</v>
      </c>
      <c r="F543" s="13" t="s">
        <v>858</v>
      </c>
      <c r="G543" s="13">
        <v>44717.920000000013</v>
      </c>
      <c r="H543" s="13">
        <v>44718.020000000004</v>
      </c>
      <c r="I543" s="13">
        <v>43203.020000000011</v>
      </c>
      <c r="J543" s="13">
        <v>35546.000000000007</v>
      </c>
      <c r="K543" s="13">
        <v>26346.000000000004</v>
      </c>
      <c r="L543" s="13">
        <v>26346.000000000004</v>
      </c>
      <c r="M543" s="13">
        <v>24161.000000000004</v>
      </c>
      <c r="N543" s="13">
        <v>22947.000000000004</v>
      </c>
      <c r="O543" s="13">
        <v>19579</v>
      </c>
      <c r="P543" s="13">
        <v>15032.999999999998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>
        <v>1490.5973333333338</v>
      </c>
      <c r="AA543" s="13">
        <v>1490.6006666666667</v>
      </c>
      <c r="AB543" s="13">
        <v>1440.1006666666669</v>
      </c>
      <c r="AC543" s="13">
        <v>1184.866666666667</v>
      </c>
      <c r="AD543" s="13">
        <v>878.20000000000016</v>
      </c>
      <c r="AE543" s="13">
        <v>878.20000000000016</v>
      </c>
      <c r="AF543" s="13">
        <v>805.36666666666679</v>
      </c>
      <c r="AG543" s="13">
        <v>764.90000000000009</v>
      </c>
      <c r="AH543" s="13">
        <v>652.63333333333333</v>
      </c>
      <c r="AI543" s="13">
        <v>501.09999999999997</v>
      </c>
      <c r="AJ543" s="13"/>
      <c r="AK543" s="13"/>
      <c r="AL543" s="13"/>
      <c r="AM543" s="13"/>
      <c r="AN543" s="13"/>
      <c r="AO543" s="13"/>
      <c r="AP543" s="13"/>
      <c r="AQ543" s="13"/>
      <c r="AR543" s="13"/>
      <c r="AS543" s="13">
        <v>72</v>
      </c>
      <c r="AT543" s="13">
        <v>62</v>
      </c>
      <c r="AU543" s="13">
        <v>50</v>
      </c>
      <c r="AV543" s="13">
        <v>27</v>
      </c>
      <c r="AW543" s="13">
        <v>12</v>
      </c>
      <c r="AX543" s="13">
        <v>12</v>
      </c>
      <c r="AY543" s="13">
        <v>10</v>
      </c>
      <c r="AZ543" s="13">
        <v>9</v>
      </c>
      <c r="BA543" s="13">
        <v>7</v>
      </c>
      <c r="BB543" s="13">
        <v>5</v>
      </c>
      <c r="BC543" s="13"/>
      <c r="BD543" s="13"/>
      <c r="BE543" s="13"/>
      <c r="BF543" s="13"/>
      <c r="BG543" s="13"/>
      <c r="BH543" s="13"/>
      <c r="BI543" s="13"/>
      <c r="BJ543" s="13"/>
      <c r="BK543" s="13"/>
      <c r="BL543" s="13">
        <v>2.4</v>
      </c>
      <c r="BM543" s="13">
        <v>2.0666666666666669</v>
      </c>
      <c r="BN543" s="13">
        <v>1.6666666666666667</v>
      </c>
      <c r="BO543" s="13">
        <v>0.9</v>
      </c>
      <c r="BP543" s="13">
        <v>0.4</v>
      </c>
      <c r="BQ543" s="13">
        <v>0.4</v>
      </c>
      <c r="BR543" s="13">
        <v>0.33333333333333331</v>
      </c>
      <c r="BS543" s="13">
        <v>0.3</v>
      </c>
      <c r="BT543" s="13">
        <v>0.23333333333333334</v>
      </c>
      <c r="BU543" s="13">
        <v>0.16666666666666666</v>
      </c>
      <c r="BV543" s="13"/>
      <c r="BW543" s="13"/>
      <c r="BX543" s="13"/>
      <c r="BY543" s="13"/>
      <c r="BZ543" s="13"/>
      <c r="CA543" s="13"/>
      <c r="CB543" s="13"/>
      <c r="CC543" s="13"/>
      <c r="CD543" s="13"/>
      <c r="CE543" s="13">
        <v>99.163055555869363</v>
      </c>
    </row>
    <row r="544" spans="1:83" s="2" customFormat="1" ht="14.25" customHeight="1" x14ac:dyDescent="0.2">
      <c r="A544" s="10" t="s">
        <v>33</v>
      </c>
      <c r="B544" s="10">
        <v>578</v>
      </c>
      <c r="C544" s="10" t="s">
        <v>194</v>
      </c>
      <c r="D544" s="10">
        <v>2025</v>
      </c>
      <c r="E544" s="13">
        <v>9</v>
      </c>
      <c r="F544" s="13" t="s">
        <v>857</v>
      </c>
      <c r="G544" s="13">
        <v>72872.060000000012</v>
      </c>
      <c r="H544" s="13">
        <v>72872.060000000012</v>
      </c>
      <c r="I544" s="13">
        <v>71566.060000000012</v>
      </c>
      <c r="J544" s="13">
        <v>59840.039999999964</v>
      </c>
      <c r="K544" s="13">
        <v>45946.999999999964</v>
      </c>
      <c r="L544" s="13">
        <v>43415.999999999964</v>
      </c>
      <c r="M544" s="13">
        <v>29398.999999999978</v>
      </c>
      <c r="N544" s="13">
        <v>26617.999999999978</v>
      </c>
      <c r="O544" s="13">
        <v>20200.999999999996</v>
      </c>
      <c r="P544" s="13">
        <v>18201.000000000007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>
        <v>2429.068666666667</v>
      </c>
      <c r="AA544" s="13">
        <v>2429.068666666667</v>
      </c>
      <c r="AB544" s="13">
        <v>2385.5353333333337</v>
      </c>
      <c r="AC544" s="13">
        <v>1994.6679999999988</v>
      </c>
      <c r="AD544" s="13">
        <v>1531.5666666666655</v>
      </c>
      <c r="AE544" s="13">
        <v>1447.1999999999987</v>
      </c>
      <c r="AF544" s="13">
        <v>979.9666666666659</v>
      </c>
      <c r="AG544" s="13">
        <v>887.26666666666597</v>
      </c>
      <c r="AH544" s="13">
        <v>673.36666666666656</v>
      </c>
      <c r="AI544" s="13">
        <v>606.70000000000027</v>
      </c>
      <c r="AJ544" s="13"/>
      <c r="AK544" s="13"/>
      <c r="AL544" s="13"/>
      <c r="AM544" s="13"/>
      <c r="AN544" s="13"/>
      <c r="AO544" s="13"/>
      <c r="AP544" s="13"/>
      <c r="AQ544" s="13"/>
      <c r="AR544" s="13"/>
      <c r="AS544" s="13">
        <v>105</v>
      </c>
      <c r="AT544" s="13">
        <v>96</v>
      </c>
      <c r="AU544" s="13">
        <v>86</v>
      </c>
      <c r="AV544" s="13">
        <v>50</v>
      </c>
      <c r="AW544" s="13">
        <v>29</v>
      </c>
      <c r="AX544" s="13">
        <v>26</v>
      </c>
      <c r="AY544" s="13">
        <v>13</v>
      </c>
      <c r="AZ544" s="13">
        <v>11</v>
      </c>
      <c r="BA544" s="13">
        <v>7</v>
      </c>
      <c r="BB544" s="13">
        <v>6</v>
      </c>
      <c r="BC544" s="13"/>
      <c r="BD544" s="13"/>
      <c r="BE544" s="13"/>
      <c r="BF544" s="13"/>
      <c r="BG544" s="13"/>
      <c r="BH544" s="13"/>
      <c r="BI544" s="13"/>
      <c r="BJ544" s="13"/>
      <c r="BK544" s="13"/>
      <c r="BL544" s="13">
        <v>3.5</v>
      </c>
      <c r="BM544" s="13">
        <v>3.2</v>
      </c>
      <c r="BN544" s="13">
        <v>2.8666666666666667</v>
      </c>
      <c r="BO544" s="13">
        <v>1.6666666666666667</v>
      </c>
      <c r="BP544" s="13">
        <v>0.96666666666666667</v>
      </c>
      <c r="BQ544" s="13">
        <v>0.8666666666666667</v>
      </c>
      <c r="BR544" s="13">
        <v>0.43333333333333335</v>
      </c>
      <c r="BS544" s="13">
        <v>0.36666666666666664</v>
      </c>
      <c r="BT544" s="13">
        <v>0.23333333333333334</v>
      </c>
      <c r="BU544" s="13">
        <v>0.2</v>
      </c>
      <c r="BV544" s="13"/>
      <c r="BW544" s="13"/>
      <c r="BX544" s="13"/>
      <c r="BY544" s="13"/>
      <c r="BZ544" s="13"/>
      <c r="CA544" s="13"/>
      <c r="CB544" s="13"/>
      <c r="CC544" s="13"/>
      <c r="CD544" s="13"/>
      <c r="CE544" s="13">
        <v>127.96083333330462</v>
      </c>
    </row>
    <row r="545" spans="1:83" s="2" customFormat="1" ht="14.25" customHeight="1" x14ac:dyDescent="0.2">
      <c r="A545" s="10" t="s">
        <v>33</v>
      </c>
      <c r="B545" s="10">
        <v>812</v>
      </c>
      <c r="C545" s="10" t="s">
        <v>157</v>
      </c>
      <c r="D545" s="10">
        <v>2025</v>
      </c>
      <c r="E545" s="13">
        <v>9</v>
      </c>
      <c r="F545" s="13" t="s">
        <v>848</v>
      </c>
      <c r="G545" s="13">
        <v>132301.03000000012</v>
      </c>
      <c r="H545" s="13">
        <v>132301.03000000012</v>
      </c>
      <c r="I545" s="13">
        <v>130020.99000000012</v>
      </c>
      <c r="J545" s="13">
        <v>107108.00000000013</v>
      </c>
      <c r="K545" s="13">
        <v>78294.000000000029</v>
      </c>
      <c r="L545" s="13">
        <v>72894.999999999985</v>
      </c>
      <c r="M545" s="13">
        <v>59073.000000000007</v>
      </c>
      <c r="N545" s="13">
        <v>41439.999999999993</v>
      </c>
      <c r="O545" s="13">
        <v>33014.999999999971</v>
      </c>
      <c r="P545" s="13">
        <v>25999.999999999975</v>
      </c>
      <c r="Q545" s="13">
        <v>11000.000000000004</v>
      </c>
      <c r="R545" s="13">
        <v>11000.000000000004</v>
      </c>
      <c r="S545" s="13"/>
      <c r="T545" s="13"/>
      <c r="U545" s="13"/>
      <c r="V545" s="13"/>
      <c r="W545" s="13"/>
      <c r="X545" s="13"/>
      <c r="Y545" s="13"/>
      <c r="Z545" s="13">
        <v>4410.0343333333376</v>
      </c>
      <c r="AA545" s="13">
        <v>4410.0343333333376</v>
      </c>
      <c r="AB545" s="13">
        <v>4334.033000000004</v>
      </c>
      <c r="AC545" s="13">
        <v>3570.266666666671</v>
      </c>
      <c r="AD545" s="13">
        <v>2609.8000000000011</v>
      </c>
      <c r="AE545" s="13">
        <v>2429.833333333333</v>
      </c>
      <c r="AF545" s="13">
        <v>1969.1000000000001</v>
      </c>
      <c r="AG545" s="13">
        <v>1381.333333333333</v>
      </c>
      <c r="AH545" s="13">
        <v>1100.4999999999991</v>
      </c>
      <c r="AI545" s="13">
        <v>866.66666666666583</v>
      </c>
      <c r="AJ545" s="13">
        <v>366.6666666666668</v>
      </c>
      <c r="AK545" s="13">
        <v>366.6666666666668</v>
      </c>
      <c r="AL545" s="13"/>
      <c r="AM545" s="13"/>
      <c r="AN545" s="13"/>
      <c r="AO545" s="13"/>
      <c r="AP545" s="13"/>
      <c r="AQ545" s="13"/>
      <c r="AR545" s="13"/>
      <c r="AS545" s="13">
        <v>206</v>
      </c>
      <c r="AT545" s="13">
        <v>184</v>
      </c>
      <c r="AU545" s="13">
        <v>164</v>
      </c>
      <c r="AV545" s="13">
        <v>93</v>
      </c>
      <c r="AW545" s="13">
        <v>47</v>
      </c>
      <c r="AX545" s="13">
        <v>41</v>
      </c>
      <c r="AY545" s="13">
        <v>28</v>
      </c>
      <c r="AZ545" s="13">
        <v>15</v>
      </c>
      <c r="BA545" s="13">
        <v>10</v>
      </c>
      <c r="BB545" s="13">
        <v>7</v>
      </c>
      <c r="BC545" s="13">
        <v>2</v>
      </c>
      <c r="BD545" s="13">
        <v>2</v>
      </c>
      <c r="BE545" s="13"/>
      <c r="BF545" s="13"/>
      <c r="BG545" s="13"/>
      <c r="BH545" s="13"/>
      <c r="BI545" s="13"/>
      <c r="BJ545" s="13"/>
      <c r="BK545" s="13"/>
      <c r="BL545" s="13">
        <v>6.8666666666666663</v>
      </c>
      <c r="BM545" s="13">
        <v>6.1333333333333337</v>
      </c>
      <c r="BN545" s="13">
        <v>5.4666666666666668</v>
      </c>
      <c r="BO545" s="13">
        <v>3.1</v>
      </c>
      <c r="BP545" s="13">
        <v>1.5666666666666667</v>
      </c>
      <c r="BQ545" s="13">
        <v>1.3666666666666667</v>
      </c>
      <c r="BR545" s="13">
        <v>0.93333333333333335</v>
      </c>
      <c r="BS545" s="13">
        <v>0.5</v>
      </c>
      <c r="BT545" s="13">
        <v>0.33333333333333331</v>
      </c>
      <c r="BU545" s="13">
        <v>0.23333333333333334</v>
      </c>
      <c r="BV545" s="13">
        <v>6.6666666666666666E-2</v>
      </c>
      <c r="BW545" s="13">
        <v>6.6666666666666666E-2</v>
      </c>
      <c r="BX545" s="13"/>
      <c r="BY545" s="13"/>
      <c r="BZ545" s="13"/>
      <c r="CA545" s="13"/>
      <c r="CB545" s="13"/>
      <c r="CC545" s="13"/>
      <c r="CD545" s="13"/>
      <c r="CE545" s="13">
        <v>122.75305555504048</v>
      </c>
    </row>
    <row r="546" spans="1:83" s="2" customFormat="1" ht="14.25" customHeight="1" x14ac:dyDescent="0.2">
      <c r="A546" s="10" t="s">
        <v>33</v>
      </c>
      <c r="B546" s="10">
        <v>523</v>
      </c>
      <c r="C546" s="10" t="s">
        <v>114</v>
      </c>
      <c r="D546" s="10">
        <v>2025</v>
      </c>
      <c r="E546" s="13">
        <v>9</v>
      </c>
      <c r="F546" s="13" t="s">
        <v>856</v>
      </c>
      <c r="G546" s="13">
        <v>182811.0800000001</v>
      </c>
      <c r="H546" s="13">
        <v>182811.08000000005</v>
      </c>
      <c r="I546" s="13">
        <v>178743.08000000005</v>
      </c>
      <c r="J546" s="13">
        <v>152487.03999999998</v>
      </c>
      <c r="K546" s="13">
        <v>127616.99999999997</v>
      </c>
      <c r="L546" s="13">
        <v>117793.99999999999</v>
      </c>
      <c r="M546" s="13">
        <v>99892.999999999971</v>
      </c>
      <c r="N546" s="13">
        <v>91765.000000000015</v>
      </c>
      <c r="O546" s="13">
        <v>83812.999999999956</v>
      </c>
      <c r="P546" s="13">
        <v>75116.000000000058</v>
      </c>
      <c r="Q546" s="13">
        <v>28144</v>
      </c>
      <c r="R546" s="13">
        <v>28144</v>
      </c>
      <c r="S546" s="13"/>
      <c r="T546" s="13"/>
      <c r="U546" s="13"/>
      <c r="V546" s="13"/>
      <c r="W546" s="13"/>
      <c r="X546" s="13"/>
      <c r="Y546" s="13"/>
      <c r="Z546" s="13">
        <v>6093.7026666666698</v>
      </c>
      <c r="AA546" s="13">
        <v>6093.7026666666679</v>
      </c>
      <c r="AB546" s="13">
        <v>5958.1026666666685</v>
      </c>
      <c r="AC546" s="13">
        <v>5082.9013333333323</v>
      </c>
      <c r="AD546" s="13">
        <v>4253.8999999999987</v>
      </c>
      <c r="AE546" s="13">
        <v>3926.4666666666662</v>
      </c>
      <c r="AF546" s="13">
        <v>3329.7666666666655</v>
      </c>
      <c r="AG546" s="13">
        <v>3058.8333333333339</v>
      </c>
      <c r="AH546" s="13">
        <v>2793.7666666666651</v>
      </c>
      <c r="AI546" s="13">
        <v>2503.8666666666686</v>
      </c>
      <c r="AJ546" s="13">
        <v>938.13333333333333</v>
      </c>
      <c r="AK546" s="13">
        <v>938.13333333333333</v>
      </c>
      <c r="AL546" s="13"/>
      <c r="AM546" s="13"/>
      <c r="AN546" s="13"/>
      <c r="AO546" s="13"/>
      <c r="AP546" s="13"/>
      <c r="AQ546" s="13"/>
      <c r="AR546" s="13"/>
      <c r="AS546" s="13">
        <v>231</v>
      </c>
      <c r="AT546" s="13">
        <v>216</v>
      </c>
      <c r="AU546" s="13">
        <v>183</v>
      </c>
      <c r="AV546" s="13">
        <v>104</v>
      </c>
      <c r="AW546" s="13">
        <v>63</v>
      </c>
      <c r="AX546" s="13">
        <v>52</v>
      </c>
      <c r="AY546" s="13">
        <v>35</v>
      </c>
      <c r="AZ546" s="13">
        <v>29</v>
      </c>
      <c r="BA546" s="13">
        <v>24</v>
      </c>
      <c r="BB546" s="13">
        <v>20</v>
      </c>
      <c r="BC546" s="13">
        <v>5</v>
      </c>
      <c r="BD546" s="13">
        <v>5</v>
      </c>
      <c r="BE546" s="13"/>
      <c r="BF546" s="13"/>
      <c r="BG546" s="13"/>
      <c r="BH546" s="13"/>
      <c r="BI546" s="13"/>
      <c r="BJ546" s="13"/>
      <c r="BK546" s="13"/>
      <c r="BL546" s="13">
        <v>7.7</v>
      </c>
      <c r="BM546" s="13">
        <v>7.2</v>
      </c>
      <c r="BN546" s="13">
        <v>6.1</v>
      </c>
      <c r="BO546" s="13">
        <v>3.4666666666666668</v>
      </c>
      <c r="BP546" s="13">
        <v>2.1</v>
      </c>
      <c r="BQ546" s="13">
        <v>1.7333333333333334</v>
      </c>
      <c r="BR546" s="13">
        <v>1.1666666666666667</v>
      </c>
      <c r="BS546" s="13">
        <v>0.96666666666666667</v>
      </c>
      <c r="BT546" s="13">
        <v>0.8</v>
      </c>
      <c r="BU546" s="13">
        <v>0.66666666666666663</v>
      </c>
      <c r="BV546" s="13">
        <v>0.16666666666666666</v>
      </c>
      <c r="BW546" s="13">
        <v>0.16666666666666666</v>
      </c>
      <c r="BX546" s="13"/>
      <c r="BY546" s="13"/>
      <c r="BZ546" s="13"/>
      <c r="CA546" s="13"/>
      <c r="CB546" s="13"/>
      <c r="CC546" s="13"/>
      <c r="CD546" s="13"/>
      <c r="CE546" s="13">
        <v>168.24777777839685</v>
      </c>
    </row>
    <row r="547" spans="1:83" s="2" customFormat="1" ht="14.25" customHeight="1" x14ac:dyDescent="0.2">
      <c r="A547" s="10" t="s">
        <v>33</v>
      </c>
      <c r="B547" s="10">
        <v>863</v>
      </c>
      <c r="C547" s="10" t="s">
        <v>195</v>
      </c>
      <c r="D547" s="10">
        <v>2025</v>
      </c>
      <c r="E547" s="13">
        <v>9</v>
      </c>
      <c r="F547" s="13" t="s">
        <v>855</v>
      </c>
      <c r="G547" s="13">
        <v>20222.039999999997</v>
      </c>
      <c r="H547" s="13">
        <v>20222.039999999994</v>
      </c>
      <c r="I547" s="13">
        <v>17977.03999999999</v>
      </c>
      <c r="J547" s="13">
        <v>12017.000000000002</v>
      </c>
      <c r="K547" s="13">
        <v>8546.0000000000036</v>
      </c>
      <c r="L547" s="13">
        <v>8546.0000000000036</v>
      </c>
      <c r="M547" s="13">
        <v>6345.0000000000018</v>
      </c>
      <c r="N547" s="13">
        <v>6345.0000000000018</v>
      </c>
      <c r="O547" s="13">
        <v>2999.9999999999991</v>
      </c>
      <c r="P547" s="13">
        <v>2999.9999999999991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>
        <v>674.06799999999987</v>
      </c>
      <c r="AA547" s="13">
        <v>674.06799999999976</v>
      </c>
      <c r="AB547" s="13">
        <v>599.23466666666639</v>
      </c>
      <c r="AC547" s="13">
        <v>400.56666666666672</v>
      </c>
      <c r="AD547" s="13">
        <v>284.86666666666679</v>
      </c>
      <c r="AE547" s="13">
        <v>284.86666666666679</v>
      </c>
      <c r="AF547" s="13">
        <v>211.50000000000006</v>
      </c>
      <c r="AG547" s="13">
        <v>211.50000000000006</v>
      </c>
      <c r="AH547" s="13">
        <v>99.999999999999972</v>
      </c>
      <c r="AI547" s="13">
        <v>99.999999999999972</v>
      </c>
      <c r="AJ547" s="13"/>
      <c r="AK547" s="13"/>
      <c r="AL547" s="13"/>
      <c r="AM547" s="13"/>
      <c r="AN547" s="13"/>
      <c r="AO547" s="13"/>
      <c r="AP547" s="13"/>
      <c r="AQ547" s="13"/>
      <c r="AR547" s="13"/>
      <c r="AS547" s="13">
        <v>54</v>
      </c>
      <c r="AT547" s="13">
        <v>49</v>
      </c>
      <c r="AU547" s="13">
        <v>31</v>
      </c>
      <c r="AV547" s="13">
        <v>11</v>
      </c>
      <c r="AW547" s="13">
        <v>5</v>
      </c>
      <c r="AX547" s="13">
        <v>5</v>
      </c>
      <c r="AY547" s="13">
        <v>3</v>
      </c>
      <c r="AZ547" s="13">
        <v>3</v>
      </c>
      <c r="BA547" s="13">
        <v>1</v>
      </c>
      <c r="BB547" s="13">
        <v>1</v>
      </c>
      <c r="BC547" s="13"/>
      <c r="BD547" s="13"/>
      <c r="BE547" s="13"/>
      <c r="BF547" s="13"/>
      <c r="BG547" s="13"/>
      <c r="BH547" s="13"/>
      <c r="BI547" s="13"/>
      <c r="BJ547" s="13"/>
      <c r="BK547" s="13"/>
      <c r="BL547" s="13">
        <v>1.8</v>
      </c>
      <c r="BM547" s="13">
        <v>1.6333333333333333</v>
      </c>
      <c r="BN547" s="13">
        <v>1.0333333333333334</v>
      </c>
      <c r="BO547" s="13">
        <v>0.36666666666666664</v>
      </c>
      <c r="BP547" s="13">
        <v>0.16666666666666666</v>
      </c>
      <c r="BQ547" s="13">
        <v>0.16666666666666666</v>
      </c>
      <c r="BR547" s="13">
        <v>0.1</v>
      </c>
      <c r="BS547" s="13">
        <v>0.1</v>
      </c>
      <c r="BT547" s="13">
        <v>3.3333333333333333E-2</v>
      </c>
      <c r="BU547" s="13">
        <v>3.3333333333333333E-2</v>
      </c>
      <c r="BV547" s="13"/>
      <c r="BW547" s="13"/>
      <c r="BX547" s="13"/>
      <c r="BY547" s="13"/>
      <c r="BZ547" s="13"/>
      <c r="CA547" s="13"/>
      <c r="CB547" s="13"/>
      <c r="CC547" s="13"/>
      <c r="CD547" s="13"/>
      <c r="CE547" s="13">
        <v>108.90000000025378</v>
      </c>
    </row>
    <row r="548" spans="1:83" s="2" customFormat="1" ht="14.25" customHeight="1" x14ac:dyDescent="0.2">
      <c r="A548" s="10" t="s">
        <v>33</v>
      </c>
      <c r="B548" s="10">
        <v>807</v>
      </c>
      <c r="C548" s="10" t="s">
        <v>155</v>
      </c>
      <c r="D548" s="10">
        <v>2025</v>
      </c>
      <c r="E548" s="13">
        <v>9</v>
      </c>
      <c r="F548" s="13" t="s">
        <v>854</v>
      </c>
      <c r="G548" s="13">
        <v>69105.000000000015</v>
      </c>
      <c r="H548" s="13">
        <v>69105.000000000015</v>
      </c>
      <c r="I548" s="13">
        <v>66625</v>
      </c>
      <c r="J548" s="13">
        <v>56891</v>
      </c>
      <c r="K548" s="13">
        <v>48993.000000000015</v>
      </c>
      <c r="L548" s="13">
        <v>45650.000000000015</v>
      </c>
      <c r="M548" s="13">
        <v>41472.000000000015</v>
      </c>
      <c r="N548" s="13">
        <v>35946</v>
      </c>
      <c r="O548" s="13">
        <v>30701.999999999993</v>
      </c>
      <c r="P548" s="13">
        <v>30701.999999999993</v>
      </c>
      <c r="Q548" s="13">
        <v>21616.999999999989</v>
      </c>
      <c r="R548" s="13">
        <v>21616.999999999989</v>
      </c>
      <c r="S548" s="13">
        <v>9112</v>
      </c>
      <c r="T548" s="13"/>
      <c r="U548" s="13"/>
      <c r="V548" s="13"/>
      <c r="W548" s="13"/>
      <c r="X548" s="13"/>
      <c r="Y548" s="13"/>
      <c r="Z548" s="13">
        <v>2303.5000000000005</v>
      </c>
      <c r="AA548" s="13">
        <v>2303.5000000000005</v>
      </c>
      <c r="AB548" s="13">
        <v>2220.8333333333335</v>
      </c>
      <c r="AC548" s="13">
        <v>1896.3666666666666</v>
      </c>
      <c r="AD548" s="13">
        <v>1633.1000000000006</v>
      </c>
      <c r="AE548" s="13">
        <v>1521.6666666666672</v>
      </c>
      <c r="AF548" s="13">
        <v>1382.4000000000005</v>
      </c>
      <c r="AG548" s="13">
        <v>1198.2</v>
      </c>
      <c r="AH548" s="13">
        <v>1023.3999999999997</v>
      </c>
      <c r="AI548" s="13">
        <v>1023.3999999999997</v>
      </c>
      <c r="AJ548" s="13">
        <v>720.56666666666626</v>
      </c>
      <c r="AK548" s="13">
        <v>720.56666666666626</v>
      </c>
      <c r="AL548" s="13">
        <v>303.73333333333335</v>
      </c>
      <c r="AM548" s="13"/>
      <c r="AN548" s="13"/>
      <c r="AO548" s="13"/>
      <c r="AP548" s="13"/>
      <c r="AQ548" s="13"/>
      <c r="AR548" s="13"/>
      <c r="AS548" s="13">
        <v>91</v>
      </c>
      <c r="AT548" s="13">
        <v>84</v>
      </c>
      <c r="AU548" s="13">
        <v>64</v>
      </c>
      <c r="AV548" s="13">
        <v>34</v>
      </c>
      <c r="AW548" s="13">
        <v>21</v>
      </c>
      <c r="AX548" s="13">
        <v>17</v>
      </c>
      <c r="AY548" s="13">
        <v>13</v>
      </c>
      <c r="AZ548" s="13">
        <v>9</v>
      </c>
      <c r="BA548" s="13">
        <v>6</v>
      </c>
      <c r="BB548" s="13">
        <v>6</v>
      </c>
      <c r="BC548" s="13">
        <v>3</v>
      </c>
      <c r="BD548" s="13">
        <v>3</v>
      </c>
      <c r="BE548" s="13">
        <v>1</v>
      </c>
      <c r="BF548" s="13"/>
      <c r="BG548" s="13"/>
      <c r="BH548" s="13"/>
      <c r="BI548" s="13"/>
      <c r="BJ548" s="13"/>
      <c r="BK548" s="13"/>
      <c r="BL548" s="13">
        <v>3.0333333333333332</v>
      </c>
      <c r="BM548" s="13">
        <v>2.8</v>
      </c>
      <c r="BN548" s="13">
        <v>2.1333333333333333</v>
      </c>
      <c r="BO548" s="13">
        <v>1.1333333333333333</v>
      </c>
      <c r="BP548" s="13">
        <v>0.7</v>
      </c>
      <c r="BQ548" s="13">
        <v>0.56666666666666665</v>
      </c>
      <c r="BR548" s="13">
        <v>0.43333333333333335</v>
      </c>
      <c r="BS548" s="13">
        <v>0.3</v>
      </c>
      <c r="BT548" s="13">
        <v>0.2</v>
      </c>
      <c r="BU548" s="13">
        <v>0.2</v>
      </c>
      <c r="BV548" s="13">
        <v>0.1</v>
      </c>
      <c r="BW548" s="13">
        <v>0.1</v>
      </c>
      <c r="BX548" s="13">
        <v>3.3333333333333333E-2</v>
      </c>
      <c r="BY548" s="13"/>
      <c r="BZ548" s="13"/>
      <c r="CA548" s="13"/>
      <c r="CB548" s="13"/>
      <c r="CC548" s="13"/>
      <c r="CD548" s="13"/>
      <c r="CE548" s="13">
        <v>73.466111111396458</v>
      </c>
    </row>
    <row r="549" spans="1:83" s="2" customFormat="1" ht="14.25" customHeight="1" x14ac:dyDescent="0.2">
      <c r="A549" s="10" t="s">
        <v>33</v>
      </c>
      <c r="B549" s="10">
        <v>557</v>
      </c>
      <c r="C549" s="10" t="s">
        <v>182</v>
      </c>
      <c r="D549" s="10">
        <v>2025</v>
      </c>
      <c r="E549" s="13">
        <v>9</v>
      </c>
      <c r="F549" s="13" t="s">
        <v>853</v>
      </c>
      <c r="G549" s="13">
        <v>23961.999999999993</v>
      </c>
      <c r="H549" s="13">
        <v>23961.999999999993</v>
      </c>
      <c r="I549" s="13">
        <v>23961.999999999993</v>
      </c>
      <c r="J549" s="13">
        <v>23321.999999999993</v>
      </c>
      <c r="K549" s="13">
        <v>21396.999999999996</v>
      </c>
      <c r="L549" s="13">
        <v>18862.000000000004</v>
      </c>
      <c r="M549" s="13">
        <v>17833</v>
      </c>
      <c r="N549" s="13">
        <v>16366.000000000002</v>
      </c>
      <c r="O549" s="13">
        <v>14845.000000000002</v>
      </c>
      <c r="P549" s="13">
        <v>12753.000000000002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>
        <v>798.73333333333312</v>
      </c>
      <c r="AA549" s="13">
        <v>798.73333333333312</v>
      </c>
      <c r="AB549" s="13">
        <v>798.73333333333312</v>
      </c>
      <c r="AC549" s="13">
        <v>777.39999999999975</v>
      </c>
      <c r="AD549" s="13">
        <v>713.23333333333323</v>
      </c>
      <c r="AE549" s="13">
        <v>628.73333333333346</v>
      </c>
      <c r="AF549" s="13">
        <v>594.43333333333328</v>
      </c>
      <c r="AG549" s="13">
        <v>545.53333333333342</v>
      </c>
      <c r="AH549" s="13">
        <v>494.83333333333337</v>
      </c>
      <c r="AI549" s="13">
        <v>425.10000000000008</v>
      </c>
      <c r="AJ549" s="13"/>
      <c r="AK549" s="13"/>
      <c r="AL549" s="13"/>
      <c r="AM549" s="13"/>
      <c r="AN549" s="13"/>
      <c r="AO549" s="13"/>
      <c r="AP549" s="13"/>
      <c r="AQ549" s="13"/>
      <c r="AR549" s="13"/>
      <c r="AS549" s="13">
        <v>16</v>
      </c>
      <c r="AT549" s="13">
        <v>16</v>
      </c>
      <c r="AU549" s="13">
        <v>16</v>
      </c>
      <c r="AV549" s="13">
        <v>14</v>
      </c>
      <c r="AW549" s="13">
        <v>11</v>
      </c>
      <c r="AX549" s="13">
        <v>8</v>
      </c>
      <c r="AY549" s="13">
        <v>7</v>
      </c>
      <c r="AZ549" s="13">
        <v>6</v>
      </c>
      <c r="BA549" s="13">
        <v>5</v>
      </c>
      <c r="BB549" s="13">
        <v>4</v>
      </c>
      <c r="BC549" s="13"/>
      <c r="BD549" s="13"/>
      <c r="BE549" s="13"/>
      <c r="BF549" s="13"/>
      <c r="BG549" s="13"/>
      <c r="BH549" s="13"/>
      <c r="BI549" s="13"/>
      <c r="BJ549" s="13"/>
      <c r="BK549" s="13"/>
      <c r="BL549" s="13">
        <v>0.53333333333333333</v>
      </c>
      <c r="BM549" s="13">
        <v>0.53333333333333333</v>
      </c>
      <c r="BN549" s="13">
        <v>0.53333333333333333</v>
      </c>
      <c r="BO549" s="13">
        <v>0.46666666666666667</v>
      </c>
      <c r="BP549" s="13">
        <v>0.36666666666666664</v>
      </c>
      <c r="BQ549" s="13">
        <v>0.26666666666666666</v>
      </c>
      <c r="BR549" s="13">
        <v>0.23333333333333334</v>
      </c>
      <c r="BS549" s="13">
        <v>0.2</v>
      </c>
      <c r="BT549" s="13">
        <v>0.16666666666666666</v>
      </c>
      <c r="BU549" s="13">
        <v>0.13333333333333333</v>
      </c>
      <c r="BV549" s="13"/>
      <c r="BW549" s="13"/>
      <c r="BX549" s="13"/>
      <c r="BY549" s="13"/>
      <c r="BZ549" s="13"/>
      <c r="CA549" s="13"/>
      <c r="CB549" s="13"/>
      <c r="CC549" s="13"/>
      <c r="CD549" s="13"/>
      <c r="CE549" s="13">
        <v>17.09</v>
      </c>
    </row>
    <row r="550" spans="1:83" s="2" customFormat="1" ht="14.25" customHeight="1" x14ac:dyDescent="0.2">
      <c r="A550" s="10" t="s">
        <v>33</v>
      </c>
      <c r="B550" s="10">
        <v>559</v>
      </c>
      <c r="C550" s="10" t="s">
        <v>109</v>
      </c>
      <c r="D550" s="10">
        <v>2025</v>
      </c>
      <c r="E550" s="13">
        <v>9</v>
      </c>
      <c r="F550" s="13" t="s">
        <v>852</v>
      </c>
      <c r="G550" s="13">
        <v>15608.999999999998</v>
      </c>
      <c r="H550" s="13">
        <v>15608.999999999998</v>
      </c>
      <c r="I550" s="13">
        <v>15409.999999999998</v>
      </c>
      <c r="J550" s="13">
        <v>14268.999999999998</v>
      </c>
      <c r="K550" s="13">
        <v>13010.999999999998</v>
      </c>
      <c r="L550" s="13">
        <v>13010.999999999998</v>
      </c>
      <c r="M550" s="13">
        <v>10744.999999999998</v>
      </c>
      <c r="N550" s="13">
        <v>9301</v>
      </c>
      <c r="O550" s="13">
        <v>7732</v>
      </c>
      <c r="P550" s="13">
        <v>5500</v>
      </c>
      <c r="Q550" s="13">
        <v>5500</v>
      </c>
      <c r="R550" s="13">
        <v>5500</v>
      </c>
      <c r="S550" s="13"/>
      <c r="T550" s="13"/>
      <c r="U550" s="13"/>
      <c r="V550" s="13"/>
      <c r="W550" s="13"/>
      <c r="X550" s="13"/>
      <c r="Y550" s="13"/>
      <c r="Z550" s="13">
        <v>520.29999999999995</v>
      </c>
      <c r="AA550" s="13">
        <v>520.29999999999995</v>
      </c>
      <c r="AB550" s="13">
        <v>513.66666666666663</v>
      </c>
      <c r="AC550" s="13">
        <v>475.63333333333327</v>
      </c>
      <c r="AD550" s="13">
        <v>433.69999999999993</v>
      </c>
      <c r="AE550" s="13">
        <v>433.69999999999993</v>
      </c>
      <c r="AF550" s="13">
        <v>358.16666666666663</v>
      </c>
      <c r="AG550" s="13">
        <v>310.03333333333336</v>
      </c>
      <c r="AH550" s="13">
        <v>257.73333333333335</v>
      </c>
      <c r="AI550" s="13">
        <v>183.33333333333334</v>
      </c>
      <c r="AJ550" s="13">
        <v>183.33333333333334</v>
      </c>
      <c r="AK550" s="13">
        <v>183.33333333333334</v>
      </c>
      <c r="AL550" s="13"/>
      <c r="AM550" s="13"/>
      <c r="AN550" s="13"/>
      <c r="AO550" s="13"/>
      <c r="AP550" s="13"/>
      <c r="AQ550" s="13"/>
      <c r="AR550" s="13"/>
      <c r="AS550" s="13">
        <v>15</v>
      </c>
      <c r="AT550" s="13">
        <v>13</v>
      </c>
      <c r="AU550" s="13">
        <v>12</v>
      </c>
      <c r="AV550" s="13">
        <v>8</v>
      </c>
      <c r="AW550" s="13">
        <v>6</v>
      </c>
      <c r="AX550" s="13">
        <v>6</v>
      </c>
      <c r="AY550" s="13">
        <v>4</v>
      </c>
      <c r="AZ550" s="13">
        <v>3</v>
      </c>
      <c r="BA550" s="13">
        <v>2</v>
      </c>
      <c r="BB550" s="13">
        <v>1</v>
      </c>
      <c r="BC550" s="13">
        <v>1</v>
      </c>
      <c r="BD550" s="13">
        <v>1</v>
      </c>
      <c r="BE550" s="13"/>
      <c r="BF550" s="13"/>
      <c r="BG550" s="13"/>
      <c r="BH550" s="13"/>
      <c r="BI550" s="13"/>
      <c r="BJ550" s="13"/>
      <c r="BK550" s="13"/>
      <c r="BL550" s="13">
        <v>0.5</v>
      </c>
      <c r="BM550" s="13">
        <v>0.43333333333333335</v>
      </c>
      <c r="BN550" s="13">
        <v>0.4</v>
      </c>
      <c r="BO550" s="13">
        <v>0.26666666666666666</v>
      </c>
      <c r="BP550" s="13">
        <v>0.2</v>
      </c>
      <c r="BQ550" s="13">
        <v>0.2</v>
      </c>
      <c r="BR550" s="13">
        <v>0.13333333333333333</v>
      </c>
      <c r="BS550" s="13">
        <v>0.1</v>
      </c>
      <c r="BT550" s="13">
        <v>6.6666666666666666E-2</v>
      </c>
      <c r="BU550" s="13">
        <v>3.3333333333333333E-2</v>
      </c>
      <c r="BV550" s="13">
        <v>3.3333333333333333E-2</v>
      </c>
      <c r="BW550" s="13">
        <v>3.3333333333333333E-2</v>
      </c>
      <c r="BX550" s="13"/>
      <c r="BY550" s="13"/>
      <c r="BZ550" s="13"/>
      <c r="CA550" s="13"/>
      <c r="CB550" s="13"/>
      <c r="CC550" s="13"/>
      <c r="CD550" s="13"/>
      <c r="CE550" s="13">
        <v>16.79194444406312</v>
      </c>
    </row>
    <row r="551" spans="1:83" s="2" customFormat="1" ht="14.25" customHeight="1" x14ac:dyDescent="0.2">
      <c r="A551" s="10" t="s">
        <v>33</v>
      </c>
      <c r="B551" s="10">
        <v>805</v>
      </c>
      <c r="C551" s="10" t="s">
        <v>137</v>
      </c>
      <c r="D551" s="10">
        <v>2025</v>
      </c>
      <c r="E551" s="13">
        <v>9</v>
      </c>
      <c r="F551" s="13" t="s">
        <v>862</v>
      </c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>
        <v>15.833611111200881</v>
      </c>
    </row>
    <row r="552" spans="1:83" s="2" customFormat="1" ht="14.25" customHeight="1" x14ac:dyDescent="0.2">
      <c r="A552" s="10" t="s">
        <v>33</v>
      </c>
      <c r="B552" s="10">
        <v>820</v>
      </c>
      <c r="C552" s="10" t="s">
        <v>134</v>
      </c>
      <c r="D552" s="10">
        <v>2025</v>
      </c>
      <c r="E552" s="13">
        <v>9</v>
      </c>
      <c r="F552" s="13" t="s">
        <v>851</v>
      </c>
      <c r="G552" s="13">
        <v>350</v>
      </c>
      <c r="H552" s="13">
        <v>350</v>
      </c>
      <c r="I552" s="13">
        <v>350</v>
      </c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>
        <v>11.666666666666666</v>
      </c>
      <c r="AA552" s="13">
        <v>11.666666666666666</v>
      </c>
      <c r="AB552" s="13">
        <v>11.666666666666666</v>
      </c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>
        <v>1</v>
      </c>
      <c r="AT552" s="13">
        <v>1</v>
      </c>
      <c r="AU552" s="13">
        <v>1</v>
      </c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>
        <v>3.3333333333333333E-2</v>
      </c>
      <c r="BM552" s="13">
        <v>3.3333333333333333E-2</v>
      </c>
      <c r="BN552" s="13">
        <v>3.3333333333333333E-2</v>
      </c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</row>
    <row r="553" spans="1:83" s="2" customFormat="1" ht="14.25" customHeight="1" x14ac:dyDescent="0.2">
      <c r="A553" s="10" t="s">
        <v>33</v>
      </c>
      <c r="B553" s="10">
        <v>814</v>
      </c>
      <c r="C553" s="10" t="s">
        <v>111</v>
      </c>
      <c r="D553" s="10">
        <v>2025</v>
      </c>
      <c r="E553" s="13">
        <v>9</v>
      </c>
      <c r="F553" s="13" t="s">
        <v>850</v>
      </c>
      <c r="G553" s="13">
        <v>249</v>
      </c>
      <c r="H553" s="13">
        <v>249</v>
      </c>
      <c r="I553" s="13">
        <v>249</v>
      </c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>
        <v>8.3000000000000007</v>
      </c>
      <c r="AA553" s="13">
        <v>8.3000000000000007</v>
      </c>
      <c r="AB553" s="13">
        <v>8.3000000000000007</v>
      </c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>
        <v>1</v>
      </c>
      <c r="AT553" s="13">
        <v>1</v>
      </c>
      <c r="AU553" s="13">
        <v>1</v>
      </c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>
        <v>3.3333333333333333E-2</v>
      </c>
      <c r="BM553" s="13">
        <v>3.3333333333333333E-2</v>
      </c>
      <c r="BN553" s="13">
        <v>3.3333333333333333E-2</v>
      </c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</row>
    <row r="554" spans="1:83" s="2" customFormat="1" ht="14.25" customHeight="1" x14ac:dyDescent="0.2">
      <c r="A554" s="10" t="s">
        <v>33</v>
      </c>
      <c r="B554" s="10">
        <v>544</v>
      </c>
      <c r="C554" s="10" t="s">
        <v>99</v>
      </c>
      <c r="D554" s="10">
        <v>2025</v>
      </c>
      <c r="E554" s="13">
        <v>9</v>
      </c>
      <c r="F554" s="13" t="s">
        <v>849</v>
      </c>
      <c r="G554" s="13">
        <v>9207.0399999999991</v>
      </c>
      <c r="H554" s="13">
        <v>9207.0399999999991</v>
      </c>
      <c r="I554" s="13">
        <v>9049.0399999999991</v>
      </c>
      <c r="J554" s="13">
        <v>7913.0000000000009</v>
      </c>
      <c r="K554" s="13">
        <v>5155</v>
      </c>
      <c r="L554" s="13">
        <v>4252</v>
      </c>
      <c r="M554" s="13">
        <v>3064</v>
      </c>
      <c r="N554" s="13">
        <v>3064</v>
      </c>
      <c r="O554" s="13">
        <v>3064</v>
      </c>
      <c r="P554" s="13">
        <v>3064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>
        <v>306.9013333333333</v>
      </c>
      <c r="AA554" s="13">
        <v>306.9013333333333</v>
      </c>
      <c r="AB554" s="13">
        <v>301.63466666666665</v>
      </c>
      <c r="AC554" s="13">
        <v>263.76666666666671</v>
      </c>
      <c r="AD554" s="13">
        <v>171.83333333333334</v>
      </c>
      <c r="AE554" s="13">
        <v>141.73333333333332</v>
      </c>
      <c r="AF554" s="13">
        <v>102.13333333333334</v>
      </c>
      <c r="AG554" s="13">
        <v>102.13333333333334</v>
      </c>
      <c r="AH554" s="13">
        <v>102.13333333333334</v>
      </c>
      <c r="AI554" s="13">
        <v>102.13333333333334</v>
      </c>
      <c r="AJ554" s="13"/>
      <c r="AK554" s="13"/>
      <c r="AL554" s="13"/>
      <c r="AM554" s="13"/>
      <c r="AN554" s="13"/>
      <c r="AO554" s="13"/>
      <c r="AP554" s="13"/>
      <c r="AQ554" s="13"/>
      <c r="AR554" s="13"/>
      <c r="AS554" s="13">
        <v>11</v>
      </c>
      <c r="AT554" s="13">
        <v>11</v>
      </c>
      <c r="AU554" s="13">
        <v>10</v>
      </c>
      <c r="AV554" s="13">
        <v>7</v>
      </c>
      <c r="AW554" s="13">
        <v>3</v>
      </c>
      <c r="AX554" s="13">
        <v>2</v>
      </c>
      <c r="AY554" s="13">
        <v>1</v>
      </c>
      <c r="AZ554" s="13">
        <v>1</v>
      </c>
      <c r="BA554" s="13">
        <v>1</v>
      </c>
      <c r="BB554" s="13">
        <v>1</v>
      </c>
      <c r="BC554" s="13"/>
      <c r="BD554" s="13"/>
      <c r="BE554" s="13"/>
      <c r="BF554" s="13"/>
      <c r="BG554" s="13"/>
      <c r="BH554" s="13"/>
      <c r="BI554" s="13"/>
      <c r="BJ554" s="13"/>
      <c r="BK554" s="13"/>
      <c r="BL554" s="13">
        <v>0.36666666666666664</v>
      </c>
      <c r="BM554" s="13">
        <v>0.36666666666666664</v>
      </c>
      <c r="BN554" s="13">
        <v>0.33333333333333331</v>
      </c>
      <c r="BO554" s="13">
        <v>0.23333333333333334</v>
      </c>
      <c r="BP554" s="13">
        <v>0.1</v>
      </c>
      <c r="BQ554" s="13">
        <v>6.6666666666666666E-2</v>
      </c>
      <c r="BR554" s="13">
        <v>3.3333333333333333E-2</v>
      </c>
      <c r="BS554" s="13">
        <v>3.3333333333333333E-2</v>
      </c>
      <c r="BT554" s="13">
        <v>3.3333333333333333E-2</v>
      </c>
      <c r="BU554" s="13">
        <v>3.3333333333333333E-2</v>
      </c>
      <c r="BV554" s="13"/>
      <c r="BW554" s="13"/>
      <c r="BX554" s="13"/>
      <c r="BY554" s="13"/>
      <c r="BZ554" s="13"/>
      <c r="CA554" s="13"/>
      <c r="CB554" s="13"/>
      <c r="CC554" s="13"/>
      <c r="CD554" s="13"/>
      <c r="CE554" s="13">
        <v>6.2680555555270985</v>
      </c>
    </row>
    <row r="555" spans="1:83" s="2" customFormat="1" ht="14.25" customHeight="1" x14ac:dyDescent="0.2">
      <c r="A555" s="10" t="s">
        <v>35</v>
      </c>
      <c r="B555" s="10">
        <v>838</v>
      </c>
      <c r="C555" s="10" t="s">
        <v>98</v>
      </c>
      <c r="D555" s="10">
        <v>2025</v>
      </c>
      <c r="E555" s="13">
        <v>9</v>
      </c>
      <c r="F555" s="13" t="s">
        <v>865</v>
      </c>
      <c r="G555" s="13">
        <v>258652.09999999998</v>
      </c>
      <c r="H555" s="13">
        <v>258652.09999999992</v>
      </c>
      <c r="I555" s="13">
        <v>255340.09999999992</v>
      </c>
      <c r="J555" s="13">
        <v>226620.99999999977</v>
      </c>
      <c r="K555" s="13">
        <v>198058.99999999977</v>
      </c>
      <c r="L555" s="13">
        <v>187386.99999999977</v>
      </c>
      <c r="M555" s="13">
        <v>177880.99999999977</v>
      </c>
      <c r="N555" s="13">
        <v>167311.99999999991</v>
      </c>
      <c r="O555" s="13">
        <v>162160.00000000003</v>
      </c>
      <c r="P555" s="13">
        <v>157219</v>
      </c>
      <c r="Q555" s="13">
        <v>126797.00000000001</v>
      </c>
      <c r="R555" s="13">
        <v>121705.00000000001</v>
      </c>
      <c r="S555" s="13">
        <v>116205</v>
      </c>
      <c r="T555" s="13">
        <v>116205</v>
      </c>
      <c r="U555" s="13">
        <v>116205</v>
      </c>
      <c r="V555" s="13">
        <v>83683.000000000015</v>
      </c>
      <c r="W555" s="13">
        <v>51873</v>
      </c>
      <c r="X555" s="13"/>
      <c r="Y555" s="13"/>
      <c r="Z555" s="13">
        <v>8621.7366666666658</v>
      </c>
      <c r="AA555" s="13">
        <v>8621.736666666664</v>
      </c>
      <c r="AB555" s="13">
        <v>8511.3366666666643</v>
      </c>
      <c r="AC555" s="13">
        <v>7554.0333333333256</v>
      </c>
      <c r="AD555" s="13">
        <v>6601.966666666659</v>
      </c>
      <c r="AE555" s="13">
        <v>6246.2333333333254</v>
      </c>
      <c r="AF555" s="13">
        <v>5929.3666666666586</v>
      </c>
      <c r="AG555" s="13">
        <v>5577.0666666666639</v>
      </c>
      <c r="AH555" s="13">
        <v>5405.3333333333339</v>
      </c>
      <c r="AI555" s="13">
        <v>5240.6333333333332</v>
      </c>
      <c r="AJ555" s="13">
        <v>4226.5666666666675</v>
      </c>
      <c r="AK555" s="13">
        <v>4056.8333333333339</v>
      </c>
      <c r="AL555" s="13">
        <v>3873.5</v>
      </c>
      <c r="AM555" s="13">
        <v>3873.5</v>
      </c>
      <c r="AN555" s="13">
        <v>3873.5</v>
      </c>
      <c r="AO555" s="13">
        <v>2789.4333333333338</v>
      </c>
      <c r="AP555" s="13">
        <v>1729.1</v>
      </c>
      <c r="AQ555" s="13"/>
      <c r="AR555" s="13"/>
      <c r="AS555" s="13">
        <v>242</v>
      </c>
      <c r="AT555" s="13">
        <v>218</v>
      </c>
      <c r="AU555" s="13">
        <v>190</v>
      </c>
      <c r="AV555" s="13">
        <v>100</v>
      </c>
      <c r="AW555" s="13">
        <v>53</v>
      </c>
      <c r="AX555" s="13">
        <v>41</v>
      </c>
      <c r="AY555" s="13">
        <v>32</v>
      </c>
      <c r="AZ555" s="13">
        <v>24</v>
      </c>
      <c r="BA555" s="13">
        <v>21</v>
      </c>
      <c r="BB555" s="13">
        <v>19</v>
      </c>
      <c r="BC555" s="13">
        <v>9</v>
      </c>
      <c r="BD555" s="13">
        <v>8</v>
      </c>
      <c r="BE555" s="13">
        <v>7</v>
      </c>
      <c r="BF555" s="13">
        <v>7</v>
      </c>
      <c r="BG555" s="13">
        <v>7</v>
      </c>
      <c r="BH555" s="13">
        <v>4</v>
      </c>
      <c r="BI555" s="13">
        <v>2</v>
      </c>
      <c r="BJ555" s="13"/>
      <c r="BK555" s="13"/>
      <c r="BL555" s="13">
        <v>8.0666666666666664</v>
      </c>
      <c r="BM555" s="13">
        <v>7.2666666666666666</v>
      </c>
      <c r="BN555" s="13">
        <v>6.333333333333333</v>
      </c>
      <c r="BO555" s="13">
        <v>3.3333333333333335</v>
      </c>
      <c r="BP555" s="13">
        <v>1.7666666666666666</v>
      </c>
      <c r="BQ555" s="13">
        <v>1.3666666666666667</v>
      </c>
      <c r="BR555" s="13">
        <v>1.0666666666666667</v>
      </c>
      <c r="BS555" s="13">
        <v>0.8</v>
      </c>
      <c r="BT555" s="13">
        <v>0.7</v>
      </c>
      <c r="BU555" s="13">
        <v>0.6333333333333333</v>
      </c>
      <c r="BV555" s="13">
        <v>0.3</v>
      </c>
      <c r="BW555" s="13">
        <v>0.26666666666666666</v>
      </c>
      <c r="BX555" s="13">
        <v>0.23333333333333334</v>
      </c>
      <c r="BY555" s="13">
        <v>0.23333333333333334</v>
      </c>
      <c r="BZ555" s="13">
        <v>0.23333333333333334</v>
      </c>
      <c r="CA555" s="13">
        <v>0.13333333333333333</v>
      </c>
      <c r="CB555" s="13">
        <v>6.6666666666666666E-2</v>
      </c>
      <c r="CC555" s="13"/>
      <c r="CD555" s="13"/>
      <c r="CE555" s="13">
        <v>149.7458333329414</v>
      </c>
    </row>
    <row r="556" spans="1:83" s="2" customFormat="1" ht="14.25" customHeight="1" x14ac:dyDescent="0.2">
      <c r="A556" s="10" t="s">
        <v>35</v>
      </c>
      <c r="B556" s="10">
        <v>803</v>
      </c>
      <c r="C556" s="10" t="s">
        <v>154</v>
      </c>
      <c r="D556" s="10">
        <v>2025</v>
      </c>
      <c r="E556" s="13">
        <v>9</v>
      </c>
      <c r="F556" s="13" t="s">
        <v>864</v>
      </c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>
        <v>2.71</v>
      </c>
    </row>
    <row r="557" spans="1:83" s="2" customFormat="1" ht="14.25" customHeight="1" x14ac:dyDescent="0.2">
      <c r="A557" s="10" t="s">
        <v>35</v>
      </c>
      <c r="B557" s="10">
        <v>578</v>
      </c>
      <c r="C557" s="10" t="s">
        <v>194</v>
      </c>
      <c r="D557" s="10">
        <v>2025</v>
      </c>
      <c r="E557" s="13">
        <v>9</v>
      </c>
      <c r="F557" s="13" t="s">
        <v>871</v>
      </c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>
        <v>4.16</v>
      </c>
    </row>
    <row r="558" spans="1:83" s="2" customFormat="1" ht="14.25" customHeight="1" x14ac:dyDescent="0.2">
      <c r="A558" s="10" t="s">
        <v>35</v>
      </c>
      <c r="B558" s="10">
        <v>557</v>
      </c>
      <c r="C558" s="10" t="s">
        <v>182</v>
      </c>
      <c r="D558" s="10">
        <v>2025</v>
      </c>
      <c r="E558" s="13">
        <v>9</v>
      </c>
      <c r="F558" s="13" t="s">
        <v>863</v>
      </c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>
        <v>6.79</v>
      </c>
    </row>
    <row r="559" spans="1:83" s="2" customFormat="1" ht="14.25" customHeight="1" x14ac:dyDescent="0.2">
      <c r="A559" s="10" t="s">
        <v>35</v>
      </c>
      <c r="B559" s="10">
        <v>814</v>
      </c>
      <c r="C559" s="10" t="s">
        <v>111</v>
      </c>
      <c r="D559" s="10">
        <v>2025</v>
      </c>
      <c r="E559" s="13">
        <v>9</v>
      </c>
      <c r="F559" s="13" t="s">
        <v>872</v>
      </c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>
        <v>0.15</v>
      </c>
    </row>
    <row r="560" spans="1:83" s="2" customFormat="1" ht="14.25" customHeight="1" x14ac:dyDescent="0.2">
      <c r="A560" s="10" t="s">
        <v>35</v>
      </c>
      <c r="B560" s="10">
        <v>835</v>
      </c>
      <c r="C560" s="10" t="s">
        <v>121</v>
      </c>
      <c r="D560" s="10">
        <v>2025</v>
      </c>
      <c r="E560" s="13">
        <v>9</v>
      </c>
      <c r="F560" s="13" t="s">
        <v>876</v>
      </c>
      <c r="G560" s="13">
        <v>1123</v>
      </c>
      <c r="H560" s="13">
        <v>1123</v>
      </c>
      <c r="I560" s="13">
        <v>1034</v>
      </c>
      <c r="J560" s="13">
        <v>1034</v>
      </c>
      <c r="K560" s="13">
        <v>1034</v>
      </c>
      <c r="L560" s="13">
        <v>1034</v>
      </c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>
        <v>37.43333333333333</v>
      </c>
      <c r="AA560" s="13">
        <v>37.43333333333333</v>
      </c>
      <c r="AB560" s="13">
        <v>34.466666666666669</v>
      </c>
      <c r="AC560" s="13">
        <v>34.466666666666669</v>
      </c>
      <c r="AD560" s="13">
        <v>34.466666666666669</v>
      </c>
      <c r="AE560" s="13">
        <v>34.466666666666669</v>
      </c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>
        <v>2</v>
      </c>
      <c r="AT560" s="13">
        <v>2</v>
      </c>
      <c r="AU560" s="13">
        <v>1</v>
      </c>
      <c r="AV560" s="13">
        <v>1</v>
      </c>
      <c r="AW560" s="13">
        <v>1</v>
      </c>
      <c r="AX560" s="13">
        <v>1</v>
      </c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>
        <v>6.6666666666666666E-2</v>
      </c>
      <c r="BM560" s="13">
        <v>6.6666666666666666E-2</v>
      </c>
      <c r="BN560" s="13">
        <v>3.3333333333333333E-2</v>
      </c>
      <c r="BO560" s="13">
        <v>3.3333333333333333E-2</v>
      </c>
      <c r="BP560" s="13">
        <v>3.3333333333333333E-2</v>
      </c>
      <c r="BQ560" s="13">
        <v>3.3333333333333333E-2</v>
      </c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>
        <v>24</v>
      </c>
    </row>
    <row r="561" spans="1:83" s="2" customFormat="1" ht="14.25" customHeight="1" x14ac:dyDescent="0.2">
      <c r="A561" s="10" t="s">
        <v>35</v>
      </c>
      <c r="B561" s="10">
        <v>565</v>
      </c>
      <c r="C561" s="10" t="s">
        <v>187</v>
      </c>
      <c r="D561" s="10">
        <v>2025</v>
      </c>
      <c r="E561" s="13">
        <v>9</v>
      </c>
      <c r="F561" s="13" t="s">
        <v>878</v>
      </c>
      <c r="G561" s="13">
        <v>49002.999999999978</v>
      </c>
      <c r="H561" s="13">
        <v>49002.999999999985</v>
      </c>
      <c r="I561" s="13">
        <v>48218.999999999985</v>
      </c>
      <c r="J561" s="13">
        <v>43018.999999999978</v>
      </c>
      <c r="K561" s="13">
        <v>39992.999999999978</v>
      </c>
      <c r="L561" s="13">
        <v>33617</v>
      </c>
      <c r="M561" s="13">
        <v>30365</v>
      </c>
      <c r="N561" s="13">
        <v>29093.000000000004</v>
      </c>
      <c r="O561" s="13">
        <v>27244</v>
      </c>
      <c r="P561" s="13">
        <v>20756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>
        <v>1633.4333333333327</v>
      </c>
      <c r="AA561" s="13">
        <v>1633.4333333333329</v>
      </c>
      <c r="AB561" s="13">
        <v>1607.2999999999995</v>
      </c>
      <c r="AC561" s="13">
        <v>1433.966666666666</v>
      </c>
      <c r="AD561" s="13">
        <v>1333.0999999999992</v>
      </c>
      <c r="AE561" s="13">
        <v>1120.5666666666666</v>
      </c>
      <c r="AF561" s="13">
        <v>1012.1666666666666</v>
      </c>
      <c r="AG561" s="13">
        <v>969.76666666666677</v>
      </c>
      <c r="AH561" s="13">
        <v>908.13333333333333</v>
      </c>
      <c r="AI561" s="13">
        <v>691.86666666666667</v>
      </c>
      <c r="AJ561" s="13"/>
      <c r="AK561" s="13"/>
      <c r="AL561" s="13"/>
      <c r="AM561" s="13"/>
      <c r="AN561" s="13"/>
      <c r="AO561" s="13"/>
      <c r="AP561" s="13"/>
      <c r="AQ561" s="13"/>
      <c r="AR561" s="13"/>
      <c r="AS561" s="13">
        <v>50</v>
      </c>
      <c r="AT561" s="13">
        <v>46</v>
      </c>
      <c r="AU561" s="13">
        <v>41</v>
      </c>
      <c r="AV561" s="13">
        <v>26</v>
      </c>
      <c r="AW561" s="13">
        <v>21</v>
      </c>
      <c r="AX561" s="13">
        <v>14</v>
      </c>
      <c r="AY561" s="13">
        <v>11</v>
      </c>
      <c r="AZ561" s="13">
        <v>10</v>
      </c>
      <c r="BA561" s="13">
        <v>9</v>
      </c>
      <c r="BB561" s="13">
        <v>6</v>
      </c>
      <c r="BC561" s="13"/>
      <c r="BD561" s="13"/>
      <c r="BE561" s="13"/>
      <c r="BF561" s="13"/>
      <c r="BG561" s="13"/>
      <c r="BH561" s="13"/>
      <c r="BI561" s="13"/>
      <c r="BJ561" s="13"/>
      <c r="BK561" s="13"/>
      <c r="BL561" s="13">
        <v>1.6666666666666667</v>
      </c>
      <c r="BM561" s="13">
        <v>1.5333333333333334</v>
      </c>
      <c r="BN561" s="13">
        <v>1.3666666666666667</v>
      </c>
      <c r="BO561" s="13">
        <v>0.8666666666666667</v>
      </c>
      <c r="BP561" s="13">
        <v>0.7</v>
      </c>
      <c r="BQ561" s="13">
        <v>0.46666666666666667</v>
      </c>
      <c r="BR561" s="13">
        <v>0.36666666666666664</v>
      </c>
      <c r="BS561" s="13">
        <v>0.33333333333333331</v>
      </c>
      <c r="BT561" s="13">
        <v>0.3</v>
      </c>
      <c r="BU561" s="13">
        <v>0.2</v>
      </c>
      <c r="BV561" s="13"/>
      <c r="BW561" s="13"/>
      <c r="BX561" s="13"/>
      <c r="BY561" s="13"/>
      <c r="BZ561" s="13"/>
      <c r="CA561" s="13"/>
      <c r="CB561" s="13"/>
      <c r="CC561" s="13"/>
      <c r="CD561" s="13"/>
      <c r="CE561" s="13">
        <v>87.034444444316904</v>
      </c>
    </row>
    <row r="562" spans="1:83" s="2" customFormat="1" ht="14.25" customHeight="1" x14ac:dyDescent="0.2">
      <c r="A562" s="10" t="s">
        <v>35</v>
      </c>
      <c r="B562" s="10">
        <v>580</v>
      </c>
      <c r="C562" s="10" t="s">
        <v>96</v>
      </c>
      <c r="D562" s="10">
        <v>2025</v>
      </c>
      <c r="E562" s="13">
        <v>9</v>
      </c>
      <c r="F562" s="13" t="s">
        <v>879</v>
      </c>
      <c r="G562" s="13">
        <v>129453.91000000008</v>
      </c>
      <c r="H562" s="13">
        <v>129453.91000000003</v>
      </c>
      <c r="I562" s="13">
        <v>126795.97000000006</v>
      </c>
      <c r="J562" s="13">
        <v>98611.000000000015</v>
      </c>
      <c r="K562" s="13">
        <v>69257.999999999985</v>
      </c>
      <c r="L562" s="13">
        <v>59608.999999999971</v>
      </c>
      <c r="M562" s="13">
        <v>46205.999999999985</v>
      </c>
      <c r="N562" s="13">
        <v>35640.999999999978</v>
      </c>
      <c r="O562" s="13">
        <v>32389.999999999978</v>
      </c>
      <c r="P562" s="13">
        <v>32389.999999999978</v>
      </c>
      <c r="Q562" s="13">
        <v>11055.000000000005</v>
      </c>
      <c r="R562" s="13">
        <v>11055.000000000005</v>
      </c>
      <c r="S562" s="13"/>
      <c r="T562" s="13"/>
      <c r="U562" s="13"/>
      <c r="V562" s="13"/>
      <c r="W562" s="13"/>
      <c r="X562" s="13"/>
      <c r="Y562" s="13"/>
      <c r="Z562" s="13">
        <v>4315.1303333333362</v>
      </c>
      <c r="AA562" s="13">
        <v>4315.1303333333344</v>
      </c>
      <c r="AB562" s="13">
        <v>4226.5323333333354</v>
      </c>
      <c r="AC562" s="13">
        <v>3287.0333333333338</v>
      </c>
      <c r="AD562" s="13">
        <v>2308.5999999999995</v>
      </c>
      <c r="AE562" s="13">
        <v>1986.9666666666658</v>
      </c>
      <c r="AF562" s="13">
        <v>1540.1999999999996</v>
      </c>
      <c r="AG562" s="13">
        <v>1188.0333333333326</v>
      </c>
      <c r="AH562" s="13">
        <v>1079.6666666666658</v>
      </c>
      <c r="AI562" s="13">
        <v>1079.6666666666658</v>
      </c>
      <c r="AJ562" s="13">
        <v>368.50000000000017</v>
      </c>
      <c r="AK562" s="13">
        <v>368.50000000000017</v>
      </c>
      <c r="AL562" s="13"/>
      <c r="AM562" s="13"/>
      <c r="AN562" s="13"/>
      <c r="AO562" s="13"/>
      <c r="AP562" s="13"/>
      <c r="AQ562" s="13"/>
      <c r="AR562" s="13"/>
      <c r="AS562" s="13">
        <v>208</v>
      </c>
      <c r="AT562" s="13">
        <v>193</v>
      </c>
      <c r="AU562" s="13">
        <v>172</v>
      </c>
      <c r="AV562" s="13">
        <v>87</v>
      </c>
      <c r="AW562" s="13">
        <v>42</v>
      </c>
      <c r="AX562" s="13">
        <v>31</v>
      </c>
      <c r="AY562" s="13">
        <v>19</v>
      </c>
      <c r="AZ562" s="13">
        <v>11</v>
      </c>
      <c r="BA562" s="13">
        <v>9</v>
      </c>
      <c r="BB562" s="13">
        <v>9</v>
      </c>
      <c r="BC562" s="13">
        <v>2</v>
      </c>
      <c r="BD562" s="13">
        <v>2</v>
      </c>
      <c r="BE562" s="13"/>
      <c r="BF562" s="13"/>
      <c r="BG562" s="13"/>
      <c r="BH562" s="13"/>
      <c r="BI562" s="13"/>
      <c r="BJ562" s="13"/>
      <c r="BK562" s="13"/>
      <c r="BL562" s="13">
        <v>6.9333333333333336</v>
      </c>
      <c r="BM562" s="13">
        <v>6.4333333333333336</v>
      </c>
      <c r="BN562" s="13">
        <v>5.7333333333333334</v>
      </c>
      <c r="BO562" s="13">
        <v>2.9</v>
      </c>
      <c r="BP562" s="13">
        <v>1.4</v>
      </c>
      <c r="BQ562" s="13">
        <v>1.0333333333333334</v>
      </c>
      <c r="BR562" s="13">
        <v>0.6333333333333333</v>
      </c>
      <c r="BS562" s="13">
        <v>0.36666666666666664</v>
      </c>
      <c r="BT562" s="13">
        <v>0.3</v>
      </c>
      <c r="BU562" s="13">
        <v>0.3</v>
      </c>
      <c r="BV562" s="13">
        <v>6.6666666666666666E-2</v>
      </c>
      <c r="BW562" s="13">
        <v>6.6666666666666666E-2</v>
      </c>
      <c r="BX562" s="13"/>
      <c r="BY562" s="13"/>
      <c r="BZ562" s="13"/>
      <c r="CA562" s="13"/>
      <c r="CB562" s="13"/>
      <c r="CC562" s="13"/>
      <c r="CD562" s="13"/>
      <c r="CE562" s="13">
        <v>143.73083333301824</v>
      </c>
    </row>
    <row r="563" spans="1:83" s="2" customFormat="1" ht="14.25" customHeight="1" x14ac:dyDescent="0.2">
      <c r="A563" s="10" t="s">
        <v>35</v>
      </c>
      <c r="B563" s="10">
        <v>817</v>
      </c>
      <c r="C563" s="10" t="s">
        <v>93</v>
      </c>
      <c r="D563" s="10">
        <v>2025</v>
      </c>
      <c r="E563" s="13">
        <v>9</v>
      </c>
      <c r="F563" s="13" t="s">
        <v>866</v>
      </c>
      <c r="G563" s="13">
        <v>156294.00000000015</v>
      </c>
      <c r="H563" s="13">
        <v>156294.00000000015</v>
      </c>
      <c r="I563" s="13">
        <v>154264.00000000017</v>
      </c>
      <c r="J563" s="13">
        <v>140570.00000000017</v>
      </c>
      <c r="K563" s="13">
        <v>123088.00000000012</v>
      </c>
      <c r="L563" s="13">
        <v>108692.0000000001</v>
      </c>
      <c r="M563" s="13">
        <v>91307.000000000058</v>
      </c>
      <c r="N563" s="13">
        <v>75527.000000000029</v>
      </c>
      <c r="O563" s="13">
        <v>66231</v>
      </c>
      <c r="P563" s="13">
        <v>50689</v>
      </c>
      <c r="Q563" s="13">
        <v>34971.999999999978</v>
      </c>
      <c r="R563" s="13">
        <v>24257.999999999989</v>
      </c>
      <c r="S563" s="13"/>
      <c r="T563" s="13"/>
      <c r="U563" s="13"/>
      <c r="V563" s="13"/>
      <c r="W563" s="13"/>
      <c r="X563" s="13"/>
      <c r="Y563" s="13"/>
      <c r="Z563" s="13">
        <v>5209.8000000000047</v>
      </c>
      <c r="AA563" s="13">
        <v>5209.8000000000047</v>
      </c>
      <c r="AB563" s="13">
        <v>5142.1333333333396</v>
      </c>
      <c r="AC563" s="13">
        <v>4685.6666666666724</v>
      </c>
      <c r="AD563" s="13">
        <v>4102.933333333337</v>
      </c>
      <c r="AE563" s="13">
        <v>3623.0666666666702</v>
      </c>
      <c r="AF563" s="13">
        <v>3043.5666666666684</v>
      </c>
      <c r="AG563" s="13">
        <v>2517.5666666666675</v>
      </c>
      <c r="AH563" s="13">
        <v>2207.6999999999998</v>
      </c>
      <c r="AI563" s="13">
        <v>1689.6333333333334</v>
      </c>
      <c r="AJ563" s="13">
        <v>1165.7333333333327</v>
      </c>
      <c r="AK563" s="13">
        <v>808.59999999999968</v>
      </c>
      <c r="AL563" s="13"/>
      <c r="AM563" s="13"/>
      <c r="AN563" s="13"/>
      <c r="AO563" s="13"/>
      <c r="AP563" s="13"/>
      <c r="AQ563" s="13"/>
      <c r="AR563" s="13"/>
      <c r="AS563" s="13">
        <v>161</v>
      </c>
      <c r="AT563" s="13">
        <v>154</v>
      </c>
      <c r="AU563" s="13">
        <v>136</v>
      </c>
      <c r="AV563" s="13">
        <v>95</v>
      </c>
      <c r="AW563" s="13">
        <v>67</v>
      </c>
      <c r="AX563" s="13">
        <v>51</v>
      </c>
      <c r="AY563" s="13">
        <v>35</v>
      </c>
      <c r="AZ563" s="13">
        <v>23</v>
      </c>
      <c r="BA563" s="13">
        <v>18</v>
      </c>
      <c r="BB563" s="13">
        <v>11</v>
      </c>
      <c r="BC563" s="13">
        <v>6</v>
      </c>
      <c r="BD563" s="13">
        <v>4</v>
      </c>
      <c r="BE563" s="13"/>
      <c r="BF563" s="13"/>
      <c r="BG563" s="13"/>
      <c r="BH563" s="13"/>
      <c r="BI563" s="13"/>
      <c r="BJ563" s="13"/>
      <c r="BK563" s="13"/>
      <c r="BL563" s="13">
        <v>5.3666666666666663</v>
      </c>
      <c r="BM563" s="13">
        <v>5.1333333333333337</v>
      </c>
      <c r="BN563" s="13">
        <v>4.5333333333333332</v>
      </c>
      <c r="BO563" s="13">
        <v>3.1666666666666665</v>
      </c>
      <c r="BP563" s="13">
        <v>2.2333333333333334</v>
      </c>
      <c r="BQ563" s="13">
        <v>1.7</v>
      </c>
      <c r="BR563" s="13">
        <v>1.1666666666666667</v>
      </c>
      <c r="BS563" s="13">
        <v>0.76666666666666672</v>
      </c>
      <c r="BT563" s="13">
        <v>0.6</v>
      </c>
      <c r="BU563" s="13">
        <v>0.36666666666666664</v>
      </c>
      <c r="BV563" s="13">
        <v>0.2</v>
      </c>
      <c r="BW563" s="13">
        <v>0.13333333333333333</v>
      </c>
      <c r="BX563" s="13"/>
      <c r="BY563" s="13"/>
      <c r="BZ563" s="13"/>
      <c r="CA563" s="13"/>
      <c r="CB563" s="13"/>
      <c r="CC563" s="13"/>
      <c r="CD563" s="13"/>
      <c r="CE563" s="13">
        <v>156.53055555594619</v>
      </c>
    </row>
    <row r="564" spans="1:83" s="2" customFormat="1" ht="14.25" customHeight="1" x14ac:dyDescent="0.2">
      <c r="A564" s="10" t="s">
        <v>35</v>
      </c>
      <c r="B564" s="10">
        <v>863</v>
      </c>
      <c r="C564" s="10" t="s">
        <v>195</v>
      </c>
      <c r="D564" s="10">
        <v>2025</v>
      </c>
      <c r="E564" s="13">
        <v>9</v>
      </c>
      <c r="F564" s="13" t="s">
        <v>874</v>
      </c>
      <c r="G564" s="13">
        <v>5296</v>
      </c>
      <c r="H564" s="13">
        <v>5296</v>
      </c>
      <c r="I564" s="13">
        <v>4599</v>
      </c>
      <c r="J564" s="13">
        <v>2835</v>
      </c>
      <c r="K564" s="13">
        <v>2835</v>
      </c>
      <c r="L564" s="13">
        <v>2835</v>
      </c>
      <c r="M564" s="13">
        <v>2835</v>
      </c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>
        <v>176.53333333333333</v>
      </c>
      <c r="AA564" s="13">
        <v>176.53333333333333</v>
      </c>
      <c r="AB564" s="13">
        <v>153.30000000000001</v>
      </c>
      <c r="AC564" s="13">
        <v>94.5</v>
      </c>
      <c r="AD564" s="13">
        <v>94.5</v>
      </c>
      <c r="AE564" s="13">
        <v>94.5</v>
      </c>
      <c r="AF564" s="13">
        <v>94.5</v>
      </c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>
        <v>13</v>
      </c>
      <c r="AT564" s="13">
        <v>12</v>
      </c>
      <c r="AU564" s="13">
        <v>7</v>
      </c>
      <c r="AV564" s="13">
        <v>2</v>
      </c>
      <c r="AW564" s="13">
        <v>2</v>
      </c>
      <c r="AX564" s="13">
        <v>2</v>
      </c>
      <c r="AY564" s="13">
        <v>2</v>
      </c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>
        <v>0.43333333333333335</v>
      </c>
      <c r="BM564" s="13">
        <v>0.4</v>
      </c>
      <c r="BN564" s="13">
        <v>0.23333333333333334</v>
      </c>
      <c r="BO564" s="13">
        <v>6.6666666666666666E-2</v>
      </c>
      <c r="BP564" s="13">
        <v>6.6666666666666666E-2</v>
      </c>
      <c r="BQ564" s="13">
        <v>6.6666666666666666E-2</v>
      </c>
      <c r="BR564" s="13">
        <v>6.6666666666666666E-2</v>
      </c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>
        <v>32.936388888796792</v>
      </c>
    </row>
    <row r="565" spans="1:83" s="2" customFormat="1" ht="14.25" customHeight="1" x14ac:dyDescent="0.2">
      <c r="A565" s="10" t="s">
        <v>35</v>
      </c>
      <c r="B565" s="10">
        <v>896</v>
      </c>
      <c r="C565" s="10" t="s">
        <v>196</v>
      </c>
      <c r="D565" s="10">
        <v>2025</v>
      </c>
      <c r="E565" s="13">
        <v>9</v>
      </c>
      <c r="F565" s="13" t="s">
        <v>870</v>
      </c>
      <c r="G565" s="13">
        <v>65657.029999999984</v>
      </c>
      <c r="H565" s="13">
        <v>65757.029999999984</v>
      </c>
      <c r="I565" s="13">
        <v>62340.999999999993</v>
      </c>
      <c r="J565" s="13">
        <v>47599</v>
      </c>
      <c r="K565" s="13">
        <v>32498</v>
      </c>
      <c r="L565" s="13">
        <v>27980</v>
      </c>
      <c r="M565" s="13">
        <v>23547</v>
      </c>
      <c r="N565" s="13">
        <v>22227</v>
      </c>
      <c r="O565" s="13">
        <v>18797</v>
      </c>
      <c r="P565" s="13">
        <v>18797</v>
      </c>
      <c r="Q565" s="13">
        <v>11000.000000000002</v>
      </c>
      <c r="R565" s="13">
        <v>11000.000000000002</v>
      </c>
      <c r="S565" s="13"/>
      <c r="T565" s="13"/>
      <c r="U565" s="13"/>
      <c r="V565" s="13"/>
      <c r="W565" s="13"/>
      <c r="X565" s="13"/>
      <c r="Y565" s="13"/>
      <c r="Z565" s="13">
        <v>2188.5676666666664</v>
      </c>
      <c r="AA565" s="13">
        <v>2191.9009999999994</v>
      </c>
      <c r="AB565" s="13">
        <v>2078.0333333333333</v>
      </c>
      <c r="AC565" s="13">
        <v>1586.6333333333334</v>
      </c>
      <c r="AD565" s="13">
        <v>1083.2666666666667</v>
      </c>
      <c r="AE565" s="13">
        <v>932.66666666666663</v>
      </c>
      <c r="AF565" s="13">
        <v>784.9</v>
      </c>
      <c r="AG565" s="13">
        <v>740.9</v>
      </c>
      <c r="AH565" s="13">
        <v>626.56666666666672</v>
      </c>
      <c r="AI565" s="13">
        <v>626.56666666666672</v>
      </c>
      <c r="AJ565" s="13">
        <v>366.66666666666674</v>
      </c>
      <c r="AK565" s="13">
        <v>366.66666666666674</v>
      </c>
      <c r="AL565" s="13"/>
      <c r="AM565" s="13"/>
      <c r="AN565" s="13"/>
      <c r="AO565" s="13"/>
      <c r="AP565" s="13"/>
      <c r="AQ565" s="13"/>
      <c r="AR565" s="13"/>
      <c r="AS565" s="13">
        <v>141</v>
      </c>
      <c r="AT565" s="13">
        <v>115</v>
      </c>
      <c r="AU565" s="13">
        <v>85</v>
      </c>
      <c r="AV565" s="13">
        <v>41</v>
      </c>
      <c r="AW565" s="13">
        <v>16</v>
      </c>
      <c r="AX565" s="13">
        <v>11</v>
      </c>
      <c r="AY565" s="13">
        <v>7</v>
      </c>
      <c r="AZ565" s="13">
        <v>6</v>
      </c>
      <c r="BA565" s="13">
        <v>4</v>
      </c>
      <c r="BB565" s="13">
        <v>4</v>
      </c>
      <c r="BC565" s="13">
        <v>2</v>
      </c>
      <c r="BD565" s="13">
        <v>2</v>
      </c>
      <c r="BE565" s="13"/>
      <c r="BF565" s="13"/>
      <c r="BG565" s="13"/>
      <c r="BH565" s="13"/>
      <c r="BI565" s="13"/>
      <c r="BJ565" s="13"/>
      <c r="BK565" s="13"/>
      <c r="BL565" s="13">
        <v>4.7</v>
      </c>
      <c r="BM565" s="13">
        <v>3.8333333333333335</v>
      </c>
      <c r="BN565" s="13">
        <v>2.8333333333333335</v>
      </c>
      <c r="BO565" s="13">
        <v>1.3666666666666667</v>
      </c>
      <c r="BP565" s="13">
        <v>0.53333333333333333</v>
      </c>
      <c r="BQ565" s="13">
        <v>0.36666666666666664</v>
      </c>
      <c r="BR565" s="13">
        <v>0.23333333333333334</v>
      </c>
      <c r="BS565" s="13">
        <v>0.2</v>
      </c>
      <c r="BT565" s="13">
        <v>0.13333333333333333</v>
      </c>
      <c r="BU565" s="13">
        <v>0.13333333333333333</v>
      </c>
      <c r="BV565" s="13">
        <v>6.6666666666666666E-2</v>
      </c>
      <c r="BW565" s="13">
        <v>6.6666666666666666E-2</v>
      </c>
      <c r="BX565" s="13"/>
      <c r="BY565" s="13"/>
      <c r="BZ565" s="13"/>
      <c r="CA565" s="13"/>
      <c r="CB565" s="13"/>
      <c r="CC565" s="13"/>
      <c r="CD565" s="13"/>
      <c r="CE565" s="13">
        <v>178.45583333296236</v>
      </c>
    </row>
    <row r="566" spans="1:83" s="2" customFormat="1" ht="14.25" customHeight="1" x14ac:dyDescent="0.2">
      <c r="A566" s="10" t="s">
        <v>35</v>
      </c>
      <c r="B566" s="10">
        <v>517</v>
      </c>
      <c r="C566" s="10" t="s">
        <v>165</v>
      </c>
      <c r="D566" s="10">
        <v>2025</v>
      </c>
      <c r="E566" s="13">
        <v>9</v>
      </c>
      <c r="F566" s="13" t="s">
        <v>869</v>
      </c>
      <c r="G566" s="13">
        <v>77651</v>
      </c>
      <c r="H566" s="13">
        <v>77651</v>
      </c>
      <c r="I566" s="13">
        <v>76750.000000000015</v>
      </c>
      <c r="J566" s="13">
        <v>59158</v>
      </c>
      <c r="K566" s="13">
        <v>36976.999999999993</v>
      </c>
      <c r="L566" s="13">
        <v>31649.999999999989</v>
      </c>
      <c r="M566" s="13">
        <v>28536.999999999996</v>
      </c>
      <c r="N566" s="13">
        <v>22066.999999999989</v>
      </c>
      <c r="O566" s="13">
        <v>17344.999999999993</v>
      </c>
      <c r="P566" s="13">
        <v>15279.000000000002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>
        <v>2588.3666666666668</v>
      </c>
      <c r="AA566" s="13">
        <v>2588.3666666666668</v>
      </c>
      <c r="AB566" s="13">
        <v>2558.3333333333339</v>
      </c>
      <c r="AC566" s="13">
        <v>1971.9333333333334</v>
      </c>
      <c r="AD566" s="13">
        <v>1232.5666666666664</v>
      </c>
      <c r="AE566" s="13">
        <v>1054.9999999999995</v>
      </c>
      <c r="AF566" s="13">
        <v>951.23333333333323</v>
      </c>
      <c r="AG566" s="13">
        <v>735.56666666666626</v>
      </c>
      <c r="AH566" s="13">
        <v>578.1666666666664</v>
      </c>
      <c r="AI566" s="13">
        <v>509.30000000000007</v>
      </c>
      <c r="AJ566" s="13"/>
      <c r="AK566" s="13"/>
      <c r="AL566" s="13"/>
      <c r="AM566" s="13"/>
      <c r="AN566" s="13"/>
      <c r="AO566" s="13"/>
      <c r="AP566" s="13"/>
      <c r="AQ566" s="13"/>
      <c r="AR566" s="13"/>
      <c r="AS566" s="13">
        <v>133</v>
      </c>
      <c r="AT566" s="13">
        <v>122</v>
      </c>
      <c r="AU566" s="13">
        <v>114</v>
      </c>
      <c r="AV566" s="13">
        <v>60</v>
      </c>
      <c r="AW566" s="13">
        <v>23</v>
      </c>
      <c r="AX566" s="13">
        <v>17</v>
      </c>
      <c r="AY566" s="13">
        <v>14</v>
      </c>
      <c r="AZ566" s="13">
        <v>9</v>
      </c>
      <c r="BA566" s="13">
        <v>6</v>
      </c>
      <c r="BB566" s="13">
        <v>5</v>
      </c>
      <c r="BC566" s="13"/>
      <c r="BD566" s="13"/>
      <c r="BE566" s="13"/>
      <c r="BF566" s="13"/>
      <c r="BG566" s="13"/>
      <c r="BH566" s="13"/>
      <c r="BI566" s="13"/>
      <c r="BJ566" s="13"/>
      <c r="BK566" s="13"/>
      <c r="BL566" s="13">
        <v>4.4333333333333336</v>
      </c>
      <c r="BM566" s="13">
        <v>4.0666666666666664</v>
      </c>
      <c r="BN566" s="13">
        <v>3.8</v>
      </c>
      <c r="BO566" s="13">
        <v>2</v>
      </c>
      <c r="BP566" s="13">
        <v>0.76666666666666672</v>
      </c>
      <c r="BQ566" s="13">
        <v>0.56666666666666665</v>
      </c>
      <c r="BR566" s="13">
        <v>0.46666666666666667</v>
      </c>
      <c r="BS566" s="13">
        <v>0.3</v>
      </c>
      <c r="BT566" s="13">
        <v>0.2</v>
      </c>
      <c r="BU566" s="13">
        <v>0.16666666666666666</v>
      </c>
      <c r="BV566" s="13"/>
      <c r="BW566" s="13"/>
      <c r="BX566" s="13"/>
      <c r="BY566" s="13"/>
      <c r="BZ566" s="13"/>
      <c r="CA566" s="13"/>
      <c r="CB566" s="13"/>
      <c r="CC566" s="13"/>
      <c r="CD566" s="13"/>
      <c r="CE566" s="13">
        <v>138.56694444397232</v>
      </c>
    </row>
    <row r="567" spans="1:83" s="2" customFormat="1" ht="14.25" customHeight="1" x14ac:dyDescent="0.2">
      <c r="A567" s="10" t="s">
        <v>35</v>
      </c>
      <c r="B567" s="10">
        <v>544</v>
      </c>
      <c r="C567" s="10" t="s">
        <v>99</v>
      </c>
      <c r="D567" s="10">
        <v>2025</v>
      </c>
      <c r="E567" s="13">
        <v>9</v>
      </c>
      <c r="F567" s="13" t="s">
        <v>875</v>
      </c>
      <c r="G567" s="13">
        <v>109798.02000000014</v>
      </c>
      <c r="H567" s="13">
        <v>109798.02000000015</v>
      </c>
      <c r="I567" s="13">
        <v>107013.00000000016</v>
      </c>
      <c r="J567" s="13">
        <v>90107.000000000087</v>
      </c>
      <c r="K567" s="13">
        <v>61831</v>
      </c>
      <c r="L567" s="13">
        <v>54070</v>
      </c>
      <c r="M567" s="13">
        <v>47682.999999999993</v>
      </c>
      <c r="N567" s="13">
        <v>39784.999999999985</v>
      </c>
      <c r="O567" s="13">
        <v>34788.999999999985</v>
      </c>
      <c r="P567" s="13">
        <v>34788.999999999985</v>
      </c>
      <c r="Q567" s="13">
        <v>10662.000000000002</v>
      </c>
      <c r="R567" s="13">
        <v>5500</v>
      </c>
      <c r="S567" s="13"/>
      <c r="T567" s="13"/>
      <c r="U567" s="13"/>
      <c r="V567" s="13"/>
      <c r="W567" s="13"/>
      <c r="X567" s="13"/>
      <c r="Y567" s="13"/>
      <c r="Z567" s="13">
        <v>3659.9340000000043</v>
      </c>
      <c r="AA567" s="13">
        <v>3659.9340000000052</v>
      </c>
      <c r="AB567" s="13">
        <v>3567.1000000000054</v>
      </c>
      <c r="AC567" s="13">
        <v>3003.5666666666698</v>
      </c>
      <c r="AD567" s="13">
        <v>2061.0333333333333</v>
      </c>
      <c r="AE567" s="13">
        <v>1802.3333333333333</v>
      </c>
      <c r="AF567" s="13">
        <v>1589.4333333333332</v>
      </c>
      <c r="AG567" s="13">
        <v>1326.1666666666663</v>
      </c>
      <c r="AH567" s="13">
        <v>1159.6333333333328</v>
      </c>
      <c r="AI567" s="13">
        <v>1159.6333333333328</v>
      </c>
      <c r="AJ567" s="13">
        <v>355.40000000000003</v>
      </c>
      <c r="AK567" s="13">
        <v>183.33333333333334</v>
      </c>
      <c r="AL567" s="13"/>
      <c r="AM567" s="13"/>
      <c r="AN567" s="13"/>
      <c r="AO567" s="13"/>
      <c r="AP567" s="13"/>
      <c r="AQ567" s="13"/>
      <c r="AR567" s="13"/>
      <c r="AS567" s="13">
        <v>168</v>
      </c>
      <c r="AT567" s="13">
        <v>153</v>
      </c>
      <c r="AU567" s="13">
        <v>131</v>
      </c>
      <c r="AV567" s="13">
        <v>79</v>
      </c>
      <c r="AW567" s="13">
        <v>34</v>
      </c>
      <c r="AX567" s="13">
        <v>25</v>
      </c>
      <c r="AY567" s="13">
        <v>19</v>
      </c>
      <c r="AZ567" s="13">
        <v>13</v>
      </c>
      <c r="BA567" s="13">
        <v>10</v>
      </c>
      <c r="BB567" s="13">
        <v>10</v>
      </c>
      <c r="BC567" s="13">
        <v>2</v>
      </c>
      <c r="BD567" s="13">
        <v>1</v>
      </c>
      <c r="BE567" s="13"/>
      <c r="BF567" s="13"/>
      <c r="BG567" s="13"/>
      <c r="BH567" s="13"/>
      <c r="BI567" s="13"/>
      <c r="BJ567" s="13"/>
      <c r="BK567" s="13"/>
      <c r="BL567" s="13">
        <v>5.6</v>
      </c>
      <c r="BM567" s="13">
        <v>5.0999999999999996</v>
      </c>
      <c r="BN567" s="13">
        <v>4.3666666666666663</v>
      </c>
      <c r="BO567" s="13">
        <v>2.6333333333333333</v>
      </c>
      <c r="BP567" s="13">
        <v>1.1333333333333333</v>
      </c>
      <c r="BQ567" s="13">
        <v>0.83333333333333337</v>
      </c>
      <c r="BR567" s="13">
        <v>0.6333333333333333</v>
      </c>
      <c r="BS567" s="13">
        <v>0.43333333333333335</v>
      </c>
      <c r="BT567" s="13">
        <v>0.33333333333333331</v>
      </c>
      <c r="BU567" s="13">
        <v>0.33333333333333331</v>
      </c>
      <c r="BV567" s="13">
        <v>6.6666666666666666E-2</v>
      </c>
      <c r="BW567" s="13">
        <v>3.3333333333333333E-2</v>
      </c>
      <c r="BX567" s="13"/>
      <c r="BY567" s="13"/>
      <c r="BZ567" s="13"/>
      <c r="CA567" s="13"/>
      <c r="CB567" s="13"/>
      <c r="CC567" s="13"/>
      <c r="CD567" s="13"/>
      <c r="CE567" s="13">
        <v>121.64277777787531</v>
      </c>
    </row>
    <row r="568" spans="1:83" s="2" customFormat="1" ht="14.25" customHeight="1" x14ac:dyDescent="0.2">
      <c r="A568" s="10" t="s">
        <v>35</v>
      </c>
      <c r="B568" s="10">
        <v>807</v>
      </c>
      <c r="C568" s="10" t="s">
        <v>155</v>
      </c>
      <c r="D568" s="10">
        <v>2025</v>
      </c>
      <c r="E568" s="13">
        <v>9</v>
      </c>
      <c r="F568" s="13" t="s">
        <v>867</v>
      </c>
      <c r="G568" s="13">
        <v>3620</v>
      </c>
      <c r="H568" s="13">
        <v>3620</v>
      </c>
      <c r="I568" s="13">
        <v>3620</v>
      </c>
      <c r="J568" s="13">
        <v>2596</v>
      </c>
      <c r="K568" s="13">
        <v>1832</v>
      </c>
      <c r="L568" s="13">
        <v>1017</v>
      </c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>
        <v>120.66666666666667</v>
      </c>
      <c r="AA568" s="13">
        <v>120.66666666666667</v>
      </c>
      <c r="AB568" s="13">
        <v>120.66666666666667</v>
      </c>
      <c r="AC568" s="13">
        <v>86.533333333333331</v>
      </c>
      <c r="AD568" s="13">
        <v>61.06666666666667</v>
      </c>
      <c r="AE568" s="13">
        <v>33.9</v>
      </c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>
        <v>6</v>
      </c>
      <c r="AT568" s="13">
        <v>6</v>
      </c>
      <c r="AU568" s="13">
        <v>6</v>
      </c>
      <c r="AV568" s="13">
        <v>3</v>
      </c>
      <c r="AW568" s="13">
        <v>2</v>
      </c>
      <c r="AX568" s="13">
        <v>1</v>
      </c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>
        <v>0.2</v>
      </c>
      <c r="BM568" s="13">
        <v>0.2</v>
      </c>
      <c r="BN568" s="13">
        <v>0.2</v>
      </c>
      <c r="BO568" s="13">
        <v>0.1</v>
      </c>
      <c r="BP568" s="13">
        <v>6.6666666666666666E-2</v>
      </c>
      <c r="BQ568" s="13">
        <v>3.3333333333333333E-2</v>
      </c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>
        <v>8.6127777777146548</v>
      </c>
    </row>
    <row r="569" spans="1:83" s="2" customFormat="1" ht="14.25" customHeight="1" x14ac:dyDescent="0.2">
      <c r="A569" s="10" t="s">
        <v>35</v>
      </c>
      <c r="B569" s="10">
        <v>520</v>
      </c>
      <c r="C569" s="10" t="s">
        <v>101</v>
      </c>
      <c r="D569" s="10">
        <v>2025</v>
      </c>
      <c r="E569" s="13">
        <v>9</v>
      </c>
      <c r="F569" s="13" t="s">
        <v>868</v>
      </c>
      <c r="G569" s="13">
        <v>124160.06000000007</v>
      </c>
      <c r="H569" s="13">
        <v>124160.06000000007</v>
      </c>
      <c r="I569" s="13">
        <v>121441.06000000007</v>
      </c>
      <c r="J569" s="13">
        <v>101173.02000000006</v>
      </c>
      <c r="K569" s="13">
        <v>78058.000000000073</v>
      </c>
      <c r="L569" s="13">
        <v>73759.000000000044</v>
      </c>
      <c r="M569" s="13">
        <v>59617</v>
      </c>
      <c r="N569" s="13">
        <v>54365</v>
      </c>
      <c r="O569" s="13">
        <v>44870</v>
      </c>
      <c r="P569" s="13">
        <v>42869.999999999993</v>
      </c>
      <c r="Q569" s="13">
        <v>13668.000000000004</v>
      </c>
      <c r="R569" s="13">
        <v>13668.000000000004</v>
      </c>
      <c r="S569" s="13"/>
      <c r="T569" s="13"/>
      <c r="U569" s="13"/>
      <c r="V569" s="13"/>
      <c r="W569" s="13"/>
      <c r="X569" s="13"/>
      <c r="Y569" s="13"/>
      <c r="Z569" s="13">
        <v>4138.6686666666692</v>
      </c>
      <c r="AA569" s="13">
        <v>4138.6686666666692</v>
      </c>
      <c r="AB569" s="13">
        <v>4048.0353333333355</v>
      </c>
      <c r="AC569" s="13">
        <v>3372.434000000002</v>
      </c>
      <c r="AD569" s="13">
        <v>2601.9333333333357</v>
      </c>
      <c r="AE569" s="13">
        <v>2458.6333333333346</v>
      </c>
      <c r="AF569" s="13">
        <v>1987.2333333333333</v>
      </c>
      <c r="AG569" s="13">
        <v>1812.1666666666667</v>
      </c>
      <c r="AH569" s="13">
        <v>1495.6666666666667</v>
      </c>
      <c r="AI569" s="13">
        <v>1428.9999999999998</v>
      </c>
      <c r="AJ569" s="13">
        <v>455.60000000000014</v>
      </c>
      <c r="AK569" s="13">
        <v>455.60000000000014</v>
      </c>
      <c r="AL569" s="13"/>
      <c r="AM569" s="13"/>
      <c r="AN569" s="13"/>
      <c r="AO569" s="13"/>
      <c r="AP569" s="13"/>
      <c r="AQ569" s="13"/>
      <c r="AR569" s="13"/>
      <c r="AS569" s="13">
        <v>183</v>
      </c>
      <c r="AT569" s="13">
        <v>165</v>
      </c>
      <c r="AU569" s="13">
        <v>144</v>
      </c>
      <c r="AV569" s="13">
        <v>80</v>
      </c>
      <c r="AW569" s="13">
        <v>40</v>
      </c>
      <c r="AX569" s="13">
        <v>35</v>
      </c>
      <c r="AY569" s="13">
        <v>22</v>
      </c>
      <c r="AZ569" s="13">
        <v>18</v>
      </c>
      <c r="BA569" s="13">
        <v>12</v>
      </c>
      <c r="BB569" s="13">
        <v>11</v>
      </c>
      <c r="BC569" s="13">
        <v>2</v>
      </c>
      <c r="BD569" s="13">
        <v>2</v>
      </c>
      <c r="BE569" s="13"/>
      <c r="BF569" s="13"/>
      <c r="BG569" s="13"/>
      <c r="BH569" s="13"/>
      <c r="BI569" s="13"/>
      <c r="BJ569" s="13"/>
      <c r="BK569" s="13"/>
      <c r="BL569" s="13">
        <v>6.1</v>
      </c>
      <c r="BM569" s="13">
        <v>5.5</v>
      </c>
      <c r="BN569" s="13">
        <v>4.8</v>
      </c>
      <c r="BO569" s="13">
        <v>2.6666666666666665</v>
      </c>
      <c r="BP569" s="13">
        <v>1.3333333333333333</v>
      </c>
      <c r="BQ569" s="13">
        <v>1.1666666666666667</v>
      </c>
      <c r="BR569" s="13">
        <v>0.73333333333333328</v>
      </c>
      <c r="BS569" s="13">
        <v>0.6</v>
      </c>
      <c r="BT569" s="13">
        <v>0.4</v>
      </c>
      <c r="BU569" s="13">
        <v>0.36666666666666664</v>
      </c>
      <c r="BV569" s="13">
        <v>6.6666666666666666E-2</v>
      </c>
      <c r="BW569" s="13">
        <v>6.6666666666666666E-2</v>
      </c>
      <c r="BX569" s="13"/>
      <c r="BY569" s="13"/>
      <c r="BZ569" s="13"/>
      <c r="CA569" s="13"/>
      <c r="CB569" s="13"/>
      <c r="CC569" s="13"/>
      <c r="CD569" s="13"/>
      <c r="CE569" s="13">
        <v>144.78527777801037</v>
      </c>
    </row>
    <row r="570" spans="1:83" s="2" customFormat="1" ht="14.25" customHeight="1" x14ac:dyDescent="0.2">
      <c r="A570" s="10" t="s">
        <v>35</v>
      </c>
      <c r="B570" s="10">
        <v>550</v>
      </c>
      <c r="C570" s="10" t="s">
        <v>178</v>
      </c>
      <c r="D570" s="10">
        <v>2025</v>
      </c>
      <c r="E570" s="13">
        <v>9</v>
      </c>
      <c r="F570" s="13" t="s">
        <v>873</v>
      </c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>
        <v>8</v>
      </c>
    </row>
    <row r="571" spans="1:83" s="2" customFormat="1" ht="14.25" customHeight="1" x14ac:dyDescent="0.2">
      <c r="A571" s="10" t="s">
        <v>35</v>
      </c>
      <c r="B571" s="10">
        <v>543</v>
      </c>
      <c r="C571" s="10" t="s">
        <v>110</v>
      </c>
      <c r="D571" s="10">
        <v>2025</v>
      </c>
      <c r="E571" s="13">
        <v>9</v>
      </c>
      <c r="F571" s="13" t="s">
        <v>877</v>
      </c>
      <c r="G571" s="13">
        <v>7119.0000000000018</v>
      </c>
      <c r="H571" s="13">
        <v>7119</v>
      </c>
      <c r="I571" s="13">
        <v>6920</v>
      </c>
      <c r="J571" s="13">
        <v>5407</v>
      </c>
      <c r="K571" s="13">
        <v>3341</v>
      </c>
      <c r="L571" s="13">
        <v>1583</v>
      </c>
      <c r="M571" s="13">
        <v>1583</v>
      </c>
      <c r="N571" s="13">
        <v>1583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>
        <v>237.30000000000007</v>
      </c>
      <c r="AA571" s="13">
        <v>237.3</v>
      </c>
      <c r="AB571" s="13">
        <v>230.66666666666666</v>
      </c>
      <c r="AC571" s="13">
        <v>180.23333333333332</v>
      </c>
      <c r="AD571" s="13">
        <v>111.36666666666666</v>
      </c>
      <c r="AE571" s="13">
        <v>52.766666666666666</v>
      </c>
      <c r="AF571" s="13">
        <v>52.766666666666666</v>
      </c>
      <c r="AG571" s="13">
        <v>52.766666666666666</v>
      </c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>
        <v>15</v>
      </c>
      <c r="AT571" s="13">
        <v>13</v>
      </c>
      <c r="AU571" s="13">
        <v>11</v>
      </c>
      <c r="AV571" s="13">
        <v>6</v>
      </c>
      <c r="AW571" s="13">
        <v>3</v>
      </c>
      <c r="AX571" s="13">
        <v>1</v>
      </c>
      <c r="AY571" s="13">
        <v>1</v>
      </c>
      <c r="AZ571" s="13">
        <v>1</v>
      </c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>
        <v>0.5</v>
      </c>
      <c r="BM571" s="13">
        <v>0.43333333333333335</v>
      </c>
      <c r="BN571" s="13">
        <v>0.36666666666666664</v>
      </c>
      <c r="BO571" s="13">
        <v>0.2</v>
      </c>
      <c r="BP571" s="13">
        <v>0.1</v>
      </c>
      <c r="BQ571" s="13">
        <v>3.3333333333333333E-2</v>
      </c>
      <c r="BR571" s="13">
        <v>3.3333333333333333E-2</v>
      </c>
      <c r="BS571" s="13">
        <v>3.3333333333333333E-2</v>
      </c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>
        <v>29.13</v>
      </c>
    </row>
    <row r="572" spans="1:83" s="2" customFormat="1" ht="14.25" customHeight="1" x14ac:dyDescent="0.2">
      <c r="A572" s="10" t="s">
        <v>35</v>
      </c>
      <c r="B572" s="10">
        <v>805</v>
      </c>
      <c r="C572" s="10" t="s">
        <v>137</v>
      </c>
      <c r="D572" s="10">
        <v>2025</v>
      </c>
      <c r="E572" s="13">
        <v>9</v>
      </c>
      <c r="F572" s="13" t="s">
        <v>880</v>
      </c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>
        <v>17.973888888892255</v>
      </c>
    </row>
    <row r="573" spans="1:83" s="2" customFormat="1" ht="14.25" customHeight="1" x14ac:dyDescent="0.2">
      <c r="A573" s="10" t="s">
        <v>39</v>
      </c>
      <c r="B573" s="10">
        <v>523</v>
      </c>
      <c r="C573" s="10" t="s">
        <v>114</v>
      </c>
      <c r="D573" s="10">
        <v>2025</v>
      </c>
      <c r="E573" s="13">
        <v>9</v>
      </c>
      <c r="F573" s="13" t="s">
        <v>893</v>
      </c>
      <c r="G573" s="13">
        <v>324</v>
      </c>
      <c r="H573" s="13">
        <v>324</v>
      </c>
      <c r="I573" s="13">
        <v>324</v>
      </c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>
        <v>10.8</v>
      </c>
      <c r="AA573" s="13">
        <v>10.8</v>
      </c>
      <c r="AB573" s="13">
        <v>10.8</v>
      </c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>
        <v>1</v>
      </c>
      <c r="AT573" s="13">
        <v>1</v>
      </c>
      <c r="AU573" s="13">
        <v>1</v>
      </c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>
        <v>3.3333333333333333E-2</v>
      </c>
      <c r="BM573" s="13">
        <v>3.3333333333333333E-2</v>
      </c>
      <c r="BN573" s="13">
        <v>3.3333333333333333E-2</v>
      </c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</row>
    <row r="574" spans="1:83" s="2" customFormat="1" ht="14.25" customHeight="1" x14ac:dyDescent="0.2">
      <c r="A574" s="10" t="s">
        <v>39</v>
      </c>
      <c r="B574" s="10">
        <v>577</v>
      </c>
      <c r="C574" s="10" t="s">
        <v>108</v>
      </c>
      <c r="D574" s="10">
        <v>2025</v>
      </c>
      <c r="E574" s="13">
        <v>9</v>
      </c>
      <c r="F574" s="13" t="s">
        <v>888</v>
      </c>
      <c r="G574" s="13">
        <v>82279.060000000143</v>
      </c>
      <c r="H574" s="13">
        <v>82279.059999999983</v>
      </c>
      <c r="I574" s="13">
        <v>79114.059999999939</v>
      </c>
      <c r="J574" s="13">
        <v>53160.999999999978</v>
      </c>
      <c r="K574" s="13">
        <v>29038.999999999996</v>
      </c>
      <c r="L574" s="13">
        <v>23669.999999999996</v>
      </c>
      <c r="M574" s="13">
        <v>18366.999999999996</v>
      </c>
      <c r="N574" s="13">
        <v>12733</v>
      </c>
      <c r="O574" s="13">
        <v>11045</v>
      </c>
      <c r="P574" s="13">
        <v>9000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>
        <v>2742.6353333333382</v>
      </c>
      <c r="AA574" s="13">
        <v>2742.6353333333327</v>
      </c>
      <c r="AB574" s="13">
        <v>2637.1353333333313</v>
      </c>
      <c r="AC574" s="13">
        <v>1772.0333333333326</v>
      </c>
      <c r="AD574" s="13">
        <v>967.96666666666658</v>
      </c>
      <c r="AE574" s="13">
        <v>788.99999999999989</v>
      </c>
      <c r="AF574" s="13">
        <v>612.23333333333323</v>
      </c>
      <c r="AG574" s="13">
        <v>424.43333333333334</v>
      </c>
      <c r="AH574" s="13">
        <v>368.16666666666669</v>
      </c>
      <c r="AI574" s="13">
        <v>300</v>
      </c>
      <c r="AJ574" s="13"/>
      <c r="AK574" s="13"/>
      <c r="AL574" s="13"/>
      <c r="AM574" s="13"/>
      <c r="AN574" s="13"/>
      <c r="AO574" s="13"/>
      <c r="AP574" s="13"/>
      <c r="AQ574" s="13"/>
      <c r="AR574" s="13"/>
      <c r="AS574" s="13">
        <v>189</v>
      </c>
      <c r="AT574" s="13">
        <v>164</v>
      </c>
      <c r="AU574" s="13">
        <v>138</v>
      </c>
      <c r="AV574" s="13">
        <v>59</v>
      </c>
      <c r="AW574" s="13">
        <v>20</v>
      </c>
      <c r="AX574" s="13">
        <v>14</v>
      </c>
      <c r="AY574" s="13">
        <v>9</v>
      </c>
      <c r="AZ574" s="13">
        <v>5</v>
      </c>
      <c r="BA574" s="13">
        <v>4</v>
      </c>
      <c r="BB574" s="13">
        <v>3</v>
      </c>
      <c r="BC574" s="13"/>
      <c r="BD574" s="13"/>
      <c r="BE574" s="13"/>
      <c r="BF574" s="13"/>
      <c r="BG574" s="13"/>
      <c r="BH574" s="13"/>
      <c r="BI574" s="13"/>
      <c r="BJ574" s="13"/>
      <c r="BK574" s="13"/>
      <c r="BL574" s="13">
        <v>6.3</v>
      </c>
      <c r="BM574" s="13">
        <v>5.4666666666666668</v>
      </c>
      <c r="BN574" s="13">
        <v>4.5999999999999996</v>
      </c>
      <c r="BO574" s="13">
        <v>1.9666666666666666</v>
      </c>
      <c r="BP574" s="13">
        <v>0.66666666666666663</v>
      </c>
      <c r="BQ574" s="13">
        <v>0.46666666666666667</v>
      </c>
      <c r="BR574" s="13">
        <v>0.3</v>
      </c>
      <c r="BS574" s="13">
        <v>0.16666666666666666</v>
      </c>
      <c r="BT574" s="13">
        <v>0.13333333333333333</v>
      </c>
      <c r="BU574" s="13">
        <v>0.1</v>
      </c>
      <c r="BV574" s="13"/>
      <c r="BW574" s="13"/>
      <c r="BX574" s="13"/>
      <c r="BY574" s="13"/>
      <c r="BZ574" s="13"/>
      <c r="CA574" s="13"/>
      <c r="CB574" s="13"/>
      <c r="CC574" s="13"/>
      <c r="CD574" s="13"/>
      <c r="CE574" s="13">
        <v>153.86138888900865</v>
      </c>
    </row>
    <row r="575" spans="1:83" s="2" customFormat="1" ht="14.25" customHeight="1" x14ac:dyDescent="0.2">
      <c r="A575" s="10" t="s">
        <v>39</v>
      </c>
      <c r="B575" s="10">
        <v>572</v>
      </c>
      <c r="C575" s="10" t="s">
        <v>123</v>
      </c>
      <c r="D575" s="10">
        <v>2025</v>
      </c>
      <c r="E575" s="13">
        <v>9</v>
      </c>
      <c r="F575" s="13" t="s">
        <v>886</v>
      </c>
      <c r="G575" s="13">
        <v>24775.949999999993</v>
      </c>
      <c r="H575" s="13">
        <v>24775.949999999997</v>
      </c>
      <c r="I575" s="13">
        <v>23002.95</v>
      </c>
      <c r="J575" s="13">
        <v>14066</v>
      </c>
      <c r="K575" s="13">
        <v>7046</v>
      </c>
      <c r="L575" s="13">
        <v>6170</v>
      </c>
      <c r="M575" s="13">
        <v>5165</v>
      </c>
      <c r="N575" s="13">
        <v>5165</v>
      </c>
      <c r="O575" s="13">
        <v>5165</v>
      </c>
      <c r="P575" s="13">
        <v>3000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>
        <v>825.86499999999978</v>
      </c>
      <c r="AA575" s="13">
        <v>825.8649999999999</v>
      </c>
      <c r="AB575" s="13">
        <v>766.76499999999999</v>
      </c>
      <c r="AC575" s="13">
        <v>468.86666666666667</v>
      </c>
      <c r="AD575" s="13">
        <v>234.86666666666667</v>
      </c>
      <c r="AE575" s="13">
        <v>205.66666666666666</v>
      </c>
      <c r="AF575" s="13">
        <v>172.16666666666666</v>
      </c>
      <c r="AG575" s="13">
        <v>172.16666666666666</v>
      </c>
      <c r="AH575" s="13">
        <v>172.16666666666666</v>
      </c>
      <c r="AI575" s="13">
        <v>100</v>
      </c>
      <c r="AJ575" s="13"/>
      <c r="AK575" s="13"/>
      <c r="AL575" s="13"/>
      <c r="AM575" s="13"/>
      <c r="AN575" s="13"/>
      <c r="AO575" s="13"/>
      <c r="AP575" s="13"/>
      <c r="AQ575" s="13"/>
      <c r="AR575" s="13"/>
      <c r="AS575" s="13">
        <v>64</v>
      </c>
      <c r="AT575" s="13">
        <v>55</v>
      </c>
      <c r="AU575" s="13">
        <v>43</v>
      </c>
      <c r="AV575" s="13">
        <v>15</v>
      </c>
      <c r="AW575" s="13">
        <v>4</v>
      </c>
      <c r="AX575" s="13">
        <v>3</v>
      </c>
      <c r="AY575" s="13">
        <v>2</v>
      </c>
      <c r="AZ575" s="13">
        <v>2</v>
      </c>
      <c r="BA575" s="13">
        <v>2</v>
      </c>
      <c r="BB575" s="13">
        <v>1</v>
      </c>
      <c r="BC575" s="13"/>
      <c r="BD575" s="13"/>
      <c r="BE575" s="13"/>
      <c r="BF575" s="13"/>
      <c r="BG575" s="13"/>
      <c r="BH575" s="13"/>
      <c r="BI575" s="13"/>
      <c r="BJ575" s="13"/>
      <c r="BK575" s="13"/>
      <c r="BL575" s="13">
        <v>2.1333333333333333</v>
      </c>
      <c r="BM575" s="13">
        <v>1.8333333333333333</v>
      </c>
      <c r="BN575" s="13">
        <v>1.4333333333333333</v>
      </c>
      <c r="BO575" s="13">
        <v>0.5</v>
      </c>
      <c r="BP575" s="13">
        <v>0.13333333333333333</v>
      </c>
      <c r="BQ575" s="13">
        <v>0.1</v>
      </c>
      <c r="BR575" s="13">
        <v>6.6666666666666666E-2</v>
      </c>
      <c r="BS575" s="13">
        <v>6.6666666666666666E-2</v>
      </c>
      <c r="BT575" s="13">
        <v>6.6666666666666666E-2</v>
      </c>
      <c r="BU575" s="13">
        <v>3.3333333333333333E-2</v>
      </c>
      <c r="BV575" s="13"/>
      <c r="BW575" s="13"/>
      <c r="BX575" s="13"/>
      <c r="BY575" s="13"/>
      <c r="BZ575" s="13"/>
      <c r="CA575" s="13"/>
      <c r="CB575" s="13"/>
      <c r="CC575" s="13"/>
      <c r="CD575" s="13"/>
      <c r="CE575" s="13">
        <v>58.475833333223122</v>
      </c>
    </row>
    <row r="576" spans="1:83" s="2" customFormat="1" ht="14.25" customHeight="1" x14ac:dyDescent="0.2">
      <c r="A576" s="10" t="s">
        <v>39</v>
      </c>
      <c r="B576" s="10">
        <v>862</v>
      </c>
      <c r="C576" s="10" t="s">
        <v>105</v>
      </c>
      <c r="D576" s="10">
        <v>2025</v>
      </c>
      <c r="E576" s="13">
        <v>9</v>
      </c>
      <c r="F576" s="13" t="s">
        <v>884</v>
      </c>
      <c r="G576" s="13">
        <v>97687.009999999966</v>
      </c>
      <c r="H576" s="13">
        <v>97687.00999999998</v>
      </c>
      <c r="I576" s="13">
        <v>93472.969999999987</v>
      </c>
      <c r="J576" s="13">
        <v>80097.000000000058</v>
      </c>
      <c r="K576" s="13">
        <v>65113.000000000044</v>
      </c>
      <c r="L576" s="13">
        <v>60664.000000000051</v>
      </c>
      <c r="M576" s="13">
        <v>49462.000000000044</v>
      </c>
      <c r="N576" s="13">
        <v>46792.000000000051</v>
      </c>
      <c r="O576" s="13">
        <v>43129.000000000051</v>
      </c>
      <c r="P576" s="13">
        <v>32303</v>
      </c>
      <c r="Q576" s="13">
        <v>11132.999999999996</v>
      </c>
      <c r="R576" s="13">
        <v>11132.999999999996</v>
      </c>
      <c r="S576" s="13"/>
      <c r="T576" s="13"/>
      <c r="U576" s="13"/>
      <c r="V576" s="13"/>
      <c r="W576" s="13"/>
      <c r="X576" s="13"/>
      <c r="Y576" s="13"/>
      <c r="Z576" s="13">
        <v>3256.2336666666656</v>
      </c>
      <c r="AA576" s="13">
        <v>3256.2336666666661</v>
      </c>
      <c r="AB576" s="13">
        <v>3115.7656666666662</v>
      </c>
      <c r="AC576" s="13">
        <v>2669.9000000000019</v>
      </c>
      <c r="AD576" s="13">
        <v>2170.4333333333348</v>
      </c>
      <c r="AE576" s="13">
        <v>2022.133333333335</v>
      </c>
      <c r="AF576" s="13">
        <v>1648.7333333333347</v>
      </c>
      <c r="AG576" s="13">
        <v>1559.7333333333349</v>
      </c>
      <c r="AH576" s="13">
        <v>1437.633333333335</v>
      </c>
      <c r="AI576" s="13">
        <v>1076.7666666666667</v>
      </c>
      <c r="AJ576" s="13">
        <v>371.09999999999985</v>
      </c>
      <c r="AK576" s="13">
        <v>371.09999999999985</v>
      </c>
      <c r="AL576" s="13"/>
      <c r="AM576" s="13"/>
      <c r="AN576" s="13"/>
      <c r="AO576" s="13"/>
      <c r="AP576" s="13"/>
      <c r="AQ576" s="13"/>
      <c r="AR576" s="13"/>
      <c r="AS576" s="13">
        <v>157</v>
      </c>
      <c r="AT576" s="13">
        <v>134</v>
      </c>
      <c r="AU576" s="13">
        <v>98</v>
      </c>
      <c r="AV576" s="13">
        <v>56</v>
      </c>
      <c r="AW576" s="13">
        <v>33</v>
      </c>
      <c r="AX576" s="13">
        <v>28</v>
      </c>
      <c r="AY576" s="13">
        <v>18</v>
      </c>
      <c r="AZ576" s="13">
        <v>16</v>
      </c>
      <c r="BA576" s="13">
        <v>14</v>
      </c>
      <c r="BB576" s="13">
        <v>9</v>
      </c>
      <c r="BC576" s="13">
        <v>2</v>
      </c>
      <c r="BD576" s="13">
        <v>2</v>
      </c>
      <c r="BE576" s="13"/>
      <c r="BF576" s="13"/>
      <c r="BG576" s="13"/>
      <c r="BH576" s="13"/>
      <c r="BI576" s="13"/>
      <c r="BJ576" s="13"/>
      <c r="BK576" s="13"/>
      <c r="BL576" s="13">
        <v>5.2333333333333334</v>
      </c>
      <c r="BM576" s="13">
        <v>4.4666666666666668</v>
      </c>
      <c r="BN576" s="13">
        <v>3.2666666666666666</v>
      </c>
      <c r="BO576" s="13">
        <v>1.8666666666666667</v>
      </c>
      <c r="BP576" s="13">
        <v>1.1000000000000001</v>
      </c>
      <c r="BQ576" s="13">
        <v>0.93333333333333335</v>
      </c>
      <c r="BR576" s="13">
        <v>0.6</v>
      </c>
      <c r="BS576" s="13">
        <v>0.53333333333333333</v>
      </c>
      <c r="BT576" s="13">
        <v>0.46666666666666667</v>
      </c>
      <c r="BU576" s="13">
        <v>0.3</v>
      </c>
      <c r="BV576" s="13">
        <v>6.6666666666666666E-2</v>
      </c>
      <c r="BW576" s="13">
        <v>6.6666666666666666E-2</v>
      </c>
      <c r="BX576" s="13"/>
      <c r="BY576" s="13"/>
      <c r="BZ576" s="13"/>
      <c r="CA576" s="13"/>
      <c r="CB576" s="13"/>
      <c r="CC576" s="13"/>
      <c r="CD576" s="13"/>
      <c r="CE576" s="13">
        <v>136.49027777795681</v>
      </c>
    </row>
    <row r="577" spans="1:83" s="2" customFormat="1" ht="14.25" customHeight="1" x14ac:dyDescent="0.2">
      <c r="A577" s="10" t="s">
        <v>39</v>
      </c>
      <c r="B577" s="10">
        <v>516</v>
      </c>
      <c r="C577" s="10" t="s">
        <v>119</v>
      </c>
      <c r="D577" s="10">
        <v>2025</v>
      </c>
      <c r="E577" s="13">
        <v>9</v>
      </c>
      <c r="F577" s="13" t="s">
        <v>885</v>
      </c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>
        <v>1.58</v>
      </c>
    </row>
    <row r="578" spans="1:83" s="2" customFormat="1" ht="14.25" customHeight="1" x14ac:dyDescent="0.2">
      <c r="A578" s="10" t="s">
        <v>39</v>
      </c>
      <c r="B578" s="10">
        <v>574</v>
      </c>
      <c r="C578" s="10" t="s">
        <v>100</v>
      </c>
      <c r="D578" s="10">
        <v>2025</v>
      </c>
      <c r="E578" s="13">
        <v>9</v>
      </c>
      <c r="F578" s="13" t="s">
        <v>898</v>
      </c>
      <c r="G578" s="13">
        <v>0</v>
      </c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>
        <v>0</v>
      </c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>
        <v>1</v>
      </c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>
        <v>3.3333333333333333E-2</v>
      </c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</row>
    <row r="579" spans="1:83" s="2" customFormat="1" ht="14.25" customHeight="1" x14ac:dyDescent="0.2">
      <c r="A579" s="10" t="s">
        <v>39</v>
      </c>
      <c r="B579" s="10">
        <v>870</v>
      </c>
      <c r="C579" s="10" t="s">
        <v>112</v>
      </c>
      <c r="D579" s="10">
        <v>2025</v>
      </c>
      <c r="E579" s="13">
        <v>9</v>
      </c>
      <c r="F579" s="13" t="s">
        <v>883</v>
      </c>
      <c r="G579" s="13">
        <v>633</v>
      </c>
      <c r="H579" s="13">
        <v>633</v>
      </c>
      <c r="I579" s="13">
        <v>633</v>
      </c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>
        <v>21.1</v>
      </c>
      <c r="AA579" s="13">
        <v>21.1</v>
      </c>
      <c r="AB579" s="13">
        <v>21.1</v>
      </c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>
        <v>2</v>
      </c>
      <c r="AT579" s="13">
        <v>2</v>
      </c>
      <c r="AU579" s="13">
        <v>2</v>
      </c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>
        <v>6.6666666666666666E-2</v>
      </c>
      <c r="BM579" s="13">
        <v>6.6666666666666666E-2</v>
      </c>
      <c r="BN579" s="13">
        <v>6.6666666666666666E-2</v>
      </c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</row>
    <row r="580" spans="1:83" s="2" customFormat="1" ht="14.25" customHeight="1" x14ac:dyDescent="0.2">
      <c r="A580" s="10" t="s">
        <v>39</v>
      </c>
      <c r="B580" s="10">
        <v>579</v>
      </c>
      <c r="C580" s="10" t="s">
        <v>104</v>
      </c>
      <c r="D580" s="10">
        <v>2025</v>
      </c>
      <c r="E580" s="13">
        <v>9</v>
      </c>
      <c r="F580" s="13" t="s">
        <v>889</v>
      </c>
      <c r="G580" s="13">
        <v>134202.97999999995</v>
      </c>
      <c r="H580" s="13">
        <v>134202.97999999992</v>
      </c>
      <c r="I580" s="13">
        <v>129110.93999999996</v>
      </c>
      <c r="J580" s="13">
        <v>102734.00000000006</v>
      </c>
      <c r="K580" s="13">
        <v>82648.999999999971</v>
      </c>
      <c r="L580" s="13">
        <v>72802</v>
      </c>
      <c r="M580" s="13">
        <v>64174.999999999993</v>
      </c>
      <c r="N580" s="13">
        <v>51827</v>
      </c>
      <c r="O580" s="13">
        <v>51827</v>
      </c>
      <c r="P580" s="13">
        <v>46567</v>
      </c>
      <c r="Q580" s="13">
        <v>16500</v>
      </c>
      <c r="R580" s="13">
        <v>16500</v>
      </c>
      <c r="S580" s="13"/>
      <c r="T580" s="13"/>
      <c r="U580" s="13"/>
      <c r="V580" s="13"/>
      <c r="W580" s="13"/>
      <c r="X580" s="13"/>
      <c r="Y580" s="13"/>
      <c r="Z580" s="13">
        <v>4473.4326666666648</v>
      </c>
      <c r="AA580" s="13">
        <v>4473.4326666666639</v>
      </c>
      <c r="AB580" s="13">
        <v>4303.6979999999985</v>
      </c>
      <c r="AC580" s="13">
        <v>3424.4666666666685</v>
      </c>
      <c r="AD580" s="13">
        <v>2754.9666666666658</v>
      </c>
      <c r="AE580" s="13">
        <v>2426.7333333333331</v>
      </c>
      <c r="AF580" s="13">
        <v>2139.1666666666665</v>
      </c>
      <c r="AG580" s="13">
        <v>1727.5666666666666</v>
      </c>
      <c r="AH580" s="13">
        <v>1727.5666666666666</v>
      </c>
      <c r="AI580" s="13">
        <v>1552.2333333333333</v>
      </c>
      <c r="AJ580" s="13">
        <v>550</v>
      </c>
      <c r="AK580" s="13">
        <v>550</v>
      </c>
      <c r="AL580" s="13"/>
      <c r="AM580" s="13"/>
      <c r="AN580" s="13"/>
      <c r="AO580" s="13"/>
      <c r="AP580" s="13"/>
      <c r="AQ580" s="13"/>
      <c r="AR580" s="13"/>
      <c r="AS580" s="13">
        <v>219</v>
      </c>
      <c r="AT580" s="13">
        <v>196</v>
      </c>
      <c r="AU580" s="13">
        <v>157</v>
      </c>
      <c r="AV580" s="13">
        <v>76</v>
      </c>
      <c r="AW580" s="13">
        <v>43</v>
      </c>
      <c r="AX580" s="13">
        <v>32</v>
      </c>
      <c r="AY580" s="13">
        <v>24</v>
      </c>
      <c r="AZ580" s="13">
        <v>15</v>
      </c>
      <c r="BA580" s="13">
        <v>15</v>
      </c>
      <c r="BB580" s="13">
        <v>13</v>
      </c>
      <c r="BC580" s="13">
        <v>3</v>
      </c>
      <c r="BD580" s="13">
        <v>3</v>
      </c>
      <c r="BE580" s="13"/>
      <c r="BF580" s="13"/>
      <c r="BG580" s="13"/>
      <c r="BH580" s="13"/>
      <c r="BI580" s="13"/>
      <c r="BJ580" s="13"/>
      <c r="BK580" s="13"/>
      <c r="BL580" s="13">
        <v>7.3</v>
      </c>
      <c r="BM580" s="13">
        <v>6.5333333333333332</v>
      </c>
      <c r="BN580" s="13">
        <v>5.2333333333333334</v>
      </c>
      <c r="BO580" s="13">
        <v>2.5333333333333332</v>
      </c>
      <c r="BP580" s="13">
        <v>1.4333333333333333</v>
      </c>
      <c r="BQ580" s="13">
        <v>1.0666666666666667</v>
      </c>
      <c r="BR580" s="13">
        <v>0.8</v>
      </c>
      <c r="BS580" s="13">
        <v>0.5</v>
      </c>
      <c r="BT580" s="13">
        <v>0.5</v>
      </c>
      <c r="BU580" s="13">
        <v>0.43333333333333335</v>
      </c>
      <c r="BV580" s="13">
        <v>0.1</v>
      </c>
      <c r="BW580" s="13">
        <v>0.1</v>
      </c>
      <c r="BX580" s="13"/>
      <c r="BY580" s="13"/>
      <c r="BZ580" s="13"/>
      <c r="CA580" s="13"/>
      <c r="CB580" s="13"/>
      <c r="CC580" s="13"/>
      <c r="CD580" s="13"/>
      <c r="CE580" s="13">
        <v>154.23722222297221</v>
      </c>
    </row>
    <row r="581" spans="1:83" s="2" customFormat="1" ht="14.25" customHeight="1" x14ac:dyDescent="0.2">
      <c r="A581" s="10" t="s">
        <v>39</v>
      </c>
      <c r="B581" s="10">
        <v>891</v>
      </c>
      <c r="C581" s="10" t="s">
        <v>113</v>
      </c>
      <c r="D581" s="10">
        <v>2025</v>
      </c>
      <c r="E581" s="13">
        <v>9</v>
      </c>
      <c r="F581" s="13" t="s">
        <v>882</v>
      </c>
      <c r="G581" s="13">
        <v>2213</v>
      </c>
      <c r="H581" s="13">
        <v>2213</v>
      </c>
      <c r="I581" s="13">
        <v>2213</v>
      </c>
      <c r="J581" s="13">
        <v>2213</v>
      </c>
      <c r="K581" s="13">
        <v>2213</v>
      </c>
      <c r="L581" s="13">
        <v>2213</v>
      </c>
      <c r="M581" s="13">
        <v>2213</v>
      </c>
      <c r="N581" s="13">
        <v>2213</v>
      </c>
      <c r="O581" s="13">
        <v>2213</v>
      </c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>
        <v>73.766666666666666</v>
      </c>
      <c r="AA581" s="13">
        <v>73.766666666666666</v>
      </c>
      <c r="AB581" s="13">
        <v>73.766666666666666</v>
      </c>
      <c r="AC581" s="13">
        <v>73.766666666666666</v>
      </c>
      <c r="AD581" s="13">
        <v>73.766666666666666</v>
      </c>
      <c r="AE581" s="13">
        <v>73.766666666666666</v>
      </c>
      <c r="AF581" s="13">
        <v>73.766666666666666</v>
      </c>
      <c r="AG581" s="13">
        <v>73.766666666666666</v>
      </c>
      <c r="AH581" s="13">
        <v>73.766666666666666</v>
      </c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>
        <v>1</v>
      </c>
      <c r="AT581" s="13">
        <v>1</v>
      </c>
      <c r="AU581" s="13">
        <v>1</v>
      </c>
      <c r="AV581" s="13">
        <v>1</v>
      </c>
      <c r="AW581" s="13">
        <v>1</v>
      </c>
      <c r="AX581" s="13">
        <v>1</v>
      </c>
      <c r="AY581" s="13">
        <v>1</v>
      </c>
      <c r="AZ581" s="13">
        <v>1</v>
      </c>
      <c r="BA581" s="13">
        <v>1</v>
      </c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>
        <v>3.3333333333333333E-2</v>
      </c>
      <c r="BM581" s="13">
        <v>3.3333333333333333E-2</v>
      </c>
      <c r="BN581" s="13">
        <v>3.3333333333333333E-2</v>
      </c>
      <c r="BO581" s="13">
        <v>3.3333333333333333E-2</v>
      </c>
      <c r="BP581" s="13">
        <v>3.3333333333333333E-2</v>
      </c>
      <c r="BQ581" s="13">
        <v>3.3333333333333333E-2</v>
      </c>
      <c r="BR581" s="13">
        <v>3.3333333333333333E-2</v>
      </c>
      <c r="BS581" s="13">
        <v>3.3333333333333333E-2</v>
      </c>
      <c r="BT581" s="13">
        <v>3.3333333333333333E-2</v>
      </c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</row>
    <row r="582" spans="1:83" s="2" customFormat="1" ht="14.25" customHeight="1" x14ac:dyDescent="0.2">
      <c r="A582" s="10" t="s">
        <v>39</v>
      </c>
      <c r="B582" s="10">
        <v>530</v>
      </c>
      <c r="C582" s="10" t="s">
        <v>92</v>
      </c>
      <c r="D582" s="10">
        <v>2025</v>
      </c>
      <c r="E582" s="13">
        <v>9</v>
      </c>
      <c r="F582" s="13" t="s">
        <v>890</v>
      </c>
      <c r="G582" s="13">
        <v>80981.000000000073</v>
      </c>
      <c r="H582" s="13">
        <v>80981.000000000058</v>
      </c>
      <c r="I582" s="13">
        <v>78979.000000000044</v>
      </c>
      <c r="J582" s="13">
        <v>71273.000000000058</v>
      </c>
      <c r="K582" s="13">
        <v>60078.999999999956</v>
      </c>
      <c r="L582" s="13">
        <v>56420.999999999964</v>
      </c>
      <c r="M582" s="13">
        <v>48887.999999999971</v>
      </c>
      <c r="N582" s="13">
        <v>47606.999999999971</v>
      </c>
      <c r="O582" s="13">
        <v>43990.999999999971</v>
      </c>
      <c r="P582" s="13">
        <v>37020.999999999978</v>
      </c>
      <c r="Q582" s="13">
        <v>25021</v>
      </c>
      <c r="R582" s="13">
        <v>25021</v>
      </c>
      <c r="S582" s="13">
        <v>14021</v>
      </c>
      <c r="T582" s="13">
        <v>14021</v>
      </c>
      <c r="U582" s="13">
        <v>14021</v>
      </c>
      <c r="V582" s="13"/>
      <c r="W582" s="13"/>
      <c r="X582" s="13"/>
      <c r="Y582" s="13"/>
      <c r="Z582" s="13">
        <v>2699.3666666666691</v>
      </c>
      <c r="AA582" s="13">
        <v>2699.3666666666686</v>
      </c>
      <c r="AB582" s="13">
        <v>2632.6333333333346</v>
      </c>
      <c r="AC582" s="13">
        <v>2375.7666666666687</v>
      </c>
      <c r="AD582" s="13">
        <v>2002.6333333333318</v>
      </c>
      <c r="AE582" s="13">
        <v>1880.6999999999987</v>
      </c>
      <c r="AF582" s="13">
        <v>1629.599999999999</v>
      </c>
      <c r="AG582" s="13">
        <v>1586.899999999999</v>
      </c>
      <c r="AH582" s="13">
        <v>1466.3666666666657</v>
      </c>
      <c r="AI582" s="13">
        <v>1234.0333333333326</v>
      </c>
      <c r="AJ582" s="13">
        <v>834.0333333333333</v>
      </c>
      <c r="AK582" s="13">
        <v>834.0333333333333</v>
      </c>
      <c r="AL582" s="13">
        <v>467.36666666666667</v>
      </c>
      <c r="AM582" s="13">
        <v>467.36666666666667</v>
      </c>
      <c r="AN582" s="13">
        <v>467.36666666666667</v>
      </c>
      <c r="AO582" s="13"/>
      <c r="AP582" s="13"/>
      <c r="AQ582" s="13"/>
      <c r="AR582" s="13"/>
      <c r="AS582" s="13">
        <v>91</v>
      </c>
      <c r="AT582" s="13">
        <v>79</v>
      </c>
      <c r="AU582" s="13">
        <v>66</v>
      </c>
      <c r="AV582" s="13">
        <v>42</v>
      </c>
      <c r="AW582" s="13">
        <v>24</v>
      </c>
      <c r="AX582" s="13">
        <v>20</v>
      </c>
      <c r="AY582" s="13">
        <v>13</v>
      </c>
      <c r="AZ582" s="13">
        <v>12</v>
      </c>
      <c r="BA582" s="13">
        <v>10</v>
      </c>
      <c r="BB582" s="13">
        <v>7</v>
      </c>
      <c r="BC582" s="13">
        <v>3</v>
      </c>
      <c r="BD582" s="13">
        <v>3</v>
      </c>
      <c r="BE582" s="13">
        <v>1</v>
      </c>
      <c r="BF582" s="13">
        <v>1</v>
      </c>
      <c r="BG582" s="13">
        <v>1</v>
      </c>
      <c r="BH582" s="13"/>
      <c r="BI582" s="13"/>
      <c r="BJ582" s="13"/>
      <c r="BK582" s="13"/>
      <c r="BL582" s="13">
        <v>3.0333333333333332</v>
      </c>
      <c r="BM582" s="13">
        <v>2.6333333333333333</v>
      </c>
      <c r="BN582" s="13">
        <v>2.2000000000000002</v>
      </c>
      <c r="BO582" s="13">
        <v>1.4</v>
      </c>
      <c r="BP582" s="13">
        <v>0.8</v>
      </c>
      <c r="BQ582" s="13">
        <v>0.66666666666666663</v>
      </c>
      <c r="BR582" s="13">
        <v>0.43333333333333335</v>
      </c>
      <c r="BS582" s="13">
        <v>0.4</v>
      </c>
      <c r="BT582" s="13">
        <v>0.33333333333333331</v>
      </c>
      <c r="BU582" s="13">
        <v>0.23333333333333334</v>
      </c>
      <c r="BV582" s="13">
        <v>0.1</v>
      </c>
      <c r="BW582" s="13">
        <v>0.1</v>
      </c>
      <c r="BX582" s="13">
        <v>3.3333333333333333E-2</v>
      </c>
      <c r="BY582" s="13">
        <v>3.3333333333333333E-2</v>
      </c>
      <c r="BZ582" s="13">
        <v>3.3333333333333333E-2</v>
      </c>
      <c r="CA582" s="13"/>
      <c r="CB582" s="13"/>
      <c r="CC582" s="13"/>
      <c r="CD582" s="13"/>
      <c r="CE582" s="13">
        <v>146.77055555587867</v>
      </c>
    </row>
    <row r="583" spans="1:83" s="2" customFormat="1" ht="14.25" customHeight="1" x14ac:dyDescent="0.2">
      <c r="A583" s="10" t="s">
        <v>39</v>
      </c>
      <c r="B583" s="10">
        <v>547</v>
      </c>
      <c r="C583" s="10" t="s">
        <v>94</v>
      </c>
      <c r="D583" s="10">
        <v>2025</v>
      </c>
      <c r="E583" s="13">
        <v>9</v>
      </c>
      <c r="F583" s="13" t="s">
        <v>881</v>
      </c>
      <c r="G583" s="13">
        <v>173499.08000000007</v>
      </c>
      <c r="H583" s="13">
        <v>173628.08000000005</v>
      </c>
      <c r="I583" s="13">
        <v>167156.0400000001</v>
      </c>
      <c r="J583" s="13">
        <v>142410.00000000017</v>
      </c>
      <c r="K583" s="13">
        <v>118042.00000000026</v>
      </c>
      <c r="L583" s="13">
        <v>108045.00000000022</v>
      </c>
      <c r="M583" s="13">
        <v>99490.000000000189</v>
      </c>
      <c r="N583" s="13">
        <v>87579.000000000058</v>
      </c>
      <c r="O583" s="13">
        <v>75105.999999999985</v>
      </c>
      <c r="P583" s="13">
        <v>72278.999999999971</v>
      </c>
      <c r="Q583" s="13">
        <v>10810</v>
      </c>
      <c r="R583" s="13">
        <v>5500</v>
      </c>
      <c r="S583" s="13"/>
      <c r="T583" s="13"/>
      <c r="U583" s="13"/>
      <c r="V583" s="13"/>
      <c r="W583" s="13"/>
      <c r="X583" s="13"/>
      <c r="Y583" s="13"/>
      <c r="Z583" s="13">
        <v>5783.3026666666692</v>
      </c>
      <c r="AA583" s="13">
        <v>5787.6026666666685</v>
      </c>
      <c r="AB583" s="13">
        <v>5571.8680000000031</v>
      </c>
      <c r="AC583" s="13">
        <v>4747.0000000000055</v>
      </c>
      <c r="AD583" s="13">
        <v>3934.7333333333422</v>
      </c>
      <c r="AE583" s="13">
        <v>3601.5000000000073</v>
      </c>
      <c r="AF583" s="13">
        <v>3316.3333333333399</v>
      </c>
      <c r="AG583" s="13">
        <v>2919.300000000002</v>
      </c>
      <c r="AH583" s="13">
        <v>2503.5333333333328</v>
      </c>
      <c r="AI583" s="13">
        <v>2409.2999999999988</v>
      </c>
      <c r="AJ583" s="13">
        <v>360.33333333333331</v>
      </c>
      <c r="AK583" s="13">
        <v>183.33333333333334</v>
      </c>
      <c r="AL583" s="13"/>
      <c r="AM583" s="13"/>
      <c r="AN583" s="13"/>
      <c r="AO583" s="13"/>
      <c r="AP583" s="13"/>
      <c r="AQ583" s="13"/>
      <c r="AR583" s="13"/>
      <c r="AS583" s="13">
        <v>251</v>
      </c>
      <c r="AT583" s="13">
        <v>219</v>
      </c>
      <c r="AU583" s="13">
        <v>170</v>
      </c>
      <c r="AV583" s="13">
        <v>97</v>
      </c>
      <c r="AW583" s="13">
        <v>58</v>
      </c>
      <c r="AX583" s="13">
        <v>47</v>
      </c>
      <c r="AY583" s="13">
        <v>39</v>
      </c>
      <c r="AZ583" s="13">
        <v>30</v>
      </c>
      <c r="BA583" s="13">
        <v>23</v>
      </c>
      <c r="BB583" s="13">
        <v>22</v>
      </c>
      <c r="BC583" s="13">
        <v>2</v>
      </c>
      <c r="BD583" s="13">
        <v>1</v>
      </c>
      <c r="BE583" s="13"/>
      <c r="BF583" s="13"/>
      <c r="BG583" s="13"/>
      <c r="BH583" s="13"/>
      <c r="BI583" s="13"/>
      <c r="BJ583" s="13"/>
      <c r="BK583" s="13"/>
      <c r="BL583" s="13">
        <v>8.3666666666666671</v>
      </c>
      <c r="BM583" s="13">
        <v>7.3</v>
      </c>
      <c r="BN583" s="13">
        <v>5.666666666666667</v>
      </c>
      <c r="BO583" s="13">
        <v>3.2333333333333334</v>
      </c>
      <c r="BP583" s="13">
        <v>1.9333333333333333</v>
      </c>
      <c r="BQ583" s="13">
        <v>1.5666666666666667</v>
      </c>
      <c r="BR583" s="13">
        <v>1.3</v>
      </c>
      <c r="BS583" s="13">
        <v>1</v>
      </c>
      <c r="BT583" s="13">
        <v>0.76666666666666672</v>
      </c>
      <c r="BU583" s="13">
        <v>0.73333333333333328</v>
      </c>
      <c r="BV583" s="13">
        <v>6.6666666666666666E-2</v>
      </c>
      <c r="BW583" s="13">
        <v>3.3333333333333333E-2</v>
      </c>
      <c r="BX583" s="13"/>
      <c r="BY583" s="13"/>
      <c r="BZ583" s="13"/>
      <c r="CA583" s="13"/>
      <c r="CB583" s="13"/>
      <c r="CC583" s="13"/>
      <c r="CD583" s="13"/>
      <c r="CE583" s="13">
        <v>187.34194444434252</v>
      </c>
    </row>
    <row r="584" spans="1:83" s="2" customFormat="1" ht="14.25" customHeight="1" x14ac:dyDescent="0.2">
      <c r="A584" s="10" t="s">
        <v>39</v>
      </c>
      <c r="B584" s="10">
        <v>803</v>
      </c>
      <c r="C584" s="10" t="s">
        <v>154</v>
      </c>
      <c r="D584" s="10">
        <v>2025</v>
      </c>
      <c r="E584" s="13">
        <v>9</v>
      </c>
      <c r="F584" s="13" t="s">
        <v>891</v>
      </c>
      <c r="G584" s="13">
        <v>20618.999999999996</v>
      </c>
      <c r="H584" s="13">
        <v>20619</v>
      </c>
      <c r="I584" s="13">
        <v>20153</v>
      </c>
      <c r="J584" s="13">
        <v>17136</v>
      </c>
      <c r="K584" s="13">
        <v>15740</v>
      </c>
      <c r="L584" s="13">
        <v>14824</v>
      </c>
      <c r="M584" s="13">
        <v>11515</v>
      </c>
      <c r="N584" s="13">
        <v>11515</v>
      </c>
      <c r="O584" s="13">
        <v>11515</v>
      </c>
      <c r="P584" s="13">
        <v>11515</v>
      </c>
      <c r="Q584" s="13">
        <v>5500</v>
      </c>
      <c r="R584" s="13">
        <v>5500</v>
      </c>
      <c r="S584" s="13"/>
      <c r="T584" s="13"/>
      <c r="U584" s="13"/>
      <c r="V584" s="13"/>
      <c r="W584" s="13"/>
      <c r="X584" s="13"/>
      <c r="Y584" s="13"/>
      <c r="Z584" s="13">
        <v>687.29999999999984</v>
      </c>
      <c r="AA584" s="13">
        <v>687.3</v>
      </c>
      <c r="AB584" s="13">
        <v>671.76666666666665</v>
      </c>
      <c r="AC584" s="13">
        <v>571.20000000000005</v>
      </c>
      <c r="AD584" s="13">
        <v>524.66666666666663</v>
      </c>
      <c r="AE584" s="13">
        <v>494.13333333333333</v>
      </c>
      <c r="AF584" s="13">
        <v>383.83333333333331</v>
      </c>
      <c r="AG584" s="13">
        <v>383.83333333333331</v>
      </c>
      <c r="AH584" s="13">
        <v>383.83333333333331</v>
      </c>
      <c r="AI584" s="13">
        <v>383.83333333333331</v>
      </c>
      <c r="AJ584" s="13">
        <v>183.33333333333334</v>
      </c>
      <c r="AK584" s="13">
        <v>183.33333333333334</v>
      </c>
      <c r="AL584" s="13"/>
      <c r="AM584" s="13"/>
      <c r="AN584" s="13"/>
      <c r="AO584" s="13"/>
      <c r="AP584" s="13"/>
      <c r="AQ584" s="13"/>
      <c r="AR584" s="13"/>
      <c r="AS584" s="13">
        <v>23</v>
      </c>
      <c r="AT584" s="13">
        <v>21</v>
      </c>
      <c r="AU584" s="13">
        <v>18</v>
      </c>
      <c r="AV584" s="13">
        <v>9</v>
      </c>
      <c r="AW584" s="13">
        <v>7</v>
      </c>
      <c r="AX584" s="13">
        <v>6</v>
      </c>
      <c r="AY584" s="13">
        <v>3</v>
      </c>
      <c r="AZ584" s="13">
        <v>3</v>
      </c>
      <c r="BA584" s="13">
        <v>3</v>
      </c>
      <c r="BB584" s="13">
        <v>3</v>
      </c>
      <c r="BC584" s="13">
        <v>1</v>
      </c>
      <c r="BD584" s="13">
        <v>1</v>
      </c>
      <c r="BE584" s="13"/>
      <c r="BF584" s="13"/>
      <c r="BG584" s="13"/>
      <c r="BH584" s="13"/>
      <c r="BI584" s="13"/>
      <c r="BJ584" s="13"/>
      <c r="BK584" s="13"/>
      <c r="BL584" s="13">
        <v>0.76666666666666672</v>
      </c>
      <c r="BM584" s="13">
        <v>0.7</v>
      </c>
      <c r="BN584" s="13">
        <v>0.6</v>
      </c>
      <c r="BO584" s="13">
        <v>0.3</v>
      </c>
      <c r="BP584" s="13">
        <v>0.23333333333333334</v>
      </c>
      <c r="BQ584" s="13">
        <v>0.2</v>
      </c>
      <c r="BR584" s="13">
        <v>0.1</v>
      </c>
      <c r="BS584" s="13">
        <v>0.1</v>
      </c>
      <c r="BT584" s="13">
        <v>0.1</v>
      </c>
      <c r="BU584" s="13">
        <v>0.1</v>
      </c>
      <c r="BV584" s="13">
        <v>3.3333333333333333E-2</v>
      </c>
      <c r="BW584" s="13">
        <v>3.3333333333333333E-2</v>
      </c>
      <c r="BX584" s="13"/>
      <c r="BY584" s="13"/>
      <c r="BZ584" s="13"/>
      <c r="CA584" s="13"/>
      <c r="CB584" s="13"/>
      <c r="CC584" s="13"/>
      <c r="CD584" s="13"/>
      <c r="CE584" s="13">
        <v>22.161666666681413</v>
      </c>
    </row>
    <row r="585" spans="1:83" s="2" customFormat="1" ht="14.25" customHeight="1" x14ac:dyDescent="0.2">
      <c r="A585" s="10" t="s">
        <v>39</v>
      </c>
      <c r="B585" s="10">
        <v>557</v>
      </c>
      <c r="C585" s="10" t="s">
        <v>182</v>
      </c>
      <c r="D585" s="10">
        <v>2025</v>
      </c>
      <c r="E585" s="13">
        <v>9</v>
      </c>
      <c r="F585" s="13" t="s">
        <v>892</v>
      </c>
      <c r="G585" s="13">
        <v>7226</v>
      </c>
      <c r="H585" s="13">
        <v>7226</v>
      </c>
      <c r="I585" s="13">
        <v>7226</v>
      </c>
      <c r="J585" s="13">
        <v>7226</v>
      </c>
      <c r="K585" s="13">
        <v>6036</v>
      </c>
      <c r="L585" s="13">
        <v>4196</v>
      </c>
      <c r="M585" s="13">
        <v>4196</v>
      </c>
      <c r="N585" s="13">
        <v>2700</v>
      </c>
      <c r="O585" s="13">
        <v>2700</v>
      </c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>
        <v>240.86666666666667</v>
      </c>
      <c r="AA585" s="13">
        <v>240.86666666666667</v>
      </c>
      <c r="AB585" s="13">
        <v>240.86666666666667</v>
      </c>
      <c r="AC585" s="13">
        <v>240.86666666666667</v>
      </c>
      <c r="AD585" s="13">
        <v>201.2</v>
      </c>
      <c r="AE585" s="13">
        <v>139.86666666666667</v>
      </c>
      <c r="AF585" s="13">
        <v>139.86666666666667</v>
      </c>
      <c r="AG585" s="13">
        <v>90</v>
      </c>
      <c r="AH585" s="13">
        <v>90</v>
      </c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>
        <v>6</v>
      </c>
      <c r="AT585" s="13">
        <v>6</v>
      </c>
      <c r="AU585" s="13">
        <v>6</v>
      </c>
      <c r="AV585" s="13">
        <v>6</v>
      </c>
      <c r="AW585" s="13">
        <v>4</v>
      </c>
      <c r="AX585" s="13">
        <v>2</v>
      </c>
      <c r="AY585" s="13">
        <v>2</v>
      </c>
      <c r="AZ585" s="13">
        <v>1</v>
      </c>
      <c r="BA585" s="13">
        <v>1</v>
      </c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>
        <v>0.2</v>
      </c>
      <c r="BM585" s="13">
        <v>0.2</v>
      </c>
      <c r="BN585" s="13">
        <v>0.2</v>
      </c>
      <c r="BO585" s="13">
        <v>0.2</v>
      </c>
      <c r="BP585" s="13">
        <v>0.13333333333333333</v>
      </c>
      <c r="BQ585" s="13">
        <v>6.6666666666666666E-2</v>
      </c>
      <c r="BR585" s="13">
        <v>6.6666666666666666E-2</v>
      </c>
      <c r="BS585" s="13">
        <v>3.3333333333333333E-2</v>
      </c>
      <c r="BT585" s="13">
        <v>3.3333333333333333E-2</v>
      </c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>
        <v>32.769999999999996</v>
      </c>
    </row>
    <row r="586" spans="1:83" s="2" customFormat="1" ht="14.25" customHeight="1" x14ac:dyDescent="0.2">
      <c r="A586" s="10" t="s">
        <v>39</v>
      </c>
      <c r="B586" s="10">
        <v>550</v>
      </c>
      <c r="C586" s="10" t="s">
        <v>178</v>
      </c>
      <c r="D586" s="10">
        <v>2025</v>
      </c>
      <c r="E586" s="13">
        <v>9</v>
      </c>
      <c r="F586" s="13" t="s">
        <v>897</v>
      </c>
      <c r="G586" s="13">
        <v>8774</v>
      </c>
      <c r="H586" s="13">
        <v>8774</v>
      </c>
      <c r="I586" s="13">
        <v>8355</v>
      </c>
      <c r="J586" s="13">
        <v>5851</v>
      </c>
      <c r="K586" s="13">
        <v>2499</v>
      </c>
      <c r="L586" s="13">
        <v>2499</v>
      </c>
      <c r="M586" s="13">
        <v>1499</v>
      </c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>
        <v>292.46666666666664</v>
      </c>
      <c r="AA586" s="13">
        <v>292.46666666666664</v>
      </c>
      <c r="AB586" s="13">
        <v>278.5</v>
      </c>
      <c r="AC586" s="13">
        <v>195.03333333333333</v>
      </c>
      <c r="AD586" s="13">
        <v>83.3</v>
      </c>
      <c r="AE586" s="13">
        <v>83.3</v>
      </c>
      <c r="AF586" s="13">
        <v>49.966666666666669</v>
      </c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>
        <v>21</v>
      </c>
      <c r="AT586" s="13">
        <v>19</v>
      </c>
      <c r="AU586" s="13">
        <v>14</v>
      </c>
      <c r="AV586" s="13">
        <v>7</v>
      </c>
      <c r="AW586" s="13">
        <v>2</v>
      </c>
      <c r="AX586" s="13">
        <v>2</v>
      </c>
      <c r="AY586" s="13">
        <v>1</v>
      </c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>
        <v>0.7</v>
      </c>
      <c r="BM586" s="13">
        <v>0.6333333333333333</v>
      </c>
      <c r="BN586" s="13">
        <v>0.46666666666666667</v>
      </c>
      <c r="BO586" s="13">
        <v>0.23333333333333334</v>
      </c>
      <c r="BP586" s="13">
        <v>6.6666666666666666E-2</v>
      </c>
      <c r="BQ586" s="13">
        <v>6.6666666666666666E-2</v>
      </c>
      <c r="BR586" s="13">
        <v>3.3333333333333333E-2</v>
      </c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>
        <v>65.224722221994313</v>
      </c>
    </row>
    <row r="587" spans="1:83" s="2" customFormat="1" ht="14.25" customHeight="1" x14ac:dyDescent="0.2">
      <c r="A587" s="10" t="s">
        <v>39</v>
      </c>
      <c r="B587" s="10">
        <v>805</v>
      </c>
      <c r="C587" s="10" t="s">
        <v>137</v>
      </c>
      <c r="D587" s="10">
        <v>2025</v>
      </c>
      <c r="E587" s="13">
        <v>9</v>
      </c>
      <c r="F587" s="13" t="s">
        <v>894</v>
      </c>
      <c r="G587" s="13">
        <v>480</v>
      </c>
      <c r="H587" s="13">
        <v>480</v>
      </c>
      <c r="I587" s="13">
        <v>300</v>
      </c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>
        <v>16</v>
      </c>
      <c r="AA587" s="13">
        <v>16</v>
      </c>
      <c r="AB587" s="13">
        <v>10</v>
      </c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>
        <v>2</v>
      </c>
      <c r="AT587" s="13">
        <v>2</v>
      </c>
      <c r="AU587" s="13">
        <v>1</v>
      </c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>
        <v>6.6666666666666666E-2</v>
      </c>
      <c r="BM587" s="13">
        <v>6.6666666666666666E-2</v>
      </c>
      <c r="BN587" s="13">
        <v>3.3333333333333333E-2</v>
      </c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>
        <v>15.404166666588281</v>
      </c>
    </row>
    <row r="588" spans="1:83" s="2" customFormat="1" ht="14.25" customHeight="1" x14ac:dyDescent="0.2">
      <c r="A588" s="10" t="s">
        <v>39</v>
      </c>
      <c r="B588" s="10">
        <v>573</v>
      </c>
      <c r="C588" s="10" t="s">
        <v>120</v>
      </c>
      <c r="D588" s="10">
        <v>2025</v>
      </c>
      <c r="E588" s="13">
        <v>9</v>
      </c>
      <c r="F588" s="13" t="s">
        <v>887</v>
      </c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>
        <v>30.359999999939465</v>
      </c>
    </row>
    <row r="589" spans="1:83" s="2" customFormat="1" ht="14.25" customHeight="1" x14ac:dyDescent="0.2">
      <c r="A589" s="10" t="s">
        <v>39</v>
      </c>
      <c r="B589" s="10">
        <v>558</v>
      </c>
      <c r="C589" s="10" t="s">
        <v>90</v>
      </c>
      <c r="D589" s="10">
        <v>2025</v>
      </c>
      <c r="E589" s="13">
        <v>9</v>
      </c>
      <c r="F589" s="13" t="s">
        <v>895</v>
      </c>
      <c r="G589" s="13">
        <v>5410.95</v>
      </c>
      <c r="H589" s="13">
        <v>5410.95</v>
      </c>
      <c r="I589" s="13">
        <v>5355</v>
      </c>
      <c r="J589" s="13">
        <v>4005</v>
      </c>
      <c r="K589" s="13">
        <v>3244</v>
      </c>
      <c r="L589" s="13">
        <v>2245</v>
      </c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>
        <v>180.36499999999998</v>
      </c>
      <c r="AA589" s="13">
        <v>180.36499999999998</v>
      </c>
      <c r="AB589" s="13">
        <v>178.5</v>
      </c>
      <c r="AC589" s="13">
        <v>133.5</v>
      </c>
      <c r="AD589" s="13">
        <v>108.13333333333334</v>
      </c>
      <c r="AE589" s="13">
        <v>74.833333333333329</v>
      </c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>
        <v>10</v>
      </c>
      <c r="AT589" s="13">
        <v>9</v>
      </c>
      <c r="AU589" s="13">
        <v>8</v>
      </c>
      <c r="AV589" s="13">
        <v>4</v>
      </c>
      <c r="AW589" s="13">
        <v>3</v>
      </c>
      <c r="AX589" s="13">
        <v>2</v>
      </c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>
        <v>0.33333333333333331</v>
      </c>
      <c r="BM589" s="13">
        <v>0.3</v>
      </c>
      <c r="BN589" s="13">
        <v>0.26666666666666666</v>
      </c>
      <c r="BO589" s="13">
        <v>0.13333333333333333</v>
      </c>
      <c r="BP589" s="13">
        <v>0.1</v>
      </c>
      <c r="BQ589" s="13">
        <v>6.6666666666666666E-2</v>
      </c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>
        <v>8.5125000000698492</v>
      </c>
    </row>
    <row r="590" spans="1:83" s="2" customFormat="1" ht="14.25" customHeight="1" x14ac:dyDescent="0.2">
      <c r="A590" s="10" t="s">
        <v>39</v>
      </c>
      <c r="B590" s="10">
        <v>569</v>
      </c>
      <c r="C590" s="10" t="s">
        <v>95</v>
      </c>
      <c r="D590" s="10">
        <v>2025</v>
      </c>
      <c r="E590" s="13">
        <v>9</v>
      </c>
      <c r="F590" s="13" t="s">
        <v>896</v>
      </c>
      <c r="G590" s="13">
        <v>5827</v>
      </c>
      <c r="H590" s="13">
        <v>5827</v>
      </c>
      <c r="I590" s="13">
        <v>5827</v>
      </c>
      <c r="J590" s="13">
        <v>5378</v>
      </c>
      <c r="K590" s="13">
        <v>5378</v>
      </c>
      <c r="L590" s="13">
        <v>5378</v>
      </c>
      <c r="M590" s="13">
        <v>4332</v>
      </c>
      <c r="N590" s="13">
        <v>3000</v>
      </c>
      <c r="O590" s="13">
        <v>3000</v>
      </c>
      <c r="P590" s="13">
        <v>3000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>
        <v>194.23333333333332</v>
      </c>
      <c r="AA590" s="13">
        <v>194.23333333333332</v>
      </c>
      <c r="AB590" s="13">
        <v>194.23333333333332</v>
      </c>
      <c r="AC590" s="13">
        <v>179.26666666666668</v>
      </c>
      <c r="AD590" s="13">
        <v>179.26666666666668</v>
      </c>
      <c r="AE590" s="13">
        <v>179.26666666666668</v>
      </c>
      <c r="AF590" s="13">
        <v>144.4</v>
      </c>
      <c r="AG590" s="13">
        <v>100</v>
      </c>
      <c r="AH590" s="13">
        <v>100</v>
      </c>
      <c r="AI590" s="13">
        <v>100</v>
      </c>
      <c r="AJ590" s="13"/>
      <c r="AK590" s="13"/>
      <c r="AL590" s="13"/>
      <c r="AM590" s="13"/>
      <c r="AN590" s="13"/>
      <c r="AO590" s="13"/>
      <c r="AP590" s="13"/>
      <c r="AQ590" s="13"/>
      <c r="AR590" s="13"/>
      <c r="AS590" s="13">
        <v>5</v>
      </c>
      <c r="AT590" s="13">
        <v>5</v>
      </c>
      <c r="AU590" s="13">
        <v>5</v>
      </c>
      <c r="AV590" s="13">
        <v>3</v>
      </c>
      <c r="AW590" s="13">
        <v>3</v>
      </c>
      <c r="AX590" s="13">
        <v>3</v>
      </c>
      <c r="AY590" s="13">
        <v>2</v>
      </c>
      <c r="AZ590" s="13">
        <v>1</v>
      </c>
      <c r="BA590" s="13">
        <v>1</v>
      </c>
      <c r="BB590" s="13">
        <v>1</v>
      </c>
      <c r="BC590" s="13"/>
      <c r="BD590" s="13"/>
      <c r="BE590" s="13"/>
      <c r="BF590" s="13"/>
      <c r="BG590" s="13"/>
      <c r="BH590" s="13"/>
      <c r="BI590" s="13"/>
      <c r="BJ590" s="13"/>
      <c r="BK590" s="13"/>
      <c r="BL590" s="13">
        <v>0.16666666666666666</v>
      </c>
      <c r="BM590" s="13">
        <v>0.16666666666666666</v>
      </c>
      <c r="BN590" s="13">
        <v>0.16666666666666666</v>
      </c>
      <c r="BO590" s="13">
        <v>0.1</v>
      </c>
      <c r="BP590" s="13">
        <v>0.1</v>
      </c>
      <c r="BQ590" s="13">
        <v>0.1</v>
      </c>
      <c r="BR590" s="13">
        <v>6.6666666666666666E-2</v>
      </c>
      <c r="BS590" s="13">
        <v>3.3333333333333333E-2</v>
      </c>
      <c r="BT590" s="13">
        <v>3.3333333333333333E-2</v>
      </c>
      <c r="BU590" s="13">
        <v>3.3333333333333333E-2</v>
      </c>
      <c r="BV590" s="13"/>
      <c r="BW590" s="13"/>
      <c r="BX590" s="13"/>
      <c r="BY590" s="13"/>
      <c r="BZ590" s="13"/>
      <c r="CA590" s="13"/>
      <c r="CB590" s="13"/>
      <c r="CC590" s="13"/>
      <c r="CD590" s="13"/>
      <c r="CE590" s="13">
        <v>8</v>
      </c>
    </row>
    <row r="591" spans="1:83" s="2" customFormat="1" ht="14.25" customHeight="1" x14ac:dyDescent="0.2">
      <c r="A591" s="10" t="s">
        <v>40</v>
      </c>
      <c r="B591" s="10">
        <v>862</v>
      </c>
      <c r="C591" s="10" t="s">
        <v>105</v>
      </c>
      <c r="D591" s="10">
        <v>2025</v>
      </c>
      <c r="E591" s="13">
        <v>9</v>
      </c>
      <c r="F591" s="13" t="s">
        <v>907</v>
      </c>
      <c r="G591" s="13">
        <v>78529</v>
      </c>
      <c r="H591" s="13">
        <v>78529</v>
      </c>
      <c r="I591" s="13">
        <v>78216</v>
      </c>
      <c r="J591" s="13">
        <v>77303</v>
      </c>
      <c r="K591" s="13">
        <v>74105</v>
      </c>
      <c r="L591" s="13">
        <v>73305</v>
      </c>
      <c r="M591" s="13">
        <v>73305</v>
      </c>
      <c r="N591" s="13">
        <v>73305</v>
      </c>
      <c r="O591" s="13">
        <v>71425</v>
      </c>
      <c r="P591" s="13">
        <v>71425</v>
      </c>
      <c r="Q591" s="13">
        <v>65034</v>
      </c>
      <c r="R591" s="13">
        <v>65034</v>
      </c>
      <c r="S591" s="13">
        <v>65034</v>
      </c>
      <c r="T591" s="13">
        <v>65034</v>
      </c>
      <c r="U591" s="13">
        <v>65034</v>
      </c>
      <c r="V591" s="13">
        <v>65034</v>
      </c>
      <c r="W591" s="13">
        <v>31780</v>
      </c>
      <c r="X591" s="13">
        <v>31780</v>
      </c>
      <c r="Y591" s="13"/>
      <c r="Z591" s="13">
        <v>2617.6333333333332</v>
      </c>
      <c r="AA591" s="13">
        <v>2617.6333333333332</v>
      </c>
      <c r="AB591" s="13">
        <v>2607.1999999999998</v>
      </c>
      <c r="AC591" s="13">
        <v>2576.7666666666669</v>
      </c>
      <c r="AD591" s="13">
        <v>2470.1666666666665</v>
      </c>
      <c r="AE591" s="13">
        <v>2443.5</v>
      </c>
      <c r="AF591" s="13">
        <v>2443.5</v>
      </c>
      <c r="AG591" s="13">
        <v>2443.5</v>
      </c>
      <c r="AH591" s="13">
        <v>2380.8333333333335</v>
      </c>
      <c r="AI591" s="13">
        <v>2380.8333333333335</v>
      </c>
      <c r="AJ591" s="13">
        <v>2167.8000000000002</v>
      </c>
      <c r="AK591" s="13">
        <v>2167.8000000000002</v>
      </c>
      <c r="AL591" s="13">
        <v>2167.8000000000002</v>
      </c>
      <c r="AM591" s="13">
        <v>2167.8000000000002</v>
      </c>
      <c r="AN591" s="13">
        <v>2167.8000000000002</v>
      </c>
      <c r="AO591" s="13">
        <v>2167.8000000000002</v>
      </c>
      <c r="AP591" s="13">
        <v>1059.3333333333333</v>
      </c>
      <c r="AQ591" s="13">
        <v>1059.3333333333333</v>
      </c>
      <c r="AR591" s="13"/>
      <c r="AS591" s="13">
        <v>17</v>
      </c>
      <c r="AT591" s="13">
        <v>17</v>
      </c>
      <c r="AU591" s="13">
        <v>15</v>
      </c>
      <c r="AV591" s="13">
        <v>12</v>
      </c>
      <c r="AW591" s="13">
        <v>7</v>
      </c>
      <c r="AX591" s="13">
        <v>6</v>
      </c>
      <c r="AY591" s="13">
        <v>6</v>
      </c>
      <c r="AZ591" s="13">
        <v>6</v>
      </c>
      <c r="BA591" s="13">
        <v>5</v>
      </c>
      <c r="BB591" s="13">
        <v>5</v>
      </c>
      <c r="BC591" s="13">
        <v>3</v>
      </c>
      <c r="BD591" s="13">
        <v>3</v>
      </c>
      <c r="BE591" s="13">
        <v>3</v>
      </c>
      <c r="BF591" s="13">
        <v>3</v>
      </c>
      <c r="BG591" s="13">
        <v>3</v>
      </c>
      <c r="BH591" s="13">
        <v>3</v>
      </c>
      <c r="BI591" s="13">
        <v>1</v>
      </c>
      <c r="BJ591" s="13">
        <v>1</v>
      </c>
      <c r="BK591" s="13"/>
      <c r="BL591" s="13">
        <v>0.56666666666666665</v>
      </c>
      <c r="BM591" s="13">
        <v>0.56666666666666665</v>
      </c>
      <c r="BN591" s="13">
        <v>0.5</v>
      </c>
      <c r="BO591" s="13">
        <v>0.4</v>
      </c>
      <c r="BP591" s="13">
        <v>0.23333333333333334</v>
      </c>
      <c r="BQ591" s="13">
        <v>0.2</v>
      </c>
      <c r="BR591" s="13">
        <v>0.2</v>
      </c>
      <c r="BS591" s="13">
        <v>0.2</v>
      </c>
      <c r="BT591" s="13">
        <v>0.16666666666666666</v>
      </c>
      <c r="BU591" s="13">
        <v>0.16666666666666666</v>
      </c>
      <c r="BV591" s="13">
        <v>0.1</v>
      </c>
      <c r="BW591" s="13">
        <v>0.1</v>
      </c>
      <c r="BX591" s="13">
        <v>0.1</v>
      </c>
      <c r="BY591" s="13">
        <v>0.1</v>
      </c>
      <c r="BZ591" s="13">
        <v>0.1</v>
      </c>
      <c r="CA591" s="13">
        <v>0.1</v>
      </c>
      <c r="CB591" s="13">
        <v>3.3333333333333333E-2</v>
      </c>
      <c r="CC591" s="13">
        <v>3.3333333333333333E-2</v>
      </c>
      <c r="CD591" s="13"/>
      <c r="CE591" s="13">
        <v>27.628333333530463</v>
      </c>
    </row>
    <row r="592" spans="1:83" s="2" customFormat="1" ht="14.25" customHeight="1" x14ac:dyDescent="0.2">
      <c r="A592" s="10" t="s">
        <v>40</v>
      </c>
      <c r="B592" s="10">
        <v>530</v>
      </c>
      <c r="C592" s="10" t="s">
        <v>92</v>
      </c>
      <c r="D592" s="10">
        <v>2025</v>
      </c>
      <c r="E592" s="13">
        <v>9</v>
      </c>
      <c r="F592" s="13" t="s">
        <v>901</v>
      </c>
      <c r="G592" s="13">
        <v>13736</v>
      </c>
      <c r="H592" s="13">
        <v>13736</v>
      </c>
      <c r="I592" s="13">
        <v>13736</v>
      </c>
      <c r="J592" s="13">
        <v>13378</v>
      </c>
      <c r="K592" s="13">
        <v>13378</v>
      </c>
      <c r="L592" s="13">
        <v>12569</v>
      </c>
      <c r="M592" s="13">
        <v>11481</v>
      </c>
      <c r="N592" s="13">
        <v>11481</v>
      </c>
      <c r="O592" s="13">
        <v>11481</v>
      </c>
      <c r="P592" s="13">
        <v>11481</v>
      </c>
      <c r="Q592" s="13">
        <v>11481</v>
      </c>
      <c r="R592" s="13">
        <v>11481</v>
      </c>
      <c r="S592" s="13"/>
      <c r="T592" s="13"/>
      <c r="U592" s="13"/>
      <c r="V592" s="13"/>
      <c r="W592" s="13"/>
      <c r="X592" s="13"/>
      <c r="Y592" s="13"/>
      <c r="Z592" s="13">
        <v>457.86666666666667</v>
      </c>
      <c r="AA592" s="13">
        <v>457.86666666666667</v>
      </c>
      <c r="AB592" s="13">
        <v>457.86666666666667</v>
      </c>
      <c r="AC592" s="13">
        <v>445.93333333333334</v>
      </c>
      <c r="AD592" s="13">
        <v>445.93333333333334</v>
      </c>
      <c r="AE592" s="13">
        <v>418.96666666666664</v>
      </c>
      <c r="AF592" s="13">
        <v>382.7</v>
      </c>
      <c r="AG592" s="13">
        <v>382.7</v>
      </c>
      <c r="AH592" s="13">
        <v>382.7</v>
      </c>
      <c r="AI592" s="13">
        <v>382.7</v>
      </c>
      <c r="AJ592" s="13">
        <v>382.7</v>
      </c>
      <c r="AK592" s="13">
        <v>382.7</v>
      </c>
      <c r="AL592" s="13"/>
      <c r="AM592" s="13"/>
      <c r="AN592" s="13"/>
      <c r="AO592" s="13"/>
      <c r="AP592" s="13"/>
      <c r="AQ592" s="13"/>
      <c r="AR592" s="13"/>
      <c r="AS592" s="13">
        <v>5</v>
      </c>
      <c r="AT592" s="13">
        <v>5</v>
      </c>
      <c r="AU592" s="13">
        <v>5</v>
      </c>
      <c r="AV592" s="13">
        <v>4</v>
      </c>
      <c r="AW592" s="13">
        <v>4</v>
      </c>
      <c r="AX592" s="13">
        <v>3</v>
      </c>
      <c r="AY592" s="13">
        <v>2</v>
      </c>
      <c r="AZ592" s="13">
        <v>2</v>
      </c>
      <c r="BA592" s="13">
        <v>2</v>
      </c>
      <c r="BB592" s="13">
        <v>2</v>
      </c>
      <c r="BC592" s="13">
        <v>2</v>
      </c>
      <c r="BD592" s="13">
        <v>2</v>
      </c>
      <c r="BE592" s="13"/>
      <c r="BF592" s="13"/>
      <c r="BG592" s="13"/>
      <c r="BH592" s="13"/>
      <c r="BI592" s="13"/>
      <c r="BJ592" s="13"/>
      <c r="BK592" s="13"/>
      <c r="BL592" s="13">
        <v>0.16666666666666666</v>
      </c>
      <c r="BM592" s="13">
        <v>0.16666666666666666</v>
      </c>
      <c r="BN592" s="13">
        <v>0.16666666666666666</v>
      </c>
      <c r="BO592" s="13">
        <v>0.13333333333333333</v>
      </c>
      <c r="BP592" s="13">
        <v>0.13333333333333333</v>
      </c>
      <c r="BQ592" s="13">
        <v>0.1</v>
      </c>
      <c r="BR592" s="13">
        <v>6.6666666666666666E-2</v>
      </c>
      <c r="BS592" s="13">
        <v>6.6666666666666666E-2</v>
      </c>
      <c r="BT592" s="13">
        <v>6.6666666666666666E-2</v>
      </c>
      <c r="BU592" s="13">
        <v>6.6666666666666666E-2</v>
      </c>
      <c r="BV592" s="13">
        <v>6.6666666666666666E-2</v>
      </c>
      <c r="BW592" s="13">
        <v>6.6666666666666666E-2</v>
      </c>
      <c r="BX592" s="13"/>
      <c r="BY592" s="13"/>
      <c r="BZ592" s="13"/>
      <c r="CA592" s="13"/>
      <c r="CB592" s="13"/>
      <c r="CC592" s="13"/>
      <c r="CD592" s="13"/>
      <c r="CE592" s="13"/>
    </row>
    <row r="593" spans="1:83" s="2" customFormat="1" ht="14.25" customHeight="1" x14ac:dyDescent="0.2">
      <c r="A593" s="10" t="s">
        <v>40</v>
      </c>
      <c r="B593" s="10">
        <v>559</v>
      </c>
      <c r="C593" s="10" t="s">
        <v>109</v>
      </c>
      <c r="D593" s="10">
        <v>2025</v>
      </c>
      <c r="E593" s="13">
        <v>9</v>
      </c>
      <c r="F593" s="13" t="s">
        <v>902</v>
      </c>
      <c r="G593" s="13">
        <v>15401.999999999998</v>
      </c>
      <c r="H593" s="13">
        <v>15401.999999999998</v>
      </c>
      <c r="I593" s="13">
        <v>15401.999999999998</v>
      </c>
      <c r="J593" s="13">
        <v>15401.999999999998</v>
      </c>
      <c r="K593" s="13">
        <v>14118.999999999998</v>
      </c>
      <c r="L593" s="13">
        <v>14118.999999999998</v>
      </c>
      <c r="M593" s="13">
        <v>13118.999999999998</v>
      </c>
      <c r="N593" s="13">
        <v>13118.999999999998</v>
      </c>
      <c r="O593" s="13">
        <v>13118.999999999998</v>
      </c>
      <c r="P593" s="13">
        <v>13118.999999999998</v>
      </c>
      <c r="Q593" s="13">
        <v>10119</v>
      </c>
      <c r="R593" s="13">
        <v>10119</v>
      </c>
      <c r="S593" s="13">
        <v>10119</v>
      </c>
      <c r="T593" s="13">
        <v>10119</v>
      </c>
      <c r="U593" s="13"/>
      <c r="V593" s="13"/>
      <c r="W593" s="13"/>
      <c r="X593" s="13"/>
      <c r="Y593" s="13"/>
      <c r="Z593" s="13">
        <v>513.4</v>
      </c>
      <c r="AA593" s="13">
        <v>513.4</v>
      </c>
      <c r="AB593" s="13">
        <v>513.4</v>
      </c>
      <c r="AC593" s="13">
        <v>513.4</v>
      </c>
      <c r="AD593" s="13">
        <v>470.63333333333327</v>
      </c>
      <c r="AE593" s="13">
        <v>470.63333333333327</v>
      </c>
      <c r="AF593" s="13">
        <v>437.29999999999995</v>
      </c>
      <c r="AG593" s="13">
        <v>437.29999999999995</v>
      </c>
      <c r="AH593" s="13">
        <v>437.29999999999995</v>
      </c>
      <c r="AI593" s="13">
        <v>437.29999999999995</v>
      </c>
      <c r="AJ593" s="13">
        <v>337.3</v>
      </c>
      <c r="AK593" s="13">
        <v>337.3</v>
      </c>
      <c r="AL593" s="13">
        <v>337.3</v>
      </c>
      <c r="AM593" s="13">
        <v>337.3</v>
      </c>
      <c r="AN593" s="13"/>
      <c r="AO593" s="13"/>
      <c r="AP593" s="13"/>
      <c r="AQ593" s="13"/>
      <c r="AR593" s="13"/>
      <c r="AS593" s="13">
        <v>6</v>
      </c>
      <c r="AT593" s="13">
        <v>5</v>
      </c>
      <c r="AU593" s="13">
        <v>5</v>
      </c>
      <c r="AV593" s="13">
        <v>5</v>
      </c>
      <c r="AW593" s="13">
        <v>3</v>
      </c>
      <c r="AX593" s="13">
        <v>3</v>
      </c>
      <c r="AY593" s="13">
        <v>2</v>
      </c>
      <c r="AZ593" s="13">
        <v>2</v>
      </c>
      <c r="BA593" s="13">
        <v>2</v>
      </c>
      <c r="BB593" s="13">
        <v>2</v>
      </c>
      <c r="BC593" s="13">
        <v>1</v>
      </c>
      <c r="BD593" s="13">
        <v>1</v>
      </c>
      <c r="BE593" s="13">
        <v>1</v>
      </c>
      <c r="BF593" s="13">
        <v>1</v>
      </c>
      <c r="BG593" s="13"/>
      <c r="BH593" s="13"/>
      <c r="BI593" s="13"/>
      <c r="BJ593" s="13"/>
      <c r="BK593" s="13"/>
      <c r="BL593" s="13">
        <v>0.2</v>
      </c>
      <c r="BM593" s="13">
        <v>0.16666666666666666</v>
      </c>
      <c r="BN593" s="13">
        <v>0.16666666666666666</v>
      </c>
      <c r="BO593" s="13">
        <v>0.16666666666666666</v>
      </c>
      <c r="BP593" s="13">
        <v>0.1</v>
      </c>
      <c r="BQ593" s="13">
        <v>0.1</v>
      </c>
      <c r="BR593" s="13">
        <v>6.6666666666666666E-2</v>
      </c>
      <c r="BS593" s="13">
        <v>6.6666666666666666E-2</v>
      </c>
      <c r="BT593" s="13">
        <v>6.6666666666666666E-2</v>
      </c>
      <c r="BU593" s="13">
        <v>6.6666666666666666E-2</v>
      </c>
      <c r="BV593" s="13">
        <v>3.3333333333333333E-2</v>
      </c>
      <c r="BW593" s="13">
        <v>3.3333333333333333E-2</v>
      </c>
      <c r="BX593" s="13">
        <v>3.3333333333333333E-2</v>
      </c>
      <c r="BY593" s="13">
        <v>3.3333333333333333E-2</v>
      </c>
      <c r="BZ593" s="13"/>
      <c r="CA593" s="13"/>
      <c r="CB593" s="13"/>
      <c r="CC593" s="13"/>
      <c r="CD593" s="13"/>
      <c r="CE593" s="13">
        <v>15.653333333437331</v>
      </c>
    </row>
    <row r="594" spans="1:83" s="2" customFormat="1" ht="14.25" customHeight="1" x14ac:dyDescent="0.2">
      <c r="A594" s="10" t="s">
        <v>40</v>
      </c>
      <c r="B594" s="10">
        <v>803</v>
      </c>
      <c r="C594" s="10" t="s">
        <v>154</v>
      </c>
      <c r="D594" s="10">
        <v>2025</v>
      </c>
      <c r="E594" s="13">
        <v>9</v>
      </c>
      <c r="F594" s="13" t="s">
        <v>905</v>
      </c>
      <c r="G594" s="13">
        <v>53548</v>
      </c>
      <c r="H594" s="13">
        <v>53548</v>
      </c>
      <c r="I594" s="13">
        <v>53423</v>
      </c>
      <c r="J594" s="13">
        <v>52479</v>
      </c>
      <c r="K594" s="13">
        <v>50040</v>
      </c>
      <c r="L594" s="13">
        <v>49067</v>
      </c>
      <c r="M594" s="13">
        <v>49067</v>
      </c>
      <c r="N594" s="13">
        <v>47789</v>
      </c>
      <c r="O594" s="13">
        <v>47789</v>
      </c>
      <c r="P594" s="13">
        <v>42767</v>
      </c>
      <c r="Q594" s="13">
        <v>38967</v>
      </c>
      <c r="R594" s="13">
        <v>38967</v>
      </c>
      <c r="S594" s="13">
        <v>38967</v>
      </c>
      <c r="T594" s="13">
        <v>38967</v>
      </c>
      <c r="U594" s="13">
        <v>38967</v>
      </c>
      <c r="V594" s="13">
        <v>24382</v>
      </c>
      <c r="W594" s="13">
        <v>24382</v>
      </c>
      <c r="X594" s="13"/>
      <c r="Y594" s="13"/>
      <c r="Z594" s="13">
        <v>1784.9333333333334</v>
      </c>
      <c r="AA594" s="13">
        <v>1784.9333333333334</v>
      </c>
      <c r="AB594" s="13">
        <v>1780.7666666666667</v>
      </c>
      <c r="AC594" s="13">
        <v>1749.3</v>
      </c>
      <c r="AD594" s="13">
        <v>1668</v>
      </c>
      <c r="AE594" s="13">
        <v>1635.5666666666666</v>
      </c>
      <c r="AF594" s="13">
        <v>1635.5666666666666</v>
      </c>
      <c r="AG594" s="13">
        <v>1592.9666666666667</v>
      </c>
      <c r="AH594" s="13">
        <v>1592.9666666666667</v>
      </c>
      <c r="AI594" s="13">
        <v>1425.5666666666666</v>
      </c>
      <c r="AJ594" s="13">
        <v>1298.9000000000001</v>
      </c>
      <c r="AK594" s="13">
        <v>1298.9000000000001</v>
      </c>
      <c r="AL594" s="13">
        <v>1298.9000000000001</v>
      </c>
      <c r="AM594" s="13">
        <v>1298.9000000000001</v>
      </c>
      <c r="AN594" s="13">
        <v>1298.9000000000001</v>
      </c>
      <c r="AO594" s="13">
        <v>812.73333333333335</v>
      </c>
      <c r="AP594" s="13">
        <v>812.73333333333335</v>
      </c>
      <c r="AQ594" s="13"/>
      <c r="AR594" s="13"/>
      <c r="AS594" s="13">
        <v>19</v>
      </c>
      <c r="AT594" s="13">
        <v>15</v>
      </c>
      <c r="AU594" s="13">
        <v>14</v>
      </c>
      <c r="AV594" s="13">
        <v>11</v>
      </c>
      <c r="AW594" s="13">
        <v>7</v>
      </c>
      <c r="AX594" s="13">
        <v>6</v>
      </c>
      <c r="AY594" s="13">
        <v>6</v>
      </c>
      <c r="AZ594" s="13">
        <v>5</v>
      </c>
      <c r="BA594" s="13">
        <v>5</v>
      </c>
      <c r="BB594" s="13">
        <v>3</v>
      </c>
      <c r="BC594" s="13">
        <v>2</v>
      </c>
      <c r="BD594" s="13">
        <v>2</v>
      </c>
      <c r="BE594" s="13">
        <v>2</v>
      </c>
      <c r="BF594" s="13">
        <v>2</v>
      </c>
      <c r="BG594" s="13">
        <v>2</v>
      </c>
      <c r="BH594" s="13">
        <v>1</v>
      </c>
      <c r="BI594" s="13">
        <v>1</v>
      </c>
      <c r="BJ594" s="13"/>
      <c r="BK594" s="13"/>
      <c r="BL594" s="13">
        <v>0.6333333333333333</v>
      </c>
      <c r="BM594" s="13">
        <v>0.5</v>
      </c>
      <c r="BN594" s="13">
        <v>0.46666666666666667</v>
      </c>
      <c r="BO594" s="13">
        <v>0.36666666666666664</v>
      </c>
      <c r="BP594" s="13">
        <v>0.23333333333333334</v>
      </c>
      <c r="BQ594" s="13">
        <v>0.2</v>
      </c>
      <c r="BR594" s="13">
        <v>0.2</v>
      </c>
      <c r="BS594" s="13">
        <v>0.16666666666666666</v>
      </c>
      <c r="BT594" s="13">
        <v>0.16666666666666666</v>
      </c>
      <c r="BU594" s="13">
        <v>0.1</v>
      </c>
      <c r="BV594" s="13">
        <v>6.6666666666666666E-2</v>
      </c>
      <c r="BW594" s="13">
        <v>6.6666666666666666E-2</v>
      </c>
      <c r="BX594" s="13">
        <v>6.6666666666666666E-2</v>
      </c>
      <c r="BY594" s="13">
        <v>6.6666666666666666E-2</v>
      </c>
      <c r="BZ594" s="13">
        <v>6.6666666666666666E-2</v>
      </c>
      <c r="CA594" s="13">
        <v>3.3333333333333333E-2</v>
      </c>
      <c r="CB594" s="13">
        <v>3.3333333333333333E-2</v>
      </c>
      <c r="CC594" s="13"/>
      <c r="CD594" s="13"/>
      <c r="CE594" s="13">
        <v>74.533888889006334</v>
      </c>
    </row>
    <row r="595" spans="1:83" s="2" customFormat="1" ht="14.25" customHeight="1" x14ac:dyDescent="0.2">
      <c r="A595" s="10" t="s">
        <v>40</v>
      </c>
      <c r="B595" s="10">
        <v>577</v>
      </c>
      <c r="C595" s="10" t="s">
        <v>108</v>
      </c>
      <c r="D595" s="10">
        <v>2025</v>
      </c>
      <c r="E595" s="13">
        <v>9</v>
      </c>
      <c r="F595" s="13" t="s">
        <v>910</v>
      </c>
      <c r="G595" s="13">
        <v>535</v>
      </c>
      <c r="H595" s="13">
        <v>535</v>
      </c>
      <c r="I595" s="13">
        <v>535</v>
      </c>
      <c r="J595" s="13">
        <v>535</v>
      </c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>
        <v>17.833333333333332</v>
      </c>
      <c r="AA595" s="13">
        <v>17.833333333333332</v>
      </c>
      <c r="AB595" s="13">
        <v>17.833333333333332</v>
      </c>
      <c r="AC595" s="13">
        <v>17.833333333333332</v>
      </c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>
        <v>1</v>
      </c>
      <c r="AT595" s="13">
        <v>1</v>
      </c>
      <c r="AU595" s="13">
        <v>1</v>
      </c>
      <c r="AV595" s="13">
        <v>1</v>
      </c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>
        <v>3.3333333333333333E-2</v>
      </c>
      <c r="BM595" s="13">
        <v>3.3333333333333333E-2</v>
      </c>
      <c r="BN595" s="13">
        <v>3.3333333333333333E-2</v>
      </c>
      <c r="BO595" s="13">
        <v>3.3333333333333333E-2</v>
      </c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>
        <v>8</v>
      </c>
    </row>
    <row r="596" spans="1:83" s="2" customFormat="1" ht="14.25" customHeight="1" x14ac:dyDescent="0.2">
      <c r="A596" s="10" t="s">
        <v>40</v>
      </c>
      <c r="B596" s="10">
        <v>805</v>
      </c>
      <c r="C596" s="10" t="s">
        <v>137</v>
      </c>
      <c r="D596" s="10">
        <v>2025</v>
      </c>
      <c r="E596" s="13">
        <v>9</v>
      </c>
      <c r="F596" s="13" t="s">
        <v>904</v>
      </c>
      <c r="G596" s="13">
        <v>1088</v>
      </c>
      <c r="H596" s="13">
        <v>1088</v>
      </c>
      <c r="I596" s="13">
        <v>1088</v>
      </c>
      <c r="J596" s="13">
        <v>1088</v>
      </c>
      <c r="K596" s="13">
        <v>1088</v>
      </c>
      <c r="L596" s="13">
        <v>1088</v>
      </c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>
        <v>36.266666666666666</v>
      </c>
      <c r="AA596" s="13">
        <v>36.266666666666666</v>
      </c>
      <c r="AB596" s="13">
        <v>36.266666666666666</v>
      </c>
      <c r="AC596" s="13">
        <v>36.266666666666666</v>
      </c>
      <c r="AD596" s="13">
        <v>36.266666666666666</v>
      </c>
      <c r="AE596" s="13">
        <v>36.266666666666666</v>
      </c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>
        <v>1</v>
      </c>
      <c r="AT596" s="13">
        <v>1</v>
      </c>
      <c r="AU596" s="13">
        <v>1</v>
      </c>
      <c r="AV596" s="13">
        <v>1</v>
      </c>
      <c r="AW596" s="13">
        <v>1</v>
      </c>
      <c r="AX596" s="13">
        <v>1</v>
      </c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>
        <v>3.3333333333333333E-2</v>
      </c>
      <c r="BM596" s="13">
        <v>3.3333333333333333E-2</v>
      </c>
      <c r="BN596" s="13">
        <v>3.3333333333333333E-2</v>
      </c>
      <c r="BO596" s="13">
        <v>3.3333333333333333E-2</v>
      </c>
      <c r="BP596" s="13">
        <v>3.3333333333333333E-2</v>
      </c>
      <c r="BQ596" s="13">
        <v>3.3333333333333333E-2</v>
      </c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>
        <v>4.5</v>
      </c>
    </row>
    <row r="597" spans="1:83" s="2" customFormat="1" ht="14.25" customHeight="1" x14ac:dyDescent="0.2">
      <c r="A597" s="10" t="s">
        <v>40</v>
      </c>
      <c r="B597" s="10">
        <v>569</v>
      </c>
      <c r="C597" s="10" t="s">
        <v>95</v>
      </c>
      <c r="D597" s="10">
        <v>2025</v>
      </c>
      <c r="E597" s="13">
        <v>9</v>
      </c>
      <c r="F597" s="13" t="s">
        <v>899</v>
      </c>
      <c r="G597" s="13">
        <v>2466</v>
      </c>
      <c r="H597" s="13">
        <v>2466</v>
      </c>
      <c r="I597" s="13">
        <v>2466</v>
      </c>
      <c r="J597" s="13">
        <v>2177</v>
      </c>
      <c r="K597" s="13">
        <v>2177</v>
      </c>
      <c r="L597" s="13">
        <v>2177</v>
      </c>
      <c r="M597" s="13">
        <v>2177</v>
      </c>
      <c r="N597" s="13">
        <v>2177</v>
      </c>
      <c r="O597" s="13">
        <v>2177</v>
      </c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>
        <v>82.2</v>
      </c>
      <c r="AA597" s="13">
        <v>82.2</v>
      </c>
      <c r="AB597" s="13">
        <v>82.2</v>
      </c>
      <c r="AC597" s="13">
        <v>72.566666666666663</v>
      </c>
      <c r="AD597" s="13">
        <v>72.566666666666663</v>
      </c>
      <c r="AE597" s="13">
        <v>72.566666666666663</v>
      </c>
      <c r="AF597" s="13">
        <v>72.566666666666663</v>
      </c>
      <c r="AG597" s="13">
        <v>72.566666666666663</v>
      </c>
      <c r="AH597" s="13">
        <v>72.566666666666663</v>
      </c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>
        <v>3</v>
      </c>
      <c r="AT597" s="13">
        <v>2</v>
      </c>
      <c r="AU597" s="13">
        <v>2</v>
      </c>
      <c r="AV597" s="13">
        <v>1</v>
      </c>
      <c r="AW597" s="13">
        <v>1</v>
      </c>
      <c r="AX597" s="13">
        <v>1</v>
      </c>
      <c r="AY597" s="13">
        <v>1</v>
      </c>
      <c r="AZ597" s="13">
        <v>1</v>
      </c>
      <c r="BA597" s="13">
        <v>1</v>
      </c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>
        <v>0.1</v>
      </c>
      <c r="BM597" s="13">
        <v>6.6666666666666666E-2</v>
      </c>
      <c r="BN597" s="13">
        <v>6.6666666666666666E-2</v>
      </c>
      <c r="BO597" s="13">
        <v>3.3333333333333333E-2</v>
      </c>
      <c r="BP597" s="13">
        <v>3.3333333333333333E-2</v>
      </c>
      <c r="BQ597" s="13">
        <v>3.3333333333333333E-2</v>
      </c>
      <c r="BR597" s="13">
        <v>3.3333333333333333E-2</v>
      </c>
      <c r="BS597" s="13">
        <v>3.3333333333333333E-2</v>
      </c>
      <c r="BT597" s="13">
        <v>3.3333333333333333E-2</v>
      </c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>
        <v>14.075833333241754</v>
      </c>
    </row>
    <row r="598" spans="1:83" s="2" customFormat="1" ht="14.25" customHeight="1" x14ac:dyDescent="0.2">
      <c r="A598" s="10" t="s">
        <v>40</v>
      </c>
      <c r="B598" s="10">
        <v>558</v>
      </c>
      <c r="C598" s="10" t="s">
        <v>90</v>
      </c>
      <c r="D598" s="10">
        <v>2025</v>
      </c>
      <c r="E598" s="13">
        <v>9</v>
      </c>
      <c r="F598" s="13" t="s">
        <v>903</v>
      </c>
      <c r="G598" s="13">
        <v>30543</v>
      </c>
      <c r="H598" s="13">
        <v>30543</v>
      </c>
      <c r="I598" s="13">
        <v>30543</v>
      </c>
      <c r="J598" s="13">
        <v>30543</v>
      </c>
      <c r="K598" s="13">
        <v>30543</v>
      </c>
      <c r="L598" s="13">
        <v>30543</v>
      </c>
      <c r="M598" s="13">
        <v>30543</v>
      </c>
      <c r="N598" s="13">
        <v>30543</v>
      </c>
      <c r="O598" s="13">
        <v>30543</v>
      </c>
      <c r="P598" s="13">
        <v>30543</v>
      </c>
      <c r="Q598" s="13">
        <v>30543</v>
      </c>
      <c r="R598" s="13">
        <v>30543</v>
      </c>
      <c r="S598" s="13">
        <v>30543</v>
      </c>
      <c r="T598" s="13">
        <v>30543</v>
      </c>
      <c r="U598" s="13">
        <v>30543</v>
      </c>
      <c r="V598" s="13">
        <v>30543</v>
      </c>
      <c r="W598" s="13">
        <v>30543</v>
      </c>
      <c r="X598" s="13">
        <v>30543</v>
      </c>
      <c r="Y598" s="13"/>
      <c r="Z598" s="13">
        <v>1018.1</v>
      </c>
      <c r="AA598" s="13">
        <v>1018.1</v>
      </c>
      <c r="AB598" s="13">
        <v>1018.1</v>
      </c>
      <c r="AC598" s="13">
        <v>1018.1</v>
      </c>
      <c r="AD598" s="13">
        <v>1018.1</v>
      </c>
      <c r="AE598" s="13">
        <v>1018.1</v>
      </c>
      <c r="AF598" s="13">
        <v>1018.1</v>
      </c>
      <c r="AG598" s="13">
        <v>1018.1</v>
      </c>
      <c r="AH598" s="13">
        <v>1018.1</v>
      </c>
      <c r="AI598" s="13">
        <v>1018.1</v>
      </c>
      <c r="AJ598" s="13">
        <v>1018.1</v>
      </c>
      <c r="AK598" s="13">
        <v>1018.1</v>
      </c>
      <c r="AL598" s="13">
        <v>1018.1</v>
      </c>
      <c r="AM598" s="13">
        <v>1018.1</v>
      </c>
      <c r="AN598" s="13">
        <v>1018.1</v>
      </c>
      <c r="AO598" s="13">
        <v>1018.1</v>
      </c>
      <c r="AP598" s="13">
        <v>1018.1</v>
      </c>
      <c r="AQ598" s="13">
        <v>1018.1</v>
      </c>
      <c r="AR598" s="13"/>
      <c r="AS598" s="13">
        <v>1</v>
      </c>
      <c r="AT598" s="13">
        <v>1</v>
      </c>
      <c r="AU598" s="13">
        <v>1</v>
      </c>
      <c r="AV598" s="13">
        <v>1</v>
      </c>
      <c r="AW598" s="13">
        <v>1</v>
      </c>
      <c r="AX598" s="13">
        <v>1</v>
      </c>
      <c r="AY598" s="13">
        <v>1</v>
      </c>
      <c r="AZ598" s="13">
        <v>1</v>
      </c>
      <c r="BA598" s="13">
        <v>1</v>
      </c>
      <c r="BB598" s="13">
        <v>1</v>
      </c>
      <c r="BC598" s="13">
        <v>1</v>
      </c>
      <c r="BD598" s="13">
        <v>1</v>
      </c>
      <c r="BE598" s="13">
        <v>1</v>
      </c>
      <c r="BF598" s="13">
        <v>1</v>
      </c>
      <c r="BG598" s="13">
        <v>1</v>
      </c>
      <c r="BH598" s="13">
        <v>1</v>
      </c>
      <c r="BI598" s="13">
        <v>1</v>
      </c>
      <c r="BJ598" s="13">
        <v>1</v>
      </c>
      <c r="BK598" s="13"/>
      <c r="BL598" s="13">
        <v>3.3333333333333333E-2</v>
      </c>
      <c r="BM598" s="13">
        <v>3.3333333333333333E-2</v>
      </c>
      <c r="BN598" s="13">
        <v>3.3333333333333333E-2</v>
      </c>
      <c r="BO598" s="13">
        <v>3.3333333333333333E-2</v>
      </c>
      <c r="BP598" s="13">
        <v>3.3333333333333333E-2</v>
      </c>
      <c r="BQ598" s="13">
        <v>3.3333333333333333E-2</v>
      </c>
      <c r="BR598" s="13">
        <v>3.3333333333333333E-2</v>
      </c>
      <c r="BS598" s="13">
        <v>3.3333333333333333E-2</v>
      </c>
      <c r="BT598" s="13">
        <v>3.3333333333333333E-2</v>
      </c>
      <c r="BU598" s="13">
        <v>3.3333333333333333E-2</v>
      </c>
      <c r="BV598" s="13">
        <v>3.3333333333333333E-2</v>
      </c>
      <c r="BW598" s="13">
        <v>3.3333333333333333E-2</v>
      </c>
      <c r="BX598" s="13">
        <v>3.3333333333333333E-2</v>
      </c>
      <c r="BY598" s="13">
        <v>3.3333333333333333E-2</v>
      </c>
      <c r="BZ598" s="13">
        <v>3.3333333333333333E-2</v>
      </c>
      <c r="CA598" s="13">
        <v>3.3333333333333333E-2</v>
      </c>
      <c r="CB598" s="13">
        <v>3.3333333333333333E-2</v>
      </c>
      <c r="CC598" s="13">
        <v>3.3333333333333333E-2</v>
      </c>
      <c r="CD598" s="13"/>
      <c r="CE598" s="13"/>
    </row>
    <row r="599" spans="1:83" s="2" customFormat="1" ht="14.25" customHeight="1" x14ac:dyDescent="0.2">
      <c r="A599" s="10" t="s">
        <v>40</v>
      </c>
      <c r="B599" s="10">
        <v>547</v>
      </c>
      <c r="C599" s="10" t="s">
        <v>94</v>
      </c>
      <c r="D599" s="10">
        <v>2025</v>
      </c>
      <c r="E599" s="13">
        <v>9</v>
      </c>
      <c r="F599" s="13" t="s">
        <v>906</v>
      </c>
      <c r="G599" s="13">
        <v>14144</v>
      </c>
      <c r="H599" s="13">
        <v>14144</v>
      </c>
      <c r="I599" s="13">
        <v>14144</v>
      </c>
      <c r="J599" s="13">
        <v>13364</v>
      </c>
      <c r="K599" s="13">
        <v>12602</v>
      </c>
      <c r="L599" s="13">
        <v>12602</v>
      </c>
      <c r="M599" s="13">
        <v>12602</v>
      </c>
      <c r="N599" s="13">
        <v>12602</v>
      </c>
      <c r="O599" s="13">
        <v>12602</v>
      </c>
      <c r="P599" s="13">
        <v>10500</v>
      </c>
      <c r="Q599" s="13">
        <v>10500</v>
      </c>
      <c r="R599" s="13">
        <v>10500</v>
      </c>
      <c r="S599" s="13">
        <v>10500</v>
      </c>
      <c r="T599" s="13">
        <v>10500</v>
      </c>
      <c r="U599" s="13">
        <v>10500</v>
      </c>
      <c r="V599" s="13"/>
      <c r="W599" s="13"/>
      <c r="X599" s="13"/>
      <c r="Y599" s="13"/>
      <c r="Z599" s="13">
        <v>471.46666666666664</v>
      </c>
      <c r="AA599" s="13">
        <v>471.46666666666664</v>
      </c>
      <c r="AB599" s="13">
        <v>471.46666666666664</v>
      </c>
      <c r="AC599" s="13">
        <v>445.46666666666664</v>
      </c>
      <c r="AD599" s="13">
        <v>420.06666666666666</v>
      </c>
      <c r="AE599" s="13">
        <v>420.06666666666666</v>
      </c>
      <c r="AF599" s="13">
        <v>420.06666666666666</v>
      </c>
      <c r="AG599" s="13">
        <v>420.06666666666666</v>
      </c>
      <c r="AH599" s="13">
        <v>420.06666666666666</v>
      </c>
      <c r="AI599" s="13">
        <v>350</v>
      </c>
      <c r="AJ599" s="13">
        <v>350</v>
      </c>
      <c r="AK599" s="13">
        <v>350</v>
      </c>
      <c r="AL599" s="13">
        <v>350</v>
      </c>
      <c r="AM599" s="13">
        <v>350</v>
      </c>
      <c r="AN599" s="13">
        <v>350</v>
      </c>
      <c r="AO599" s="13"/>
      <c r="AP599" s="13"/>
      <c r="AQ599" s="13"/>
      <c r="AR599" s="13"/>
      <c r="AS599" s="13">
        <v>5</v>
      </c>
      <c r="AT599" s="13">
        <v>5</v>
      </c>
      <c r="AU599" s="13">
        <v>5</v>
      </c>
      <c r="AV599" s="13">
        <v>3</v>
      </c>
      <c r="AW599" s="13">
        <v>2</v>
      </c>
      <c r="AX599" s="13">
        <v>2</v>
      </c>
      <c r="AY599" s="13">
        <v>2</v>
      </c>
      <c r="AZ599" s="13">
        <v>2</v>
      </c>
      <c r="BA599" s="13">
        <v>2</v>
      </c>
      <c r="BB599" s="13">
        <v>1</v>
      </c>
      <c r="BC599" s="13">
        <v>1</v>
      </c>
      <c r="BD599" s="13">
        <v>1</v>
      </c>
      <c r="BE599" s="13">
        <v>1</v>
      </c>
      <c r="BF599" s="13">
        <v>1</v>
      </c>
      <c r="BG599" s="13">
        <v>1</v>
      </c>
      <c r="BH599" s="13"/>
      <c r="BI599" s="13"/>
      <c r="BJ599" s="13"/>
      <c r="BK599" s="13"/>
      <c r="BL599" s="13">
        <v>0.16666666666666666</v>
      </c>
      <c r="BM599" s="13">
        <v>0.16666666666666666</v>
      </c>
      <c r="BN599" s="13">
        <v>0.16666666666666666</v>
      </c>
      <c r="BO599" s="13">
        <v>0.1</v>
      </c>
      <c r="BP599" s="13">
        <v>6.6666666666666666E-2</v>
      </c>
      <c r="BQ599" s="13">
        <v>6.6666666666666666E-2</v>
      </c>
      <c r="BR599" s="13">
        <v>6.6666666666666666E-2</v>
      </c>
      <c r="BS599" s="13">
        <v>6.6666666666666666E-2</v>
      </c>
      <c r="BT599" s="13">
        <v>6.6666666666666666E-2</v>
      </c>
      <c r="BU599" s="13">
        <v>3.3333333333333333E-2</v>
      </c>
      <c r="BV599" s="13">
        <v>3.3333333333333333E-2</v>
      </c>
      <c r="BW599" s="13">
        <v>3.3333333333333333E-2</v>
      </c>
      <c r="BX599" s="13">
        <v>3.3333333333333333E-2</v>
      </c>
      <c r="BY599" s="13">
        <v>3.3333333333333333E-2</v>
      </c>
      <c r="BZ599" s="13">
        <v>3.3333333333333333E-2</v>
      </c>
      <c r="CA599" s="13"/>
      <c r="CB599" s="13"/>
      <c r="CC599" s="13"/>
      <c r="CD599" s="13"/>
      <c r="CE599" s="13"/>
    </row>
    <row r="600" spans="1:83" s="2" customFormat="1" ht="14.25" customHeight="1" x14ac:dyDescent="0.2">
      <c r="A600" s="10" t="s">
        <v>40</v>
      </c>
      <c r="B600" s="10">
        <v>870</v>
      </c>
      <c r="C600" s="10" t="s">
        <v>112</v>
      </c>
      <c r="D600" s="10">
        <v>2025</v>
      </c>
      <c r="E600" s="13">
        <v>9</v>
      </c>
      <c r="F600" s="13" t="s">
        <v>900</v>
      </c>
      <c r="G600" s="13">
        <v>302714.99999999977</v>
      </c>
      <c r="H600" s="13">
        <v>302714.99999999977</v>
      </c>
      <c r="I600" s="13">
        <v>302158.99999999977</v>
      </c>
      <c r="J600" s="13">
        <v>295964.99999999977</v>
      </c>
      <c r="K600" s="13">
        <v>289430.99999999977</v>
      </c>
      <c r="L600" s="13">
        <v>286628.99999999977</v>
      </c>
      <c r="M600" s="13">
        <v>281209.99999999977</v>
      </c>
      <c r="N600" s="13">
        <v>277259.99999999977</v>
      </c>
      <c r="O600" s="13">
        <v>265260.99999999988</v>
      </c>
      <c r="P600" s="13">
        <v>255533.99999999994</v>
      </c>
      <c r="Q600" s="13">
        <v>212049</v>
      </c>
      <c r="R600" s="13">
        <v>212049</v>
      </c>
      <c r="S600" s="13">
        <v>206549</v>
      </c>
      <c r="T600" s="13">
        <v>197447</v>
      </c>
      <c r="U600" s="13">
        <v>197447</v>
      </c>
      <c r="V600" s="13">
        <v>136809</v>
      </c>
      <c r="W600" s="13">
        <v>102691</v>
      </c>
      <c r="X600" s="13"/>
      <c r="Y600" s="13"/>
      <c r="Z600" s="13">
        <v>10090.499999999993</v>
      </c>
      <c r="AA600" s="13">
        <v>10090.499999999993</v>
      </c>
      <c r="AB600" s="13">
        <v>10071.966666666658</v>
      </c>
      <c r="AC600" s="13">
        <v>9865.4999999999927</v>
      </c>
      <c r="AD600" s="13">
        <v>9647.6999999999916</v>
      </c>
      <c r="AE600" s="13">
        <v>9554.299999999992</v>
      </c>
      <c r="AF600" s="13">
        <v>9373.6666666666588</v>
      </c>
      <c r="AG600" s="13">
        <v>9241.9999999999927</v>
      </c>
      <c r="AH600" s="13">
        <v>8842.0333333333292</v>
      </c>
      <c r="AI600" s="13">
        <v>8517.7999999999975</v>
      </c>
      <c r="AJ600" s="13">
        <v>7068.3</v>
      </c>
      <c r="AK600" s="13">
        <v>7068.3</v>
      </c>
      <c r="AL600" s="13">
        <v>6884.9666666666662</v>
      </c>
      <c r="AM600" s="13">
        <v>6581.5666666666666</v>
      </c>
      <c r="AN600" s="13">
        <v>6581.5666666666666</v>
      </c>
      <c r="AO600" s="13">
        <v>4560.3</v>
      </c>
      <c r="AP600" s="13">
        <v>3423.0333333333333</v>
      </c>
      <c r="AQ600" s="13"/>
      <c r="AR600" s="13"/>
      <c r="AS600" s="13">
        <v>91</v>
      </c>
      <c r="AT600" s="13">
        <v>81</v>
      </c>
      <c r="AU600" s="13">
        <v>77</v>
      </c>
      <c r="AV600" s="13">
        <v>59</v>
      </c>
      <c r="AW600" s="13">
        <v>49</v>
      </c>
      <c r="AX600" s="13">
        <v>46</v>
      </c>
      <c r="AY600" s="13">
        <v>41</v>
      </c>
      <c r="AZ600" s="13">
        <v>38</v>
      </c>
      <c r="BA600" s="13">
        <v>31</v>
      </c>
      <c r="BB600" s="13">
        <v>27</v>
      </c>
      <c r="BC600" s="13">
        <v>13</v>
      </c>
      <c r="BD600" s="13">
        <v>13</v>
      </c>
      <c r="BE600" s="13">
        <v>12</v>
      </c>
      <c r="BF600" s="13">
        <v>11</v>
      </c>
      <c r="BG600" s="13">
        <v>11</v>
      </c>
      <c r="BH600" s="13">
        <v>6</v>
      </c>
      <c r="BI600" s="13">
        <v>4</v>
      </c>
      <c r="BJ600" s="13"/>
      <c r="BK600" s="13"/>
      <c r="BL600" s="13">
        <v>3.0333333333333332</v>
      </c>
      <c r="BM600" s="13">
        <v>2.7</v>
      </c>
      <c r="BN600" s="13">
        <v>2.5666666666666669</v>
      </c>
      <c r="BO600" s="13">
        <v>1.9666666666666666</v>
      </c>
      <c r="BP600" s="13">
        <v>1.6333333333333333</v>
      </c>
      <c r="BQ600" s="13">
        <v>1.5333333333333334</v>
      </c>
      <c r="BR600" s="13">
        <v>1.3666666666666667</v>
      </c>
      <c r="BS600" s="13">
        <v>1.2666666666666666</v>
      </c>
      <c r="BT600" s="13">
        <v>1.0333333333333334</v>
      </c>
      <c r="BU600" s="13">
        <v>0.9</v>
      </c>
      <c r="BV600" s="13">
        <v>0.43333333333333335</v>
      </c>
      <c r="BW600" s="13">
        <v>0.43333333333333335</v>
      </c>
      <c r="BX600" s="13">
        <v>0.4</v>
      </c>
      <c r="BY600" s="13">
        <v>0.36666666666666664</v>
      </c>
      <c r="BZ600" s="13">
        <v>0.36666666666666664</v>
      </c>
      <c r="CA600" s="13">
        <v>0.2</v>
      </c>
      <c r="CB600" s="13">
        <v>0.13333333333333333</v>
      </c>
      <c r="CC600" s="13"/>
      <c r="CD600" s="13"/>
      <c r="CE600" s="13">
        <v>178.21694444473599</v>
      </c>
    </row>
    <row r="601" spans="1:83" s="2" customFormat="1" ht="14.25" customHeight="1" x14ac:dyDescent="0.2">
      <c r="A601" s="10" t="s">
        <v>40</v>
      </c>
      <c r="B601" s="10">
        <v>579</v>
      </c>
      <c r="C601" s="10" t="s">
        <v>104</v>
      </c>
      <c r="D601" s="10">
        <v>2025</v>
      </c>
      <c r="E601" s="13">
        <v>9</v>
      </c>
      <c r="F601" s="13" t="s">
        <v>908</v>
      </c>
      <c r="G601" s="13">
        <v>1884</v>
      </c>
      <c r="H601" s="13">
        <v>1884</v>
      </c>
      <c r="I601" s="13">
        <v>1601</v>
      </c>
      <c r="J601" s="13">
        <v>1259</v>
      </c>
      <c r="K601" s="13">
        <v>1259</v>
      </c>
      <c r="L601" s="13">
        <v>1259</v>
      </c>
      <c r="M601" s="13">
        <v>1259</v>
      </c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>
        <v>62.8</v>
      </c>
      <c r="AA601" s="13">
        <v>62.8</v>
      </c>
      <c r="AB601" s="13">
        <v>53.366666666666667</v>
      </c>
      <c r="AC601" s="13">
        <v>41.966666666666669</v>
      </c>
      <c r="AD601" s="13">
        <v>41.966666666666669</v>
      </c>
      <c r="AE601" s="13">
        <v>41.966666666666669</v>
      </c>
      <c r="AF601" s="13">
        <v>41.966666666666669</v>
      </c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>
        <v>4</v>
      </c>
      <c r="AT601" s="13">
        <v>4</v>
      </c>
      <c r="AU601" s="13">
        <v>2</v>
      </c>
      <c r="AV601" s="13">
        <v>1</v>
      </c>
      <c r="AW601" s="13">
        <v>1</v>
      </c>
      <c r="AX601" s="13">
        <v>1</v>
      </c>
      <c r="AY601" s="13">
        <v>1</v>
      </c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>
        <v>0.13333333333333333</v>
      </c>
      <c r="BM601" s="13">
        <v>0.13333333333333333</v>
      </c>
      <c r="BN601" s="13">
        <v>6.6666666666666666E-2</v>
      </c>
      <c r="BO601" s="13">
        <v>3.3333333333333333E-2</v>
      </c>
      <c r="BP601" s="13">
        <v>3.3333333333333333E-2</v>
      </c>
      <c r="BQ601" s="13">
        <v>3.3333333333333333E-2</v>
      </c>
      <c r="BR601" s="13">
        <v>3.3333333333333333E-2</v>
      </c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</row>
    <row r="602" spans="1:83" s="2" customFormat="1" ht="14.25" customHeight="1" x14ac:dyDescent="0.2">
      <c r="A602" s="10" t="s">
        <v>40</v>
      </c>
      <c r="B602" s="10">
        <v>557</v>
      </c>
      <c r="C602" s="10" t="s">
        <v>182</v>
      </c>
      <c r="D602" s="10">
        <v>2025</v>
      </c>
      <c r="E602" s="13">
        <v>9</v>
      </c>
      <c r="F602" s="13" t="s">
        <v>911</v>
      </c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>
        <v>8</v>
      </c>
    </row>
    <row r="603" spans="1:83" s="2" customFormat="1" ht="14.25" customHeight="1" x14ac:dyDescent="0.2">
      <c r="A603" s="10" t="s">
        <v>40</v>
      </c>
      <c r="B603" s="10">
        <v>550</v>
      </c>
      <c r="C603" s="10" t="s">
        <v>178</v>
      </c>
      <c r="D603" s="10">
        <v>2025</v>
      </c>
      <c r="E603" s="13">
        <v>9</v>
      </c>
      <c r="F603" s="13" t="s">
        <v>909</v>
      </c>
      <c r="G603" s="13">
        <v>457</v>
      </c>
      <c r="H603" s="13">
        <v>457</v>
      </c>
      <c r="I603" s="13">
        <v>457</v>
      </c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>
        <v>15.233333333333333</v>
      </c>
      <c r="AA603" s="13">
        <v>15.233333333333333</v>
      </c>
      <c r="AB603" s="13">
        <v>15.233333333333333</v>
      </c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>
        <v>1</v>
      </c>
      <c r="AT603" s="13">
        <v>1</v>
      </c>
      <c r="AU603" s="13">
        <v>1</v>
      </c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>
        <v>3.3333333333333333E-2</v>
      </c>
      <c r="BM603" s="13">
        <v>3.3333333333333333E-2</v>
      </c>
      <c r="BN603" s="13">
        <v>3.3333333333333333E-2</v>
      </c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>
        <v>16</v>
      </c>
    </row>
    <row r="604" spans="1:83" s="2" customFormat="1" ht="14.25" customHeight="1" x14ac:dyDescent="0.2">
      <c r="A604" s="10" t="s">
        <v>251</v>
      </c>
      <c r="B604" s="10">
        <v>383</v>
      </c>
      <c r="C604" s="10" t="s">
        <v>252</v>
      </c>
      <c r="D604" s="10">
        <v>2025</v>
      </c>
      <c r="E604" s="13">
        <v>9</v>
      </c>
      <c r="F604" s="13" t="s">
        <v>912</v>
      </c>
      <c r="G604" s="13">
        <v>20698.29999999997</v>
      </c>
      <c r="H604" s="13">
        <v>20698.29999999997</v>
      </c>
      <c r="I604" s="13">
        <v>20698.29999999997</v>
      </c>
      <c r="J604" s="13">
        <v>20698.29999999997</v>
      </c>
      <c r="K604" s="13">
        <v>20698.29999999997</v>
      </c>
      <c r="L604" s="13">
        <v>20698.29999999997</v>
      </c>
      <c r="M604" s="13">
        <v>20698.29999999997</v>
      </c>
      <c r="N604" s="13">
        <v>20698.29999999997</v>
      </c>
      <c r="O604" s="13">
        <v>20698.29999999997</v>
      </c>
      <c r="P604" s="13">
        <v>20698.29999999997</v>
      </c>
      <c r="Q604" s="13">
        <v>8672.3000000000102</v>
      </c>
      <c r="R604" s="13">
        <v>8672.3000000000102</v>
      </c>
      <c r="S604" s="13">
        <v>8672.3000000000102</v>
      </c>
      <c r="T604" s="13"/>
      <c r="U604" s="13"/>
      <c r="V604" s="13"/>
      <c r="W604" s="13"/>
      <c r="X604" s="13"/>
      <c r="Y604" s="13"/>
      <c r="Z604" s="13">
        <v>689.94333333333236</v>
      </c>
      <c r="AA604" s="13">
        <v>689.94333333333236</v>
      </c>
      <c r="AB604" s="13">
        <v>689.94333333333236</v>
      </c>
      <c r="AC604" s="13">
        <v>689.94333333333236</v>
      </c>
      <c r="AD604" s="13">
        <v>689.94333333333236</v>
      </c>
      <c r="AE604" s="13">
        <v>689.94333333333236</v>
      </c>
      <c r="AF604" s="13">
        <v>689.94333333333236</v>
      </c>
      <c r="AG604" s="13">
        <v>689.94333333333236</v>
      </c>
      <c r="AH604" s="13">
        <v>689.94333333333236</v>
      </c>
      <c r="AI604" s="13">
        <v>689.94333333333236</v>
      </c>
      <c r="AJ604" s="13">
        <v>289.07666666666699</v>
      </c>
      <c r="AK604" s="13">
        <v>289.07666666666699</v>
      </c>
      <c r="AL604" s="13">
        <v>289.07666666666699</v>
      </c>
      <c r="AM604" s="13"/>
      <c r="AN604" s="13"/>
      <c r="AO604" s="13"/>
      <c r="AP604" s="13"/>
      <c r="AQ604" s="13"/>
      <c r="AR604" s="13"/>
      <c r="AS604" s="13">
        <v>4</v>
      </c>
      <c r="AT604" s="13">
        <v>4</v>
      </c>
      <c r="AU604" s="13">
        <v>4</v>
      </c>
      <c r="AV604" s="13">
        <v>4</v>
      </c>
      <c r="AW604" s="13">
        <v>4</v>
      </c>
      <c r="AX604" s="13">
        <v>4</v>
      </c>
      <c r="AY604" s="13">
        <v>4</v>
      </c>
      <c r="AZ604" s="13">
        <v>4</v>
      </c>
      <c r="BA604" s="13">
        <v>4</v>
      </c>
      <c r="BB604" s="13">
        <v>4</v>
      </c>
      <c r="BC604" s="13">
        <v>1</v>
      </c>
      <c r="BD604" s="13">
        <v>1</v>
      </c>
      <c r="BE604" s="13">
        <v>1</v>
      </c>
      <c r="BF604" s="13"/>
      <c r="BG604" s="13"/>
      <c r="BH604" s="13"/>
      <c r="BI604" s="13"/>
      <c r="BJ604" s="13"/>
      <c r="BK604" s="13"/>
      <c r="BL604" s="13">
        <v>0.13333333333333333</v>
      </c>
      <c r="BM604" s="13">
        <v>0.13333333333333333</v>
      </c>
      <c r="BN604" s="13">
        <v>0.13333333333333333</v>
      </c>
      <c r="BO604" s="13">
        <v>0.13333333333333333</v>
      </c>
      <c r="BP604" s="13">
        <v>0.13333333333333333</v>
      </c>
      <c r="BQ604" s="13">
        <v>0.13333333333333333</v>
      </c>
      <c r="BR604" s="13">
        <v>0.13333333333333333</v>
      </c>
      <c r="BS604" s="13">
        <v>0.13333333333333333</v>
      </c>
      <c r="BT604" s="13">
        <v>0.13333333333333333</v>
      </c>
      <c r="BU604" s="13">
        <v>0.13333333333333333</v>
      </c>
      <c r="BV604" s="13">
        <v>3.3333333333333333E-2</v>
      </c>
      <c r="BW604" s="13">
        <v>3.3333333333333333E-2</v>
      </c>
      <c r="BX604" s="13">
        <v>3.3333333333333333E-2</v>
      </c>
      <c r="BY604" s="13"/>
      <c r="BZ604" s="13"/>
      <c r="CA604" s="13"/>
      <c r="CB604" s="13"/>
      <c r="CC604" s="13"/>
      <c r="CD604" s="13"/>
      <c r="CE604" s="13"/>
    </row>
    <row r="605" spans="1:83" s="2" customFormat="1" ht="14.25" customHeight="1" x14ac:dyDescent="0.2">
      <c r="A605" s="10" t="s">
        <v>27</v>
      </c>
      <c r="B605" s="10">
        <v>571</v>
      </c>
      <c r="C605" s="10" t="s">
        <v>191</v>
      </c>
      <c r="D605" s="10">
        <v>2025</v>
      </c>
      <c r="E605" s="13">
        <v>9</v>
      </c>
      <c r="F605" s="13" t="s">
        <v>923</v>
      </c>
      <c r="G605" s="13">
        <v>5407.0000000000009</v>
      </c>
      <c r="H605" s="13">
        <v>5407</v>
      </c>
      <c r="I605" s="13">
        <v>5407</v>
      </c>
      <c r="J605" s="13">
        <v>4124</v>
      </c>
      <c r="K605" s="13">
        <v>4124</v>
      </c>
      <c r="L605" s="13">
        <v>2316</v>
      </c>
      <c r="M605" s="13">
        <v>2316</v>
      </c>
      <c r="N605" s="13">
        <v>2316</v>
      </c>
      <c r="O605" s="13">
        <v>2316</v>
      </c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>
        <v>180.23333333333338</v>
      </c>
      <c r="AA605" s="13">
        <v>180.23333333333332</v>
      </c>
      <c r="AB605" s="13">
        <v>180.23333333333332</v>
      </c>
      <c r="AC605" s="13">
        <v>137.46666666666667</v>
      </c>
      <c r="AD605" s="13">
        <v>137.46666666666667</v>
      </c>
      <c r="AE605" s="13">
        <v>77.2</v>
      </c>
      <c r="AF605" s="13">
        <v>77.2</v>
      </c>
      <c r="AG605" s="13">
        <v>77.2</v>
      </c>
      <c r="AH605" s="13">
        <v>77.2</v>
      </c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>
        <v>8</v>
      </c>
      <c r="AT605" s="13">
        <v>7</v>
      </c>
      <c r="AU605" s="13">
        <v>7</v>
      </c>
      <c r="AV605" s="13">
        <v>3</v>
      </c>
      <c r="AW605" s="13">
        <v>3</v>
      </c>
      <c r="AX605" s="13">
        <v>1</v>
      </c>
      <c r="AY605" s="13">
        <v>1</v>
      </c>
      <c r="AZ605" s="13">
        <v>1</v>
      </c>
      <c r="BA605" s="13">
        <v>1</v>
      </c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>
        <v>0.26666666666666666</v>
      </c>
      <c r="BM605" s="13">
        <v>0.23333333333333334</v>
      </c>
      <c r="BN605" s="13">
        <v>0.23333333333333334</v>
      </c>
      <c r="BO605" s="13">
        <v>0.1</v>
      </c>
      <c r="BP605" s="13">
        <v>0.1</v>
      </c>
      <c r="BQ605" s="13">
        <v>3.3333333333333333E-2</v>
      </c>
      <c r="BR605" s="13">
        <v>3.3333333333333333E-2</v>
      </c>
      <c r="BS605" s="13">
        <v>3.3333333333333333E-2</v>
      </c>
      <c r="BT605" s="13">
        <v>3.3333333333333333E-2</v>
      </c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>
        <v>5.7033333334838971</v>
      </c>
    </row>
    <row r="606" spans="1:83" s="2" customFormat="1" ht="14.25" customHeight="1" x14ac:dyDescent="0.2">
      <c r="A606" s="10" t="s">
        <v>27</v>
      </c>
      <c r="B606" s="10">
        <v>520</v>
      </c>
      <c r="C606" s="10" t="s">
        <v>101</v>
      </c>
      <c r="D606" s="10">
        <v>2025</v>
      </c>
      <c r="E606" s="13">
        <v>9</v>
      </c>
      <c r="F606" s="13" t="s">
        <v>929</v>
      </c>
      <c r="G606" s="13">
        <v>476</v>
      </c>
      <c r="H606" s="13">
        <v>476</v>
      </c>
      <c r="I606" s="13">
        <v>476</v>
      </c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>
        <v>15.866666666666667</v>
      </c>
      <c r="AA606" s="13">
        <v>15.866666666666667</v>
      </c>
      <c r="AB606" s="13">
        <v>15.866666666666667</v>
      </c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>
        <v>1</v>
      </c>
      <c r="AT606" s="13">
        <v>1</v>
      </c>
      <c r="AU606" s="13">
        <v>1</v>
      </c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>
        <v>3.3333333333333333E-2</v>
      </c>
      <c r="BM606" s="13">
        <v>3.3333333333333333E-2</v>
      </c>
      <c r="BN606" s="13">
        <v>3.3333333333333333E-2</v>
      </c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</row>
    <row r="607" spans="1:83" s="2" customFormat="1" ht="14.25" customHeight="1" x14ac:dyDescent="0.2">
      <c r="A607" s="10" t="s">
        <v>27</v>
      </c>
      <c r="B607" s="10">
        <v>838</v>
      </c>
      <c r="C607" s="10" t="s">
        <v>98</v>
      </c>
      <c r="D607" s="10">
        <v>2025</v>
      </c>
      <c r="E607" s="13">
        <v>9</v>
      </c>
      <c r="F607" s="13" t="s">
        <v>927</v>
      </c>
      <c r="G607" s="13">
        <v>949</v>
      </c>
      <c r="H607" s="13">
        <v>949</v>
      </c>
      <c r="I607" s="13">
        <v>949</v>
      </c>
      <c r="J607" s="13">
        <v>949</v>
      </c>
      <c r="K607" s="13">
        <v>949</v>
      </c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>
        <v>31.633333333333333</v>
      </c>
      <c r="AA607" s="13">
        <v>31.633333333333333</v>
      </c>
      <c r="AB607" s="13">
        <v>31.633333333333333</v>
      </c>
      <c r="AC607" s="13">
        <v>31.633333333333333</v>
      </c>
      <c r="AD607" s="13">
        <v>31.633333333333333</v>
      </c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>
        <v>1</v>
      </c>
      <c r="AT607" s="13">
        <v>1</v>
      </c>
      <c r="AU607" s="13">
        <v>1</v>
      </c>
      <c r="AV607" s="13">
        <v>1</v>
      </c>
      <c r="AW607" s="13">
        <v>1</v>
      </c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>
        <v>3.3333333333333333E-2</v>
      </c>
      <c r="BM607" s="13">
        <v>3.3333333333333333E-2</v>
      </c>
      <c r="BN607" s="13">
        <v>3.3333333333333333E-2</v>
      </c>
      <c r="BO607" s="13">
        <v>3.3333333333333333E-2</v>
      </c>
      <c r="BP607" s="13">
        <v>3.3333333333333333E-2</v>
      </c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</row>
    <row r="608" spans="1:83" s="2" customFormat="1" ht="14.25" customHeight="1" x14ac:dyDescent="0.2">
      <c r="A608" s="10" t="s">
        <v>27</v>
      </c>
      <c r="B608" s="10">
        <v>573</v>
      </c>
      <c r="C608" s="10" t="s">
        <v>120</v>
      </c>
      <c r="D608" s="10">
        <v>2025</v>
      </c>
      <c r="E608" s="13">
        <v>9</v>
      </c>
      <c r="F608" s="13" t="s">
        <v>926</v>
      </c>
      <c r="G608" s="13">
        <v>116</v>
      </c>
      <c r="H608" s="13">
        <v>116</v>
      </c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>
        <v>3.8666666666666667</v>
      </c>
      <c r="AA608" s="13">
        <v>3.8666666666666667</v>
      </c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>
        <v>2</v>
      </c>
      <c r="AT608" s="13">
        <v>2</v>
      </c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>
        <v>6.6666666666666666E-2</v>
      </c>
      <c r="BM608" s="13">
        <v>6.6666666666666666E-2</v>
      </c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>
        <v>153.59388888835207</v>
      </c>
    </row>
    <row r="609" spans="1:83" s="2" customFormat="1" ht="14.25" customHeight="1" x14ac:dyDescent="0.2">
      <c r="A609" s="10" t="s">
        <v>27</v>
      </c>
      <c r="B609" s="10">
        <v>803</v>
      </c>
      <c r="C609" s="10" t="s">
        <v>154</v>
      </c>
      <c r="D609" s="10">
        <v>2025</v>
      </c>
      <c r="E609" s="13">
        <v>9</v>
      </c>
      <c r="F609" s="13" t="s">
        <v>925</v>
      </c>
      <c r="G609" s="13">
        <v>2000</v>
      </c>
      <c r="H609" s="13">
        <v>2000</v>
      </c>
      <c r="I609" s="13">
        <v>2000</v>
      </c>
      <c r="J609" s="13">
        <v>2000</v>
      </c>
      <c r="K609" s="13">
        <v>2000</v>
      </c>
      <c r="L609" s="13">
        <v>2000</v>
      </c>
      <c r="M609" s="13">
        <v>2000</v>
      </c>
      <c r="N609" s="13">
        <v>2000</v>
      </c>
      <c r="O609" s="13">
        <v>2000</v>
      </c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>
        <v>66.666666666666671</v>
      </c>
      <c r="AA609" s="13">
        <v>66.666666666666671</v>
      </c>
      <c r="AB609" s="13">
        <v>66.666666666666671</v>
      </c>
      <c r="AC609" s="13">
        <v>66.666666666666671</v>
      </c>
      <c r="AD609" s="13">
        <v>66.666666666666671</v>
      </c>
      <c r="AE609" s="13">
        <v>66.666666666666671</v>
      </c>
      <c r="AF609" s="13">
        <v>66.666666666666671</v>
      </c>
      <c r="AG609" s="13">
        <v>66.666666666666671</v>
      </c>
      <c r="AH609" s="13">
        <v>66.666666666666671</v>
      </c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>
        <v>1</v>
      </c>
      <c r="AT609" s="13">
        <v>1</v>
      </c>
      <c r="AU609" s="13">
        <v>1</v>
      </c>
      <c r="AV609" s="13">
        <v>1</v>
      </c>
      <c r="AW609" s="13">
        <v>1</v>
      </c>
      <c r="AX609" s="13">
        <v>1</v>
      </c>
      <c r="AY609" s="13">
        <v>1</v>
      </c>
      <c r="AZ609" s="13">
        <v>1</v>
      </c>
      <c r="BA609" s="13">
        <v>1</v>
      </c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>
        <v>3.3333333333333333E-2</v>
      </c>
      <c r="BM609" s="13">
        <v>3.3333333333333333E-2</v>
      </c>
      <c r="BN609" s="13">
        <v>3.3333333333333333E-2</v>
      </c>
      <c r="BO609" s="13">
        <v>3.3333333333333333E-2</v>
      </c>
      <c r="BP609" s="13">
        <v>3.3333333333333333E-2</v>
      </c>
      <c r="BQ609" s="13">
        <v>3.3333333333333333E-2</v>
      </c>
      <c r="BR609" s="13">
        <v>3.3333333333333333E-2</v>
      </c>
      <c r="BS609" s="13">
        <v>3.3333333333333333E-2</v>
      </c>
      <c r="BT609" s="13">
        <v>3.3333333333333333E-2</v>
      </c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>
        <v>2.81</v>
      </c>
    </row>
    <row r="610" spans="1:83" s="2" customFormat="1" ht="14.25" customHeight="1" x14ac:dyDescent="0.2">
      <c r="A610" s="10" t="s">
        <v>27</v>
      </c>
      <c r="B610" s="10">
        <v>548</v>
      </c>
      <c r="C610" s="10" t="s">
        <v>91</v>
      </c>
      <c r="D610" s="10">
        <v>2025</v>
      </c>
      <c r="E610" s="13">
        <v>9</v>
      </c>
      <c r="F610" s="13" t="s">
        <v>914</v>
      </c>
      <c r="G610" s="13">
        <v>267667.98999999982</v>
      </c>
      <c r="H610" s="13">
        <v>267667.99000000005</v>
      </c>
      <c r="I610" s="13">
        <v>262281</v>
      </c>
      <c r="J610" s="13">
        <v>222314.00000000003</v>
      </c>
      <c r="K610" s="13">
        <v>187314.00000000009</v>
      </c>
      <c r="L610" s="13">
        <v>182877.00000000015</v>
      </c>
      <c r="M610" s="13">
        <v>165789.00000000023</v>
      </c>
      <c r="N610" s="13">
        <v>149946.00000000017</v>
      </c>
      <c r="O610" s="13">
        <v>143449.00000000015</v>
      </c>
      <c r="P610" s="13">
        <v>122498.00000000009</v>
      </c>
      <c r="Q610" s="13">
        <v>46683.999999999985</v>
      </c>
      <c r="R610" s="13">
        <v>46683.999999999985</v>
      </c>
      <c r="S610" s="13">
        <v>29121.000000000015</v>
      </c>
      <c r="T610" s="13">
        <v>13120</v>
      </c>
      <c r="U610" s="13">
        <v>13120</v>
      </c>
      <c r="V610" s="13"/>
      <c r="W610" s="13"/>
      <c r="X610" s="13"/>
      <c r="Y610" s="13"/>
      <c r="Z610" s="13">
        <v>8922.2663333333276</v>
      </c>
      <c r="AA610" s="13">
        <v>8922.2663333333348</v>
      </c>
      <c r="AB610" s="13">
        <v>8742.7000000000007</v>
      </c>
      <c r="AC610" s="13">
        <v>7410.4666666666681</v>
      </c>
      <c r="AD610" s="13">
        <v>6243.8000000000029</v>
      </c>
      <c r="AE610" s="13">
        <v>6095.9000000000051</v>
      </c>
      <c r="AF610" s="13">
        <v>5526.3000000000075</v>
      </c>
      <c r="AG610" s="13">
        <v>4998.2000000000062</v>
      </c>
      <c r="AH610" s="13">
        <v>4781.6333333333378</v>
      </c>
      <c r="AI610" s="13">
        <v>4083.2666666666696</v>
      </c>
      <c r="AJ610" s="13">
        <v>1556.1333333333328</v>
      </c>
      <c r="AK610" s="13">
        <v>1556.1333333333328</v>
      </c>
      <c r="AL610" s="13">
        <v>970.7000000000005</v>
      </c>
      <c r="AM610" s="13">
        <v>437.33333333333331</v>
      </c>
      <c r="AN610" s="13">
        <v>437.33333333333331</v>
      </c>
      <c r="AO610" s="13"/>
      <c r="AP610" s="13"/>
      <c r="AQ610" s="13"/>
      <c r="AR610" s="13"/>
      <c r="AS610" s="13">
        <v>333</v>
      </c>
      <c r="AT610" s="13">
        <v>305</v>
      </c>
      <c r="AU610" s="13">
        <v>261</v>
      </c>
      <c r="AV610" s="13">
        <v>137</v>
      </c>
      <c r="AW610" s="13">
        <v>78</v>
      </c>
      <c r="AX610" s="13">
        <v>73</v>
      </c>
      <c r="AY610" s="13">
        <v>57</v>
      </c>
      <c r="AZ610" s="13">
        <v>45</v>
      </c>
      <c r="BA610" s="13">
        <v>41</v>
      </c>
      <c r="BB610" s="13">
        <v>31</v>
      </c>
      <c r="BC610" s="13">
        <v>6</v>
      </c>
      <c r="BD610" s="13">
        <v>6</v>
      </c>
      <c r="BE610" s="13">
        <v>3</v>
      </c>
      <c r="BF610" s="13">
        <v>1</v>
      </c>
      <c r="BG610" s="13">
        <v>1</v>
      </c>
      <c r="BH610" s="13"/>
      <c r="BI610" s="13"/>
      <c r="BJ610" s="13"/>
      <c r="BK610" s="13"/>
      <c r="BL610" s="13">
        <v>11.1</v>
      </c>
      <c r="BM610" s="13">
        <v>10.166666666666666</v>
      </c>
      <c r="BN610" s="13">
        <v>8.6999999999999993</v>
      </c>
      <c r="BO610" s="13">
        <v>4.5666666666666664</v>
      </c>
      <c r="BP610" s="13">
        <v>2.6</v>
      </c>
      <c r="BQ610" s="13">
        <v>2.4333333333333331</v>
      </c>
      <c r="BR610" s="13">
        <v>1.9</v>
      </c>
      <c r="BS610" s="13">
        <v>1.5</v>
      </c>
      <c r="BT610" s="13">
        <v>1.3666666666666667</v>
      </c>
      <c r="BU610" s="13">
        <v>1.0333333333333334</v>
      </c>
      <c r="BV610" s="13">
        <v>0.2</v>
      </c>
      <c r="BW610" s="13">
        <v>0.2</v>
      </c>
      <c r="BX610" s="13">
        <v>0.1</v>
      </c>
      <c r="BY610" s="13">
        <v>3.3333333333333333E-2</v>
      </c>
      <c r="BZ610" s="13">
        <v>3.3333333333333333E-2</v>
      </c>
      <c r="CA610" s="13"/>
      <c r="CB610" s="13"/>
      <c r="CC610" s="13"/>
      <c r="CD610" s="13"/>
      <c r="CE610" s="13">
        <v>163.96777777797541</v>
      </c>
    </row>
    <row r="611" spans="1:83" s="2" customFormat="1" ht="14.25" customHeight="1" x14ac:dyDescent="0.2">
      <c r="A611" s="10" t="s">
        <v>27</v>
      </c>
      <c r="B611" s="10">
        <v>891</v>
      </c>
      <c r="C611" s="10" t="s">
        <v>113</v>
      </c>
      <c r="D611" s="10">
        <v>2025</v>
      </c>
      <c r="E611" s="13">
        <v>9</v>
      </c>
      <c r="F611" s="13" t="s">
        <v>915</v>
      </c>
      <c r="G611" s="13">
        <v>299327.82000000012</v>
      </c>
      <c r="H611" s="13">
        <v>299399.82000000007</v>
      </c>
      <c r="I611" s="13">
        <v>293500.94999999995</v>
      </c>
      <c r="J611" s="13">
        <v>267375</v>
      </c>
      <c r="K611" s="13">
        <v>230884</v>
      </c>
      <c r="L611" s="13">
        <v>214357.00000000006</v>
      </c>
      <c r="M611" s="13">
        <v>190089.00000000006</v>
      </c>
      <c r="N611" s="13">
        <v>168206.00000000006</v>
      </c>
      <c r="O611" s="13">
        <v>152382.00000000006</v>
      </c>
      <c r="P611" s="13">
        <v>143908.00000000003</v>
      </c>
      <c r="Q611" s="13">
        <v>86641.000000000029</v>
      </c>
      <c r="R611" s="13">
        <v>81249.000000000029</v>
      </c>
      <c r="S611" s="13">
        <v>69753</v>
      </c>
      <c r="T611" s="13">
        <v>69753</v>
      </c>
      <c r="U611" s="13">
        <v>59333.000000000007</v>
      </c>
      <c r="V611" s="13">
        <v>48761</v>
      </c>
      <c r="W611" s="13">
        <v>30340</v>
      </c>
      <c r="X611" s="13">
        <v>30340</v>
      </c>
      <c r="Y611" s="13"/>
      <c r="Z611" s="13">
        <v>9977.5940000000046</v>
      </c>
      <c r="AA611" s="13">
        <v>9979.9940000000024</v>
      </c>
      <c r="AB611" s="13">
        <v>9783.364999999998</v>
      </c>
      <c r="AC611" s="13">
        <v>8912.5</v>
      </c>
      <c r="AD611" s="13">
        <v>7696.1333333333332</v>
      </c>
      <c r="AE611" s="13">
        <v>7145.2333333333354</v>
      </c>
      <c r="AF611" s="13">
        <v>6336.300000000002</v>
      </c>
      <c r="AG611" s="13">
        <v>5606.8666666666686</v>
      </c>
      <c r="AH611" s="13">
        <v>5079.4000000000024</v>
      </c>
      <c r="AI611" s="13">
        <v>4796.9333333333343</v>
      </c>
      <c r="AJ611" s="13">
        <v>2888.0333333333342</v>
      </c>
      <c r="AK611" s="13">
        <v>2708.3000000000011</v>
      </c>
      <c r="AL611" s="13">
        <v>2325.1</v>
      </c>
      <c r="AM611" s="13">
        <v>2325.1</v>
      </c>
      <c r="AN611" s="13">
        <v>1977.7666666666669</v>
      </c>
      <c r="AO611" s="13">
        <v>1625.3666666666666</v>
      </c>
      <c r="AP611" s="13">
        <v>1011.3333333333334</v>
      </c>
      <c r="AQ611" s="13">
        <v>1011.3333333333334</v>
      </c>
      <c r="AR611" s="13"/>
      <c r="AS611" s="13">
        <v>305</v>
      </c>
      <c r="AT611" s="13">
        <v>282</v>
      </c>
      <c r="AU611" s="13">
        <v>236</v>
      </c>
      <c r="AV611" s="13">
        <v>154</v>
      </c>
      <c r="AW611" s="13">
        <v>95</v>
      </c>
      <c r="AX611" s="13">
        <v>76</v>
      </c>
      <c r="AY611" s="13">
        <v>54</v>
      </c>
      <c r="AZ611" s="13">
        <v>38</v>
      </c>
      <c r="BA611" s="13">
        <v>29</v>
      </c>
      <c r="BB611" s="13">
        <v>25</v>
      </c>
      <c r="BC611" s="13">
        <v>7</v>
      </c>
      <c r="BD611" s="13">
        <v>6</v>
      </c>
      <c r="BE611" s="13">
        <v>4</v>
      </c>
      <c r="BF611" s="13">
        <v>4</v>
      </c>
      <c r="BG611" s="13">
        <v>3</v>
      </c>
      <c r="BH611" s="13">
        <v>2</v>
      </c>
      <c r="BI611" s="13">
        <v>1</v>
      </c>
      <c r="BJ611" s="13">
        <v>1</v>
      </c>
      <c r="BK611" s="13"/>
      <c r="BL611" s="13">
        <v>10.166666666666666</v>
      </c>
      <c r="BM611" s="13">
        <v>9.4</v>
      </c>
      <c r="BN611" s="13">
        <v>7.8666666666666663</v>
      </c>
      <c r="BO611" s="13">
        <v>5.1333333333333337</v>
      </c>
      <c r="BP611" s="13">
        <v>3.1666666666666665</v>
      </c>
      <c r="BQ611" s="13">
        <v>2.5333333333333332</v>
      </c>
      <c r="BR611" s="13">
        <v>1.8</v>
      </c>
      <c r="BS611" s="13">
        <v>1.2666666666666666</v>
      </c>
      <c r="BT611" s="13">
        <v>0.96666666666666667</v>
      </c>
      <c r="BU611" s="13">
        <v>0.83333333333333337</v>
      </c>
      <c r="BV611" s="13">
        <v>0.23333333333333334</v>
      </c>
      <c r="BW611" s="13">
        <v>0.2</v>
      </c>
      <c r="BX611" s="13">
        <v>0.13333333333333333</v>
      </c>
      <c r="BY611" s="13">
        <v>0.13333333333333333</v>
      </c>
      <c r="BZ611" s="13">
        <v>0.1</v>
      </c>
      <c r="CA611" s="13">
        <v>6.6666666666666666E-2</v>
      </c>
      <c r="CB611" s="13">
        <v>3.3333333333333333E-2</v>
      </c>
      <c r="CC611" s="13">
        <v>3.3333333333333333E-2</v>
      </c>
      <c r="CD611" s="13"/>
      <c r="CE611" s="13">
        <v>189.90722222282784</v>
      </c>
    </row>
    <row r="612" spans="1:83" s="2" customFormat="1" ht="14.25" customHeight="1" x14ac:dyDescent="0.2">
      <c r="A612" s="10" t="s">
        <v>27</v>
      </c>
      <c r="B612" s="10">
        <v>814</v>
      </c>
      <c r="C612" s="10" t="s">
        <v>111</v>
      </c>
      <c r="D612" s="10">
        <v>2025</v>
      </c>
      <c r="E612" s="13">
        <v>9</v>
      </c>
      <c r="F612" s="13" t="s">
        <v>916</v>
      </c>
      <c r="G612" s="13">
        <v>244124.86000000039</v>
      </c>
      <c r="H612" s="13">
        <v>244124.86000000054</v>
      </c>
      <c r="I612" s="13">
        <v>235373.87000000046</v>
      </c>
      <c r="J612" s="13">
        <v>199425.99000000028</v>
      </c>
      <c r="K612" s="13">
        <v>159608.0200000004</v>
      </c>
      <c r="L612" s="13">
        <v>145397.02000000037</v>
      </c>
      <c r="M612" s="13">
        <v>132400.02000000031</v>
      </c>
      <c r="N612" s="13">
        <v>116766.02000000024</v>
      </c>
      <c r="O612" s="13">
        <v>106431.00000000023</v>
      </c>
      <c r="P612" s="13">
        <v>95609.000000000276</v>
      </c>
      <c r="Q612" s="13">
        <v>34097.999999999985</v>
      </c>
      <c r="R612" s="13">
        <v>34097.999999999985</v>
      </c>
      <c r="S612" s="13"/>
      <c r="T612" s="13"/>
      <c r="U612" s="13"/>
      <c r="V612" s="13"/>
      <c r="W612" s="13"/>
      <c r="X612" s="13"/>
      <c r="Y612" s="13"/>
      <c r="Z612" s="13">
        <v>8137.495333333346</v>
      </c>
      <c r="AA612" s="13">
        <v>8137.4953333333515</v>
      </c>
      <c r="AB612" s="13">
        <v>7845.7956666666823</v>
      </c>
      <c r="AC612" s="13">
        <v>6647.5330000000095</v>
      </c>
      <c r="AD612" s="13">
        <v>5320.2673333333469</v>
      </c>
      <c r="AE612" s="13">
        <v>4846.5673333333452</v>
      </c>
      <c r="AF612" s="13">
        <v>4413.3340000000107</v>
      </c>
      <c r="AG612" s="13">
        <v>3892.2006666666744</v>
      </c>
      <c r="AH612" s="13">
        <v>3547.7000000000075</v>
      </c>
      <c r="AI612" s="13">
        <v>3186.9666666666758</v>
      </c>
      <c r="AJ612" s="13">
        <v>1136.5999999999995</v>
      </c>
      <c r="AK612" s="13">
        <v>1136.5999999999995</v>
      </c>
      <c r="AL612" s="13"/>
      <c r="AM612" s="13"/>
      <c r="AN612" s="13"/>
      <c r="AO612" s="13"/>
      <c r="AP612" s="13"/>
      <c r="AQ612" s="13"/>
      <c r="AR612" s="13"/>
      <c r="AS612" s="13">
        <v>391</v>
      </c>
      <c r="AT612" s="13">
        <v>328</v>
      </c>
      <c r="AU612" s="13">
        <v>260</v>
      </c>
      <c r="AV612" s="13">
        <v>145</v>
      </c>
      <c r="AW612" s="13">
        <v>77</v>
      </c>
      <c r="AX612" s="13">
        <v>61</v>
      </c>
      <c r="AY612" s="13">
        <v>49</v>
      </c>
      <c r="AZ612" s="13">
        <v>37</v>
      </c>
      <c r="BA612" s="13">
        <v>31</v>
      </c>
      <c r="BB612" s="13">
        <v>26</v>
      </c>
      <c r="BC612" s="13">
        <v>6</v>
      </c>
      <c r="BD612" s="13">
        <v>6</v>
      </c>
      <c r="BE612" s="13"/>
      <c r="BF612" s="13"/>
      <c r="BG612" s="13"/>
      <c r="BH612" s="13"/>
      <c r="BI612" s="13"/>
      <c r="BJ612" s="13"/>
      <c r="BK612" s="13"/>
      <c r="BL612" s="13">
        <v>13.033333333333333</v>
      </c>
      <c r="BM612" s="13">
        <v>10.933333333333334</v>
      </c>
      <c r="BN612" s="13">
        <v>8.6666666666666661</v>
      </c>
      <c r="BO612" s="13">
        <v>4.833333333333333</v>
      </c>
      <c r="BP612" s="13">
        <v>2.5666666666666669</v>
      </c>
      <c r="BQ612" s="13">
        <v>2.0333333333333332</v>
      </c>
      <c r="BR612" s="13">
        <v>1.6333333333333333</v>
      </c>
      <c r="BS612" s="13">
        <v>1.2333333333333334</v>
      </c>
      <c r="BT612" s="13">
        <v>1.0333333333333334</v>
      </c>
      <c r="BU612" s="13">
        <v>0.8666666666666667</v>
      </c>
      <c r="BV612" s="13">
        <v>0.2</v>
      </c>
      <c r="BW612" s="13">
        <v>0.2</v>
      </c>
      <c r="BX612" s="13"/>
      <c r="BY612" s="13"/>
      <c r="BZ612" s="13"/>
      <c r="CA612" s="13"/>
      <c r="CB612" s="13"/>
      <c r="CC612" s="13"/>
      <c r="CD612" s="13"/>
      <c r="CE612" s="13">
        <v>158.50111111061415</v>
      </c>
    </row>
    <row r="613" spans="1:83" s="2" customFormat="1" ht="14.25" customHeight="1" x14ac:dyDescent="0.2">
      <c r="A613" s="10" t="s">
        <v>27</v>
      </c>
      <c r="B613" s="10">
        <v>574</v>
      </c>
      <c r="C613" s="10" t="s">
        <v>100</v>
      </c>
      <c r="D613" s="10">
        <v>2025</v>
      </c>
      <c r="E613" s="13">
        <v>9</v>
      </c>
      <c r="F613" s="13" t="s">
        <v>917</v>
      </c>
      <c r="G613" s="13">
        <v>278885.04999999929</v>
      </c>
      <c r="H613" s="13">
        <v>279239.04999999917</v>
      </c>
      <c r="I613" s="13">
        <v>270388.98999999976</v>
      </c>
      <c r="J613" s="13">
        <v>216363.04000000015</v>
      </c>
      <c r="K613" s="13">
        <v>173790.00000000035</v>
      </c>
      <c r="L613" s="13">
        <v>155968.00000000052</v>
      </c>
      <c r="M613" s="13">
        <v>141055.00000000044</v>
      </c>
      <c r="N613" s="13">
        <v>131380.00000000038</v>
      </c>
      <c r="O613" s="13">
        <v>116131.00000000038</v>
      </c>
      <c r="P613" s="13">
        <v>103256.0000000002</v>
      </c>
      <c r="Q613" s="13">
        <v>21847.999999999975</v>
      </c>
      <c r="R613" s="13">
        <v>16623.000000000007</v>
      </c>
      <c r="S613" s="13"/>
      <c r="T613" s="13"/>
      <c r="U613" s="13"/>
      <c r="V613" s="13"/>
      <c r="W613" s="13"/>
      <c r="X613" s="13"/>
      <c r="Y613" s="13"/>
      <c r="Z613" s="13">
        <v>9296.1683333333094</v>
      </c>
      <c r="AA613" s="13">
        <v>9307.9683333333051</v>
      </c>
      <c r="AB613" s="13">
        <v>9012.9663333333247</v>
      </c>
      <c r="AC613" s="13">
        <v>7212.1013333333385</v>
      </c>
      <c r="AD613" s="13">
        <v>5793.0000000000118</v>
      </c>
      <c r="AE613" s="13">
        <v>5198.9333333333507</v>
      </c>
      <c r="AF613" s="13">
        <v>4701.8333333333476</v>
      </c>
      <c r="AG613" s="13">
        <v>4379.3333333333458</v>
      </c>
      <c r="AH613" s="13">
        <v>3871.033333333346</v>
      </c>
      <c r="AI613" s="13">
        <v>3441.8666666666736</v>
      </c>
      <c r="AJ613" s="13">
        <v>728.26666666666586</v>
      </c>
      <c r="AK613" s="13">
        <v>554.10000000000025</v>
      </c>
      <c r="AL613" s="13"/>
      <c r="AM613" s="13"/>
      <c r="AN613" s="13"/>
      <c r="AO613" s="13"/>
      <c r="AP613" s="13"/>
      <c r="AQ613" s="13"/>
      <c r="AR613" s="13"/>
      <c r="AS613" s="13">
        <v>433</v>
      </c>
      <c r="AT613" s="13">
        <v>391</v>
      </c>
      <c r="AU613" s="13">
        <v>322</v>
      </c>
      <c r="AV613" s="13">
        <v>157</v>
      </c>
      <c r="AW613" s="13">
        <v>86</v>
      </c>
      <c r="AX613" s="13">
        <v>66</v>
      </c>
      <c r="AY613" s="13">
        <v>52</v>
      </c>
      <c r="AZ613" s="13">
        <v>45</v>
      </c>
      <c r="BA613" s="13">
        <v>36</v>
      </c>
      <c r="BB613" s="13">
        <v>30</v>
      </c>
      <c r="BC613" s="13">
        <v>4</v>
      </c>
      <c r="BD613" s="13">
        <v>3</v>
      </c>
      <c r="BE613" s="13"/>
      <c r="BF613" s="13"/>
      <c r="BG613" s="13"/>
      <c r="BH613" s="13"/>
      <c r="BI613" s="13"/>
      <c r="BJ613" s="13"/>
      <c r="BK613" s="13"/>
      <c r="BL613" s="13">
        <v>14.433333333333334</v>
      </c>
      <c r="BM613" s="13">
        <v>13.033333333333333</v>
      </c>
      <c r="BN613" s="13">
        <v>10.733333333333333</v>
      </c>
      <c r="BO613" s="13">
        <v>5.2333333333333334</v>
      </c>
      <c r="BP613" s="13">
        <v>2.8666666666666667</v>
      </c>
      <c r="BQ613" s="13">
        <v>2.2000000000000002</v>
      </c>
      <c r="BR613" s="13">
        <v>1.7333333333333334</v>
      </c>
      <c r="BS613" s="13">
        <v>1.5</v>
      </c>
      <c r="BT613" s="13">
        <v>1.2</v>
      </c>
      <c r="BU613" s="13">
        <v>1</v>
      </c>
      <c r="BV613" s="13">
        <v>0.13333333333333333</v>
      </c>
      <c r="BW613" s="13">
        <v>0.1</v>
      </c>
      <c r="BX613" s="13"/>
      <c r="BY613" s="13"/>
      <c r="BZ613" s="13"/>
      <c r="CA613" s="13"/>
      <c r="CB613" s="13"/>
      <c r="CC613" s="13"/>
      <c r="CD613" s="13"/>
      <c r="CE613" s="13">
        <v>170.53250000058907</v>
      </c>
    </row>
    <row r="614" spans="1:83" s="2" customFormat="1" ht="14.25" customHeight="1" x14ac:dyDescent="0.2">
      <c r="A614" s="10" t="s">
        <v>27</v>
      </c>
      <c r="B614" s="10">
        <v>820</v>
      </c>
      <c r="C614" s="10" t="s">
        <v>134</v>
      </c>
      <c r="D614" s="10">
        <v>2025</v>
      </c>
      <c r="E614" s="13">
        <v>9</v>
      </c>
      <c r="F614" s="13" t="s">
        <v>918</v>
      </c>
      <c r="G614" s="13">
        <v>127126.98999999995</v>
      </c>
      <c r="H614" s="13">
        <v>127126.99000000002</v>
      </c>
      <c r="I614" s="13">
        <v>123778.95000000003</v>
      </c>
      <c r="J614" s="13">
        <v>103596.00000000003</v>
      </c>
      <c r="K614" s="13">
        <v>81065</v>
      </c>
      <c r="L614" s="13">
        <v>73116.000000000029</v>
      </c>
      <c r="M614" s="13">
        <v>60410.999999999971</v>
      </c>
      <c r="N614" s="13">
        <v>51491.999999999964</v>
      </c>
      <c r="O614" s="13">
        <v>48114.999999999985</v>
      </c>
      <c r="P614" s="13">
        <v>37491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>
        <v>4237.5663333333314</v>
      </c>
      <c r="AA614" s="13">
        <v>4237.5663333333341</v>
      </c>
      <c r="AB614" s="13">
        <v>4125.9650000000011</v>
      </c>
      <c r="AC614" s="13">
        <v>3453.2000000000012</v>
      </c>
      <c r="AD614" s="13">
        <v>2702.1666666666665</v>
      </c>
      <c r="AE614" s="13">
        <v>2437.2000000000012</v>
      </c>
      <c r="AF614" s="13">
        <v>2013.6999999999991</v>
      </c>
      <c r="AG614" s="13">
        <v>1716.3999999999987</v>
      </c>
      <c r="AH614" s="13">
        <v>1603.8333333333328</v>
      </c>
      <c r="AI614" s="13">
        <v>1249.7</v>
      </c>
      <c r="AJ614" s="13"/>
      <c r="AK614" s="13"/>
      <c r="AL614" s="13"/>
      <c r="AM614" s="13"/>
      <c r="AN614" s="13"/>
      <c r="AO614" s="13"/>
      <c r="AP614" s="13"/>
      <c r="AQ614" s="13"/>
      <c r="AR614" s="13"/>
      <c r="AS614" s="13">
        <v>215</v>
      </c>
      <c r="AT614" s="13">
        <v>180</v>
      </c>
      <c r="AU614" s="13">
        <v>148</v>
      </c>
      <c r="AV614" s="13">
        <v>83</v>
      </c>
      <c r="AW614" s="13">
        <v>47</v>
      </c>
      <c r="AX614" s="13">
        <v>38</v>
      </c>
      <c r="AY614" s="13">
        <v>26</v>
      </c>
      <c r="AZ614" s="13">
        <v>19</v>
      </c>
      <c r="BA614" s="13">
        <v>17</v>
      </c>
      <c r="BB614" s="13">
        <v>12</v>
      </c>
      <c r="BC614" s="13"/>
      <c r="BD614" s="13"/>
      <c r="BE614" s="13"/>
      <c r="BF614" s="13"/>
      <c r="BG614" s="13"/>
      <c r="BH614" s="13"/>
      <c r="BI614" s="13"/>
      <c r="BJ614" s="13"/>
      <c r="BK614" s="13"/>
      <c r="BL614" s="13">
        <v>7.166666666666667</v>
      </c>
      <c r="BM614" s="13">
        <v>6</v>
      </c>
      <c r="BN614" s="13">
        <v>4.9333333333333336</v>
      </c>
      <c r="BO614" s="13">
        <v>2.7666666666666666</v>
      </c>
      <c r="BP614" s="13">
        <v>1.5666666666666667</v>
      </c>
      <c r="BQ614" s="13">
        <v>1.2666666666666666</v>
      </c>
      <c r="BR614" s="13">
        <v>0.8666666666666667</v>
      </c>
      <c r="BS614" s="13">
        <v>0.6333333333333333</v>
      </c>
      <c r="BT614" s="13">
        <v>0.56666666666666665</v>
      </c>
      <c r="BU614" s="13">
        <v>0.4</v>
      </c>
      <c r="BV614" s="13"/>
      <c r="BW614" s="13"/>
      <c r="BX614" s="13"/>
      <c r="BY614" s="13"/>
      <c r="BZ614" s="13"/>
      <c r="CA614" s="13"/>
      <c r="CB614" s="13"/>
      <c r="CC614" s="13"/>
      <c r="CD614" s="13"/>
      <c r="CE614" s="13">
        <v>161.75638888894582</v>
      </c>
    </row>
    <row r="615" spans="1:83" s="2" customFormat="1" ht="14.25" customHeight="1" x14ac:dyDescent="0.2">
      <c r="A615" s="10" t="s">
        <v>27</v>
      </c>
      <c r="B615" s="10">
        <v>516</v>
      </c>
      <c r="C615" s="10" t="s">
        <v>119</v>
      </c>
      <c r="D615" s="10">
        <v>2025</v>
      </c>
      <c r="E615" s="13">
        <v>9</v>
      </c>
      <c r="F615" s="13" t="s">
        <v>919</v>
      </c>
      <c r="G615" s="13">
        <v>137244.95000000027</v>
      </c>
      <c r="H615" s="13">
        <v>137244.95000000027</v>
      </c>
      <c r="I615" s="13">
        <v>132775.00000000029</v>
      </c>
      <c r="J615" s="13">
        <v>119152.00000000033</v>
      </c>
      <c r="K615" s="13">
        <v>103135.00000000007</v>
      </c>
      <c r="L615" s="13">
        <v>95231.999999999985</v>
      </c>
      <c r="M615" s="13">
        <v>82244.000000000073</v>
      </c>
      <c r="N615" s="13">
        <v>67842.000000000029</v>
      </c>
      <c r="O615" s="13">
        <v>57517.999999999978</v>
      </c>
      <c r="P615" s="13">
        <v>52189.999999999985</v>
      </c>
      <c r="Q615" s="13">
        <v>18763.999999999996</v>
      </c>
      <c r="R615" s="13">
        <v>18763.999999999996</v>
      </c>
      <c r="S615" s="13"/>
      <c r="T615" s="13"/>
      <c r="U615" s="13"/>
      <c r="V615" s="13"/>
      <c r="W615" s="13"/>
      <c r="X615" s="13"/>
      <c r="Y615" s="13"/>
      <c r="Z615" s="13">
        <v>4574.831666666676</v>
      </c>
      <c r="AA615" s="13">
        <v>4574.831666666676</v>
      </c>
      <c r="AB615" s="13">
        <v>4425.833333333343</v>
      </c>
      <c r="AC615" s="13">
        <v>3971.7333333333445</v>
      </c>
      <c r="AD615" s="13">
        <v>3437.8333333333358</v>
      </c>
      <c r="AE615" s="13">
        <v>3174.3999999999996</v>
      </c>
      <c r="AF615" s="13">
        <v>2741.466666666669</v>
      </c>
      <c r="AG615" s="13">
        <v>2261.400000000001</v>
      </c>
      <c r="AH615" s="13">
        <v>1917.266666666666</v>
      </c>
      <c r="AI615" s="13">
        <v>1739.6666666666663</v>
      </c>
      <c r="AJ615" s="13">
        <v>625.46666666666658</v>
      </c>
      <c r="AK615" s="13">
        <v>625.46666666666658</v>
      </c>
      <c r="AL615" s="13"/>
      <c r="AM615" s="13"/>
      <c r="AN615" s="13"/>
      <c r="AO615" s="13"/>
      <c r="AP615" s="13"/>
      <c r="AQ615" s="13"/>
      <c r="AR615" s="13"/>
      <c r="AS615" s="13">
        <v>170</v>
      </c>
      <c r="AT615" s="13">
        <v>156</v>
      </c>
      <c r="AU615" s="13">
        <v>121</v>
      </c>
      <c r="AV615" s="13">
        <v>80</v>
      </c>
      <c r="AW615" s="13">
        <v>54</v>
      </c>
      <c r="AX615" s="13">
        <v>45</v>
      </c>
      <c r="AY615" s="13">
        <v>33</v>
      </c>
      <c r="AZ615" s="13">
        <v>22</v>
      </c>
      <c r="BA615" s="13">
        <v>16</v>
      </c>
      <c r="BB615" s="13">
        <v>14</v>
      </c>
      <c r="BC615" s="13">
        <v>3</v>
      </c>
      <c r="BD615" s="13">
        <v>3</v>
      </c>
      <c r="BE615" s="13"/>
      <c r="BF615" s="13"/>
      <c r="BG615" s="13"/>
      <c r="BH615" s="13"/>
      <c r="BI615" s="13"/>
      <c r="BJ615" s="13"/>
      <c r="BK615" s="13"/>
      <c r="BL615" s="13">
        <v>5.666666666666667</v>
      </c>
      <c r="BM615" s="13">
        <v>5.2</v>
      </c>
      <c r="BN615" s="13">
        <v>4.0333333333333332</v>
      </c>
      <c r="BO615" s="13">
        <v>2.6666666666666665</v>
      </c>
      <c r="BP615" s="13">
        <v>1.8</v>
      </c>
      <c r="BQ615" s="13">
        <v>1.5</v>
      </c>
      <c r="BR615" s="13">
        <v>1.1000000000000001</v>
      </c>
      <c r="BS615" s="13">
        <v>0.73333333333333328</v>
      </c>
      <c r="BT615" s="13">
        <v>0.53333333333333333</v>
      </c>
      <c r="BU615" s="13">
        <v>0.46666666666666667</v>
      </c>
      <c r="BV615" s="13">
        <v>0.1</v>
      </c>
      <c r="BW615" s="13">
        <v>0.1</v>
      </c>
      <c r="BX615" s="13"/>
      <c r="BY615" s="13"/>
      <c r="BZ615" s="13"/>
      <c r="CA615" s="13"/>
      <c r="CB615" s="13"/>
      <c r="CC615" s="13"/>
      <c r="CD615" s="13"/>
      <c r="CE615" s="13">
        <v>127.84361111152219</v>
      </c>
    </row>
    <row r="616" spans="1:83" s="2" customFormat="1" ht="14.25" customHeight="1" x14ac:dyDescent="0.2">
      <c r="A616" s="10" t="s">
        <v>27</v>
      </c>
      <c r="B616" s="10">
        <v>550</v>
      </c>
      <c r="C616" s="10" t="s">
        <v>178</v>
      </c>
      <c r="D616" s="10">
        <v>2025</v>
      </c>
      <c r="E616" s="13">
        <v>9</v>
      </c>
      <c r="F616" s="13" t="s">
        <v>920</v>
      </c>
      <c r="G616" s="13">
        <v>10462.1</v>
      </c>
      <c r="H616" s="13">
        <v>10462.099999999999</v>
      </c>
      <c r="I616" s="13">
        <v>9603.06</v>
      </c>
      <c r="J616" s="13">
        <v>2976.04</v>
      </c>
      <c r="K616" s="13">
        <v>879</v>
      </c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>
        <v>348.73666666666668</v>
      </c>
      <c r="AA616" s="13">
        <v>348.73666666666662</v>
      </c>
      <c r="AB616" s="13">
        <v>320.10199999999998</v>
      </c>
      <c r="AC616" s="13">
        <v>99.201333333333338</v>
      </c>
      <c r="AD616" s="13">
        <v>29.3</v>
      </c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>
        <v>42</v>
      </c>
      <c r="AT616" s="13">
        <v>34</v>
      </c>
      <c r="AU616" s="13">
        <v>26</v>
      </c>
      <c r="AV616" s="13">
        <v>5</v>
      </c>
      <c r="AW616" s="13">
        <v>1</v>
      </c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>
        <v>1.4</v>
      </c>
      <c r="BM616" s="13">
        <v>1.1333333333333333</v>
      </c>
      <c r="BN616" s="13">
        <v>0.8666666666666667</v>
      </c>
      <c r="BO616" s="13">
        <v>0.16666666666666666</v>
      </c>
      <c r="BP616" s="13">
        <v>3.3333333333333333E-2</v>
      </c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>
        <v>89.554166666539388</v>
      </c>
    </row>
    <row r="617" spans="1:83" s="2" customFormat="1" ht="14.25" customHeight="1" x14ac:dyDescent="0.2">
      <c r="A617" s="10" t="s">
        <v>27</v>
      </c>
      <c r="B617" s="10">
        <v>572</v>
      </c>
      <c r="C617" s="10" t="s">
        <v>123</v>
      </c>
      <c r="D617" s="10">
        <v>2025</v>
      </c>
      <c r="E617" s="13">
        <v>9</v>
      </c>
      <c r="F617" s="13" t="s">
        <v>913</v>
      </c>
      <c r="G617" s="13">
        <v>63942.929999999978</v>
      </c>
      <c r="H617" s="13">
        <v>63942.929999999978</v>
      </c>
      <c r="I617" s="13">
        <v>60361.039999999994</v>
      </c>
      <c r="J617" s="13">
        <v>44434</v>
      </c>
      <c r="K617" s="13">
        <v>29717</v>
      </c>
      <c r="L617" s="13">
        <v>27949</v>
      </c>
      <c r="M617" s="13">
        <v>23723</v>
      </c>
      <c r="N617" s="13">
        <v>16062</v>
      </c>
      <c r="O617" s="13">
        <v>14500</v>
      </c>
      <c r="P617" s="13">
        <v>14500</v>
      </c>
      <c r="Q617" s="13">
        <v>5500</v>
      </c>
      <c r="R617" s="13">
        <v>5500</v>
      </c>
      <c r="S617" s="13"/>
      <c r="T617" s="13"/>
      <c r="U617" s="13"/>
      <c r="V617" s="13"/>
      <c r="W617" s="13"/>
      <c r="X617" s="13"/>
      <c r="Y617" s="13"/>
      <c r="Z617" s="13">
        <v>2131.4309999999991</v>
      </c>
      <c r="AA617" s="13">
        <v>2131.4309999999991</v>
      </c>
      <c r="AB617" s="13">
        <v>2012.0346666666665</v>
      </c>
      <c r="AC617" s="13">
        <v>1481.1333333333334</v>
      </c>
      <c r="AD617" s="13">
        <v>990.56666666666672</v>
      </c>
      <c r="AE617" s="13">
        <v>931.63333333333333</v>
      </c>
      <c r="AF617" s="13">
        <v>790.76666666666665</v>
      </c>
      <c r="AG617" s="13">
        <v>535.4</v>
      </c>
      <c r="AH617" s="13">
        <v>483.33333333333331</v>
      </c>
      <c r="AI617" s="13">
        <v>483.33333333333331</v>
      </c>
      <c r="AJ617" s="13">
        <v>183.33333333333334</v>
      </c>
      <c r="AK617" s="13">
        <v>183.33333333333334</v>
      </c>
      <c r="AL617" s="13"/>
      <c r="AM617" s="13"/>
      <c r="AN617" s="13"/>
      <c r="AO617" s="13"/>
      <c r="AP617" s="13"/>
      <c r="AQ617" s="13"/>
      <c r="AR617" s="13"/>
      <c r="AS617" s="13">
        <v>128</v>
      </c>
      <c r="AT617" s="13">
        <v>123</v>
      </c>
      <c r="AU617" s="13">
        <v>93</v>
      </c>
      <c r="AV617" s="13">
        <v>42</v>
      </c>
      <c r="AW617" s="13">
        <v>17</v>
      </c>
      <c r="AX617" s="13">
        <v>15</v>
      </c>
      <c r="AY617" s="13">
        <v>11</v>
      </c>
      <c r="AZ617" s="13">
        <v>5</v>
      </c>
      <c r="BA617" s="13">
        <v>4</v>
      </c>
      <c r="BB617" s="13">
        <v>4</v>
      </c>
      <c r="BC617" s="13">
        <v>1</v>
      </c>
      <c r="BD617" s="13">
        <v>1</v>
      </c>
      <c r="BE617" s="13"/>
      <c r="BF617" s="13"/>
      <c r="BG617" s="13"/>
      <c r="BH617" s="13"/>
      <c r="BI617" s="13"/>
      <c r="BJ617" s="13"/>
      <c r="BK617" s="13"/>
      <c r="BL617" s="13">
        <v>4.2666666666666666</v>
      </c>
      <c r="BM617" s="13">
        <v>4.0999999999999996</v>
      </c>
      <c r="BN617" s="13">
        <v>3.1</v>
      </c>
      <c r="BO617" s="13">
        <v>1.4</v>
      </c>
      <c r="BP617" s="13">
        <v>0.56666666666666665</v>
      </c>
      <c r="BQ617" s="13">
        <v>0.5</v>
      </c>
      <c r="BR617" s="13">
        <v>0.36666666666666664</v>
      </c>
      <c r="BS617" s="13">
        <v>0.16666666666666666</v>
      </c>
      <c r="BT617" s="13">
        <v>0.13333333333333333</v>
      </c>
      <c r="BU617" s="13">
        <v>0.13333333333333333</v>
      </c>
      <c r="BV617" s="13">
        <v>3.3333333333333333E-2</v>
      </c>
      <c r="BW617" s="13">
        <v>3.3333333333333333E-2</v>
      </c>
      <c r="BX617" s="13"/>
      <c r="BY617" s="13"/>
      <c r="BZ617" s="13"/>
      <c r="CA617" s="13"/>
      <c r="CB617" s="13"/>
      <c r="CC617" s="13"/>
      <c r="CD617" s="13"/>
      <c r="CE617" s="13">
        <v>72.880277777861338</v>
      </c>
    </row>
    <row r="618" spans="1:83" s="2" customFormat="1" ht="14.25" customHeight="1" x14ac:dyDescent="0.2">
      <c r="A618" s="10" t="s">
        <v>27</v>
      </c>
      <c r="B618" s="10">
        <v>557</v>
      </c>
      <c r="C618" s="10" t="s">
        <v>182</v>
      </c>
      <c r="D618" s="10">
        <v>2025</v>
      </c>
      <c r="E618" s="13">
        <v>9</v>
      </c>
      <c r="F618" s="13" t="s">
        <v>921</v>
      </c>
      <c r="G618" s="13">
        <v>13084.04</v>
      </c>
      <c r="H618" s="13">
        <v>13084.04</v>
      </c>
      <c r="I618" s="13">
        <v>12955.04</v>
      </c>
      <c r="J618" s="13">
        <v>11893</v>
      </c>
      <c r="K618" s="13">
        <v>9472</v>
      </c>
      <c r="L618" s="13">
        <v>9472</v>
      </c>
      <c r="M618" s="13">
        <v>7215</v>
      </c>
      <c r="N618" s="13">
        <v>6000</v>
      </c>
      <c r="O618" s="13">
        <v>6000</v>
      </c>
      <c r="P618" s="13">
        <v>6000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>
        <v>436.1346666666667</v>
      </c>
      <c r="AA618" s="13">
        <v>436.1346666666667</v>
      </c>
      <c r="AB618" s="13">
        <v>431.83466666666669</v>
      </c>
      <c r="AC618" s="13">
        <v>396.43333333333334</v>
      </c>
      <c r="AD618" s="13">
        <v>315.73333333333335</v>
      </c>
      <c r="AE618" s="13">
        <v>315.73333333333335</v>
      </c>
      <c r="AF618" s="13">
        <v>240.5</v>
      </c>
      <c r="AG618" s="13">
        <v>200</v>
      </c>
      <c r="AH618" s="13">
        <v>200</v>
      </c>
      <c r="AI618" s="13">
        <v>200</v>
      </c>
      <c r="AJ618" s="13"/>
      <c r="AK618" s="13"/>
      <c r="AL618" s="13"/>
      <c r="AM618" s="13"/>
      <c r="AN618" s="13"/>
      <c r="AO618" s="13"/>
      <c r="AP618" s="13"/>
      <c r="AQ618" s="13"/>
      <c r="AR618" s="13"/>
      <c r="AS618" s="13">
        <v>13</v>
      </c>
      <c r="AT618" s="13">
        <v>13</v>
      </c>
      <c r="AU618" s="13">
        <v>12</v>
      </c>
      <c r="AV618" s="13">
        <v>9</v>
      </c>
      <c r="AW618" s="13">
        <v>5</v>
      </c>
      <c r="AX618" s="13">
        <v>5</v>
      </c>
      <c r="AY618" s="13">
        <v>3</v>
      </c>
      <c r="AZ618" s="13">
        <v>2</v>
      </c>
      <c r="BA618" s="13">
        <v>2</v>
      </c>
      <c r="BB618" s="13">
        <v>2</v>
      </c>
      <c r="BC618" s="13"/>
      <c r="BD618" s="13"/>
      <c r="BE618" s="13"/>
      <c r="BF618" s="13"/>
      <c r="BG618" s="13"/>
      <c r="BH618" s="13"/>
      <c r="BI618" s="13"/>
      <c r="BJ618" s="13"/>
      <c r="BK618" s="13"/>
      <c r="BL618" s="13">
        <v>0.43333333333333335</v>
      </c>
      <c r="BM618" s="13">
        <v>0.43333333333333335</v>
      </c>
      <c r="BN618" s="13">
        <v>0.4</v>
      </c>
      <c r="BO618" s="13">
        <v>0.3</v>
      </c>
      <c r="BP618" s="13">
        <v>0.16666666666666666</v>
      </c>
      <c r="BQ618" s="13">
        <v>0.16666666666666666</v>
      </c>
      <c r="BR618" s="13">
        <v>0.1</v>
      </c>
      <c r="BS618" s="13">
        <v>6.6666666666666666E-2</v>
      </c>
      <c r="BT618" s="13">
        <v>6.6666666666666666E-2</v>
      </c>
      <c r="BU618" s="13">
        <v>6.6666666666666666E-2</v>
      </c>
      <c r="BV618" s="13"/>
      <c r="BW618" s="13"/>
      <c r="BX618" s="13"/>
      <c r="BY618" s="13"/>
      <c r="BZ618" s="13"/>
      <c r="CA618" s="13"/>
      <c r="CB618" s="13"/>
      <c r="CC618" s="13"/>
      <c r="CD618" s="13"/>
      <c r="CE618" s="13">
        <v>8.1999999999999993</v>
      </c>
    </row>
    <row r="619" spans="1:83" s="2" customFormat="1" ht="14.25" customHeight="1" x14ac:dyDescent="0.2">
      <c r="A619" s="10" t="s">
        <v>27</v>
      </c>
      <c r="B619" s="10">
        <v>805</v>
      </c>
      <c r="C619" s="10" t="s">
        <v>137</v>
      </c>
      <c r="D619" s="10">
        <v>2025</v>
      </c>
      <c r="E619" s="13">
        <v>9</v>
      </c>
      <c r="F619" s="13" t="s">
        <v>922</v>
      </c>
      <c r="G619" s="13">
        <v>10772</v>
      </c>
      <c r="H619" s="13">
        <v>10772</v>
      </c>
      <c r="I619" s="13">
        <v>10682</v>
      </c>
      <c r="J619" s="13">
        <v>9973.0000000000018</v>
      </c>
      <c r="K619" s="13">
        <v>8761</v>
      </c>
      <c r="L619" s="13">
        <v>8761</v>
      </c>
      <c r="M619" s="13">
        <v>8761</v>
      </c>
      <c r="N619" s="13">
        <v>6000</v>
      </c>
      <c r="O619" s="13">
        <v>6000</v>
      </c>
      <c r="P619" s="13">
        <v>6000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>
        <v>359.06666666666666</v>
      </c>
      <c r="AA619" s="13">
        <v>359.06666666666666</v>
      </c>
      <c r="AB619" s="13">
        <v>356.06666666666666</v>
      </c>
      <c r="AC619" s="13">
        <v>332.43333333333339</v>
      </c>
      <c r="AD619" s="13">
        <v>292.03333333333336</v>
      </c>
      <c r="AE619" s="13">
        <v>292.03333333333336</v>
      </c>
      <c r="AF619" s="13">
        <v>292.03333333333336</v>
      </c>
      <c r="AG619" s="13">
        <v>200</v>
      </c>
      <c r="AH619" s="13">
        <v>200</v>
      </c>
      <c r="AI619" s="13">
        <v>200</v>
      </c>
      <c r="AJ619" s="13"/>
      <c r="AK619" s="13"/>
      <c r="AL619" s="13"/>
      <c r="AM619" s="13"/>
      <c r="AN619" s="13"/>
      <c r="AO619" s="13"/>
      <c r="AP619" s="13"/>
      <c r="AQ619" s="13"/>
      <c r="AR619" s="13"/>
      <c r="AS619" s="13">
        <v>9</v>
      </c>
      <c r="AT619" s="13">
        <v>9</v>
      </c>
      <c r="AU619" s="13">
        <v>8</v>
      </c>
      <c r="AV619" s="13">
        <v>6</v>
      </c>
      <c r="AW619" s="13">
        <v>4</v>
      </c>
      <c r="AX619" s="13">
        <v>4</v>
      </c>
      <c r="AY619" s="13">
        <v>4</v>
      </c>
      <c r="AZ619" s="13">
        <v>2</v>
      </c>
      <c r="BA619" s="13">
        <v>2</v>
      </c>
      <c r="BB619" s="13">
        <v>2</v>
      </c>
      <c r="BC619" s="13"/>
      <c r="BD619" s="13"/>
      <c r="BE619" s="13"/>
      <c r="BF619" s="13"/>
      <c r="BG619" s="13"/>
      <c r="BH619" s="13"/>
      <c r="BI619" s="13"/>
      <c r="BJ619" s="13"/>
      <c r="BK619" s="13"/>
      <c r="BL619" s="13">
        <v>0.3</v>
      </c>
      <c r="BM619" s="13">
        <v>0.3</v>
      </c>
      <c r="BN619" s="13">
        <v>0.26666666666666666</v>
      </c>
      <c r="BO619" s="13">
        <v>0.2</v>
      </c>
      <c r="BP619" s="13">
        <v>0.13333333333333333</v>
      </c>
      <c r="BQ619" s="13">
        <v>0.13333333333333333</v>
      </c>
      <c r="BR619" s="13">
        <v>0.13333333333333333</v>
      </c>
      <c r="BS619" s="13">
        <v>6.6666666666666666E-2</v>
      </c>
      <c r="BT619" s="13">
        <v>6.6666666666666666E-2</v>
      </c>
      <c r="BU619" s="13">
        <v>6.6666666666666666E-2</v>
      </c>
      <c r="BV619" s="13"/>
      <c r="BW619" s="13"/>
      <c r="BX619" s="13"/>
      <c r="BY619" s="13"/>
      <c r="BZ619" s="13"/>
      <c r="CA619" s="13"/>
      <c r="CB619" s="13"/>
      <c r="CC619" s="13"/>
      <c r="CD619" s="13"/>
      <c r="CE619" s="13">
        <v>28.81111111084698</v>
      </c>
    </row>
    <row r="620" spans="1:83" s="2" customFormat="1" ht="14.25" customHeight="1" x14ac:dyDescent="0.2">
      <c r="A620" s="10" t="s">
        <v>27</v>
      </c>
      <c r="B620" s="10">
        <v>898</v>
      </c>
      <c r="C620" s="10" t="s">
        <v>107</v>
      </c>
      <c r="D620" s="10">
        <v>2025</v>
      </c>
      <c r="E620" s="13">
        <v>9</v>
      </c>
      <c r="F620" s="13" t="s">
        <v>924</v>
      </c>
      <c r="G620" s="13">
        <v>132581.95000000013</v>
      </c>
      <c r="H620" s="13">
        <v>132581.9500000001</v>
      </c>
      <c r="I620" s="13">
        <v>130214.00000000009</v>
      </c>
      <c r="J620" s="13">
        <v>107426.00000000009</v>
      </c>
      <c r="K620" s="13">
        <v>84000.000000000073</v>
      </c>
      <c r="L620" s="13">
        <v>74963.000000000116</v>
      </c>
      <c r="M620" s="13">
        <v>65861</v>
      </c>
      <c r="N620" s="13">
        <v>54040.999999999956</v>
      </c>
      <c r="O620" s="13">
        <v>45161.999999999956</v>
      </c>
      <c r="P620" s="13">
        <v>35882.999999999993</v>
      </c>
      <c r="Q620" s="13">
        <v>5500</v>
      </c>
      <c r="R620" s="13">
        <v>5500</v>
      </c>
      <c r="S620" s="13"/>
      <c r="T620" s="13"/>
      <c r="U620" s="13"/>
      <c r="V620" s="13"/>
      <c r="W620" s="13"/>
      <c r="X620" s="13"/>
      <c r="Y620" s="13"/>
      <c r="Z620" s="13">
        <v>4419.3983333333372</v>
      </c>
      <c r="AA620" s="13">
        <v>4419.3983333333363</v>
      </c>
      <c r="AB620" s="13">
        <v>4340.4666666666699</v>
      </c>
      <c r="AC620" s="13">
        <v>3580.8666666666695</v>
      </c>
      <c r="AD620" s="13">
        <v>2800.0000000000023</v>
      </c>
      <c r="AE620" s="13">
        <v>2498.7666666666705</v>
      </c>
      <c r="AF620" s="13">
        <v>2195.3666666666668</v>
      </c>
      <c r="AG620" s="13">
        <v>1801.3666666666652</v>
      </c>
      <c r="AH620" s="13">
        <v>1505.3999999999985</v>
      </c>
      <c r="AI620" s="13">
        <v>1196.0999999999997</v>
      </c>
      <c r="AJ620" s="13">
        <v>183.33333333333334</v>
      </c>
      <c r="AK620" s="13">
        <v>183.33333333333334</v>
      </c>
      <c r="AL620" s="13"/>
      <c r="AM620" s="13"/>
      <c r="AN620" s="13"/>
      <c r="AO620" s="13"/>
      <c r="AP620" s="13"/>
      <c r="AQ620" s="13"/>
      <c r="AR620" s="13"/>
      <c r="AS620" s="13">
        <v>196</v>
      </c>
      <c r="AT620" s="13">
        <v>176</v>
      </c>
      <c r="AU620" s="13">
        <v>157</v>
      </c>
      <c r="AV620" s="13">
        <v>87</v>
      </c>
      <c r="AW620" s="13">
        <v>47</v>
      </c>
      <c r="AX620" s="13">
        <v>37</v>
      </c>
      <c r="AY620" s="13">
        <v>29</v>
      </c>
      <c r="AZ620" s="13">
        <v>20</v>
      </c>
      <c r="BA620" s="13">
        <v>15</v>
      </c>
      <c r="BB620" s="13">
        <v>11</v>
      </c>
      <c r="BC620" s="13">
        <v>1</v>
      </c>
      <c r="BD620" s="13">
        <v>1</v>
      </c>
      <c r="BE620" s="13"/>
      <c r="BF620" s="13"/>
      <c r="BG620" s="13"/>
      <c r="BH620" s="13"/>
      <c r="BI620" s="13"/>
      <c r="BJ620" s="13"/>
      <c r="BK620" s="13"/>
      <c r="BL620" s="13">
        <v>6.5333333333333332</v>
      </c>
      <c r="BM620" s="13">
        <v>5.8666666666666663</v>
      </c>
      <c r="BN620" s="13">
        <v>5.2333333333333334</v>
      </c>
      <c r="BO620" s="13">
        <v>2.9</v>
      </c>
      <c r="BP620" s="13">
        <v>1.5666666666666667</v>
      </c>
      <c r="BQ620" s="13">
        <v>1.2333333333333334</v>
      </c>
      <c r="BR620" s="13">
        <v>0.96666666666666667</v>
      </c>
      <c r="BS620" s="13">
        <v>0.66666666666666663</v>
      </c>
      <c r="BT620" s="13">
        <v>0.5</v>
      </c>
      <c r="BU620" s="13">
        <v>0.36666666666666664</v>
      </c>
      <c r="BV620" s="13">
        <v>3.3333333333333333E-2</v>
      </c>
      <c r="BW620" s="13">
        <v>3.3333333333333333E-2</v>
      </c>
      <c r="BX620" s="13"/>
      <c r="BY620" s="13"/>
      <c r="BZ620" s="13"/>
      <c r="CA620" s="13"/>
      <c r="CB620" s="13"/>
      <c r="CC620" s="13"/>
      <c r="CD620" s="13"/>
      <c r="CE620" s="13">
        <v>124.72722222273936</v>
      </c>
    </row>
    <row r="621" spans="1:83" s="2" customFormat="1" ht="14.25" customHeight="1" x14ac:dyDescent="0.2">
      <c r="A621" s="10" t="s">
        <v>27</v>
      </c>
      <c r="B621" s="10">
        <v>870</v>
      </c>
      <c r="C621" s="10" t="s">
        <v>112</v>
      </c>
      <c r="D621" s="10">
        <v>2025</v>
      </c>
      <c r="E621" s="13">
        <v>9</v>
      </c>
      <c r="F621" s="13" t="s">
        <v>928</v>
      </c>
      <c r="G621" s="13">
        <v>499</v>
      </c>
      <c r="H621" s="13">
        <v>499</v>
      </c>
      <c r="I621" s="13">
        <v>499</v>
      </c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>
        <v>16.633333333333333</v>
      </c>
      <c r="AA621" s="13">
        <v>16.633333333333333</v>
      </c>
      <c r="AB621" s="13">
        <v>16.633333333333333</v>
      </c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>
        <v>1</v>
      </c>
      <c r="AT621" s="13">
        <v>1</v>
      </c>
      <c r="AU621" s="13">
        <v>1</v>
      </c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>
        <v>3.3333333333333333E-2</v>
      </c>
      <c r="BM621" s="13">
        <v>3.3333333333333333E-2</v>
      </c>
      <c r="BN621" s="13">
        <v>3.3333333333333333E-2</v>
      </c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</row>
    <row r="622" spans="1:83" s="2" customFormat="1" ht="14.25" customHeight="1" x14ac:dyDescent="0.2">
      <c r="A622" s="10" t="s">
        <v>29</v>
      </c>
      <c r="B622" s="10">
        <v>862</v>
      </c>
      <c r="C622" s="10" t="s">
        <v>105</v>
      </c>
      <c r="D622" s="10">
        <v>2025</v>
      </c>
      <c r="E622" s="13">
        <v>9</v>
      </c>
      <c r="F622" s="13" t="s">
        <v>932</v>
      </c>
      <c r="G622" s="13">
        <v>450</v>
      </c>
      <c r="H622" s="13">
        <v>450</v>
      </c>
      <c r="I622" s="13">
        <v>450</v>
      </c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>
        <v>15</v>
      </c>
      <c r="AA622" s="13">
        <v>15</v>
      </c>
      <c r="AB622" s="13">
        <v>15</v>
      </c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>
        <v>1</v>
      </c>
      <c r="AT622" s="13">
        <v>1</v>
      </c>
      <c r="AU622" s="13">
        <v>1</v>
      </c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>
        <v>3.3333333333333333E-2</v>
      </c>
      <c r="BM622" s="13">
        <v>3.3333333333333333E-2</v>
      </c>
      <c r="BN622" s="13">
        <v>3.3333333333333333E-2</v>
      </c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</row>
    <row r="623" spans="1:83" s="2" customFormat="1" ht="14.25" customHeight="1" x14ac:dyDescent="0.2">
      <c r="A623" s="10" t="s">
        <v>29</v>
      </c>
      <c r="B623" s="10">
        <v>569</v>
      </c>
      <c r="C623" s="10" t="s">
        <v>95</v>
      </c>
      <c r="D623" s="10">
        <v>2025</v>
      </c>
      <c r="E623" s="13">
        <v>9</v>
      </c>
      <c r="F623" s="13" t="s">
        <v>939</v>
      </c>
      <c r="G623" s="13">
        <v>27976.999999999996</v>
      </c>
      <c r="H623" s="13">
        <v>27976.999999999996</v>
      </c>
      <c r="I623" s="13">
        <v>27437.999999999996</v>
      </c>
      <c r="J623" s="13">
        <v>22519.999999999996</v>
      </c>
      <c r="K623" s="13">
        <v>16510</v>
      </c>
      <c r="L623" s="13">
        <v>14844.999999999998</v>
      </c>
      <c r="M623" s="13">
        <v>13815.999999999998</v>
      </c>
      <c r="N623" s="13">
        <v>10909</v>
      </c>
      <c r="O623" s="13">
        <v>10909</v>
      </c>
      <c r="P623" s="13">
        <v>6375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>
        <v>932.56666666666649</v>
      </c>
      <c r="AA623" s="13">
        <v>932.56666666666649</v>
      </c>
      <c r="AB623" s="13">
        <v>914.59999999999991</v>
      </c>
      <c r="AC623" s="13">
        <v>750.66666666666652</v>
      </c>
      <c r="AD623" s="13">
        <v>550.33333333333337</v>
      </c>
      <c r="AE623" s="13">
        <v>494.83333333333326</v>
      </c>
      <c r="AF623" s="13">
        <v>460.53333333333325</v>
      </c>
      <c r="AG623" s="13">
        <v>363.63333333333333</v>
      </c>
      <c r="AH623" s="13">
        <v>363.63333333333333</v>
      </c>
      <c r="AI623" s="13">
        <v>212.5</v>
      </c>
      <c r="AJ623" s="13"/>
      <c r="AK623" s="13"/>
      <c r="AL623" s="13"/>
      <c r="AM623" s="13"/>
      <c r="AN623" s="13"/>
      <c r="AO623" s="13"/>
      <c r="AP623" s="13"/>
      <c r="AQ623" s="13"/>
      <c r="AR623" s="13"/>
      <c r="AS623" s="13">
        <v>47</v>
      </c>
      <c r="AT623" s="13">
        <v>41</v>
      </c>
      <c r="AU623" s="13">
        <v>34</v>
      </c>
      <c r="AV623" s="13">
        <v>19</v>
      </c>
      <c r="AW623" s="13">
        <v>9</v>
      </c>
      <c r="AX623" s="13">
        <v>7</v>
      </c>
      <c r="AY623" s="13">
        <v>6</v>
      </c>
      <c r="AZ623" s="13">
        <v>4</v>
      </c>
      <c r="BA623" s="13">
        <v>4</v>
      </c>
      <c r="BB623" s="13">
        <v>2</v>
      </c>
      <c r="BC623" s="13"/>
      <c r="BD623" s="13"/>
      <c r="BE623" s="13"/>
      <c r="BF623" s="13"/>
      <c r="BG623" s="13"/>
      <c r="BH623" s="13"/>
      <c r="BI623" s="13"/>
      <c r="BJ623" s="13"/>
      <c r="BK623" s="13"/>
      <c r="BL623" s="13">
        <v>1.5666666666666667</v>
      </c>
      <c r="BM623" s="13">
        <v>1.3666666666666667</v>
      </c>
      <c r="BN623" s="13">
        <v>1.1333333333333333</v>
      </c>
      <c r="BO623" s="13">
        <v>0.6333333333333333</v>
      </c>
      <c r="BP623" s="13">
        <v>0.3</v>
      </c>
      <c r="BQ623" s="13">
        <v>0.23333333333333334</v>
      </c>
      <c r="BR623" s="13">
        <v>0.2</v>
      </c>
      <c r="BS623" s="13">
        <v>0.13333333333333333</v>
      </c>
      <c r="BT623" s="13">
        <v>0.13333333333333333</v>
      </c>
      <c r="BU623" s="13">
        <v>6.6666666666666666E-2</v>
      </c>
      <c r="BV623" s="13"/>
      <c r="BW623" s="13"/>
      <c r="BX623" s="13"/>
      <c r="BY623" s="13"/>
      <c r="BZ623" s="13"/>
      <c r="CA623" s="13"/>
      <c r="CB623" s="13"/>
      <c r="CC623" s="13"/>
      <c r="CD623" s="13"/>
      <c r="CE623" s="13">
        <v>45.463333333376795</v>
      </c>
    </row>
    <row r="624" spans="1:83" s="2" customFormat="1" ht="14.25" customHeight="1" x14ac:dyDescent="0.2">
      <c r="A624" s="10" t="s">
        <v>29</v>
      </c>
      <c r="B624" s="10">
        <v>568</v>
      </c>
      <c r="C624" s="10" t="s">
        <v>189</v>
      </c>
      <c r="D624" s="10">
        <v>2025</v>
      </c>
      <c r="E624" s="13">
        <v>9</v>
      </c>
      <c r="F624" s="13" t="s">
        <v>947</v>
      </c>
      <c r="G624" s="13">
        <v>220232.8000000004</v>
      </c>
      <c r="H624" s="13">
        <v>220746.00000000041</v>
      </c>
      <c r="I624" s="13">
        <v>218707.00000000038</v>
      </c>
      <c r="J624" s="13">
        <v>206346.00000000038</v>
      </c>
      <c r="K624" s="13">
        <v>190911.00000000038</v>
      </c>
      <c r="L624" s="13">
        <v>184713.00000000035</v>
      </c>
      <c r="M624" s="13">
        <v>179404.00000000029</v>
      </c>
      <c r="N624" s="13">
        <v>171152.00000000026</v>
      </c>
      <c r="O624" s="13">
        <v>165663.0000000002</v>
      </c>
      <c r="P624" s="13">
        <v>156971.00000000017</v>
      </c>
      <c r="Q624" s="13">
        <v>131289.00000000012</v>
      </c>
      <c r="R624" s="13">
        <v>131289.00000000012</v>
      </c>
      <c r="S624" s="13">
        <v>123439</v>
      </c>
      <c r="T624" s="13">
        <v>123439</v>
      </c>
      <c r="U624" s="13">
        <v>123439</v>
      </c>
      <c r="V624" s="13">
        <v>123439</v>
      </c>
      <c r="W624" s="13">
        <v>106447</v>
      </c>
      <c r="X624" s="13">
        <v>80956</v>
      </c>
      <c r="Y624" s="13">
        <v>80956</v>
      </c>
      <c r="Z624" s="13">
        <v>7341.0933333333469</v>
      </c>
      <c r="AA624" s="13">
        <v>7358.2000000000135</v>
      </c>
      <c r="AB624" s="13">
        <v>7290.2333333333463</v>
      </c>
      <c r="AC624" s="13">
        <v>6878.2000000000126</v>
      </c>
      <c r="AD624" s="13">
        <v>6363.7000000000126</v>
      </c>
      <c r="AE624" s="13">
        <v>6157.1000000000113</v>
      </c>
      <c r="AF624" s="13">
        <v>5980.1333333333432</v>
      </c>
      <c r="AG624" s="13">
        <v>5705.0666666666757</v>
      </c>
      <c r="AH624" s="13">
        <v>5522.1000000000067</v>
      </c>
      <c r="AI624" s="13">
        <v>5232.3666666666722</v>
      </c>
      <c r="AJ624" s="13">
        <v>4376.3000000000038</v>
      </c>
      <c r="AK624" s="13">
        <v>4376.3000000000038</v>
      </c>
      <c r="AL624" s="13">
        <v>4114.6333333333332</v>
      </c>
      <c r="AM624" s="13">
        <v>4114.6333333333332</v>
      </c>
      <c r="AN624" s="13">
        <v>4114.6333333333332</v>
      </c>
      <c r="AO624" s="13">
        <v>4114.6333333333332</v>
      </c>
      <c r="AP624" s="13">
        <v>3548.2333333333331</v>
      </c>
      <c r="AQ624" s="13">
        <v>2698.5333333333333</v>
      </c>
      <c r="AR624" s="13">
        <v>2698.5333333333333</v>
      </c>
      <c r="AS624" s="13">
        <v>122</v>
      </c>
      <c r="AT624" s="13">
        <v>113</v>
      </c>
      <c r="AU624" s="13">
        <v>100</v>
      </c>
      <c r="AV624" s="13">
        <v>63</v>
      </c>
      <c r="AW624" s="13">
        <v>37</v>
      </c>
      <c r="AX624" s="13">
        <v>30</v>
      </c>
      <c r="AY624" s="13">
        <v>25</v>
      </c>
      <c r="AZ624" s="13">
        <v>19</v>
      </c>
      <c r="BA624" s="13">
        <v>16</v>
      </c>
      <c r="BB624" s="13">
        <v>12</v>
      </c>
      <c r="BC624" s="13">
        <v>4</v>
      </c>
      <c r="BD624" s="13">
        <v>4</v>
      </c>
      <c r="BE624" s="13">
        <v>3</v>
      </c>
      <c r="BF624" s="13">
        <v>3</v>
      </c>
      <c r="BG624" s="13">
        <v>3</v>
      </c>
      <c r="BH624" s="13">
        <v>3</v>
      </c>
      <c r="BI624" s="13">
        <v>2</v>
      </c>
      <c r="BJ624" s="13">
        <v>1</v>
      </c>
      <c r="BK624" s="13">
        <v>1</v>
      </c>
      <c r="BL624" s="13">
        <v>4.0666666666666664</v>
      </c>
      <c r="BM624" s="13">
        <v>3.7666666666666666</v>
      </c>
      <c r="BN624" s="13">
        <v>3.3333333333333335</v>
      </c>
      <c r="BO624" s="13">
        <v>2.1</v>
      </c>
      <c r="BP624" s="13">
        <v>1.2333333333333334</v>
      </c>
      <c r="BQ624" s="13">
        <v>1</v>
      </c>
      <c r="BR624" s="13">
        <v>0.83333333333333337</v>
      </c>
      <c r="BS624" s="13">
        <v>0.6333333333333333</v>
      </c>
      <c r="BT624" s="13">
        <v>0.53333333333333333</v>
      </c>
      <c r="BU624" s="13">
        <v>0.4</v>
      </c>
      <c r="BV624" s="13">
        <v>0.13333333333333333</v>
      </c>
      <c r="BW624" s="13">
        <v>0.13333333333333333</v>
      </c>
      <c r="BX624" s="13">
        <v>0.1</v>
      </c>
      <c r="BY624" s="13">
        <v>0.1</v>
      </c>
      <c r="BZ624" s="13">
        <v>0.1</v>
      </c>
      <c r="CA624" s="13">
        <v>0.1</v>
      </c>
      <c r="CB624" s="13">
        <v>6.6666666666666666E-2</v>
      </c>
      <c r="CC624" s="13">
        <v>3.3333333333333333E-2</v>
      </c>
      <c r="CD624" s="13">
        <v>3.3333333333333333E-2</v>
      </c>
      <c r="CE624" s="13">
        <v>179.79222222211538</v>
      </c>
    </row>
    <row r="625" spans="1:83" s="2" customFormat="1" ht="14.25" customHeight="1" x14ac:dyDescent="0.2">
      <c r="A625" s="10" t="s">
        <v>29</v>
      </c>
      <c r="B625" s="10">
        <v>577</v>
      </c>
      <c r="C625" s="10" t="s">
        <v>108</v>
      </c>
      <c r="D625" s="10">
        <v>2025</v>
      </c>
      <c r="E625" s="13">
        <v>9</v>
      </c>
      <c r="F625" s="13" t="s">
        <v>945</v>
      </c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>
        <v>2.62</v>
      </c>
    </row>
    <row r="626" spans="1:83" s="2" customFormat="1" ht="14.25" customHeight="1" x14ac:dyDescent="0.2">
      <c r="A626" s="10" t="s">
        <v>29</v>
      </c>
      <c r="B626" s="10">
        <v>579</v>
      </c>
      <c r="C626" s="10" t="s">
        <v>104</v>
      </c>
      <c r="D626" s="10">
        <v>2025</v>
      </c>
      <c r="E626" s="13">
        <v>9</v>
      </c>
      <c r="F626" s="13" t="s">
        <v>944</v>
      </c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>
        <v>2.09</v>
      </c>
    </row>
    <row r="627" spans="1:83" s="2" customFormat="1" ht="14.25" customHeight="1" x14ac:dyDescent="0.2">
      <c r="A627" s="10" t="s">
        <v>29</v>
      </c>
      <c r="B627" s="10">
        <v>582</v>
      </c>
      <c r="C627" s="10" t="s">
        <v>127</v>
      </c>
      <c r="D627" s="10">
        <v>2025</v>
      </c>
      <c r="E627" s="13">
        <v>9</v>
      </c>
      <c r="F627" s="13" t="s">
        <v>949</v>
      </c>
      <c r="G627" s="13">
        <v>21173</v>
      </c>
      <c r="H627" s="13">
        <v>21173</v>
      </c>
      <c r="I627" s="13">
        <v>20389</v>
      </c>
      <c r="J627" s="13">
        <v>14460</v>
      </c>
      <c r="K627" s="13">
        <v>11630</v>
      </c>
      <c r="L627" s="13">
        <v>11630</v>
      </c>
      <c r="M627" s="13">
        <v>8228</v>
      </c>
      <c r="N627" s="13">
        <v>8228</v>
      </c>
      <c r="O627" s="13">
        <v>8228</v>
      </c>
      <c r="P627" s="13">
        <v>5999.9999999999991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>
        <v>705.76666666666665</v>
      </c>
      <c r="AA627" s="13">
        <v>705.76666666666665</v>
      </c>
      <c r="AB627" s="13">
        <v>679.63333333333333</v>
      </c>
      <c r="AC627" s="13">
        <v>482</v>
      </c>
      <c r="AD627" s="13">
        <v>387.66666666666669</v>
      </c>
      <c r="AE627" s="13">
        <v>387.66666666666669</v>
      </c>
      <c r="AF627" s="13">
        <v>274.26666666666665</v>
      </c>
      <c r="AG627" s="13">
        <v>274.26666666666665</v>
      </c>
      <c r="AH627" s="13">
        <v>274.26666666666665</v>
      </c>
      <c r="AI627" s="13">
        <v>199.99999999999997</v>
      </c>
      <c r="AJ627" s="13"/>
      <c r="AK627" s="13"/>
      <c r="AL627" s="13"/>
      <c r="AM627" s="13"/>
      <c r="AN627" s="13"/>
      <c r="AO627" s="13"/>
      <c r="AP627" s="13"/>
      <c r="AQ627" s="13"/>
      <c r="AR627" s="13"/>
      <c r="AS627" s="13">
        <v>42</v>
      </c>
      <c r="AT627" s="13">
        <v>37</v>
      </c>
      <c r="AU627" s="13">
        <v>31</v>
      </c>
      <c r="AV627" s="13">
        <v>11</v>
      </c>
      <c r="AW627" s="13">
        <v>6</v>
      </c>
      <c r="AX627" s="13">
        <v>6</v>
      </c>
      <c r="AY627" s="13">
        <v>3</v>
      </c>
      <c r="AZ627" s="13">
        <v>3</v>
      </c>
      <c r="BA627" s="13">
        <v>3</v>
      </c>
      <c r="BB627" s="13">
        <v>2</v>
      </c>
      <c r="BC627" s="13"/>
      <c r="BD627" s="13"/>
      <c r="BE627" s="13"/>
      <c r="BF627" s="13"/>
      <c r="BG627" s="13"/>
      <c r="BH627" s="13"/>
      <c r="BI627" s="13"/>
      <c r="BJ627" s="13"/>
      <c r="BK627" s="13"/>
      <c r="BL627" s="13">
        <v>1.4</v>
      </c>
      <c r="BM627" s="13">
        <v>1.2333333333333334</v>
      </c>
      <c r="BN627" s="13">
        <v>1.0333333333333334</v>
      </c>
      <c r="BO627" s="13">
        <v>0.36666666666666664</v>
      </c>
      <c r="BP627" s="13">
        <v>0.2</v>
      </c>
      <c r="BQ627" s="13">
        <v>0.2</v>
      </c>
      <c r="BR627" s="13">
        <v>0.1</v>
      </c>
      <c r="BS627" s="13">
        <v>0.1</v>
      </c>
      <c r="BT627" s="13">
        <v>0.1</v>
      </c>
      <c r="BU627" s="13">
        <v>6.6666666666666666E-2</v>
      </c>
      <c r="BV627" s="13"/>
      <c r="BW627" s="13"/>
      <c r="BX627" s="13"/>
      <c r="BY627" s="13"/>
      <c r="BZ627" s="13"/>
      <c r="CA627" s="13"/>
      <c r="CB627" s="13"/>
      <c r="CC627" s="13"/>
      <c r="CD627" s="13"/>
      <c r="CE627" s="13">
        <v>46.34194444474997</v>
      </c>
    </row>
    <row r="628" spans="1:83" s="2" customFormat="1" ht="14.25" customHeight="1" x14ac:dyDescent="0.2">
      <c r="A628" s="10" t="s">
        <v>29</v>
      </c>
      <c r="B628" s="10">
        <v>574</v>
      </c>
      <c r="C628" s="10" t="s">
        <v>100</v>
      </c>
      <c r="D628" s="10">
        <v>2025</v>
      </c>
      <c r="E628" s="13">
        <v>9</v>
      </c>
      <c r="F628" s="13" t="s">
        <v>943</v>
      </c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>
        <v>1.95</v>
      </c>
    </row>
    <row r="629" spans="1:83" s="2" customFormat="1" ht="14.25" customHeight="1" x14ac:dyDescent="0.2">
      <c r="A629" s="10" t="s">
        <v>29</v>
      </c>
      <c r="B629" s="10">
        <v>853</v>
      </c>
      <c r="C629" s="10" t="s">
        <v>117</v>
      </c>
      <c r="D629" s="10">
        <v>2025</v>
      </c>
      <c r="E629" s="13">
        <v>9</v>
      </c>
      <c r="F629" s="13" t="s">
        <v>951</v>
      </c>
      <c r="G629" s="13">
        <v>3461</v>
      </c>
      <c r="H629" s="13">
        <v>3461</v>
      </c>
      <c r="I629" s="13">
        <v>2929</v>
      </c>
      <c r="J629" s="13">
        <v>2414</v>
      </c>
      <c r="K629" s="13">
        <v>2414</v>
      </c>
      <c r="L629" s="13">
        <v>1583</v>
      </c>
      <c r="M629" s="13">
        <v>1583</v>
      </c>
      <c r="N629" s="13">
        <v>1583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>
        <v>115.36666666666666</v>
      </c>
      <c r="AA629" s="13">
        <v>115.36666666666666</v>
      </c>
      <c r="AB629" s="13">
        <v>97.63333333333334</v>
      </c>
      <c r="AC629" s="13">
        <v>80.466666666666669</v>
      </c>
      <c r="AD629" s="13">
        <v>80.466666666666669</v>
      </c>
      <c r="AE629" s="13">
        <v>52.766666666666666</v>
      </c>
      <c r="AF629" s="13">
        <v>52.766666666666666</v>
      </c>
      <c r="AG629" s="13">
        <v>52.766666666666666</v>
      </c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>
        <v>24</v>
      </c>
      <c r="AT629" s="13">
        <v>16</v>
      </c>
      <c r="AU629" s="13">
        <v>4</v>
      </c>
      <c r="AV629" s="13">
        <v>2</v>
      </c>
      <c r="AW629" s="13">
        <v>2</v>
      </c>
      <c r="AX629" s="13">
        <v>1</v>
      </c>
      <c r="AY629" s="13">
        <v>1</v>
      </c>
      <c r="AZ629" s="13">
        <v>1</v>
      </c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>
        <v>0.8</v>
      </c>
      <c r="BM629" s="13">
        <v>0.53333333333333333</v>
      </c>
      <c r="BN629" s="13">
        <v>0.13333333333333333</v>
      </c>
      <c r="BO629" s="13">
        <v>6.6666666666666666E-2</v>
      </c>
      <c r="BP629" s="13">
        <v>6.6666666666666666E-2</v>
      </c>
      <c r="BQ629" s="13">
        <v>3.3333333333333333E-2</v>
      </c>
      <c r="BR629" s="13">
        <v>3.3333333333333333E-2</v>
      </c>
      <c r="BS629" s="13">
        <v>3.3333333333333333E-2</v>
      </c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>
        <v>127.82944444508524</v>
      </c>
    </row>
    <row r="630" spans="1:83" s="2" customFormat="1" ht="14.25" customHeight="1" x14ac:dyDescent="0.2">
      <c r="A630" s="10" t="s">
        <v>29</v>
      </c>
      <c r="B630" s="10">
        <v>571</v>
      </c>
      <c r="C630" s="10" t="s">
        <v>191</v>
      </c>
      <c r="D630" s="10">
        <v>2025</v>
      </c>
      <c r="E630" s="13">
        <v>9</v>
      </c>
      <c r="F630" s="13" t="s">
        <v>941</v>
      </c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>
        <v>10.17</v>
      </c>
    </row>
    <row r="631" spans="1:83" s="2" customFormat="1" ht="14.25" customHeight="1" x14ac:dyDescent="0.2">
      <c r="A631" s="10" t="s">
        <v>29</v>
      </c>
      <c r="B631" s="10">
        <v>580</v>
      </c>
      <c r="C631" s="10" t="s">
        <v>96</v>
      </c>
      <c r="D631" s="10">
        <v>2025</v>
      </c>
      <c r="E631" s="13">
        <v>9</v>
      </c>
      <c r="F631" s="13" t="s">
        <v>942</v>
      </c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>
        <v>2.56</v>
      </c>
    </row>
    <row r="632" spans="1:83" s="2" customFormat="1" ht="14.25" customHeight="1" x14ac:dyDescent="0.2">
      <c r="A632" s="10" t="s">
        <v>29</v>
      </c>
      <c r="B632" s="10">
        <v>581</v>
      </c>
      <c r="C632" s="10" t="s">
        <v>129</v>
      </c>
      <c r="D632" s="10">
        <v>2025</v>
      </c>
      <c r="E632" s="13">
        <v>9</v>
      </c>
      <c r="F632" s="13" t="s">
        <v>931</v>
      </c>
      <c r="G632" s="13">
        <v>33294.999999999993</v>
      </c>
      <c r="H632" s="13">
        <v>33294.999999999993</v>
      </c>
      <c r="I632" s="13">
        <v>32473.999999999993</v>
      </c>
      <c r="J632" s="13">
        <v>26548.999999999993</v>
      </c>
      <c r="K632" s="13">
        <v>21488.999999999993</v>
      </c>
      <c r="L632" s="13">
        <v>19687.999999999993</v>
      </c>
      <c r="M632" s="13">
        <v>14065.000000000002</v>
      </c>
      <c r="N632" s="13">
        <v>14065.000000000002</v>
      </c>
      <c r="O632" s="13">
        <v>12273.000000000002</v>
      </c>
      <c r="P632" s="13">
        <v>12273.000000000002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>
        <v>1109.833333333333</v>
      </c>
      <c r="AA632" s="13">
        <v>1109.833333333333</v>
      </c>
      <c r="AB632" s="13">
        <v>1082.4666666666665</v>
      </c>
      <c r="AC632" s="13">
        <v>884.96666666666647</v>
      </c>
      <c r="AD632" s="13">
        <v>716.29999999999973</v>
      </c>
      <c r="AE632" s="13">
        <v>656.26666666666642</v>
      </c>
      <c r="AF632" s="13">
        <v>468.83333333333337</v>
      </c>
      <c r="AG632" s="13">
        <v>468.83333333333337</v>
      </c>
      <c r="AH632" s="13">
        <v>409.10000000000008</v>
      </c>
      <c r="AI632" s="13">
        <v>409.10000000000008</v>
      </c>
      <c r="AJ632" s="13"/>
      <c r="AK632" s="13"/>
      <c r="AL632" s="13"/>
      <c r="AM632" s="13"/>
      <c r="AN632" s="13"/>
      <c r="AO632" s="13"/>
      <c r="AP632" s="13"/>
      <c r="AQ632" s="13"/>
      <c r="AR632" s="13"/>
      <c r="AS632" s="13">
        <v>51</v>
      </c>
      <c r="AT632" s="13">
        <v>45</v>
      </c>
      <c r="AU632" s="13">
        <v>39</v>
      </c>
      <c r="AV632" s="13">
        <v>20</v>
      </c>
      <c r="AW632" s="13">
        <v>12</v>
      </c>
      <c r="AX632" s="13">
        <v>10</v>
      </c>
      <c r="AY632" s="13">
        <v>5</v>
      </c>
      <c r="AZ632" s="13">
        <v>5</v>
      </c>
      <c r="BA632" s="13">
        <v>4</v>
      </c>
      <c r="BB632" s="13">
        <v>4</v>
      </c>
      <c r="BC632" s="13"/>
      <c r="BD632" s="13"/>
      <c r="BE632" s="13"/>
      <c r="BF632" s="13"/>
      <c r="BG632" s="13"/>
      <c r="BH632" s="13"/>
      <c r="BI632" s="13"/>
      <c r="BJ632" s="13"/>
      <c r="BK632" s="13"/>
      <c r="BL632" s="13">
        <v>1.7</v>
      </c>
      <c r="BM632" s="13">
        <v>1.5</v>
      </c>
      <c r="BN632" s="13">
        <v>1.3</v>
      </c>
      <c r="BO632" s="13">
        <v>0.66666666666666663</v>
      </c>
      <c r="BP632" s="13">
        <v>0.4</v>
      </c>
      <c r="BQ632" s="13">
        <v>0.33333333333333331</v>
      </c>
      <c r="BR632" s="13">
        <v>0.16666666666666666</v>
      </c>
      <c r="BS632" s="13">
        <v>0.16666666666666666</v>
      </c>
      <c r="BT632" s="13">
        <v>0.13333333333333333</v>
      </c>
      <c r="BU632" s="13">
        <v>0.13333333333333333</v>
      </c>
      <c r="BV632" s="13"/>
      <c r="BW632" s="13"/>
      <c r="BX632" s="13"/>
      <c r="BY632" s="13"/>
      <c r="BZ632" s="13"/>
      <c r="CA632" s="13"/>
      <c r="CB632" s="13"/>
      <c r="CC632" s="13"/>
      <c r="CD632" s="13"/>
      <c r="CE632" s="13">
        <v>52.589166666648815</v>
      </c>
    </row>
    <row r="633" spans="1:83" s="2" customFormat="1" ht="14.25" customHeight="1" x14ac:dyDescent="0.2">
      <c r="A633" s="10" t="s">
        <v>29</v>
      </c>
      <c r="B633" s="10">
        <v>803</v>
      </c>
      <c r="C633" s="10" t="s">
        <v>154</v>
      </c>
      <c r="D633" s="10">
        <v>2025</v>
      </c>
      <c r="E633" s="13">
        <v>9</v>
      </c>
      <c r="F633" s="13" t="s">
        <v>936</v>
      </c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>
        <v>14.199166666434612</v>
      </c>
    </row>
    <row r="634" spans="1:83" s="2" customFormat="1" ht="14.25" customHeight="1" x14ac:dyDescent="0.2">
      <c r="A634" s="10" t="s">
        <v>29</v>
      </c>
      <c r="B634" s="10">
        <v>517</v>
      </c>
      <c r="C634" s="10" t="s">
        <v>165</v>
      </c>
      <c r="D634" s="10">
        <v>2025</v>
      </c>
      <c r="E634" s="13">
        <v>9</v>
      </c>
      <c r="F634" s="13" t="s">
        <v>930</v>
      </c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>
        <v>2.56</v>
      </c>
    </row>
    <row r="635" spans="1:83" s="2" customFormat="1" ht="14.25" customHeight="1" x14ac:dyDescent="0.2">
      <c r="A635" s="10" t="s">
        <v>29</v>
      </c>
      <c r="B635" s="10">
        <v>890</v>
      </c>
      <c r="C635" s="10" t="s">
        <v>97</v>
      </c>
      <c r="D635" s="10">
        <v>2025</v>
      </c>
      <c r="E635" s="13">
        <v>9</v>
      </c>
      <c r="F635" s="13" t="s">
        <v>933</v>
      </c>
      <c r="G635" s="13">
        <v>103688.00000000025</v>
      </c>
      <c r="H635" s="13">
        <v>103688.00000000023</v>
      </c>
      <c r="I635" s="13">
        <v>98781.000000000204</v>
      </c>
      <c r="J635" s="13">
        <v>81210.999999999956</v>
      </c>
      <c r="K635" s="13">
        <v>68649.999999999985</v>
      </c>
      <c r="L635" s="13">
        <v>60474.999999999971</v>
      </c>
      <c r="M635" s="13">
        <v>55188.999999999971</v>
      </c>
      <c r="N635" s="13">
        <v>49721.999999999971</v>
      </c>
      <c r="O635" s="13">
        <v>46267.999999999971</v>
      </c>
      <c r="P635" s="13">
        <v>35000</v>
      </c>
      <c r="Q635" s="13">
        <v>11000.000000000002</v>
      </c>
      <c r="R635" s="13">
        <v>11000.000000000002</v>
      </c>
      <c r="S635" s="13"/>
      <c r="T635" s="13"/>
      <c r="U635" s="13"/>
      <c r="V635" s="13"/>
      <c r="W635" s="13"/>
      <c r="X635" s="13"/>
      <c r="Y635" s="13"/>
      <c r="Z635" s="13">
        <v>3456.2666666666751</v>
      </c>
      <c r="AA635" s="13">
        <v>3456.2666666666746</v>
      </c>
      <c r="AB635" s="13">
        <v>3292.7000000000066</v>
      </c>
      <c r="AC635" s="13">
        <v>2707.0333333333319</v>
      </c>
      <c r="AD635" s="13">
        <v>2288.333333333333</v>
      </c>
      <c r="AE635" s="13">
        <v>2015.8333333333323</v>
      </c>
      <c r="AF635" s="13">
        <v>1839.6333333333323</v>
      </c>
      <c r="AG635" s="13">
        <v>1657.399999999999</v>
      </c>
      <c r="AH635" s="13">
        <v>1542.2666666666657</v>
      </c>
      <c r="AI635" s="13">
        <v>1166.6666666666667</v>
      </c>
      <c r="AJ635" s="13">
        <v>366.66666666666674</v>
      </c>
      <c r="AK635" s="13">
        <v>366.66666666666674</v>
      </c>
      <c r="AL635" s="13"/>
      <c r="AM635" s="13"/>
      <c r="AN635" s="13"/>
      <c r="AO635" s="13"/>
      <c r="AP635" s="13"/>
      <c r="AQ635" s="13"/>
      <c r="AR635" s="13"/>
      <c r="AS635" s="13">
        <v>163</v>
      </c>
      <c r="AT635" s="13">
        <v>147</v>
      </c>
      <c r="AU635" s="13">
        <v>109</v>
      </c>
      <c r="AV635" s="13">
        <v>56</v>
      </c>
      <c r="AW635" s="13">
        <v>35</v>
      </c>
      <c r="AX635" s="13">
        <v>26</v>
      </c>
      <c r="AY635" s="13">
        <v>21</v>
      </c>
      <c r="AZ635" s="13">
        <v>17</v>
      </c>
      <c r="BA635" s="13">
        <v>15</v>
      </c>
      <c r="BB635" s="13">
        <v>10</v>
      </c>
      <c r="BC635" s="13">
        <v>2</v>
      </c>
      <c r="BD635" s="13">
        <v>2</v>
      </c>
      <c r="BE635" s="13"/>
      <c r="BF635" s="13"/>
      <c r="BG635" s="13"/>
      <c r="BH635" s="13"/>
      <c r="BI635" s="13"/>
      <c r="BJ635" s="13"/>
      <c r="BK635" s="13"/>
      <c r="BL635" s="13">
        <v>5.4333333333333336</v>
      </c>
      <c r="BM635" s="13">
        <v>4.9000000000000004</v>
      </c>
      <c r="BN635" s="13">
        <v>3.6333333333333333</v>
      </c>
      <c r="BO635" s="13">
        <v>1.8666666666666667</v>
      </c>
      <c r="BP635" s="13">
        <v>1.1666666666666667</v>
      </c>
      <c r="BQ635" s="13">
        <v>0.8666666666666667</v>
      </c>
      <c r="BR635" s="13">
        <v>0.7</v>
      </c>
      <c r="BS635" s="13">
        <v>0.56666666666666665</v>
      </c>
      <c r="BT635" s="13">
        <v>0.5</v>
      </c>
      <c r="BU635" s="13">
        <v>0.33333333333333331</v>
      </c>
      <c r="BV635" s="13">
        <v>6.6666666666666666E-2</v>
      </c>
      <c r="BW635" s="13">
        <v>6.6666666666666666E-2</v>
      </c>
      <c r="BX635" s="13"/>
      <c r="BY635" s="13"/>
      <c r="BZ635" s="13"/>
      <c r="CA635" s="13"/>
      <c r="CB635" s="13"/>
      <c r="CC635" s="13"/>
      <c r="CD635" s="13"/>
      <c r="CE635" s="13">
        <v>137.61305555540369</v>
      </c>
    </row>
    <row r="636" spans="1:83" s="2" customFormat="1" ht="14.25" customHeight="1" x14ac:dyDescent="0.2">
      <c r="A636" s="10" t="s">
        <v>29</v>
      </c>
      <c r="B636" s="10">
        <v>838</v>
      </c>
      <c r="C636" s="10" t="s">
        <v>98</v>
      </c>
      <c r="D636" s="10">
        <v>2025</v>
      </c>
      <c r="E636" s="13">
        <v>9</v>
      </c>
      <c r="F636" s="13" t="s">
        <v>948</v>
      </c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>
        <v>2.14</v>
      </c>
    </row>
    <row r="637" spans="1:83" s="2" customFormat="1" ht="14.25" customHeight="1" x14ac:dyDescent="0.2">
      <c r="A637" s="10" t="s">
        <v>29</v>
      </c>
      <c r="B637" s="10">
        <v>557</v>
      </c>
      <c r="C637" s="10" t="s">
        <v>182</v>
      </c>
      <c r="D637" s="10">
        <v>2025</v>
      </c>
      <c r="E637" s="13">
        <v>9</v>
      </c>
      <c r="F637" s="13" t="s">
        <v>934</v>
      </c>
      <c r="G637" s="13">
        <v>18665.999999999996</v>
      </c>
      <c r="H637" s="13">
        <v>18665.999999999996</v>
      </c>
      <c r="I637" s="13">
        <v>18152</v>
      </c>
      <c r="J637" s="13">
        <v>17000</v>
      </c>
      <c r="K637" s="13">
        <v>14182</v>
      </c>
      <c r="L637" s="13">
        <v>14182</v>
      </c>
      <c r="M637" s="13">
        <v>13182</v>
      </c>
      <c r="N637" s="13">
        <v>10515</v>
      </c>
      <c r="O637" s="13">
        <v>9000</v>
      </c>
      <c r="P637" s="13">
        <v>9000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>
        <v>622.19999999999993</v>
      </c>
      <c r="AA637" s="13">
        <v>622.19999999999993</v>
      </c>
      <c r="AB637" s="13">
        <v>605.06666666666672</v>
      </c>
      <c r="AC637" s="13">
        <v>566.66666666666663</v>
      </c>
      <c r="AD637" s="13">
        <v>472.73333333333335</v>
      </c>
      <c r="AE637" s="13">
        <v>472.73333333333335</v>
      </c>
      <c r="AF637" s="13">
        <v>439.4</v>
      </c>
      <c r="AG637" s="13">
        <v>350.5</v>
      </c>
      <c r="AH637" s="13">
        <v>300</v>
      </c>
      <c r="AI637" s="13">
        <v>300</v>
      </c>
      <c r="AJ637" s="13"/>
      <c r="AK637" s="13"/>
      <c r="AL637" s="13"/>
      <c r="AM637" s="13"/>
      <c r="AN637" s="13"/>
      <c r="AO637" s="13"/>
      <c r="AP637" s="13"/>
      <c r="AQ637" s="13"/>
      <c r="AR637" s="13"/>
      <c r="AS637" s="13">
        <v>20</v>
      </c>
      <c r="AT637" s="13">
        <v>20</v>
      </c>
      <c r="AU637" s="13">
        <v>16</v>
      </c>
      <c r="AV637" s="13">
        <v>12</v>
      </c>
      <c r="AW637" s="13">
        <v>7</v>
      </c>
      <c r="AX637" s="13">
        <v>7</v>
      </c>
      <c r="AY637" s="13">
        <v>6</v>
      </c>
      <c r="AZ637" s="13">
        <v>4</v>
      </c>
      <c r="BA637" s="13">
        <v>3</v>
      </c>
      <c r="BB637" s="13">
        <v>3</v>
      </c>
      <c r="BC637" s="13"/>
      <c r="BD637" s="13"/>
      <c r="BE637" s="13"/>
      <c r="BF637" s="13"/>
      <c r="BG637" s="13"/>
      <c r="BH637" s="13"/>
      <c r="BI637" s="13"/>
      <c r="BJ637" s="13"/>
      <c r="BK637" s="13"/>
      <c r="BL637" s="13">
        <v>0.66666666666666663</v>
      </c>
      <c r="BM637" s="13">
        <v>0.66666666666666663</v>
      </c>
      <c r="BN637" s="13">
        <v>0.53333333333333333</v>
      </c>
      <c r="BO637" s="13">
        <v>0.4</v>
      </c>
      <c r="BP637" s="13">
        <v>0.23333333333333334</v>
      </c>
      <c r="BQ637" s="13">
        <v>0.23333333333333334</v>
      </c>
      <c r="BR637" s="13">
        <v>0.2</v>
      </c>
      <c r="BS637" s="13">
        <v>0.13333333333333333</v>
      </c>
      <c r="BT637" s="13">
        <v>0.1</v>
      </c>
      <c r="BU637" s="13">
        <v>0.1</v>
      </c>
      <c r="BV637" s="13"/>
      <c r="BW637" s="13"/>
      <c r="BX637" s="13"/>
      <c r="BY637" s="13"/>
      <c r="BZ637" s="13"/>
      <c r="CA637" s="13"/>
      <c r="CB637" s="13"/>
      <c r="CC637" s="13"/>
      <c r="CD637" s="13"/>
      <c r="CE637" s="13">
        <v>63.48</v>
      </c>
    </row>
    <row r="638" spans="1:83" s="2" customFormat="1" ht="14.25" customHeight="1" x14ac:dyDescent="0.2">
      <c r="A638" s="10" t="s">
        <v>29</v>
      </c>
      <c r="B638" s="10">
        <v>558</v>
      </c>
      <c r="C638" s="10" t="s">
        <v>90</v>
      </c>
      <c r="D638" s="10">
        <v>2025</v>
      </c>
      <c r="E638" s="13">
        <v>9</v>
      </c>
      <c r="F638" s="13" t="s">
        <v>935</v>
      </c>
      <c r="G638" s="13">
        <v>37907.000000000007</v>
      </c>
      <c r="H638" s="13">
        <v>37907.000000000007</v>
      </c>
      <c r="I638" s="13">
        <v>35851.000000000015</v>
      </c>
      <c r="J638" s="13">
        <v>22376.999999999996</v>
      </c>
      <c r="K638" s="13">
        <v>16237.999999999998</v>
      </c>
      <c r="L638" s="13">
        <v>11839.999999999996</v>
      </c>
      <c r="M638" s="13">
        <v>10731.999999999996</v>
      </c>
      <c r="N638" s="13">
        <v>9344</v>
      </c>
      <c r="O638" s="13">
        <v>6038</v>
      </c>
      <c r="P638" s="13">
        <v>6038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>
        <v>1263.5666666666668</v>
      </c>
      <c r="AA638" s="13">
        <v>1263.5666666666668</v>
      </c>
      <c r="AB638" s="13">
        <v>1195.0333333333338</v>
      </c>
      <c r="AC638" s="13">
        <v>745.89999999999986</v>
      </c>
      <c r="AD638" s="13">
        <v>541.26666666666665</v>
      </c>
      <c r="AE638" s="13">
        <v>394.66666666666657</v>
      </c>
      <c r="AF638" s="13">
        <v>357.73333333333323</v>
      </c>
      <c r="AG638" s="13">
        <v>311.46666666666664</v>
      </c>
      <c r="AH638" s="13">
        <v>201.26666666666668</v>
      </c>
      <c r="AI638" s="13">
        <v>201.26666666666668</v>
      </c>
      <c r="AJ638" s="13"/>
      <c r="AK638" s="13"/>
      <c r="AL638" s="13"/>
      <c r="AM638" s="13"/>
      <c r="AN638" s="13"/>
      <c r="AO638" s="13"/>
      <c r="AP638" s="13"/>
      <c r="AQ638" s="13"/>
      <c r="AR638" s="13"/>
      <c r="AS638" s="13">
        <v>89</v>
      </c>
      <c r="AT638" s="13">
        <v>79</v>
      </c>
      <c r="AU638" s="13">
        <v>63</v>
      </c>
      <c r="AV638" s="13">
        <v>21</v>
      </c>
      <c r="AW638" s="13">
        <v>11</v>
      </c>
      <c r="AX638" s="13">
        <v>6</v>
      </c>
      <c r="AY638" s="13">
        <v>5</v>
      </c>
      <c r="AZ638" s="13">
        <v>4</v>
      </c>
      <c r="BA638" s="13">
        <v>2</v>
      </c>
      <c r="BB638" s="13">
        <v>2</v>
      </c>
      <c r="BC638" s="13"/>
      <c r="BD638" s="13"/>
      <c r="BE638" s="13"/>
      <c r="BF638" s="13"/>
      <c r="BG638" s="13"/>
      <c r="BH638" s="13"/>
      <c r="BI638" s="13"/>
      <c r="BJ638" s="13"/>
      <c r="BK638" s="13"/>
      <c r="BL638" s="13">
        <v>2.9666666666666668</v>
      </c>
      <c r="BM638" s="13">
        <v>2.6333333333333333</v>
      </c>
      <c r="BN638" s="13">
        <v>2.1</v>
      </c>
      <c r="BO638" s="13">
        <v>0.7</v>
      </c>
      <c r="BP638" s="13">
        <v>0.36666666666666664</v>
      </c>
      <c r="BQ638" s="13">
        <v>0.2</v>
      </c>
      <c r="BR638" s="13">
        <v>0.16666666666666666</v>
      </c>
      <c r="BS638" s="13">
        <v>0.13333333333333333</v>
      </c>
      <c r="BT638" s="13">
        <v>6.6666666666666666E-2</v>
      </c>
      <c r="BU638" s="13">
        <v>6.6666666666666666E-2</v>
      </c>
      <c r="BV638" s="13"/>
      <c r="BW638" s="13"/>
      <c r="BX638" s="13"/>
      <c r="BY638" s="13"/>
      <c r="BZ638" s="13"/>
      <c r="CA638" s="13"/>
      <c r="CB638" s="13"/>
      <c r="CC638" s="13"/>
      <c r="CD638" s="13"/>
      <c r="CE638" s="13">
        <v>104.74500000034459</v>
      </c>
    </row>
    <row r="639" spans="1:83" s="2" customFormat="1" ht="14.25" customHeight="1" x14ac:dyDescent="0.2">
      <c r="A639" s="10" t="s">
        <v>29</v>
      </c>
      <c r="B639" s="10">
        <v>863</v>
      </c>
      <c r="C639" s="10" t="s">
        <v>195</v>
      </c>
      <c r="D639" s="10">
        <v>2025</v>
      </c>
      <c r="E639" s="13">
        <v>9</v>
      </c>
      <c r="F639" s="13" t="s">
        <v>950</v>
      </c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>
        <v>2.2599999999999998</v>
      </c>
    </row>
    <row r="640" spans="1:83" s="2" customFormat="1" ht="14.25" customHeight="1" x14ac:dyDescent="0.2">
      <c r="A640" s="10" t="s">
        <v>29</v>
      </c>
      <c r="B640" s="10">
        <v>559</v>
      </c>
      <c r="C640" s="10" t="s">
        <v>109</v>
      </c>
      <c r="D640" s="10">
        <v>2025</v>
      </c>
      <c r="E640" s="13">
        <v>9</v>
      </c>
      <c r="F640" s="13" t="s">
        <v>937</v>
      </c>
      <c r="G640" s="13">
        <v>36163.999999999993</v>
      </c>
      <c r="H640" s="13">
        <v>36163.999999999993</v>
      </c>
      <c r="I640" s="13">
        <v>34064</v>
      </c>
      <c r="J640" s="13">
        <v>21799.000000000004</v>
      </c>
      <c r="K640" s="13">
        <v>14739.000000000002</v>
      </c>
      <c r="L640" s="13">
        <v>10427</v>
      </c>
      <c r="M640" s="13">
        <v>8224</v>
      </c>
      <c r="N640" s="13">
        <v>6988</v>
      </c>
      <c r="O640" s="13">
        <v>6988</v>
      </c>
      <c r="P640" s="13">
        <v>6988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>
        <v>1205.4666666666665</v>
      </c>
      <c r="AA640" s="13">
        <v>1205.4666666666665</v>
      </c>
      <c r="AB640" s="13">
        <v>1135.4666666666667</v>
      </c>
      <c r="AC640" s="13">
        <v>726.63333333333344</v>
      </c>
      <c r="AD640" s="13">
        <v>491.30000000000007</v>
      </c>
      <c r="AE640" s="13">
        <v>347.56666666666666</v>
      </c>
      <c r="AF640" s="13">
        <v>274.13333333333333</v>
      </c>
      <c r="AG640" s="13">
        <v>232.93333333333334</v>
      </c>
      <c r="AH640" s="13">
        <v>232.93333333333334</v>
      </c>
      <c r="AI640" s="13">
        <v>232.93333333333334</v>
      </c>
      <c r="AJ640" s="13"/>
      <c r="AK640" s="13"/>
      <c r="AL640" s="13"/>
      <c r="AM640" s="13"/>
      <c r="AN640" s="13"/>
      <c r="AO640" s="13"/>
      <c r="AP640" s="13"/>
      <c r="AQ640" s="13"/>
      <c r="AR640" s="13"/>
      <c r="AS640" s="13">
        <v>86</v>
      </c>
      <c r="AT640" s="13">
        <v>76</v>
      </c>
      <c r="AU640" s="13">
        <v>57</v>
      </c>
      <c r="AV640" s="13">
        <v>21</v>
      </c>
      <c r="AW640" s="13">
        <v>10</v>
      </c>
      <c r="AX640" s="13">
        <v>5</v>
      </c>
      <c r="AY640" s="13">
        <v>3</v>
      </c>
      <c r="AZ640" s="13">
        <v>2</v>
      </c>
      <c r="BA640" s="13">
        <v>2</v>
      </c>
      <c r="BB640" s="13">
        <v>2</v>
      </c>
      <c r="BC640" s="13"/>
      <c r="BD640" s="13"/>
      <c r="BE640" s="13"/>
      <c r="BF640" s="13"/>
      <c r="BG640" s="13"/>
      <c r="BH640" s="13"/>
      <c r="BI640" s="13"/>
      <c r="BJ640" s="13"/>
      <c r="BK640" s="13"/>
      <c r="BL640" s="13">
        <v>2.8666666666666667</v>
      </c>
      <c r="BM640" s="13">
        <v>2.5333333333333332</v>
      </c>
      <c r="BN640" s="13">
        <v>1.9</v>
      </c>
      <c r="BO640" s="13">
        <v>0.7</v>
      </c>
      <c r="BP640" s="13">
        <v>0.33333333333333331</v>
      </c>
      <c r="BQ640" s="13">
        <v>0.16666666666666666</v>
      </c>
      <c r="BR640" s="13">
        <v>0.1</v>
      </c>
      <c r="BS640" s="13">
        <v>6.6666666666666666E-2</v>
      </c>
      <c r="BT640" s="13">
        <v>6.6666666666666666E-2</v>
      </c>
      <c r="BU640" s="13">
        <v>6.6666666666666666E-2</v>
      </c>
      <c r="BV640" s="13"/>
      <c r="BW640" s="13"/>
      <c r="BX640" s="13"/>
      <c r="BY640" s="13"/>
      <c r="BZ640" s="13"/>
      <c r="CA640" s="13"/>
      <c r="CB640" s="13"/>
      <c r="CC640" s="13"/>
      <c r="CD640" s="13"/>
      <c r="CE640" s="13">
        <v>101.02916666603414</v>
      </c>
    </row>
    <row r="641" spans="1:83" s="2" customFormat="1" ht="14.25" customHeight="1" x14ac:dyDescent="0.2">
      <c r="A641" s="10" t="s">
        <v>29</v>
      </c>
      <c r="B641" s="10">
        <v>891</v>
      </c>
      <c r="C641" s="10" t="s">
        <v>113</v>
      </c>
      <c r="D641" s="10">
        <v>2025</v>
      </c>
      <c r="E641" s="13">
        <v>9</v>
      </c>
      <c r="F641" s="13" t="s">
        <v>946</v>
      </c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>
        <v>2.11</v>
      </c>
    </row>
    <row r="642" spans="1:83" s="2" customFormat="1" ht="14.25" customHeight="1" x14ac:dyDescent="0.2">
      <c r="A642" s="10" t="s">
        <v>29</v>
      </c>
      <c r="B642" s="10">
        <v>805</v>
      </c>
      <c r="C642" s="10" t="s">
        <v>137</v>
      </c>
      <c r="D642" s="10">
        <v>2025</v>
      </c>
      <c r="E642" s="13">
        <v>9</v>
      </c>
      <c r="F642" s="13" t="s">
        <v>940</v>
      </c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>
        <v>30.198055555289613</v>
      </c>
    </row>
    <row r="643" spans="1:83" s="2" customFormat="1" ht="14.25" customHeight="1" x14ac:dyDescent="0.2">
      <c r="A643" s="10" t="s">
        <v>29</v>
      </c>
      <c r="B643" s="10">
        <v>810</v>
      </c>
      <c r="C643" s="10" t="s">
        <v>103</v>
      </c>
      <c r="D643" s="10">
        <v>2025</v>
      </c>
      <c r="E643" s="13">
        <v>9</v>
      </c>
      <c r="F643" s="13" t="s">
        <v>938</v>
      </c>
      <c r="G643" s="13">
        <v>217949.00000000049</v>
      </c>
      <c r="H643" s="13">
        <v>217949.00000000052</v>
      </c>
      <c r="I643" s="13">
        <v>214128.00000000044</v>
      </c>
      <c r="J643" s="13">
        <v>189020.00000000052</v>
      </c>
      <c r="K643" s="13">
        <v>164294.00000000058</v>
      </c>
      <c r="L643" s="13">
        <v>158069.00000000055</v>
      </c>
      <c r="M643" s="13">
        <v>146224.00000000044</v>
      </c>
      <c r="N643" s="13">
        <v>136915.00000000044</v>
      </c>
      <c r="O643" s="13">
        <v>122743.00000000022</v>
      </c>
      <c r="P643" s="13">
        <v>111438.00000000023</v>
      </c>
      <c r="Q643" s="13">
        <v>55715.999999999949</v>
      </c>
      <c r="R643" s="13">
        <v>55715.999999999949</v>
      </c>
      <c r="S643" s="13">
        <v>43498</v>
      </c>
      <c r="T643" s="13">
        <v>33888</v>
      </c>
      <c r="U643" s="13">
        <v>33888</v>
      </c>
      <c r="V643" s="13">
        <v>20545</v>
      </c>
      <c r="W643" s="13">
        <v>20545</v>
      </c>
      <c r="X643" s="13"/>
      <c r="Y643" s="13"/>
      <c r="Z643" s="13">
        <v>7264.9666666666835</v>
      </c>
      <c r="AA643" s="13">
        <v>7264.9666666666844</v>
      </c>
      <c r="AB643" s="13">
        <v>7137.6000000000149</v>
      </c>
      <c r="AC643" s="13">
        <v>6300.6666666666843</v>
      </c>
      <c r="AD643" s="13">
        <v>5476.4666666666863</v>
      </c>
      <c r="AE643" s="13">
        <v>5268.9666666666853</v>
      </c>
      <c r="AF643" s="13">
        <v>4874.1333333333478</v>
      </c>
      <c r="AG643" s="13">
        <v>4563.8333333333476</v>
      </c>
      <c r="AH643" s="13">
        <v>4091.4333333333407</v>
      </c>
      <c r="AI643" s="13">
        <v>3714.6000000000076</v>
      </c>
      <c r="AJ643" s="13">
        <v>1857.1999999999982</v>
      </c>
      <c r="AK643" s="13">
        <v>1857.1999999999982</v>
      </c>
      <c r="AL643" s="13">
        <v>1449.9333333333334</v>
      </c>
      <c r="AM643" s="13">
        <v>1129.5999999999999</v>
      </c>
      <c r="AN643" s="13">
        <v>1129.5999999999999</v>
      </c>
      <c r="AO643" s="13">
        <v>684.83333333333337</v>
      </c>
      <c r="AP643" s="13">
        <v>684.83333333333337</v>
      </c>
      <c r="AQ643" s="13"/>
      <c r="AR643" s="13"/>
      <c r="AS643" s="13">
        <v>232</v>
      </c>
      <c r="AT643" s="13">
        <v>207</v>
      </c>
      <c r="AU643" s="13">
        <v>174</v>
      </c>
      <c r="AV643" s="13">
        <v>100</v>
      </c>
      <c r="AW643" s="13">
        <v>61</v>
      </c>
      <c r="AX643" s="13">
        <v>54</v>
      </c>
      <c r="AY643" s="13">
        <v>43</v>
      </c>
      <c r="AZ643" s="13">
        <v>36</v>
      </c>
      <c r="BA643" s="13">
        <v>28</v>
      </c>
      <c r="BB643" s="13">
        <v>23</v>
      </c>
      <c r="BC643" s="13">
        <v>5</v>
      </c>
      <c r="BD643" s="13">
        <v>5</v>
      </c>
      <c r="BE643" s="13">
        <v>3</v>
      </c>
      <c r="BF643" s="13">
        <v>2</v>
      </c>
      <c r="BG643" s="13">
        <v>2</v>
      </c>
      <c r="BH643" s="13">
        <v>1</v>
      </c>
      <c r="BI643" s="13">
        <v>1</v>
      </c>
      <c r="BJ643" s="13"/>
      <c r="BK643" s="13"/>
      <c r="BL643" s="13">
        <v>7.7333333333333334</v>
      </c>
      <c r="BM643" s="13">
        <v>6.9</v>
      </c>
      <c r="BN643" s="13">
        <v>5.8</v>
      </c>
      <c r="BO643" s="13">
        <v>3.3333333333333335</v>
      </c>
      <c r="BP643" s="13">
        <v>2.0333333333333332</v>
      </c>
      <c r="BQ643" s="13">
        <v>1.8</v>
      </c>
      <c r="BR643" s="13">
        <v>1.4333333333333333</v>
      </c>
      <c r="BS643" s="13">
        <v>1.2</v>
      </c>
      <c r="BT643" s="13">
        <v>0.93333333333333335</v>
      </c>
      <c r="BU643" s="13">
        <v>0.76666666666666672</v>
      </c>
      <c r="BV643" s="13">
        <v>0.16666666666666666</v>
      </c>
      <c r="BW643" s="13">
        <v>0.16666666666666666</v>
      </c>
      <c r="BX643" s="13">
        <v>0.1</v>
      </c>
      <c r="BY643" s="13">
        <v>6.6666666666666666E-2</v>
      </c>
      <c r="BZ643" s="13">
        <v>6.6666666666666666E-2</v>
      </c>
      <c r="CA643" s="13">
        <v>3.3333333333333333E-2</v>
      </c>
      <c r="CB643" s="13">
        <v>3.3333333333333333E-2</v>
      </c>
      <c r="CC643" s="13"/>
      <c r="CD643" s="13"/>
      <c r="CE643" s="13">
        <v>158.02138888850342</v>
      </c>
    </row>
    <row r="644" spans="1:83" s="2" customFormat="1" ht="14.25" customHeight="1" x14ac:dyDescent="0.2">
      <c r="A644" s="10" t="s">
        <v>41</v>
      </c>
      <c r="B644" s="10">
        <v>583</v>
      </c>
      <c r="C644" s="10" t="s">
        <v>124</v>
      </c>
      <c r="D644" s="10">
        <v>2025</v>
      </c>
      <c r="E644" s="13">
        <v>9</v>
      </c>
      <c r="F644" s="13" t="s">
        <v>960</v>
      </c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>
        <v>13.58</v>
      </c>
    </row>
    <row r="645" spans="1:83" s="2" customFormat="1" ht="14.25" customHeight="1" x14ac:dyDescent="0.2">
      <c r="A645" s="10" t="s">
        <v>41</v>
      </c>
      <c r="B645" s="10">
        <v>571</v>
      </c>
      <c r="C645" s="10" t="s">
        <v>191</v>
      </c>
      <c r="D645" s="10">
        <v>2025</v>
      </c>
      <c r="E645" s="13">
        <v>9</v>
      </c>
      <c r="F645" s="13" t="s">
        <v>953</v>
      </c>
      <c r="G645" s="13">
        <v>47660.999999999949</v>
      </c>
      <c r="H645" s="13">
        <v>47660.999999999949</v>
      </c>
      <c r="I645" s="13">
        <v>44561.999999999956</v>
      </c>
      <c r="J645" s="13">
        <v>34746.999999999949</v>
      </c>
      <c r="K645" s="13">
        <v>27745.999999999953</v>
      </c>
      <c r="L645" s="13">
        <v>27745.999999999953</v>
      </c>
      <c r="M645" s="13">
        <v>23558.999999999964</v>
      </c>
      <c r="N645" s="13">
        <v>20854.999999999985</v>
      </c>
      <c r="O645" s="13">
        <v>16280.000000000004</v>
      </c>
      <c r="P645" s="13">
        <v>12201</v>
      </c>
      <c r="Q645" s="13">
        <v>6201</v>
      </c>
      <c r="R645" s="13">
        <v>6201</v>
      </c>
      <c r="S645" s="13"/>
      <c r="T645" s="13"/>
      <c r="U645" s="13"/>
      <c r="V645" s="13"/>
      <c r="W645" s="13"/>
      <c r="X645" s="13"/>
      <c r="Y645" s="13"/>
      <c r="Z645" s="13">
        <v>1588.6999999999982</v>
      </c>
      <c r="AA645" s="13">
        <v>1588.6999999999982</v>
      </c>
      <c r="AB645" s="13">
        <v>1485.3999999999985</v>
      </c>
      <c r="AC645" s="13">
        <v>1158.2333333333315</v>
      </c>
      <c r="AD645" s="13">
        <v>924.86666666666508</v>
      </c>
      <c r="AE645" s="13">
        <v>924.86666666666508</v>
      </c>
      <c r="AF645" s="13">
        <v>785.29999999999882</v>
      </c>
      <c r="AG645" s="13">
        <v>695.16666666666617</v>
      </c>
      <c r="AH645" s="13">
        <v>542.66666666666674</v>
      </c>
      <c r="AI645" s="13">
        <v>406.7</v>
      </c>
      <c r="AJ645" s="13">
        <v>206.7</v>
      </c>
      <c r="AK645" s="13">
        <v>206.7</v>
      </c>
      <c r="AL645" s="13"/>
      <c r="AM645" s="13"/>
      <c r="AN645" s="13"/>
      <c r="AO645" s="13"/>
      <c r="AP645" s="13"/>
      <c r="AQ645" s="13"/>
      <c r="AR645" s="13"/>
      <c r="AS645" s="13">
        <v>91</v>
      </c>
      <c r="AT645" s="13">
        <v>81</v>
      </c>
      <c r="AU645" s="13">
        <v>59</v>
      </c>
      <c r="AV645" s="13">
        <v>26</v>
      </c>
      <c r="AW645" s="13">
        <v>14</v>
      </c>
      <c r="AX645" s="13">
        <v>14</v>
      </c>
      <c r="AY645" s="13">
        <v>10</v>
      </c>
      <c r="AZ645" s="13">
        <v>8</v>
      </c>
      <c r="BA645" s="13">
        <v>5</v>
      </c>
      <c r="BB645" s="13">
        <v>3</v>
      </c>
      <c r="BC645" s="13">
        <v>1</v>
      </c>
      <c r="BD645" s="13">
        <v>1</v>
      </c>
      <c r="BE645" s="13"/>
      <c r="BF645" s="13"/>
      <c r="BG645" s="13"/>
      <c r="BH645" s="13"/>
      <c r="BI645" s="13"/>
      <c r="BJ645" s="13"/>
      <c r="BK645" s="13"/>
      <c r="BL645" s="13">
        <v>3.0333333333333332</v>
      </c>
      <c r="BM645" s="13">
        <v>2.7</v>
      </c>
      <c r="BN645" s="13">
        <v>1.9666666666666666</v>
      </c>
      <c r="BO645" s="13">
        <v>0.8666666666666667</v>
      </c>
      <c r="BP645" s="13">
        <v>0.46666666666666667</v>
      </c>
      <c r="BQ645" s="13">
        <v>0.46666666666666667</v>
      </c>
      <c r="BR645" s="13">
        <v>0.33333333333333331</v>
      </c>
      <c r="BS645" s="13">
        <v>0.26666666666666666</v>
      </c>
      <c r="BT645" s="13">
        <v>0.16666666666666666</v>
      </c>
      <c r="BU645" s="13">
        <v>0.1</v>
      </c>
      <c r="BV645" s="13">
        <v>3.3333333333333333E-2</v>
      </c>
      <c r="BW645" s="13">
        <v>3.3333333333333333E-2</v>
      </c>
      <c r="BX645" s="13"/>
      <c r="BY645" s="13"/>
      <c r="BZ645" s="13"/>
      <c r="CA645" s="13"/>
      <c r="CB645" s="13"/>
      <c r="CC645" s="13"/>
      <c r="CD645" s="13"/>
      <c r="CE645" s="13">
        <v>118.43611111087725</v>
      </c>
    </row>
    <row r="646" spans="1:83" s="2" customFormat="1" ht="14.25" customHeight="1" x14ac:dyDescent="0.2">
      <c r="A646" s="10" t="s">
        <v>41</v>
      </c>
      <c r="B646" s="10">
        <v>569</v>
      </c>
      <c r="C646" s="10" t="s">
        <v>95</v>
      </c>
      <c r="D646" s="10">
        <v>2025</v>
      </c>
      <c r="E646" s="13">
        <v>9</v>
      </c>
      <c r="F646" s="13" t="s">
        <v>954</v>
      </c>
      <c r="G646" s="13">
        <v>98097.000000000146</v>
      </c>
      <c r="H646" s="13">
        <v>99116.000000000102</v>
      </c>
      <c r="I646" s="13">
        <v>96119.000000000073</v>
      </c>
      <c r="J646" s="13">
        <v>81269.999999999956</v>
      </c>
      <c r="K646" s="13">
        <v>58460.999999999927</v>
      </c>
      <c r="L646" s="13">
        <v>52375.999999999935</v>
      </c>
      <c r="M646" s="13">
        <v>41927.999999999935</v>
      </c>
      <c r="N646" s="13">
        <v>39240.999999999942</v>
      </c>
      <c r="O646" s="13">
        <v>35892.999999999964</v>
      </c>
      <c r="P646" s="13">
        <v>24821.000000000004</v>
      </c>
      <c r="Q646" s="13">
        <v>11737.000000000007</v>
      </c>
      <c r="R646" s="13">
        <v>11737.000000000007</v>
      </c>
      <c r="S646" s="13"/>
      <c r="T646" s="13"/>
      <c r="U646" s="13"/>
      <c r="V646" s="13"/>
      <c r="W646" s="13"/>
      <c r="X646" s="13"/>
      <c r="Y646" s="13"/>
      <c r="Z646" s="13">
        <v>3269.9000000000046</v>
      </c>
      <c r="AA646" s="13">
        <v>3303.86666666667</v>
      </c>
      <c r="AB646" s="13">
        <v>3203.966666666669</v>
      </c>
      <c r="AC646" s="13">
        <v>2708.9999999999986</v>
      </c>
      <c r="AD646" s="13">
        <v>1948.6999999999975</v>
      </c>
      <c r="AE646" s="13">
        <v>1745.8666666666645</v>
      </c>
      <c r="AF646" s="13">
        <v>1397.5999999999979</v>
      </c>
      <c r="AG646" s="13">
        <v>1308.0333333333315</v>
      </c>
      <c r="AH646" s="13">
        <v>1196.433333333332</v>
      </c>
      <c r="AI646" s="13">
        <v>827.36666666666679</v>
      </c>
      <c r="AJ646" s="13">
        <v>391.23333333333358</v>
      </c>
      <c r="AK646" s="13">
        <v>391.23333333333358</v>
      </c>
      <c r="AL646" s="13"/>
      <c r="AM646" s="13"/>
      <c r="AN646" s="13"/>
      <c r="AO646" s="13"/>
      <c r="AP646" s="13"/>
      <c r="AQ646" s="13"/>
      <c r="AR646" s="13"/>
      <c r="AS646" s="13">
        <v>158</v>
      </c>
      <c r="AT646" s="13">
        <v>143</v>
      </c>
      <c r="AU646" s="13">
        <v>117</v>
      </c>
      <c r="AV646" s="13">
        <v>70</v>
      </c>
      <c r="AW646" s="13">
        <v>32</v>
      </c>
      <c r="AX646" s="13">
        <v>25</v>
      </c>
      <c r="AY646" s="13">
        <v>15</v>
      </c>
      <c r="AZ646" s="13">
        <v>13</v>
      </c>
      <c r="BA646" s="13">
        <v>11</v>
      </c>
      <c r="BB646" s="13">
        <v>6</v>
      </c>
      <c r="BC646" s="13">
        <v>2</v>
      </c>
      <c r="BD646" s="13">
        <v>2</v>
      </c>
      <c r="BE646" s="13"/>
      <c r="BF646" s="13"/>
      <c r="BG646" s="13"/>
      <c r="BH646" s="13"/>
      <c r="BI646" s="13"/>
      <c r="BJ646" s="13"/>
      <c r="BK646" s="13"/>
      <c r="BL646" s="13">
        <v>5.2666666666666666</v>
      </c>
      <c r="BM646" s="13">
        <v>4.7666666666666666</v>
      </c>
      <c r="BN646" s="13">
        <v>3.9</v>
      </c>
      <c r="BO646" s="13">
        <v>2.3333333333333335</v>
      </c>
      <c r="BP646" s="13">
        <v>1.0666666666666667</v>
      </c>
      <c r="BQ646" s="13">
        <v>0.83333333333333337</v>
      </c>
      <c r="BR646" s="13">
        <v>0.5</v>
      </c>
      <c r="BS646" s="13">
        <v>0.43333333333333335</v>
      </c>
      <c r="BT646" s="13">
        <v>0.36666666666666664</v>
      </c>
      <c r="BU646" s="13">
        <v>0.2</v>
      </c>
      <c r="BV646" s="13">
        <v>6.6666666666666666E-2</v>
      </c>
      <c r="BW646" s="13">
        <v>6.6666666666666666E-2</v>
      </c>
      <c r="BX646" s="13"/>
      <c r="BY646" s="13"/>
      <c r="BZ646" s="13"/>
      <c r="CA646" s="13"/>
      <c r="CB646" s="13"/>
      <c r="CC646" s="13"/>
      <c r="CD646" s="13"/>
      <c r="CE646" s="13">
        <v>101.62777777767275</v>
      </c>
    </row>
    <row r="647" spans="1:83" s="2" customFormat="1" ht="14.25" customHeight="1" x14ac:dyDescent="0.2">
      <c r="A647" s="10" t="s">
        <v>41</v>
      </c>
      <c r="B647" s="10">
        <v>557</v>
      </c>
      <c r="C647" s="10" t="s">
        <v>182</v>
      </c>
      <c r="D647" s="10">
        <v>2025</v>
      </c>
      <c r="E647" s="13">
        <v>9</v>
      </c>
      <c r="F647" s="13" t="s">
        <v>955</v>
      </c>
      <c r="G647" s="13">
        <v>7875</v>
      </c>
      <c r="H647" s="13">
        <v>7875</v>
      </c>
      <c r="I647" s="13">
        <v>7578</v>
      </c>
      <c r="J647" s="13">
        <v>5886</v>
      </c>
      <c r="K647" s="13">
        <v>3000</v>
      </c>
      <c r="L647" s="13">
        <v>3000</v>
      </c>
      <c r="M647" s="13">
        <v>3000</v>
      </c>
      <c r="N647" s="13">
        <v>3000</v>
      </c>
      <c r="O647" s="13">
        <v>3000</v>
      </c>
      <c r="P647" s="13">
        <v>3000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>
        <v>262.5</v>
      </c>
      <c r="AA647" s="13">
        <v>262.5</v>
      </c>
      <c r="AB647" s="13">
        <v>252.6</v>
      </c>
      <c r="AC647" s="13">
        <v>196.2</v>
      </c>
      <c r="AD647" s="13">
        <v>100</v>
      </c>
      <c r="AE647" s="13">
        <v>100</v>
      </c>
      <c r="AF647" s="13">
        <v>100</v>
      </c>
      <c r="AG647" s="13">
        <v>100</v>
      </c>
      <c r="AH647" s="13">
        <v>100</v>
      </c>
      <c r="AI647" s="13">
        <v>100</v>
      </c>
      <c r="AJ647" s="13"/>
      <c r="AK647" s="13"/>
      <c r="AL647" s="13"/>
      <c r="AM647" s="13"/>
      <c r="AN647" s="13"/>
      <c r="AO647" s="13"/>
      <c r="AP647" s="13"/>
      <c r="AQ647" s="13"/>
      <c r="AR647" s="13"/>
      <c r="AS647" s="13">
        <v>15</v>
      </c>
      <c r="AT647" s="13">
        <v>14</v>
      </c>
      <c r="AU647" s="13">
        <v>11</v>
      </c>
      <c r="AV647" s="13">
        <v>6</v>
      </c>
      <c r="AW647" s="13">
        <v>1</v>
      </c>
      <c r="AX647" s="13">
        <v>1</v>
      </c>
      <c r="AY647" s="13">
        <v>1</v>
      </c>
      <c r="AZ647" s="13">
        <v>1</v>
      </c>
      <c r="BA647" s="13">
        <v>1</v>
      </c>
      <c r="BB647" s="13">
        <v>1</v>
      </c>
      <c r="BC647" s="13"/>
      <c r="BD647" s="13"/>
      <c r="BE647" s="13"/>
      <c r="BF647" s="13"/>
      <c r="BG647" s="13"/>
      <c r="BH647" s="13"/>
      <c r="BI647" s="13"/>
      <c r="BJ647" s="13"/>
      <c r="BK647" s="13"/>
      <c r="BL647" s="13">
        <v>0.5</v>
      </c>
      <c r="BM647" s="13">
        <v>0.46666666666666667</v>
      </c>
      <c r="BN647" s="13">
        <v>0.36666666666666664</v>
      </c>
      <c r="BO647" s="13">
        <v>0.2</v>
      </c>
      <c r="BP647" s="13">
        <v>3.3333333333333333E-2</v>
      </c>
      <c r="BQ647" s="13">
        <v>3.3333333333333333E-2</v>
      </c>
      <c r="BR647" s="13">
        <v>3.3333333333333333E-2</v>
      </c>
      <c r="BS647" s="13">
        <v>3.3333333333333333E-2</v>
      </c>
      <c r="BT647" s="13">
        <v>3.3333333333333333E-2</v>
      </c>
      <c r="BU647" s="13">
        <v>3.3333333333333333E-2</v>
      </c>
      <c r="BV647" s="13"/>
      <c r="BW647" s="13"/>
      <c r="BX647" s="13"/>
      <c r="BY647" s="13"/>
      <c r="BZ647" s="13"/>
      <c r="CA647" s="13"/>
      <c r="CB647" s="13"/>
      <c r="CC647" s="13"/>
      <c r="CD647" s="13"/>
      <c r="CE647" s="13">
        <v>16.850000000000001</v>
      </c>
    </row>
    <row r="648" spans="1:83" s="2" customFormat="1" ht="14.25" customHeight="1" x14ac:dyDescent="0.2">
      <c r="A648" s="10" t="s">
        <v>41</v>
      </c>
      <c r="B648" s="10">
        <v>572</v>
      </c>
      <c r="C648" s="10" t="s">
        <v>123</v>
      </c>
      <c r="D648" s="10">
        <v>2025</v>
      </c>
      <c r="E648" s="13">
        <v>9</v>
      </c>
      <c r="F648" s="13" t="s">
        <v>958</v>
      </c>
      <c r="G648" s="13">
        <v>260</v>
      </c>
      <c r="H648" s="13">
        <v>260</v>
      </c>
      <c r="I648" s="13">
        <v>260</v>
      </c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>
        <v>8.6666666666666661</v>
      </c>
      <c r="AA648" s="13">
        <v>8.6666666666666661</v>
      </c>
      <c r="AB648" s="13">
        <v>8.6666666666666661</v>
      </c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>
        <v>1</v>
      </c>
      <c r="AT648" s="13">
        <v>1</v>
      </c>
      <c r="AU648" s="13">
        <v>1</v>
      </c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>
        <v>3.3333333333333333E-2</v>
      </c>
      <c r="BM648" s="13">
        <v>3.3333333333333333E-2</v>
      </c>
      <c r="BN648" s="13">
        <v>3.3333333333333333E-2</v>
      </c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</row>
    <row r="649" spans="1:83" s="2" customFormat="1" ht="14.25" customHeight="1" x14ac:dyDescent="0.2">
      <c r="A649" s="10" t="s">
        <v>41</v>
      </c>
      <c r="B649" s="10">
        <v>525</v>
      </c>
      <c r="C649" s="10" t="s">
        <v>125</v>
      </c>
      <c r="D649" s="10">
        <v>2025</v>
      </c>
      <c r="E649" s="13">
        <v>9</v>
      </c>
      <c r="F649" s="13" t="s">
        <v>956</v>
      </c>
      <c r="G649" s="13">
        <v>14243</v>
      </c>
      <c r="H649" s="13">
        <v>14243</v>
      </c>
      <c r="I649" s="13">
        <v>13023</v>
      </c>
      <c r="J649" s="13">
        <v>6607</v>
      </c>
      <c r="K649" s="13">
        <v>1145</v>
      </c>
      <c r="L649" s="13">
        <v>1145</v>
      </c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>
        <v>474.76666666666665</v>
      </c>
      <c r="AA649" s="13">
        <v>474.76666666666665</v>
      </c>
      <c r="AB649" s="13">
        <v>434.1</v>
      </c>
      <c r="AC649" s="13">
        <v>220.23333333333332</v>
      </c>
      <c r="AD649" s="13">
        <v>38.166666666666664</v>
      </c>
      <c r="AE649" s="13">
        <v>38.166666666666664</v>
      </c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>
        <v>40</v>
      </c>
      <c r="AT649" s="13">
        <v>39</v>
      </c>
      <c r="AU649" s="13">
        <v>30</v>
      </c>
      <c r="AV649" s="13">
        <v>10</v>
      </c>
      <c r="AW649" s="13">
        <v>1</v>
      </c>
      <c r="AX649" s="13">
        <v>1</v>
      </c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>
        <v>1.3333333333333333</v>
      </c>
      <c r="BM649" s="13">
        <v>1.3</v>
      </c>
      <c r="BN649" s="13">
        <v>1</v>
      </c>
      <c r="BO649" s="13">
        <v>0.33333333333333331</v>
      </c>
      <c r="BP649" s="13">
        <v>3.3333333333333333E-2</v>
      </c>
      <c r="BQ649" s="13">
        <v>3.3333333333333333E-2</v>
      </c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>
        <v>30.975555555378087</v>
      </c>
    </row>
    <row r="650" spans="1:83" s="2" customFormat="1" ht="14.25" customHeight="1" x14ac:dyDescent="0.2">
      <c r="A650" s="10" t="s">
        <v>41</v>
      </c>
      <c r="B650" s="10">
        <v>807</v>
      </c>
      <c r="C650" s="10" t="s">
        <v>155</v>
      </c>
      <c r="D650" s="10">
        <v>2025</v>
      </c>
      <c r="E650" s="13">
        <v>9</v>
      </c>
      <c r="F650" s="13" t="s">
        <v>952</v>
      </c>
      <c r="G650" s="13">
        <v>25014.999999999978</v>
      </c>
      <c r="H650" s="13">
        <v>25015.000000000004</v>
      </c>
      <c r="I650" s="13">
        <v>23484.000000000004</v>
      </c>
      <c r="J650" s="13">
        <v>19603.999999999996</v>
      </c>
      <c r="K650" s="13">
        <v>14225.999999999998</v>
      </c>
      <c r="L650" s="13">
        <v>14225.999999999998</v>
      </c>
      <c r="M650" s="13">
        <v>10778</v>
      </c>
      <c r="N650" s="13">
        <v>7932</v>
      </c>
      <c r="O650" s="13">
        <v>4481</v>
      </c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>
        <v>833.83333333333258</v>
      </c>
      <c r="AA650" s="13">
        <v>833.83333333333348</v>
      </c>
      <c r="AB650" s="13">
        <v>782.80000000000007</v>
      </c>
      <c r="AC650" s="13">
        <v>653.46666666666658</v>
      </c>
      <c r="AD650" s="13">
        <v>474.19999999999993</v>
      </c>
      <c r="AE650" s="13">
        <v>474.19999999999993</v>
      </c>
      <c r="AF650" s="13">
        <v>359.26666666666665</v>
      </c>
      <c r="AG650" s="13">
        <v>264.39999999999998</v>
      </c>
      <c r="AH650" s="13">
        <v>149.36666666666667</v>
      </c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>
        <v>55</v>
      </c>
      <c r="AT650" s="13">
        <v>45</v>
      </c>
      <c r="AU650" s="13">
        <v>31</v>
      </c>
      <c r="AV650" s="13">
        <v>18</v>
      </c>
      <c r="AW650" s="13">
        <v>9</v>
      </c>
      <c r="AX650" s="13">
        <v>9</v>
      </c>
      <c r="AY650" s="13">
        <v>6</v>
      </c>
      <c r="AZ650" s="13">
        <v>4</v>
      </c>
      <c r="BA650" s="13">
        <v>2</v>
      </c>
      <c r="BB650" s="13"/>
      <c r="BC650" s="13"/>
      <c r="BD650" s="13"/>
      <c r="BE650" s="13"/>
      <c r="BF650" s="13"/>
      <c r="BG650" s="13"/>
      <c r="BH650" s="13"/>
      <c r="BI650" s="13"/>
      <c r="BJ650" s="13"/>
      <c r="BK650" s="13"/>
      <c r="BL650" s="13">
        <v>1.8333333333333333</v>
      </c>
      <c r="BM650" s="13">
        <v>1.5</v>
      </c>
      <c r="BN650" s="13">
        <v>1.0333333333333334</v>
      </c>
      <c r="BO650" s="13">
        <v>0.6</v>
      </c>
      <c r="BP650" s="13">
        <v>0.3</v>
      </c>
      <c r="BQ650" s="13">
        <v>0.3</v>
      </c>
      <c r="BR650" s="13">
        <v>0.2</v>
      </c>
      <c r="BS650" s="13">
        <v>0.13333333333333333</v>
      </c>
      <c r="BT650" s="13">
        <v>6.6666666666666666E-2</v>
      </c>
      <c r="BU650" s="13"/>
      <c r="BV650" s="13"/>
      <c r="BW650" s="13"/>
      <c r="BX650" s="13"/>
      <c r="BY650" s="13"/>
      <c r="BZ650" s="13"/>
      <c r="CA650" s="13"/>
      <c r="CB650" s="13"/>
      <c r="CC650" s="13"/>
      <c r="CD650" s="13"/>
      <c r="CE650" s="13">
        <v>73.372500000302679</v>
      </c>
    </row>
    <row r="651" spans="1:83" s="2" customFormat="1" ht="14.25" customHeight="1" x14ac:dyDescent="0.2">
      <c r="A651" s="10" t="s">
        <v>41</v>
      </c>
      <c r="B651" s="10">
        <v>805</v>
      </c>
      <c r="C651" s="10" t="s">
        <v>137</v>
      </c>
      <c r="D651" s="10">
        <v>2025</v>
      </c>
      <c r="E651" s="13">
        <v>9</v>
      </c>
      <c r="F651" s="13" t="s">
        <v>959</v>
      </c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  <c r="BF651" s="13"/>
      <c r="BG651" s="13"/>
      <c r="BH651" s="13"/>
      <c r="BI651" s="13"/>
      <c r="BJ651" s="13"/>
      <c r="BK651" s="13"/>
      <c r="BL651" s="13"/>
      <c r="BM651" s="13"/>
      <c r="BN651" s="13"/>
      <c r="BO651" s="13"/>
      <c r="BP651" s="13"/>
      <c r="BQ651" s="13"/>
      <c r="BR651" s="13"/>
      <c r="BS651" s="13"/>
      <c r="BT651" s="13"/>
      <c r="BU651" s="13"/>
      <c r="BV651" s="13"/>
      <c r="BW651" s="13"/>
      <c r="BX651" s="13"/>
      <c r="BY651" s="13"/>
      <c r="BZ651" s="13"/>
      <c r="CA651" s="13"/>
      <c r="CB651" s="13"/>
      <c r="CC651" s="13"/>
      <c r="CD651" s="13"/>
      <c r="CE651" s="13">
        <v>9.1030555557319897</v>
      </c>
    </row>
    <row r="652" spans="1:83" s="2" customFormat="1" ht="14.25" customHeight="1" x14ac:dyDescent="0.2">
      <c r="A652" s="10" t="s">
        <v>41</v>
      </c>
      <c r="B652" s="10">
        <v>898</v>
      </c>
      <c r="C652" s="10" t="s">
        <v>107</v>
      </c>
      <c r="D652" s="10">
        <v>2025</v>
      </c>
      <c r="E652" s="13">
        <v>9</v>
      </c>
      <c r="F652" s="13" t="s">
        <v>957</v>
      </c>
      <c r="G652" s="13">
        <v>3746</v>
      </c>
      <c r="H652" s="13">
        <v>3746</v>
      </c>
      <c r="I652" s="13">
        <v>3746</v>
      </c>
      <c r="J652" s="13">
        <v>3746</v>
      </c>
      <c r="K652" s="13">
        <v>3746</v>
      </c>
      <c r="L652" s="13">
        <v>3746</v>
      </c>
      <c r="M652" s="13">
        <v>3746</v>
      </c>
      <c r="N652" s="13">
        <v>3746</v>
      </c>
      <c r="O652" s="13">
        <v>3746</v>
      </c>
      <c r="P652" s="13">
        <v>3746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>
        <v>124.86666666666666</v>
      </c>
      <c r="AA652" s="13">
        <v>124.86666666666666</v>
      </c>
      <c r="AB652" s="13">
        <v>124.86666666666666</v>
      </c>
      <c r="AC652" s="13">
        <v>124.86666666666666</v>
      </c>
      <c r="AD652" s="13">
        <v>124.86666666666666</v>
      </c>
      <c r="AE652" s="13">
        <v>124.86666666666666</v>
      </c>
      <c r="AF652" s="13">
        <v>124.86666666666666</v>
      </c>
      <c r="AG652" s="13">
        <v>124.86666666666666</v>
      </c>
      <c r="AH652" s="13">
        <v>124.86666666666666</v>
      </c>
      <c r="AI652" s="13">
        <v>124.86666666666666</v>
      </c>
      <c r="AJ652" s="13"/>
      <c r="AK652" s="13"/>
      <c r="AL652" s="13"/>
      <c r="AM652" s="13"/>
      <c r="AN652" s="13"/>
      <c r="AO652" s="13"/>
      <c r="AP652" s="13"/>
      <c r="AQ652" s="13"/>
      <c r="AR652" s="13"/>
      <c r="AS652" s="13">
        <v>1</v>
      </c>
      <c r="AT652" s="13">
        <v>1</v>
      </c>
      <c r="AU652" s="13">
        <v>1</v>
      </c>
      <c r="AV652" s="13">
        <v>1</v>
      </c>
      <c r="AW652" s="13">
        <v>1</v>
      </c>
      <c r="AX652" s="13">
        <v>1</v>
      </c>
      <c r="AY652" s="13">
        <v>1</v>
      </c>
      <c r="AZ652" s="13">
        <v>1</v>
      </c>
      <c r="BA652" s="13">
        <v>1</v>
      </c>
      <c r="BB652" s="13">
        <v>1</v>
      </c>
      <c r="BC652" s="13"/>
      <c r="BD652" s="13"/>
      <c r="BE652" s="13"/>
      <c r="BF652" s="13"/>
      <c r="BG652" s="13"/>
      <c r="BH652" s="13"/>
      <c r="BI652" s="13"/>
      <c r="BJ652" s="13"/>
      <c r="BK652" s="13"/>
      <c r="BL652" s="13">
        <v>3.3333333333333333E-2</v>
      </c>
      <c r="BM652" s="13">
        <v>3.3333333333333333E-2</v>
      </c>
      <c r="BN652" s="13">
        <v>3.3333333333333333E-2</v>
      </c>
      <c r="BO652" s="13">
        <v>3.3333333333333333E-2</v>
      </c>
      <c r="BP652" s="13">
        <v>3.3333333333333333E-2</v>
      </c>
      <c r="BQ652" s="13">
        <v>3.3333333333333333E-2</v>
      </c>
      <c r="BR652" s="13">
        <v>3.3333333333333333E-2</v>
      </c>
      <c r="BS652" s="13">
        <v>3.3333333333333333E-2</v>
      </c>
      <c r="BT652" s="13">
        <v>3.3333333333333333E-2</v>
      </c>
      <c r="BU652" s="13">
        <v>3.3333333333333333E-2</v>
      </c>
      <c r="BV652" s="13"/>
      <c r="BW652" s="13"/>
      <c r="BX652" s="13"/>
      <c r="BY652" s="13"/>
      <c r="BZ652" s="13"/>
      <c r="CA652" s="13"/>
      <c r="CB652" s="13"/>
      <c r="CC652" s="13"/>
      <c r="CD652" s="13"/>
      <c r="CE652" s="13"/>
    </row>
    <row r="653" spans="1:83" s="2" customFormat="1" ht="14.25" customHeight="1" x14ac:dyDescent="0.2">
      <c r="A653" s="10" t="s">
        <v>37</v>
      </c>
      <c r="B653" s="10">
        <v>817</v>
      </c>
      <c r="C653" s="10" t="s">
        <v>93</v>
      </c>
      <c r="D653" s="10">
        <v>2025</v>
      </c>
      <c r="E653" s="13">
        <v>8</v>
      </c>
      <c r="F653" s="13" t="s">
        <v>962</v>
      </c>
      <c r="G653" s="13">
        <v>118</v>
      </c>
      <c r="H653" s="13">
        <v>118</v>
      </c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>
        <v>3.806451612903226</v>
      </c>
      <c r="AA653" s="13">
        <v>3.806451612903226</v>
      </c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>
        <v>1</v>
      </c>
      <c r="AT653" s="13">
        <v>1</v>
      </c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  <c r="BF653" s="13"/>
      <c r="BG653" s="13"/>
      <c r="BH653" s="13"/>
      <c r="BI653" s="13"/>
      <c r="BJ653" s="13"/>
      <c r="BK653" s="13"/>
      <c r="BL653" s="13">
        <v>3.2258064516129031E-2</v>
      </c>
      <c r="BM653" s="13">
        <v>3.2258064516129031E-2</v>
      </c>
      <c r="BN653" s="13"/>
      <c r="BO653" s="13"/>
      <c r="BP653" s="13"/>
      <c r="BQ653" s="13"/>
      <c r="BR653" s="13"/>
      <c r="BS653" s="13"/>
      <c r="BT653" s="13"/>
      <c r="BU653" s="13"/>
      <c r="BV653" s="13"/>
      <c r="BW653" s="13"/>
      <c r="BX653" s="13"/>
      <c r="BY653" s="13"/>
      <c r="BZ653" s="13"/>
      <c r="CA653" s="13"/>
      <c r="CB653" s="13"/>
      <c r="CC653" s="13"/>
      <c r="CD653" s="13"/>
      <c r="CE653" s="13"/>
    </row>
    <row r="654" spans="1:83" s="2" customFormat="1" ht="14.25" customHeight="1" x14ac:dyDescent="0.2">
      <c r="A654" s="10" t="s">
        <v>37</v>
      </c>
      <c r="B654" s="10">
        <v>517</v>
      </c>
      <c r="C654" s="10" t="s">
        <v>165</v>
      </c>
      <c r="D654" s="10">
        <v>2025</v>
      </c>
      <c r="E654" s="13">
        <v>8</v>
      </c>
      <c r="F654" s="13" t="s">
        <v>966</v>
      </c>
      <c r="G654" s="13">
        <v>31466.999999999993</v>
      </c>
      <c r="H654" s="13">
        <v>31466.999999999993</v>
      </c>
      <c r="I654" s="13">
        <v>29679.999999999993</v>
      </c>
      <c r="J654" s="13">
        <v>22862.999999999985</v>
      </c>
      <c r="K654" s="13">
        <v>18453.999999999993</v>
      </c>
      <c r="L654" s="13">
        <v>18453.999999999993</v>
      </c>
      <c r="M654" s="13">
        <v>17259.999999999993</v>
      </c>
      <c r="N654" s="13">
        <v>13484.000000000002</v>
      </c>
      <c r="O654" s="13">
        <v>9657</v>
      </c>
      <c r="P654" s="13">
        <v>9657</v>
      </c>
      <c r="Q654" s="13">
        <v>6524</v>
      </c>
      <c r="R654" s="13">
        <v>6524</v>
      </c>
      <c r="S654" s="13"/>
      <c r="T654" s="13"/>
      <c r="U654" s="13"/>
      <c r="V654" s="13"/>
      <c r="W654" s="13"/>
      <c r="X654" s="13"/>
      <c r="Y654" s="13"/>
      <c r="Z654" s="13">
        <v>1015.064516129032</v>
      </c>
      <c r="AA654" s="13">
        <v>1015.064516129032</v>
      </c>
      <c r="AB654" s="13">
        <v>957.41935483870941</v>
      </c>
      <c r="AC654" s="13">
        <v>737.5161290322576</v>
      </c>
      <c r="AD654" s="13">
        <v>595.2903225806449</v>
      </c>
      <c r="AE654" s="13">
        <v>595.2903225806449</v>
      </c>
      <c r="AF654" s="13">
        <v>556.77419354838685</v>
      </c>
      <c r="AG654" s="13">
        <v>434.96774193548396</v>
      </c>
      <c r="AH654" s="13">
        <v>311.51612903225805</v>
      </c>
      <c r="AI654" s="13">
        <v>311.51612903225805</v>
      </c>
      <c r="AJ654" s="13">
        <v>210.45161290322579</v>
      </c>
      <c r="AK654" s="13">
        <v>210.45161290322579</v>
      </c>
      <c r="AL654" s="13"/>
      <c r="AM654" s="13"/>
      <c r="AN654" s="13"/>
      <c r="AO654" s="13"/>
      <c r="AP654" s="13"/>
      <c r="AQ654" s="13"/>
      <c r="AR654" s="13"/>
      <c r="AS654" s="13">
        <v>52</v>
      </c>
      <c r="AT654" s="13">
        <v>52</v>
      </c>
      <c r="AU654" s="13">
        <v>35</v>
      </c>
      <c r="AV654" s="13">
        <v>15</v>
      </c>
      <c r="AW654" s="13">
        <v>8</v>
      </c>
      <c r="AX654" s="13">
        <v>8</v>
      </c>
      <c r="AY654" s="13">
        <v>7</v>
      </c>
      <c r="AZ654" s="13">
        <v>4</v>
      </c>
      <c r="BA654" s="13">
        <v>2</v>
      </c>
      <c r="BB654" s="13">
        <v>2</v>
      </c>
      <c r="BC654" s="13">
        <v>1</v>
      </c>
      <c r="BD654" s="13">
        <v>1</v>
      </c>
      <c r="BE654" s="13"/>
      <c r="BF654" s="13"/>
      <c r="BG654" s="13"/>
      <c r="BH654" s="13"/>
      <c r="BI654" s="13"/>
      <c r="BJ654" s="13"/>
      <c r="BK654" s="13"/>
      <c r="BL654" s="13">
        <v>1.6774193548387097</v>
      </c>
      <c r="BM654" s="13">
        <v>1.6774193548387097</v>
      </c>
      <c r="BN654" s="13">
        <v>1.1290322580645162</v>
      </c>
      <c r="BO654" s="13">
        <v>0.4838709677419355</v>
      </c>
      <c r="BP654" s="13">
        <v>0.25806451612903225</v>
      </c>
      <c r="BQ654" s="13">
        <v>0.25806451612903225</v>
      </c>
      <c r="BR654" s="13">
        <v>0.22580645161290322</v>
      </c>
      <c r="BS654" s="13">
        <v>0.12903225806451613</v>
      </c>
      <c r="BT654" s="13">
        <v>6.4516129032258063E-2</v>
      </c>
      <c r="BU654" s="13">
        <v>6.4516129032258063E-2</v>
      </c>
      <c r="BV654" s="13">
        <v>3.2258064516129031E-2</v>
      </c>
      <c r="BW654" s="13">
        <v>3.2258064516129031E-2</v>
      </c>
      <c r="BX654" s="13"/>
      <c r="BY654" s="13"/>
      <c r="BZ654" s="13"/>
      <c r="CA654" s="13"/>
      <c r="CB654" s="13"/>
      <c r="CC654" s="13"/>
      <c r="CD654" s="13"/>
      <c r="CE654" s="13">
        <v>11.948888888927176</v>
      </c>
    </row>
    <row r="655" spans="1:83" s="2" customFormat="1" ht="14.25" customHeight="1" x14ac:dyDescent="0.2">
      <c r="A655" s="10" t="s">
        <v>37</v>
      </c>
      <c r="B655" s="10">
        <v>520</v>
      </c>
      <c r="C655" s="10" t="s">
        <v>101</v>
      </c>
      <c r="D655" s="10">
        <v>2025</v>
      </c>
      <c r="E655" s="13">
        <v>8</v>
      </c>
      <c r="F655" s="13" t="s">
        <v>964</v>
      </c>
      <c r="G655" s="13">
        <v>2695</v>
      </c>
      <c r="H655" s="13">
        <v>2695</v>
      </c>
      <c r="I655" s="13">
        <v>2287</v>
      </c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>
        <v>86.935483870967744</v>
      </c>
      <c r="AA655" s="13">
        <v>86.935483870967744</v>
      </c>
      <c r="AB655" s="13">
        <v>73.774193548387103</v>
      </c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>
        <v>10</v>
      </c>
      <c r="AT655" s="13">
        <v>10</v>
      </c>
      <c r="AU655" s="13">
        <v>7</v>
      </c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/>
      <c r="BL655" s="13">
        <v>0.32258064516129031</v>
      </c>
      <c r="BM655" s="13">
        <v>0.32258064516129031</v>
      </c>
      <c r="BN655" s="13">
        <v>0.22580645161290322</v>
      </c>
      <c r="BO655" s="13"/>
      <c r="BP655" s="13"/>
      <c r="BQ655" s="13"/>
      <c r="BR655" s="13"/>
      <c r="BS655" s="13"/>
      <c r="BT655" s="13"/>
      <c r="BU655" s="13"/>
      <c r="BV655" s="13"/>
      <c r="BW655" s="13"/>
      <c r="BX655" s="13"/>
      <c r="BY655" s="13"/>
      <c r="BZ655" s="13"/>
      <c r="CA655" s="13"/>
      <c r="CB655" s="13"/>
      <c r="CC655" s="13"/>
      <c r="CD655" s="13"/>
      <c r="CE655" s="13"/>
    </row>
    <row r="656" spans="1:83" s="2" customFormat="1" ht="14.25" customHeight="1" x14ac:dyDescent="0.2">
      <c r="A656" s="10" t="s">
        <v>37</v>
      </c>
      <c r="B656" s="10">
        <v>863</v>
      </c>
      <c r="C656" s="10" t="s">
        <v>195</v>
      </c>
      <c r="D656" s="10">
        <v>2025</v>
      </c>
      <c r="E656" s="13">
        <v>8</v>
      </c>
      <c r="F656" s="13" t="s">
        <v>963</v>
      </c>
      <c r="G656" s="13">
        <v>1806</v>
      </c>
      <c r="H656" s="13">
        <v>1806</v>
      </c>
      <c r="I656" s="13">
        <v>1806</v>
      </c>
      <c r="J656" s="13">
        <v>1528</v>
      </c>
      <c r="K656" s="13">
        <v>922</v>
      </c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>
        <v>58.258064516129032</v>
      </c>
      <c r="AA656" s="13">
        <v>58.258064516129032</v>
      </c>
      <c r="AB656" s="13">
        <v>58.258064516129032</v>
      </c>
      <c r="AC656" s="13">
        <v>49.29032258064516</v>
      </c>
      <c r="AD656" s="13">
        <v>29.741935483870968</v>
      </c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>
        <v>4</v>
      </c>
      <c r="AT656" s="13">
        <v>3</v>
      </c>
      <c r="AU656" s="13">
        <v>3</v>
      </c>
      <c r="AV656" s="13">
        <v>2</v>
      </c>
      <c r="AW656" s="13">
        <v>1</v>
      </c>
      <c r="AX656" s="13"/>
      <c r="AY656" s="13"/>
      <c r="AZ656" s="13"/>
      <c r="BA656" s="13"/>
      <c r="BB656" s="13"/>
      <c r="BC656" s="13"/>
      <c r="BD656" s="13"/>
      <c r="BE656" s="13"/>
      <c r="BF656" s="13"/>
      <c r="BG656" s="13"/>
      <c r="BH656" s="13"/>
      <c r="BI656" s="13"/>
      <c r="BJ656" s="13"/>
      <c r="BK656" s="13"/>
      <c r="BL656" s="13">
        <v>0.12903225806451613</v>
      </c>
      <c r="BM656" s="13">
        <v>9.6774193548387094E-2</v>
      </c>
      <c r="BN656" s="13">
        <v>9.6774193548387094E-2</v>
      </c>
      <c r="BO656" s="13">
        <v>6.4516129032258063E-2</v>
      </c>
      <c r="BP656" s="13">
        <v>3.2258064516129031E-2</v>
      </c>
      <c r="BQ656" s="13"/>
      <c r="BR656" s="13"/>
      <c r="BS656" s="13"/>
      <c r="BT656" s="13"/>
      <c r="BU656" s="13"/>
      <c r="BV656" s="13"/>
      <c r="BW656" s="13"/>
      <c r="BX656" s="13"/>
      <c r="BY656" s="13"/>
      <c r="BZ656" s="13"/>
      <c r="CA656" s="13"/>
      <c r="CB656" s="13"/>
      <c r="CC656" s="13"/>
      <c r="CD656" s="13"/>
      <c r="CE656" s="13"/>
    </row>
    <row r="657" spans="1:83" s="2" customFormat="1" ht="14.25" customHeight="1" x14ac:dyDescent="0.2">
      <c r="A657" s="10" t="s">
        <v>37</v>
      </c>
      <c r="B657" s="10">
        <v>543</v>
      </c>
      <c r="C657" s="10" t="s">
        <v>110</v>
      </c>
      <c r="D657" s="10">
        <v>2025</v>
      </c>
      <c r="E657" s="13">
        <v>8</v>
      </c>
      <c r="F657" s="13" t="s">
        <v>967</v>
      </c>
      <c r="G657" s="13">
        <v>129035.00000000015</v>
      </c>
      <c r="H657" s="13">
        <v>129035.00000000015</v>
      </c>
      <c r="I657" s="13">
        <v>118992.00000000015</v>
      </c>
      <c r="J657" s="13">
        <v>88986.000000000087</v>
      </c>
      <c r="K657" s="13">
        <v>74959.000000000087</v>
      </c>
      <c r="L657" s="13">
        <v>63922</v>
      </c>
      <c r="M657" s="13">
        <v>54059</v>
      </c>
      <c r="N657" s="13">
        <v>48902.999999999985</v>
      </c>
      <c r="O657" s="13">
        <v>36609.999999999985</v>
      </c>
      <c r="P657" s="13">
        <v>22843.999999999985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>
        <v>4162.4193548387148</v>
      </c>
      <c r="AA657" s="13">
        <v>4162.4193548387148</v>
      </c>
      <c r="AB657" s="13">
        <v>3838.4516129032304</v>
      </c>
      <c r="AC657" s="13">
        <v>2870.5161290322608</v>
      </c>
      <c r="AD657" s="13">
        <v>2418.0322580645188</v>
      </c>
      <c r="AE657" s="13">
        <v>2062</v>
      </c>
      <c r="AF657" s="13">
        <v>1743.8387096774193</v>
      </c>
      <c r="AG657" s="13">
        <v>1577.5161290322576</v>
      </c>
      <c r="AH657" s="13">
        <v>1180.9677419354834</v>
      </c>
      <c r="AI657" s="13">
        <v>736.90322580645113</v>
      </c>
      <c r="AJ657" s="13"/>
      <c r="AK657" s="13"/>
      <c r="AL657" s="13"/>
      <c r="AM657" s="13"/>
      <c r="AN657" s="13"/>
      <c r="AO657" s="13"/>
      <c r="AP657" s="13"/>
      <c r="AQ657" s="13"/>
      <c r="AR657" s="13"/>
      <c r="AS657" s="13">
        <v>271</v>
      </c>
      <c r="AT657" s="13">
        <v>256</v>
      </c>
      <c r="AU657" s="13">
        <v>165</v>
      </c>
      <c r="AV657" s="13">
        <v>68</v>
      </c>
      <c r="AW657" s="13">
        <v>46</v>
      </c>
      <c r="AX657" s="13">
        <v>33</v>
      </c>
      <c r="AY657" s="13">
        <v>24</v>
      </c>
      <c r="AZ657" s="13">
        <v>20</v>
      </c>
      <c r="BA657" s="13">
        <v>13</v>
      </c>
      <c r="BB657" s="13">
        <v>7</v>
      </c>
      <c r="BC657" s="13"/>
      <c r="BD657" s="13"/>
      <c r="BE657" s="13"/>
      <c r="BF657" s="13"/>
      <c r="BG657" s="13"/>
      <c r="BH657" s="13"/>
      <c r="BI657" s="13"/>
      <c r="BJ657" s="13"/>
      <c r="BK657" s="13"/>
      <c r="BL657" s="13">
        <v>8.741935483870968</v>
      </c>
      <c r="BM657" s="13">
        <v>8.258064516129032</v>
      </c>
      <c r="BN657" s="13">
        <v>5.32258064516129</v>
      </c>
      <c r="BO657" s="13">
        <v>2.193548387096774</v>
      </c>
      <c r="BP657" s="13">
        <v>1.4838709677419355</v>
      </c>
      <c r="BQ657" s="13">
        <v>1.064516129032258</v>
      </c>
      <c r="BR657" s="13">
        <v>0.77419354838709675</v>
      </c>
      <c r="BS657" s="13">
        <v>0.64516129032258063</v>
      </c>
      <c r="BT657" s="13">
        <v>0.41935483870967744</v>
      </c>
      <c r="BU657" s="13">
        <v>0.22580645161290322</v>
      </c>
      <c r="BV657" s="13"/>
      <c r="BW657" s="13"/>
      <c r="BX657" s="13"/>
      <c r="BY657" s="13"/>
      <c r="BZ657" s="13"/>
      <c r="CA657" s="13"/>
      <c r="CB657" s="13"/>
      <c r="CC657" s="13"/>
      <c r="CD657" s="13"/>
      <c r="CE657" s="13">
        <v>138.2699999999837</v>
      </c>
    </row>
    <row r="658" spans="1:83" s="2" customFormat="1" ht="14.25" customHeight="1" x14ac:dyDescent="0.2">
      <c r="A658" s="10" t="s">
        <v>37</v>
      </c>
      <c r="B658" s="10">
        <v>565</v>
      </c>
      <c r="C658" s="10" t="s">
        <v>187</v>
      </c>
      <c r="D658" s="10">
        <v>2025</v>
      </c>
      <c r="E658" s="13">
        <v>8</v>
      </c>
      <c r="F658" s="13" t="s">
        <v>968</v>
      </c>
      <c r="G658" s="13">
        <v>32312.999999999996</v>
      </c>
      <c r="H658" s="13">
        <v>32312.999999999996</v>
      </c>
      <c r="I658" s="13">
        <v>30471.999999999996</v>
      </c>
      <c r="J658" s="13">
        <v>22072.999999999989</v>
      </c>
      <c r="K658" s="13">
        <v>19154.999999999989</v>
      </c>
      <c r="L658" s="13">
        <v>17380.999999999989</v>
      </c>
      <c r="M658" s="13">
        <v>16208.000000000002</v>
      </c>
      <c r="N658" s="13">
        <v>16208.000000000002</v>
      </c>
      <c r="O658" s="13">
        <v>14418.000000000002</v>
      </c>
      <c r="P658" s="13">
        <v>14418.000000000002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>
        <v>1042.3548387096773</v>
      </c>
      <c r="AA658" s="13">
        <v>1042.3548387096773</v>
      </c>
      <c r="AB658" s="13">
        <v>982.96774193548379</v>
      </c>
      <c r="AC658" s="13">
        <v>712.03225806451576</v>
      </c>
      <c r="AD658" s="13">
        <v>617.90322580645125</v>
      </c>
      <c r="AE658" s="13">
        <v>560.67741935483832</v>
      </c>
      <c r="AF658" s="13">
        <v>522.83870967741939</v>
      </c>
      <c r="AG658" s="13">
        <v>522.83870967741939</v>
      </c>
      <c r="AH658" s="13">
        <v>465.09677419354847</v>
      </c>
      <c r="AI658" s="13">
        <v>465.09677419354847</v>
      </c>
      <c r="AJ658" s="13"/>
      <c r="AK658" s="13"/>
      <c r="AL658" s="13"/>
      <c r="AM658" s="13"/>
      <c r="AN658" s="13"/>
      <c r="AO658" s="13"/>
      <c r="AP658" s="13"/>
      <c r="AQ658" s="13"/>
      <c r="AR658" s="13"/>
      <c r="AS658" s="13">
        <v>57</v>
      </c>
      <c r="AT658" s="13">
        <v>53</v>
      </c>
      <c r="AU658" s="13">
        <v>37</v>
      </c>
      <c r="AV658" s="13">
        <v>13</v>
      </c>
      <c r="AW658" s="13">
        <v>8</v>
      </c>
      <c r="AX658" s="13">
        <v>6</v>
      </c>
      <c r="AY658" s="13">
        <v>5</v>
      </c>
      <c r="AZ658" s="13">
        <v>5</v>
      </c>
      <c r="BA658" s="13">
        <v>4</v>
      </c>
      <c r="BB658" s="13">
        <v>4</v>
      </c>
      <c r="BC658" s="13"/>
      <c r="BD658" s="13"/>
      <c r="BE658" s="13"/>
      <c r="BF658" s="13"/>
      <c r="BG658" s="13"/>
      <c r="BH658" s="13"/>
      <c r="BI658" s="13"/>
      <c r="BJ658" s="13"/>
      <c r="BK658" s="13"/>
      <c r="BL658" s="13">
        <v>1.8387096774193548</v>
      </c>
      <c r="BM658" s="13">
        <v>1.7096774193548387</v>
      </c>
      <c r="BN658" s="13">
        <v>1.1935483870967742</v>
      </c>
      <c r="BO658" s="13">
        <v>0.41935483870967744</v>
      </c>
      <c r="BP658" s="13">
        <v>0.25806451612903225</v>
      </c>
      <c r="BQ658" s="13">
        <v>0.19354838709677419</v>
      </c>
      <c r="BR658" s="13">
        <v>0.16129032258064516</v>
      </c>
      <c r="BS658" s="13">
        <v>0.16129032258064516</v>
      </c>
      <c r="BT658" s="13">
        <v>0.12903225806451613</v>
      </c>
      <c r="BU658" s="13">
        <v>0.12903225806451613</v>
      </c>
      <c r="BV658" s="13"/>
      <c r="BW658" s="13"/>
      <c r="BX658" s="13"/>
      <c r="BY658" s="13"/>
      <c r="BZ658" s="13"/>
      <c r="CA658" s="13"/>
      <c r="CB658" s="13"/>
      <c r="CC658" s="13"/>
      <c r="CD658" s="13"/>
      <c r="CE658" s="13">
        <v>28.429166666707022</v>
      </c>
    </row>
    <row r="659" spans="1:83" s="2" customFormat="1" ht="14.25" customHeight="1" x14ac:dyDescent="0.2">
      <c r="A659" s="10" t="s">
        <v>37</v>
      </c>
      <c r="B659" s="10">
        <v>862</v>
      </c>
      <c r="C659" s="10" t="s">
        <v>105</v>
      </c>
      <c r="D659" s="10">
        <v>2025</v>
      </c>
      <c r="E659" s="13">
        <v>8</v>
      </c>
      <c r="F659" s="13" t="s">
        <v>961</v>
      </c>
      <c r="G659" s="13">
        <v>5376.0000000000009</v>
      </c>
      <c r="H659" s="13">
        <v>5376.0000000000009</v>
      </c>
      <c r="I659" s="13">
        <v>4632</v>
      </c>
      <c r="J659" s="13">
        <v>3789</v>
      </c>
      <c r="K659" s="13">
        <v>2397</v>
      </c>
      <c r="L659" s="13">
        <v>2397</v>
      </c>
      <c r="M659" s="13">
        <v>1299</v>
      </c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>
        <v>173.41935483870969</v>
      </c>
      <c r="AA659" s="13">
        <v>173.41935483870969</v>
      </c>
      <c r="AB659" s="13">
        <v>149.41935483870967</v>
      </c>
      <c r="AC659" s="13">
        <v>122.2258064516129</v>
      </c>
      <c r="AD659" s="13">
        <v>77.322580645161295</v>
      </c>
      <c r="AE659" s="13">
        <v>77.322580645161295</v>
      </c>
      <c r="AF659" s="13">
        <v>41.903225806451616</v>
      </c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>
        <v>11</v>
      </c>
      <c r="AT659" s="13">
        <v>11</v>
      </c>
      <c r="AU659" s="13">
        <v>7</v>
      </c>
      <c r="AV659" s="13">
        <v>4</v>
      </c>
      <c r="AW659" s="13">
        <v>2</v>
      </c>
      <c r="AX659" s="13">
        <v>2</v>
      </c>
      <c r="AY659" s="13">
        <v>1</v>
      </c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>
        <v>0.35483870967741937</v>
      </c>
      <c r="BM659" s="13">
        <v>0.35483870967741937</v>
      </c>
      <c r="BN659" s="13">
        <v>0.22580645161290322</v>
      </c>
      <c r="BO659" s="13">
        <v>0.12903225806451613</v>
      </c>
      <c r="BP659" s="13">
        <v>6.4516129032258063E-2</v>
      </c>
      <c r="BQ659" s="13">
        <v>6.4516129032258063E-2</v>
      </c>
      <c r="BR659" s="13">
        <v>3.2258064516129031E-2</v>
      </c>
      <c r="BS659" s="13"/>
      <c r="BT659" s="13"/>
      <c r="BU659" s="13"/>
      <c r="BV659" s="13"/>
      <c r="BW659" s="13"/>
      <c r="BX659" s="13"/>
      <c r="BY659" s="13"/>
      <c r="BZ659" s="13"/>
      <c r="CA659" s="13"/>
      <c r="CB659" s="13"/>
      <c r="CC659" s="13"/>
      <c r="CD659" s="13"/>
      <c r="CE659" s="13">
        <v>5.4136111112893559</v>
      </c>
    </row>
    <row r="660" spans="1:83" s="2" customFormat="1" ht="14.25" customHeight="1" x14ac:dyDescent="0.2">
      <c r="A660" s="10" t="s">
        <v>37</v>
      </c>
      <c r="B660" s="10">
        <v>835</v>
      </c>
      <c r="C660" s="10" t="s">
        <v>121</v>
      </c>
      <c r="D660" s="10">
        <v>2025</v>
      </c>
      <c r="E660" s="13">
        <v>8</v>
      </c>
      <c r="F660" s="13" t="s">
        <v>965</v>
      </c>
      <c r="G660" s="13">
        <v>5036.0000000000009</v>
      </c>
      <c r="H660" s="13">
        <v>5036.0000000000009</v>
      </c>
      <c r="I660" s="13">
        <v>4521.0000000000009</v>
      </c>
      <c r="J660" s="13">
        <v>3614</v>
      </c>
      <c r="K660" s="13">
        <v>2996</v>
      </c>
      <c r="L660" s="13">
        <v>2139</v>
      </c>
      <c r="M660" s="13">
        <v>2139</v>
      </c>
      <c r="N660" s="13">
        <v>2139</v>
      </c>
      <c r="O660" s="13">
        <v>2139</v>
      </c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>
        <v>162.45161290322582</v>
      </c>
      <c r="AA660" s="13">
        <v>162.45161290322582</v>
      </c>
      <c r="AB660" s="13">
        <v>145.83870967741939</v>
      </c>
      <c r="AC660" s="13">
        <v>116.58064516129032</v>
      </c>
      <c r="AD660" s="13">
        <v>96.645161290322577</v>
      </c>
      <c r="AE660" s="13">
        <v>69</v>
      </c>
      <c r="AF660" s="13">
        <v>69</v>
      </c>
      <c r="AG660" s="13">
        <v>69</v>
      </c>
      <c r="AH660" s="13">
        <v>69</v>
      </c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>
        <v>10</v>
      </c>
      <c r="AT660" s="13">
        <v>10</v>
      </c>
      <c r="AU660" s="13">
        <v>6</v>
      </c>
      <c r="AV660" s="13">
        <v>3</v>
      </c>
      <c r="AW660" s="13">
        <v>2</v>
      </c>
      <c r="AX660" s="13">
        <v>1</v>
      </c>
      <c r="AY660" s="13">
        <v>1</v>
      </c>
      <c r="AZ660" s="13">
        <v>1</v>
      </c>
      <c r="BA660" s="13">
        <v>1</v>
      </c>
      <c r="BB660" s="13"/>
      <c r="BC660" s="13"/>
      <c r="BD660" s="13"/>
      <c r="BE660" s="13"/>
      <c r="BF660" s="13"/>
      <c r="BG660" s="13"/>
      <c r="BH660" s="13"/>
      <c r="BI660" s="13"/>
      <c r="BJ660" s="13"/>
      <c r="BK660" s="13"/>
      <c r="BL660" s="13">
        <v>0.32258064516129031</v>
      </c>
      <c r="BM660" s="13">
        <v>0.32258064516129031</v>
      </c>
      <c r="BN660" s="13">
        <v>0.19354838709677419</v>
      </c>
      <c r="BO660" s="13">
        <v>9.6774193548387094E-2</v>
      </c>
      <c r="BP660" s="13">
        <v>6.4516129032258063E-2</v>
      </c>
      <c r="BQ660" s="13">
        <v>3.2258064516129031E-2</v>
      </c>
      <c r="BR660" s="13">
        <v>3.2258064516129031E-2</v>
      </c>
      <c r="BS660" s="13">
        <v>3.2258064516129031E-2</v>
      </c>
      <c r="BT660" s="13">
        <v>3.2258064516129031E-2</v>
      </c>
      <c r="BU660" s="13"/>
      <c r="BV660" s="13"/>
      <c r="BW660" s="13"/>
      <c r="BX660" s="13"/>
      <c r="BY660" s="13"/>
      <c r="BZ660" s="13"/>
      <c r="CA660" s="13"/>
      <c r="CB660" s="13"/>
      <c r="CC660" s="13"/>
      <c r="CD660" s="13"/>
      <c r="CE660" s="13">
        <v>5.42</v>
      </c>
    </row>
    <row r="661" spans="1:83" x14ac:dyDescent="0.2">
      <c r="A661" s="10" t="s">
        <v>37</v>
      </c>
      <c r="B661" s="10">
        <v>544</v>
      </c>
      <c r="C661" s="10" t="s">
        <v>99</v>
      </c>
      <c r="D661" s="10">
        <v>2025</v>
      </c>
      <c r="E661" s="13">
        <v>8</v>
      </c>
      <c r="F661" s="13" t="s">
        <v>969</v>
      </c>
      <c r="G661" s="13">
        <v>160885.00000000038</v>
      </c>
      <c r="H661" s="13">
        <v>160885.00000000038</v>
      </c>
      <c r="I661" s="13">
        <v>150170.00000000035</v>
      </c>
      <c r="J661" s="13">
        <v>116310.00000000032</v>
      </c>
      <c r="K661" s="13">
        <v>94994.000000000116</v>
      </c>
      <c r="L661" s="13">
        <v>80275.000000000218</v>
      </c>
      <c r="M661" s="13">
        <v>74679.000000000044</v>
      </c>
      <c r="N661" s="13">
        <v>70484.999999999956</v>
      </c>
      <c r="O661" s="13">
        <v>53880.999999999956</v>
      </c>
      <c r="P661" s="13">
        <v>47663.999999999956</v>
      </c>
      <c r="Q661" s="13">
        <v>16500.000000000004</v>
      </c>
      <c r="R661" s="13">
        <v>16500.000000000004</v>
      </c>
      <c r="S661" s="13"/>
      <c r="T661" s="13"/>
      <c r="U661" s="13"/>
      <c r="V661" s="13"/>
      <c r="W661" s="13"/>
      <c r="X661" s="13"/>
      <c r="Y661" s="13"/>
      <c r="Z661" s="13">
        <v>5189.8387096774313</v>
      </c>
      <c r="AA661" s="13">
        <v>5189.8387096774313</v>
      </c>
      <c r="AB661" s="13">
        <v>4844.1935483871084</v>
      </c>
      <c r="AC661" s="13">
        <v>3751.9354838709783</v>
      </c>
      <c r="AD661" s="13">
        <v>3064.3225806451651</v>
      </c>
      <c r="AE661" s="13">
        <v>2589.5161290322653</v>
      </c>
      <c r="AF661" s="13">
        <v>2409.0000000000014</v>
      </c>
      <c r="AG661" s="13">
        <v>2273.7096774193533</v>
      </c>
      <c r="AH661" s="13">
        <v>1738.0967741935469</v>
      </c>
      <c r="AI661" s="13">
        <v>1537.5483870967728</v>
      </c>
      <c r="AJ661" s="13">
        <v>532.25806451612914</v>
      </c>
      <c r="AK661" s="13">
        <v>532.25806451612914</v>
      </c>
      <c r="AL661" s="13"/>
      <c r="AM661" s="13"/>
      <c r="AN661" s="13"/>
      <c r="AO661" s="13"/>
      <c r="AP661" s="13"/>
      <c r="AQ661" s="13"/>
      <c r="AR661" s="13"/>
      <c r="AS661" s="13">
        <v>298</v>
      </c>
      <c r="AT661" s="13">
        <v>288</v>
      </c>
      <c r="AU661" s="13">
        <v>190</v>
      </c>
      <c r="AV661" s="13">
        <v>85</v>
      </c>
      <c r="AW661" s="13">
        <v>51</v>
      </c>
      <c r="AX661" s="13">
        <v>34</v>
      </c>
      <c r="AY661" s="13">
        <v>29</v>
      </c>
      <c r="AZ661" s="13">
        <v>26</v>
      </c>
      <c r="BA661" s="13">
        <v>16</v>
      </c>
      <c r="BB661" s="13">
        <v>13</v>
      </c>
      <c r="BC661" s="13">
        <v>3</v>
      </c>
      <c r="BD661" s="13">
        <v>3</v>
      </c>
      <c r="BE661" s="13"/>
      <c r="BF661" s="13"/>
      <c r="BG661" s="13"/>
      <c r="BH661" s="13"/>
      <c r="BI661" s="13"/>
      <c r="BJ661" s="13"/>
      <c r="BK661" s="13"/>
      <c r="BL661" s="13">
        <v>9.612903225806452</v>
      </c>
      <c r="BM661" s="13">
        <v>9.2903225806451619</v>
      </c>
      <c r="BN661" s="13">
        <v>6.129032258064516</v>
      </c>
      <c r="BO661" s="13">
        <v>2.7419354838709675</v>
      </c>
      <c r="BP661" s="13">
        <v>1.6451612903225807</v>
      </c>
      <c r="BQ661" s="13">
        <v>1.096774193548387</v>
      </c>
      <c r="BR661" s="13">
        <v>0.93548387096774188</v>
      </c>
      <c r="BS661" s="13">
        <v>0.83870967741935487</v>
      </c>
      <c r="BT661" s="13">
        <v>0.5161290322580645</v>
      </c>
      <c r="BU661" s="13">
        <v>0.41935483870967744</v>
      </c>
      <c r="BV661" s="13">
        <v>9.6774193548387094E-2</v>
      </c>
      <c r="BW661" s="13">
        <v>9.6774193548387094E-2</v>
      </c>
      <c r="BX661" s="13"/>
      <c r="BY661" s="13"/>
      <c r="BZ661" s="13"/>
      <c r="CA661" s="13"/>
      <c r="CB661" s="13"/>
      <c r="CC661" s="13"/>
      <c r="CD661" s="13"/>
      <c r="CE661" s="13">
        <v>152.84472222196638</v>
      </c>
    </row>
    <row r="662" spans="1:83" x14ac:dyDescent="0.2">
      <c r="A662" s="10" t="s">
        <v>33</v>
      </c>
      <c r="B662" s="10">
        <v>832</v>
      </c>
      <c r="C662" s="10" t="s">
        <v>115</v>
      </c>
      <c r="D662" s="10">
        <v>2025</v>
      </c>
      <c r="E662" s="13">
        <v>8</v>
      </c>
      <c r="F662" s="13" t="s">
        <v>974</v>
      </c>
      <c r="G662" s="13">
        <v>159374.89999999991</v>
      </c>
      <c r="H662" s="13">
        <v>159374.9</v>
      </c>
      <c r="I662" s="13">
        <v>156039.9500000001</v>
      </c>
      <c r="J662" s="13">
        <v>127884.00000000007</v>
      </c>
      <c r="K662" s="13">
        <v>104127.00000000006</v>
      </c>
      <c r="L662" s="13">
        <v>90788.000000000131</v>
      </c>
      <c r="M662" s="13">
        <v>80101.00000000016</v>
      </c>
      <c r="N662" s="13">
        <v>70312.000000000029</v>
      </c>
      <c r="O662" s="13">
        <v>51659.999999999971</v>
      </c>
      <c r="P662" s="13">
        <v>49074.999999999971</v>
      </c>
      <c r="Q662" s="13">
        <v>21999.999999999989</v>
      </c>
      <c r="R662" s="13">
        <v>21999.999999999989</v>
      </c>
      <c r="S662" s="13"/>
      <c r="T662" s="13"/>
      <c r="U662" s="13"/>
      <c r="V662" s="13"/>
      <c r="W662" s="13"/>
      <c r="X662" s="13"/>
      <c r="Y662" s="13"/>
      <c r="Z662" s="13">
        <v>5141.1258064516096</v>
      </c>
      <c r="AA662" s="13">
        <v>5141.1258064516123</v>
      </c>
      <c r="AB662" s="13">
        <v>5033.5467741935518</v>
      </c>
      <c r="AC662" s="13">
        <v>4125.2903225806476</v>
      </c>
      <c r="AD662" s="13">
        <v>3358.9354838709696</v>
      </c>
      <c r="AE662" s="13">
        <v>2928.645161290327</v>
      </c>
      <c r="AF662" s="13">
        <v>2583.9032258064567</v>
      </c>
      <c r="AG662" s="13">
        <v>2268.1290322580653</v>
      </c>
      <c r="AH662" s="13">
        <v>1666.4516129032249</v>
      </c>
      <c r="AI662" s="13">
        <v>1583.0645161290313</v>
      </c>
      <c r="AJ662" s="13">
        <v>709.67741935483832</v>
      </c>
      <c r="AK662" s="13">
        <v>709.67741935483832</v>
      </c>
      <c r="AL662" s="13"/>
      <c r="AM662" s="13"/>
      <c r="AN662" s="13"/>
      <c r="AO662" s="13"/>
      <c r="AP662" s="13"/>
      <c r="AQ662" s="13"/>
      <c r="AR662" s="13"/>
      <c r="AS662" s="13">
        <v>228</v>
      </c>
      <c r="AT662" s="13">
        <v>209</v>
      </c>
      <c r="AU662" s="13">
        <v>181</v>
      </c>
      <c r="AV662" s="13">
        <v>96</v>
      </c>
      <c r="AW662" s="13">
        <v>57</v>
      </c>
      <c r="AX662" s="13">
        <v>42</v>
      </c>
      <c r="AY662" s="13">
        <v>32</v>
      </c>
      <c r="AZ662" s="13">
        <v>25</v>
      </c>
      <c r="BA662" s="13">
        <v>14</v>
      </c>
      <c r="BB662" s="13">
        <v>13</v>
      </c>
      <c r="BC662" s="13">
        <v>4</v>
      </c>
      <c r="BD662" s="13">
        <v>4</v>
      </c>
      <c r="BE662" s="13"/>
      <c r="BF662" s="13"/>
      <c r="BG662" s="13"/>
      <c r="BH662" s="13"/>
      <c r="BI662" s="13"/>
      <c r="BJ662" s="13"/>
      <c r="BK662" s="13"/>
      <c r="BL662" s="13">
        <v>7.354838709677419</v>
      </c>
      <c r="BM662" s="13">
        <v>6.741935483870968</v>
      </c>
      <c r="BN662" s="13">
        <v>5.838709677419355</v>
      </c>
      <c r="BO662" s="13">
        <v>3.096774193548387</v>
      </c>
      <c r="BP662" s="13">
        <v>1.8387096774193548</v>
      </c>
      <c r="BQ662" s="13">
        <v>1.3548387096774193</v>
      </c>
      <c r="BR662" s="13">
        <v>1.032258064516129</v>
      </c>
      <c r="BS662" s="13">
        <v>0.80645161290322576</v>
      </c>
      <c r="BT662" s="13">
        <v>0.45161290322580644</v>
      </c>
      <c r="BU662" s="13">
        <v>0.41935483870967744</v>
      </c>
      <c r="BV662" s="13">
        <v>0.12903225806451613</v>
      </c>
      <c r="BW662" s="13">
        <v>0.12903225806451613</v>
      </c>
      <c r="BX662" s="13"/>
      <c r="BY662" s="13"/>
      <c r="BZ662" s="13"/>
      <c r="CA662" s="13"/>
      <c r="CB662" s="13"/>
      <c r="CC662" s="13"/>
      <c r="CD662" s="13"/>
      <c r="CE662" s="13">
        <v>133.04611111120553</v>
      </c>
    </row>
    <row r="663" spans="1:83" x14ac:dyDescent="0.2">
      <c r="A663" s="10" t="s">
        <v>33</v>
      </c>
      <c r="B663" s="10">
        <v>863</v>
      </c>
      <c r="C663" s="10" t="s">
        <v>195</v>
      </c>
      <c r="D663" s="10">
        <v>2025</v>
      </c>
      <c r="E663" s="13">
        <v>8</v>
      </c>
      <c r="F663" s="13" t="s">
        <v>977</v>
      </c>
      <c r="G663" s="13">
        <v>23275.000000000004</v>
      </c>
      <c r="H663" s="13">
        <v>23275</v>
      </c>
      <c r="I663" s="13">
        <v>21514.000000000004</v>
      </c>
      <c r="J663" s="13">
        <v>9523</v>
      </c>
      <c r="K663" s="13">
        <v>6998</v>
      </c>
      <c r="L663" s="13">
        <v>5329</v>
      </c>
      <c r="M663" s="13">
        <v>4273</v>
      </c>
      <c r="N663" s="13">
        <v>1517</v>
      </c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>
        <v>750.80645161290329</v>
      </c>
      <c r="AA663" s="13">
        <v>750.80645161290317</v>
      </c>
      <c r="AB663" s="13">
        <v>694.00000000000011</v>
      </c>
      <c r="AC663" s="13">
        <v>307.19354838709677</v>
      </c>
      <c r="AD663" s="13">
        <v>225.74193548387098</v>
      </c>
      <c r="AE663" s="13">
        <v>171.90322580645162</v>
      </c>
      <c r="AF663" s="13">
        <v>137.83870967741936</v>
      </c>
      <c r="AG663" s="13">
        <v>48.935483870967744</v>
      </c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>
        <v>76</v>
      </c>
      <c r="AT663" s="13">
        <v>61</v>
      </c>
      <c r="AU663" s="13">
        <v>46</v>
      </c>
      <c r="AV663" s="13">
        <v>10</v>
      </c>
      <c r="AW663" s="13">
        <v>6</v>
      </c>
      <c r="AX663" s="13">
        <v>4</v>
      </c>
      <c r="AY663" s="13">
        <v>3</v>
      </c>
      <c r="AZ663" s="13">
        <v>1</v>
      </c>
      <c r="BA663" s="13"/>
      <c r="BB663" s="13"/>
      <c r="BC663" s="13"/>
      <c r="BD663" s="13"/>
      <c r="BE663" s="13"/>
      <c r="BF663" s="13"/>
      <c r="BG663" s="13"/>
      <c r="BH663" s="13"/>
      <c r="BI663" s="13"/>
      <c r="BJ663" s="13"/>
      <c r="BK663" s="13"/>
      <c r="BL663" s="13">
        <v>2.4516129032258065</v>
      </c>
      <c r="BM663" s="13">
        <v>1.967741935483871</v>
      </c>
      <c r="BN663" s="13">
        <v>1.4838709677419355</v>
      </c>
      <c r="BO663" s="13">
        <v>0.32258064516129031</v>
      </c>
      <c r="BP663" s="13">
        <v>0.19354838709677419</v>
      </c>
      <c r="BQ663" s="13">
        <v>0.12903225806451613</v>
      </c>
      <c r="BR663" s="13">
        <v>9.6774193548387094E-2</v>
      </c>
      <c r="BS663" s="13">
        <v>3.2258064516129031E-2</v>
      </c>
      <c r="BT663" s="13"/>
      <c r="BU663" s="13"/>
      <c r="BV663" s="13"/>
      <c r="BW663" s="13"/>
      <c r="BX663" s="13"/>
      <c r="BY663" s="13"/>
      <c r="BZ663" s="13"/>
      <c r="CA663" s="13"/>
      <c r="CB663" s="13"/>
      <c r="CC663" s="13"/>
      <c r="CD663" s="13"/>
      <c r="CE663" s="13">
        <v>89.872222222348199</v>
      </c>
    </row>
    <row r="664" spans="1:83" x14ac:dyDescent="0.2">
      <c r="A664" s="10" t="s">
        <v>33</v>
      </c>
      <c r="B664" s="10">
        <v>807</v>
      </c>
      <c r="C664" s="10" t="s">
        <v>155</v>
      </c>
      <c r="D664" s="10">
        <v>2025</v>
      </c>
      <c r="E664" s="13">
        <v>8</v>
      </c>
      <c r="F664" s="13" t="s">
        <v>978</v>
      </c>
      <c r="G664" s="13">
        <v>39758.999999999978</v>
      </c>
      <c r="H664" s="13">
        <v>39759</v>
      </c>
      <c r="I664" s="13">
        <v>38094</v>
      </c>
      <c r="J664" s="13">
        <v>29948.999999999996</v>
      </c>
      <c r="K664" s="13">
        <v>24948.999999999996</v>
      </c>
      <c r="L664" s="13">
        <v>16792</v>
      </c>
      <c r="M664" s="13">
        <v>15706</v>
      </c>
      <c r="N664" s="13">
        <v>14347.000000000002</v>
      </c>
      <c r="O664" s="13">
        <v>6000.0000000000018</v>
      </c>
      <c r="P664" s="13">
        <v>6000.0000000000018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>
        <v>1282.5483870967735</v>
      </c>
      <c r="AA664" s="13">
        <v>1282.5483870967741</v>
      </c>
      <c r="AB664" s="13">
        <v>1228.8387096774193</v>
      </c>
      <c r="AC664" s="13">
        <v>966.0967741935483</v>
      </c>
      <c r="AD664" s="13">
        <v>804.80645161290306</v>
      </c>
      <c r="AE664" s="13">
        <v>541.67741935483866</v>
      </c>
      <c r="AF664" s="13">
        <v>506.64516129032256</v>
      </c>
      <c r="AG664" s="13">
        <v>462.80645161290329</v>
      </c>
      <c r="AH664" s="13">
        <v>193.54838709677426</v>
      </c>
      <c r="AI664" s="13">
        <v>193.54838709677426</v>
      </c>
      <c r="AJ664" s="13"/>
      <c r="AK664" s="13"/>
      <c r="AL664" s="13"/>
      <c r="AM664" s="13"/>
      <c r="AN664" s="13"/>
      <c r="AO664" s="13"/>
      <c r="AP664" s="13"/>
      <c r="AQ664" s="13"/>
      <c r="AR664" s="13"/>
      <c r="AS664" s="13">
        <v>73</v>
      </c>
      <c r="AT664" s="13">
        <v>64</v>
      </c>
      <c r="AU664" s="13">
        <v>50</v>
      </c>
      <c r="AV664" s="13">
        <v>26</v>
      </c>
      <c r="AW664" s="13">
        <v>18</v>
      </c>
      <c r="AX664" s="13">
        <v>9</v>
      </c>
      <c r="AY664" s="13">
        <v>8</v>
      </c>
      <c r="AZ664" s="13">
        <v>7</v>
      </c>
      <c r="BA664" s="13">
        <v>2</v>
      </c>
      <c r="BB664" s="13">
        <v>2</v>
      </c>
      <c r="BC664" s="13"/>
      <c r="BD664" s="13"/>
      <c r="BE664" s="13"/>
      <c r="BF664" s="13"/>
      <c r="BG664" s="13"/>
      <c r="BH664" s="13"/>
      <c r="BI664" s="13"/>
      <c r="BJ664" s="13"/>
      <c r="BK664" s="13"/>
      <c r="BL664" s="13">
        <v>2.3548387096774195</v>
      </c>
      <c r="BM664" s="13">
        <v>2.064516129032258</v>
      </c>
      <c r="BN664" s="13">
        <v>1.6129032258064515</v>
      </c>
      <c r="BO664" s="13">
        <v>0.83870967741935487</v>
      </c>
      <c r="BP664" s="13">
        <v>0.58064516129032262</v>
      </c>
      <c r="BQ664" s="13">
        <v>0.29032258064516131</v>
      </c>
      <c r="BR664" s="13">
        <v>0.25806451612903225</v>
      </c>
      <c r="BS664" s="13">
        <v>0.22580645161290322</v>
      </c>
      <c r="BT664" s="13">
        <v>6.4516129032258063E-2</v>
      </c>
      <c r="BU664" s="13">
        <v>6.4516129032258063E-2</v>
      </c>
      <c r="BV664" s="13"/>
      <c r="BW664" s="13"/>
      <c r="BX664" s="13"/>
      <c r="BY664" s="13"/>
      <c r="BZ664" s="13"/>
      <c r="CA664" s="13"/>
      <c r="CB664" s="13"/>
      <c r="CC664" s="13"/>
      <c r="CD664" s="13"/>
      <c r="CE664" s="13">
        <v>50.963055555475876</v>
      </c>
    </row>
    <row r="665" spans="1:83" x14ac:dyDescent="0.2">
      <c r="A665" s="10" t="s">
        <v>33</v>
      </c>
      <c r="B665" s="10">
        <v>889</v>
      </c>
      <c r="C665" s="10" t="s">
        <v>106</v>
      </c>
      <c r="D665" s="10">
        <v>2025</v>
      </c>
      <c r="E665" s="13">
        <v>8</v>
      </c>
      <c r="F665" s="13" t="s">
        <v>970</v>
      </c>
      <c r="G665" s="13">
        <v>5068</v>
      </c>
      <c r="H665" s="13">
        <v>5068</v>
      </c>
      <c r="I665" s="13">
        <v>4679</v>
      </c>
      <c r="J665" s="13">
        <v>3313</v>
      </c>
      <c r="K665" s="13">
        <v>3313</v>
      </c>
      <c r="L665" s="13">
        <v>1527</v>
      </c>
      <c r="M665" s="13">
        <v>1527</v>
      </c>
      <c r="N665" s="13">
        <v>1527</v>
      </c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>
        <v>163.48387096774192</v>
      </c>
      <c r="AA665" s="13">
        <v>163.48387096774192</v>
      </c>
      <c r="AB665" s="13">
        <v>150.93548387096774</v>
      </c>
      <c r="AC665" s="13">
        <v>106.87096774193549</v>
      </c>
      <c r="AD665" s="13">
        <v>106.87096774193549</v>
      </c>
      <c r="AE665" s="13">
        <v>49.258064516129032</v>
      </c>
      <c r="AF665" s="13">
        <v>49.258064516129032</v>
      </c>
      <c r="AG665" s="13">
        <v>49.258064516129032</v>
      </c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>
        <v>9</v>
      </c>
      <c r="AT665" s="13">
        <v>9</v>
      </c>
      <c r="AU665" s="13">
        <v>6</v>
      </c>
      <c r="AV665" s="13">
        <v>3</v>
      </c>
      <c r="AW665" s="13">
        <v>3</v>
      </c>
      <c r="AX665" s="13">
        <v>1</v>
      </c>
      <c r="AY665" s="13">
        <v>1</v>
      </c>
      <c r="AZ665" s="13">
        <v>1</v>
      </c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>
        <v>0.29032258064516131</v>
      </c>
      <c r="BM665" s="13">
        <v>0.29032258064516131</v>
      </c>
      <c r="BN665" s="13">
        <v>0.19354838709677419</v>
      </c>
      <c r="BO665" s="13">
        <v>9.6774193548387094E-2</v>
      </c>
      <c r="BP665" s="13">
        <v>9.6774193548387094E-2</v>
      </c>
      <c r="BQ665" s="13">
        <v>3.2258064516129031E-2</v>
      </c>
      <c r="BR665" s="13">
        <v>3.2258064516129031E-2</v>
      </c>
      <c r="BS665" s="13">
        <v>3.2258064516129031E-2</v>
      </c>
      <c r="BT665" s="13"/>
      <c r="BU665" s="13"/>
      <c r="BV665" s="13"/>
      <c r="BW665" s="13"/>
      <c r="BX665" s="13"/>
      <c r="BY665" s="13"/>
      <c r="BZ665" s="13"/>
      <c r="CA665" s="13"/>
      <c r="CB665" s="13"/>
      <c r="CC665" s="13"/>
      <c r="CD665" s="13"/>
      <c r="CE665" s="13">
        <v>8.3961111110402271</v>
      </c>
    </row>
    <row r="666" spans="1:83" x14ac:dyDescent="0.2">
      <c r="A666" s="10" t="s">
        <v>33</v>
      </c>
      <c r="B666" s="10">
        <v>568</v>
      </c>
      <c r="C666" s="10" t="s">
        <v>189</v>
      </c>
      <c r="D666" s="10">
        <v>2025</v>
      </c>
      <c r="E666" s="13">
        <v>8</v>
      </c>
      <c r="F666" s="13" t="s">
        <v>976</v>
      </c>
      <c r="G666" s="13">
        <v>6490.9999999999991</v>
      </c>
      <c r="H666" s="13">
        <v>6490.9999999999991</v>
      </c>
      <c r="I666" s="13">
        <v>6490.9999999999991</v>
      </c>
      <c r="J666" s="13">
        <v>5731</v>
      </c>
      <c r="K666" s="13">
        <v>4330</v>
      </c>
      <c r="L666" s="13">
        <v>4330</v>
      </c>
      <c r="M666" s="13">
        <v>4330</v>
      </c>
      <c r="N666" s="13">
        <v>3000</v>
      </c>
      <c r="O666" s="13">
        <v>3000</v>
      </c>
      <c r="P666" s="13">
        <v>3000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>
        <v>209.38709677419351</v>
      </c>
      <c r="AA666" s="13">
        <v>209.38709677419351</v>
      </c>
      <c r="AB666" s="13">
        <v>209.38709677419351</v>
      </c>
      <c r="AC666" s="13">
        <v>184.87096774193549</v>
      </c>
      <c r="AD666" s="13">
        <v>139.67741935483872</v>
      </c>
      <c r="AE666" s="13">
        <v>139.67741935483872</v>
      </c>
      <c r="AF666" s="13">
        <v>139.67741935483872</v>
      </c>
      <c r="AG666" s="13">
        <v>96.774193548387103</v>
      </c>
      <c r="AH666" s="13">
        <v>96.774193548387103</v>
      </c>
      <c r="AI666" s="13">
        <v>96.774193548387103</v>
      </c>
      <c r="AJ666" s="13"/>
      <c r="AK666" s="13"/>
      <c r="AL666" s="13"/>
      <c r="AM666" s="13"/>
      <c r="AN666" s="13"/>
      <c r="AO666" s="13"/>
      <c r="AP666" s="13"/>
      <c r="AQ666" s="13"/>
      <c r="AR666" s="13"/>
      <c r="AS666" s="13">
        <v>6</v>
      </c>
      <c r="AT666" s="13">
        <v>6</v>
      </c>
      <c r="AU666" s="13">
        <v>6</v>
      </c>
      <c r="AV666" s="13">
        <v>4</v>
      </c>
      <c r="AW666" s="13">
        <v>2</v>
      </c>
      <c r="AX666" s="13">
        <v>2</v>
      </c>
      <c r="AY666" s="13">
        <v>2</v>
      </c>
      <c r="AZ666" s="13">
        <v>1</v>
      </c>
      <c r="BA666" s="13">
        <v>1</v>
      </c>
      <c r="BB666" s="13">
        <v>1</v>
      </c>
      <c r="BC666" s="13"/>
      <c r="BD666" s="13"/>
      <c r="BE666" s="13"/>
      <c r="BF666" s="13"/>
      <c r="BG666" s="13"/>
      <c r="BH666" s="13"/>
      <c r="BI666" s="13"/>
      <c r="BJ666" s="13"/>
      <c r="BK666" s="13"/>
      <c r="BL666" s="13">
        <v>0.19354838709677419</v>
      </c>
      <c r="BM666" s="13">
        <v>0.19354838709677419</v>
      </c>
      <c r="BN666" s="13">
        <v>0.19354838709677419</v>
      </c>
      <c r="BO666" s="13">
        <v>0.12903225806451613</v>
      </c>
      <c r="BP666" s="13">
        <v>6.4516129032258063E-2</v>
      </c>
      <c r="BQ666" s="13">
        <v>6.4516129032258063E-2</v>
      </c>
      <c r="BR666" s="13">
        <v>6.4516129032258063E-2</v>
      </c>
      <c r="BS666" s="13">
        <v>3.2258064516129031E-2</v>
      </c>
      <c r="BT666" s="13">
        <v>3.2258064516129031E-2</v>
      </c>
      <c r="BU666" s="13">
        <v>3.2258064516129031E-2</v>
      </c>
      <c r="BV666" s="13"/>
      <c r="BW666" s="13"/>
      <c r="BX666" s="13"/>
      <c r="BY666" s="13"/>
      <c r="BZ666" s="13"/>
      <c r="CA666" s="13"/>
      <c r="CB666" s="13"/>
      <c r="CC666" s="13"/>
      <c r="CD666" s="13"/>
      <c r="CE666" s="13">
        <v>8.6405555555247702</v>
      </c>
    </row>
    <row r="667" spans="1:83" x14ac:dyDescent="0.2">
      <c r="A667" s="10" t="s">
        <v>33</v>
      </c>
      <c r="B667" s="10">
        <v>803</v>
      </c>
      <c r="C667" s="10" t="s">
        <v>154</v>
      </c>
      <c r="D667" s="10">
        <v>2025</v>
      </c>
      <c r="E667" s="13">
        <v>8</v>
      </c>
      <c r="F667" s="13" t="s">
        <v>979</v>
      </c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  <c r="BF667" s="13"/>
      <c r="BG667" s="13"/>
      <c r="BH667" s="13"/>
      <c r="BI667" s="13"/>
      <c r="BJ667" s="13"/>
      <c r="BK667" s="13"/>
      <c r="BL667" s="13"/>
      <c r="BM667" s="13"/>
      <c r="BN667" s="13"/>
      <c r="BO667" s="13"/>
      <c r="BP667" s="13"/>
      <c r="BQ667" s="13"/>
      <c r="BR667" s="13"/>
      <c r="BS667" s="13"/>
      <c r="BT667" s="13"/>
      <c r="BU667" s="13"/>
      <c r="BV667" s="13"/>
      <c r="BW667" s="13"/>
      <c r="BX667" s="13"/>
      <c r="BY667" s="13"/>
      <c r="BZ667" s="13"/>
      <c r="CA667" s="13"/>
      <c r="CB667" s="13"/>
      <c r="CC667" s="13"/>
      <c r="CD667" s="13"/>
      <c r="CE667" s="13">
        <v>3.74</v>
      </c>
    </row>
    <row r="668" spans="1:83" x14ac:dyDescent="0.2">
      <c r="A668" s="10" t="s">
        <v>33</v>
      </c>
      <c r="B668" s="10">
        <v>896</v>
      </c>
      <c r="C668" s="10" t="s">
        <v>196</v>
      </c>
      <c r="D668" s="10">
        <v>2025</v>
      </c>
      <c r="E668" s="13">
        <v>8</v>
      </c>
      <c r="F668" s="13" t="s">
        <v>980</v>
      </c>
      <c r="G668" s="13">
        <v>79</v>
      </c>
      <c r="H668" s="13">
        <v>79</v>
      </c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>
        <v>2.5483870967741935</v>
      </c>
      <c r="AA668" s="13">
        <v>2.5483870967741935</v>
      </c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>
        <v>1</v>
      </c>
      <c r="AT668" s="13">
        <v>1</v>
      </c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  <c r="BL668" s="13">
        <v>3.2258064516129031E-2</v>
      </c>
      <c r="BM668" s="13">
        <v>3.2258064516129031E-2</v>
      </c>
      <c r="BN668" s="13"/>
      <c r="BO668" s="13"/>
      <c r="BP668" s="13"/>
      <c r="BQ668" s="13"/>
      <c r="BR668" s="13"/>
      <c r="BS668" s="13"/>
      <c r="BT668" s="13"/>
      <c r="BU668" s="13"/>
      <c r="BV668" s="13"/>
      <c r="BW668" s="13"/>
      <c r="BX668" s="13"/>
      <c r="BY668" s="13"/>
      <c r="BZ668" s="13"/>
      <c r="CA668" s="13"/>
      <c r="CB668" s="13"/>
      <c r="CC668" s="13"/>
      <c r="CD668" s="13"/>
      <c r="CE668" s="13"/>
    </row>
    <row r="669" spans="1:83" x14ac:dyDescent="0.2">
      <c r="A669" s="10" t="s">
        <v>33</v>
      </c>
      <c r="B669" s="10">
        <v>537</v>
      </c>
      <c r="C669" s="10" t="s">
        <v>126</v>
      </c>
      <c r="D669" s="10">
        <v>2025</v>
      </c>
      <c r="E669" s="13">
        <v>8</v>
      </c>
      <c r="F669" s="13" t="s">
        <v>971</v>
      </c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>
        <v>72.045833332943729</v>
      </c>
    </row>
    <row r="670" spans="1:83" x14ac:dyDescent="0.2">
      <c r="A670" s="10" t="s">
        <v>33</v>
      </c>
      <c r="B670" s="10">
        <v>805</v>
      </c>
      <c r="C670" s="10" t="s">
        <v>137</v>
      </c>
      <c r="D670" s="10">
        <v>2025</v>
      </c>
      <c r="E670" s="13">
        <v>8</v>
      </c>
      <c r="F670" s="13" t="s">
        <v>973</v>
      </c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>
        <v>19.631111111145003</v>
      </c>
    </row>
    <row r="671" spans="1:83" x14ac:dyDescent="0.2">
      <c r="A671" s="10" t="s">
        <v>33</v>
      </c>
      <c r="B671" s="10">
        <v>523</v>
      </c>
      <c r="C671" s="10" t="s">
        <v>114</v>
      </c>
      <c r="D671" s="10">
        <v>2025</v>
      </c>
      <c r="E671" s="13">
        <v>8</v>
      </c>
      <c r="F671" s="13" t="s">
        <v>975</v>
      </c>
      <c r="G671" s="13">
        <v>224214.89999999956</v>
      </c>
      <c r="H671" s="13">
        <v>224214.89999999967</v>
      </c>
      <c r="I671" s="13">
        <v>219174.89999999973</v>
      </c>
      <c r="J671" s="13">
        <v>183998.00000000012</v>
      </c>
      <c r="K671" s="13">
        <v>162312.00000000012</v>
      </c>
      <c r="L671" s="13">
        <v>142533.00000000009</v>
      </c>
      <c r="M671" s="13">
        <v>132914.00000000017</v>
      </c>
      <c r="N671" s="13">
        <v>116522.00000000015</v>
      </c>
      <c r="O671" s="13">
        <v>93039.000000000146</v>
      </c>
      <c r="P671" s="13">
        <v>88766.000000000146</v>
      </c>
      <c r="Q671" s="13">
        <v>57272.999999999978</v>
      </c>
      <c r="R671" s="13">
        <v>57272.999999999978</v>
      </c>
      <c r="S671" s="13">
        <v>17566</v>
      </c>
      <c r="T671" s="13">
        <v>17566</v>
      </c>
      <c r="U671" s="13">
        <v>17566</v>
      </c>
      <c r="V671" s="13">
        <v>17566</v>
      </c>
      <c r="W671" s="13"/>
      <c r="X671" s="13"/>
      <c r="Y671" s="13"/>
      <c r="Z671" s="13">
        <v>7232.7387096774055</v>
      </c>
      <c r="AA671" s="13">
        <v>7232.7387096774091</v>
      </c>
      <c r="AB671" s="13">
        <v>7070.1580645161202</v>
      </c>
      <c r="AC671" s="13">
        <v>5935.4193548387138</v>
      </c>
      <c r="AD671" s="13">
        <v>5235.8709677419392</v>
      </c>
      <c r="AE671" s="13">
        <v>4597.8387096774222</v>
      </c>
      <c r="AF671" s="13">
        <v>4287.5483870967801</v>
      </c>
      <c r="AG671" s="13">
        <v>3758.7741935483918</v>
      </c>
      <c r="AH671" s="13">
        <v>3001.2580645161338</v>
      </c>
      <c r="AI671" s="13">
        <v>2863.4193548387143</v>
      </c>
      <c r="AJ671" s="13">
        <v>1847.5161290322574</v>
      </c>
      <c r="AK671" s="13">
        <v>1847.5161290322574</v>
      </c>
      <c r="AL671" s="13">
        <v>566.64516129032256</v>
      </c>
      <c r="AM671" s="13">
        <v>566.64516129032256</v>
      </c>
      <c r="AN671" s="13">
        <v>566.64516129032256</v>
      </c>
      <c r="AO671" s="13">
        <v>566.64516129032256</v>
      </c>
      <c r="AP671" s="13"/>
      <c r="AQ671" s="13"/>
      <c r="AR671" s="13"/>
      <c r="AS671" s="13">
        <v>278</v>
      </c>
      <c r="AT671" s="13">
        <v>262</v>
      </c>
      <c r="AU671" s="13">
        <v>221</v>
      </c>
      <c r="AV671" s="13">
        <v>112</v>
      </c>
      <c r="AW671" s="13">
        <v>77</v>
      </c>
      <c r="AX671" s="13">
        <v>55</v>
      </c>
      <c r="AY671" s="13">
        <v>46</v>
      </c>
      <c r="AZ671" s="13">
        <v>34</v>
      </c>
      <c r="BA671" s="13">
        <v>20</v>
      </c>
      <c r="BB671" s="13">
        <v>18</v>
      </c>
      <c r="BC671" s="13">
        <v>8</v>
      </c>
      <c r="BD671" s="13">
        <v>8</v>
      </c>
      <c r="BE671" s="13">
        <v>1</v>
      </c>
      <c r="BF671" s="13">
        <v>1</v>
      </c>
      <c r="BG671" s="13">
        <v>1</v>
      </c>
      <c r="BH671" s="13">
        <v>1</v>
      </c>
      <c r="BI671" s="13"/>
      <c r="BJ671" s="13"/>
      <c r="BK671" s="13"/>
      <c r="BL671" s="13">
        <v>8.9677419354838701</v>
      </c>
      <c r="BM671" s="13">
        <v>8.4516129032258061</v>
      </c>
      <c r="BN671" s="13">
        <v>7.129032258064516</v>
      </c>
      <c r="BO671" s="13">
        <v>3.6129032258064515</v>
      </c>
      <c r="BP671" s="13">
        <v>2.4838709677419355</v>
      </c>
      <c r="BQ671" s="13">
        <v>1.7741935483870968</v>
      </c>
      <c r="BR671" s="13">
        <v>1.4838709677419355</v>
      </c>
      <c r="BS671" s="13">
        <v>1.096774193548387</v>
      </c>
      <c r="BT671" s="13">
        <v>0.64516129032258063</v>
      </c>
      <c r="BU671" s="13">
        <v>0.58064516129032262</v>
      </c>
      <c r="BV671" s="13">
        <v>0.25806451612903225</v>
      </c>
      <c r="BW671" s="13">
        <v>0.25806451612903225</v>
      </c>
      <c r="BX671" s="13">
        <v>3.2258064516129031E-2</v>
      </c>
      <c r="BY671" s="13">
        <v>3.2258064516129031E-2</v>
      </c>
      <c r="BZ671" s="13">
        <v>3.2258064516129031E-2</v>
      </c>
      <c r="CA671" s="13">
        <v>3.2258064516129031E-2</v>
      </c>
      <c r="CB671" s="13"/>
      <c r="CC671" s="13"/>
      <c r="CD671" s="13"/>
      <c r="CE671" s="13">
        <v>172.20638888905523</v>
      </c>
    </row>
    <row r="672" spans="1:83" x14ac:dyDescent="0.2">
      <c r="A672" s="10" t="s">
        <v>33</v>
      </c>
      <c r="B672" s="10">
        <v>828</v>
      </c>
      <c r="C672" s="10" t="s">
        <v>158</v>
      </c>
      <c r="D672" s="10">
        <v>2025</v>
      </c>
      <c r="E672" s="13">
        <v>8</v>
      </c>
      <c r="F672" s="13" t="s">
        <v>982</v>
      </c>
      <c r="G672" s="13">
        <v>276479.89999999991</v>
      </c>
      <c r="H672" s="13">
        <v>278200.89999999985</v>
      </c>
      <c r="I672" s="13">
        <v>268752.94999999972</v>
      </c>
      <c r="J672" s="13">
        <v>222955.94999999963</v>
      </c>
      <c r="K672" s="13">
        <v>180655.00000000012</v>
      </c>
      <c r="L672" s="13">
        <v>159450.00000000015</v>
      </c>
      <c r="M672" s="13">
        <v>143155.00000000012</v>
      </c>
      <c r="N672" s="13">
        <v>123129.00000000007</v>
      </c>
      <c r="O672" s="13">
        <v>92218.000000000073</v>
      </c>
      <c r="P672" s="13">
        <v>82781.000000000029</v>
      </c>
      <c r="Q672" s="13">
        <v>41969.999999999993</v>
      </c>
      <c r="R672" s="13">
        <v>41969.999999999993</v>
      </c>
      <c r="S672" s="13">
        <v>14470</v>
      </c>
      <c r="T672" s="13">
        <v>14470</v>
      </c>
      <c r="U672" s="13">
        <v>14470</v>
      </c>
      <c r="V672" s="13"/>
      <c r="W672" s="13"/>
      <c r="X672" s="13"/>
      <c r="Y672" s="13"/>
      <c r="Z672" s="13">
        <v>8918.7064516128994</v>
      </c>
      <c r="AA672" s="13">
        <v>8974.222580645157</v>
      </c>
      <c r="AB672" s="13">
        <v>8669.4499999999916</v>
      </c>
      <c r="AC672" s="13">
        <v>7192.127419354827</v>
      </c>
      <c r="AD672" s="13">
        <v>5827.5806451612943</v>
      </c>
      <c r="AE672" s="13">
        <v>5143.5483870967792</v>
      </c>
      <c r="AF672" s="13">
        <v>4617.9032258064553</v>
      </c>
      <c r="AG672" s="13">
        <v>3971.903225806454</v>
      </c>
      <c r="AH672" s="13">
        <v>2974.7741935483896</v>
      </c>
      <c r="AI672" s="13">
        <v>2670.3548387096785</v>
      </c>
      <c r="AJ672" s="13">
        <v>1353.8709677419351</v>
      </c>
      <c r="AK672" s="13">
        <v>1353.8709677419351</v>
      </c>
      <c r="AL672" s="13">
        <v>466.77419354838707</v>
      </c>
      <c r="AM672" s="13">
        <v>466.77419354838707</v>
      </c>
      <c r="AN672" s="13">
        <v>466.77419354838707</v>
      </c>
      <c r="AO672" s="13"/>
      <c r="AP672" s="13"/>
      <c r="AQ672" s="13"/>
      <c r="AR672" s="13"/>
      <c r="AS672" s="13">
        <v>420</v>
      </c>
      <c r="AT672" s="13">
        <v>381</v>
      </c>
      <c r="AU672" s="13">
        <v>302</v>
      </c>
      <c r="AV672" s="13">
        <v>163</v>
      </c>
      <c r="AW672" s="13">
        <v>95</v>
      </c>
      <c r="AX672" s="13">
        <v>71</v>
      </c>
      <c r="AY672" s="13">
        <v>56</v>
      </c>
      <c r="AZ672" s="13">
        <v>41</v>
      </c>
      <c r="BA672" s="13">
        <v>23</v>
      </c>
      <c r="BB672" s="13">
        <v>19</v>
      </c>
      <c r="BC672" s="13">
        <v>6</v>
      </c>
      <c r="BD672" s="13">
        <v>6</v>
      </c>
      <c r="BE672" s="13">
        <v>1</v>
      </c>
      <c r="BF672" s="13">
        <v>1</v>
      </c>
      <c r="BG672" s="13">
        <v>1</v>
      </c>
      <c r="BH672" s="13"/>
      <c r="BI672" s="13"/>
      <c r="BJ672" s="13"/>
      <c r="BK672" s="13"/>
      <c r="BL672" s="13">
        <v>13.548387096774194</v>
      </c>
      <c r="BM672" s="13">
        <v>12.290322580645162</v>
      </c>
      <c r="BN672" s="13">
        <v>9.741935483870968</v>
      </c>
      <c r="BO672" s="13">
        <v>5.258064516129032</v>
      </c>
      <c r="BP672" s="13">
        <v>3.064516129032258</v>
      </c>
      <c r="BQ672" s="13">
        <v>2.2903225806451615</v>
      </c>
      <c r="BR672" s="13">
        <v>1.8064516129032258</v>
      </c>
      <c r="BS672" s="13">
        <v>1.3225806451612903</v>
      </c>
      <c r="BT672" s="13">
        <v>0.74193548387096775</v>
      </c>
      <c r="BU672" s="13">
        <v>0.61290322580645162</v>
      </c>
      <c r="BV672" s="13">
        <v>0.19354838709677419</v>
      </c>
      <c r="BW672" s="13">
        <v>0.19354838709677419</v>
      </c>
      <c r="BX672" s="13">
        <v>3.2258064516129031E-2</v>
      </c>
      <c r="BY672" s="13">
        <v>3.2258064516129031E-2</v>
      </c>
      <c r="BZ672" s="13">
        <v>3.2258064516129031E-2</v>
      </c>
      <c r="CA672" s="13"/>
      <c r="CB672" s="13"/>
      <c r="CC672" s="13"/>
      <c r="CD672" s="13"/>
      <c r="CE672" s="13">
        <v>186.86944444377906</v>
      </c>
    </row>
    <row r="673" spans="1:83" x14ac:dyDescent="0.2">
      <c r="A673" s="10" t="s">
        <v>33</v>
      </c>
      <c r="B673" s="10">
        <v>886</v>
      </c>
      <c r="C673" s="10" t="s">
        <v>116</v>
      </c>
      <c r="D673" s="10">
        <v>2025</v>
      </c>
      <c r="E673" s="13">
        <v>8</v>
      </c>
      <c r="F673" s="13" t="s">
        <v>981</v>
      </c>
      <c r="G673" s="13">
        <v>142530.80000000022</v>
      </c>
      <c r="H673" s="13">
        <v>142530.80000000022</v>
      </c>
      <c r="I673" s="13">
        <v>138413.85000000027</v>
      </c>
      <c r="J673" s="13">
        <v>117597.95000000017</v>
      </c>
      <c r="K673" s="13">
        <v>96006.950000000157</v>
      </c>
      <c r="L673" s="13">
        <v>80417.950000000084</v>
      </c>
      <c r="M673" s="13">
        <v>76193.000000000073</v>
      </c>
      <c r="N673" s="13">
        <v>72268.000000000058</v>
      </c>
      <c r="O673" s="13">
        <v>65872.999999999956</v>
      </c>
      <c r="P673" s="13">
        <v>59062.999999999956</v>
      </c>
      <c r="Q673" s="13">
        <v>31999.999999999967</v>
      </c>
      <c r="R673" s="13">
        <v>31999.999999999967</v>
      </c>
      <c r="S673" s="13">
        <v>20999.999999999982</v>
      </c>
      <c r="T673" s="13">
        <v>20999.999999999982</v>
      </c>
      <c r="U673" s="13">
        <v>20999.999999999982</v>
      </c>
      <c r="V673" s="13"/>
      <c r="W673" s="13"/>
      <c r="X673" s="13"/>
      <c r="Y673" s="13"/>
      <c r="Z673" s="13">
        <v>4597.7677419354914</v>
      </c>
      <c r="AA673" s="13">
        <v>4597.7677419354914</v>
      </c>
      <c r="AB673" s="13">
        <v>4464.9629032258154</v>
      </c>
      <c r="AC673" s="13">
        <v>3793.4822580645218</v>
      </c>
      <c r="AD673" s="13">
        <v>3096.9983870967794</v>
      </c>
      <c r="AE673" s="13">
        <v>2594.1274193548415</v>
      </c>
      <c r="AF673" s="13">
        <v>2457.8387096774218</v>
      </c>
      <c r="AG673" s="13">
        <v>2331.225806451615</v>
      </c>
      <c r="AH673" s="13">
        <v>2124.9354838709664</v>
      </c>
      <c r="AI673" s="13">
        <v>1905.2580645161277</v>
      </c>
      <c r="AJ673" s="13">
        <v>1032.2580645161279</v>
      </c>
      <c r="AK673" s="13">
        <v>1032.2580645161279</v>
      </c>
      <c r="AL673" s="13">
        <v>677.41935483870907</v>
      </c>
      <c r="AM673" s="13">
        <v>677.41935483870907</v>
      </c>
      <c r="AN673" s="13">
        <v>677.41935483870907</v>
      </c>
      <c r="AO673" s="13"/>
      <c r="AP673" s="13"/>
      <c r="AQ673" s="13"/>
      <c r="AR673" s="13"/>
      <c r="AS673" s="13">
        <v>209</v>
      </c>
      <c r="AT673" s="13">
        <v>183</v>
      </c>
      <c r="AU673" s="13">
        <v>144</v>
      </c>
      <c r="AV673" s="13">
        <v>79</v>
      </c>
      <c r="AW673" s="13">
        <v>45</v>
      </c>
      <c r="AX673" s="13">
        <v>27</v>
      </c>
      <c r="AY673" s="13">
        <v>23</v>
      </c>
      <c r="AZ673" s="13">
        <v>20</v>
      </c>
      <c r="BA673" s="13">
        <v>16</v>
      </c>
      <c r="BB673" s="13">
        <v>13</v>
      </c>
      <c r="BC673" s="13">
        <v>4</v>
      </c>
      <c r="BD673" s="13">
        <v>4</v>
      </c>
      <c r="BE673" s="13">
        <v>2</v>
      </c>
      <c r="BF673" s="13">
        <v>2</v>
      </c>
      <c r="BG673" s="13">
        <v>2</v>
      </c>
      <c r="BH673" s="13"/>
      <c r="BI673" s="13"/>
      <c r="BJ673" s="13"/>
      <c r="BK673" s="13"/>
      <c r="BL673" s="13">
        <v>6.741935483870968</v>
      </c>
      <c r="BM673" s="13">
        <v>5.903225806451613</v>
      </c>
      <c r="BN673" s="13">
        <v>4.645161290322581</v>
      </c>
      <c r="BO673" s="13">
        <v>2.5483870967741935</v>
      </c>
      <c r="BP673" s="13">
        <v>1.4516129032258065</v>
      </c>
      <c r="BQ673" s="13">
        <v>0.87096774193548387</v>
      </c>
      <c r="BR673" s="13">
        <v>0.74193548387096775</v>
      </c>
      <c r="BS673" s="13">
        <v>0.64516129032258063</v>
      </c>
      <c r="BT673" s="13">
        <v>0.5161290322580645</v>
      </c>
      <c r="BU673" s="13">
        <v>0.41935483870967744</v>
      </c>
      <c r="BV673" s="13">
        <v>0.12903225806451613</v>
      </c>
      <c r="BW673" s="13">
        <v>0.12903225806451613</v>
      </c>
      <c r="BX673" s="13">
        <v>6.4516129032258063E-2</v>
      </c>
      <c r="BY673" s="13">
        <v>6.4516129032258063E-2</v>
      </c>
      <c r="BZ673" s="13">
        <v>6.4516129032258063E-2</v>
      </c>
      <c r="CA673" s="13"/>
      <c r="CB673" s="13"/>
      <c r="CC673" s="13"/>
      <c r="CD673" s="13"/>
      <c r="CE673" s="13">
        <v>150.64388888989109</v>
      </c>
    </row>
    <row r="674" spans="1:83" x14ac:dyDescent="0.2">
      <c r="A674" s="10" t="s">
        <v>33</v>
      </c>
      <c r="B674" s="10">
        <v>812</v>
      </c>
      <c r="C674" s="10" t="s">
        <v>157</v>
      </c>
      <c r="D674" s="10">
        <v>2025</v>
      </c>
      <c r="E674" s="13">
        <v>8</v>
      </c>
      <c r="F674" s="13" t="s">
        <v>972</v>
      </c>
      <c r="G674" s="13">
        <v>207535.80000000025</v>
      </c>
      <c r="H674" s="13">
        <v>207535.80000000013</v>
      </c>
      <c r="I674" s="13">
        <v>200743.90000000008</v>
      </c>
      <c r="J674" s="13">
        <v>153286.95000000016</v>
      </c>
      <c r="K674" s="13">
        <v>122902.00000000013</v>
      </c>
      <c r="L674" s="13">
        <v>97409.000000000116</v>
      </c>
      <c r="M674" s="13">
        <v>89853.000000000102</v>
      </c>
      <c r="N674" s="13">
        <v>82116.000000000102</v>
      </c>
      <c r="O674" s="13">
        <v>69932.000000000044</v>
      </c>
      <c r="P674" s="13">
        <v>62154.999999999978</v>
      </c>
      <c r="Q674" s="13">
        <v>22000</v>
      </c>
      <c r="R674" s="13">
        <v>22000</v>
      </c>
      <c r="S674" s="13"/>
      <c r="T674" s="13"/>
      <c r="U674" s="13"/>
      <c r="V674" s="13"/>
      <c r="W674" s="13"/>
      <c r="X674" s="13"/>
      <c r="Y674" s="13"/>
      <c r="Z674" s="13">
        <v>6694.7032258064601</v>
      </c>
      <c r="AA674" s="13">
        <v>6694.7032258064555</v>
      </c>
      <c r="AB674" s="13">
        <v>6475.6096774193575</v>
      </c>
      <c r="AC674" s="13">
        <v>4944.7403225806502</v>
      </c>
      <c r="AD674" s="13">
        <v>3964.5806451612943</v>
      </c>
      <c r="AE674" s="13">
        <v>3142.2258064516168</v>
      </c>
      <c r="AF674" s="13">
        <v>2898.4838709677451</v>
      </c>
      <c r="AG674" s="13">
        <v>2648.9032258064549</v>
      </c>
      <c r="AH674" s="13">
        <v>2255.870967741937</v>
      </c>
      <c r="AI674" s="13">
        <v>2004.9999999999993</v>
      </c>
      <c r="AJ674" s="13">
        <v>709.67741935483866</v>
      </c>
      <c r="AK674" s="13">
        <v>709.67741935483866</v>
      </c>
      <c r="AL674" s="13"/>
      <c r="AM674" s="13"/>
      <c r="AN674" s="13"/>
      <c r="AO674" s="13"/>
      <c r="AP674" s="13"/>
      <c r="AQ674" s="13"/>
      <c r="AR674" s="13"/>
      <c r="AS674" s="13">
        <v>345</v>
      </c>
      <c r="AT674" s="13">
        <v>308</v>
      </c>
      <c r="AU674" s="13">
        <v>251</v>
      </c>
      <c r="AV674" s="13">
        <v>119</v>
      </c>
      <c r="AW674" s="13">
        <v>69</v>
      </c>
      <c r="AX674" s="13">
        <v>40</v>
      </c>
      <c r="AY674" s="13">
        <v>33</v>
      </c>
      <c r="AZ674" s="13">
        <v>27</v>
      </c>
      <c r="BA674" s="13">
        <v>20</v>
      </c>
      <c r="BB674" s="13">
        <v>17</v>
      </c>
      <c r="BC674" s="13">
        <v>4</v>
      </c>
      <c r="BD674" s="13">
        <v>4</v>
      </c>
      <c r="BE674" s="13"/>
      <c r="BF674" s="13"/>
      <c r="BG674" s="13"/>
      <c r="BH674" s="13"/>
      <c r="BI674" s="13"/>
      <c r="BJ674" s="13"/>
      <c r="BK674" s="13"/>
      <c r="BL674" s="13">
        <v>11.129032258064516</v>
      </c>
      <c r="BM674" s="13">
        <v>9.935483870967742</v>
      </c>
      <c r="BN674" s="13">
        <v>8.0967741935483879</v>
      </c>
      <c r="BO674" s="13">
        <v>3.838709677419355</v>
      </c>
      <c r="BP674" s="13">
        <v>2.225806451612903</v>
      </c>
      <c r="BQ674" s="13">
        <v>1.2903225806451613</v>
      </c>
      <c r="BR674" s="13">
        <v>1.064516129032258</v>
      </c>
      <c r="BS674" s="13">
        <v>0.87096774193548387</v>
      </c>
      <c r="BT674" s="13">
        <v>0.64516129032258063</v>
      </c>
      <c r="BU674" s="13">
        <v>0.54838709677419351</v>
      </c>
      <c r="BV674" s="13">
        <v>0.12903225806451613</v>
      </c>
      <c r="BW674" s="13">
        <v>0.12903225806451613</v>
      </c>
      <c r="BX674" s="13"/>
      <c r="BY674" s="13"/>
      <c r="BZ674" s="13"/>
      <c r="CA674" s="13"/>
      <c r="CB674" s="13"/>
      <c r="CC674" s="13"/>
      <c r="CD674" s="13"/>
      <c r="CE674" s="13">
        <v>179.5838888878352</v>
      </c>
    </row>
    <row r="675" spans="1:83" x14ac:dyDescent="0.2">
      <c r="A675" s="10" t="s">
        <v>35</v>
      </c>
      <c r="B675" s="10">
        <v>835</v>
      </c>
      <c r="C675" s="10" t="s">
        <v>121</v>
      </c>
      <c r="D675" s="10">
        <v>2025</v>
      </c>
      <c r="E675" s="13">
        <v>8</v>
      </c>
      <c r="F675" s="13" t="s">
        <v>1000</v>
      </c>
      <c r="G675" s="13">
        <v>11695.999999999996</v>
      </c>
      <c r="H675" s="13">
        <v>11695.999999999996</v>
      </c>
      <c r="I675" s="13">
        <v>11007.999999999996</v>
      </c>
      <c r="J675" s="13">
        <v>8038.9999999999973</v>
      </c>
      <c r="K675" s="13">
        <v>6986.9999999999973</v>
      </c>
      <c r="L675" s="13">
        <v>3488.0000000000005</v>
      </c>
      <c r="M675" s="13">
        <v>2470.0000000000005</v>
      </c>
      <c r="N675" s="13">
        <v>2470.0000000000005</v>
      </c>
      <c r="O675" s="13">
        <v>2470.0000000000005</v>
      </c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>
        <v>377.29032258064507</v>
      </c>
      <c r="AA675" s="13">
        <v>377.29032258064507</v>
      </c>
      <c r="AB675" s="13">
        <v>355.09677419354824</v>
      </c>
      <c r="AC675" s="13">
        <v>259.32258064516122</v>
      </c>
      <c r="AD675" s="13">
        <v>225.38709677419345</v>
      </c>
      <c r="AE675" s="13">
        <v>112.51612903225808</v>
      </c>
      <c r="AF675" s="13">
        <v>79.677419354838719</v>
      </c>
      <c r="AG675" s="13">
        <v>79.677419354838719</v>
      </c>
      <c r="AH675" s="13">
        <v>79.677419354838719</v>
      </c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>
        <v>22</v>
      </c>
      <c r="AT675" s="13">
        <v>22</v>
      </c>
      <c r="AU675" s="13">
        <v>17</v>
      </c>
      <c r="AV675" s="13">
        <v>8</v>
      </c>
      <c r="AW675" s="13">
        <v>6</v>
      </c>
      <c r="AX675" s="13">
        <v>2</v>
      </c>
      <c r="AY675" s="13">
        <v>1</v>
      </c>
      <c r="AZ675" s="13">
        <v>1</v>
      </c>
      <c r="BA675" s="13">
        <v>1</v>
      </c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>
        <v>0.70967741935483875</v>
      </c>
      <c r="BM675" s="13">
        <v>0.70967741935483875</v>
      </c>
      <c r="BN675" s="13">
        <v>0.54838709677419351</v>
      </c>
      <c r="BO675" s="13">
        <v>0.25806451612903225</v>
      </c>
      <c r="BP675" s="13">
        <v>0.19354838709677419</v>
      </c>
      <c r="BQ675" s="13">
        <v>6.4516129032258063E-2</v>
      </c>
      <c r="BR675" s="13">
        <v>3.2258064516129031E-2</v>
      </c>
      <c r="BS675" s="13">
        <v>3.2258064516129031E-2</v>
      </c>
      <c r="BT675" s="13">
        <v>3.2258064516129031E-2</v>
      </c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>
        <v>16.150000000023283</v>
      </c>
    </row>
    <row r="676" spans="1:83" x14ac:dyDescent="0.2">
      <c r="A676" s="10" t="s">
        <v>35</v>
      </c>
      <c r="B676" s="10">
        <v>805</v>
      </c>
      <c r="C676" s="10" t="s">
        <v>137</v>
      </c>
      <c r="D676" s="10">
        <v>2025</v>
      </c>
      <c r="E676" s="13">
        <v>8</v>
      </c>
      <c r="F676" s="13" t="s">
        <v>991</v>
      </c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>
        <v>31.871111111356875</v>
      </c>
    </row>
    <row r="677" spans="1:83" x14ac:dyDescent="0.2">
      <c r="A677" s="10" t="s">
        <v>35</v>
      </c>
      <c r="B677" s="10">
        <v>523</v>
      </c>
      <c r="C677" s="10" t="s">
        <v>114</v>
      </c>
      <c r="D677" s="10">
        <v>2025</v>
      </c>
      <c r="E677" s="13">
        <v>8</v>
      </c>
      <c r="F677" s="13" t="s">
        <v>993</v>
      </c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>
        <v>1.19</v>
      </c>
    </row>
    <row r="678" spans="1:83" x14ac:dyDescent="0.2">
      <c r="A678" s="10" t="s">
        <v>35</v>
      </c>
      <c r="B678" s="10">
        <v>814</v>
      </c>
      <c r="C678" s="10" t="s">
        <v>111</v>
      </c>
      <c r="D678" s="10">
        <v>2025</v>
      </c>
      <c r="E678" s="13">
        <v>8</v>
      </c>
      <c r="F678" s="13" t="s">
        <v>986</v>
      </c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>
        <v>0.42</v>
      </c>
    </row>
    <row r="679" spans="1:83" x14ac:dyDescent="0.2">
      <c r="A679" s="10" t="s">
        <v>35</v>
      </c>
      <c r="B679" s="10">
        <v>537</v>
      </c>
      <c r="C679" s="10" t="s">
        <v>126</v>
      </c>
      <c r="D679" s="10">
        <v>2025</v>
      </c>
      <c r="E679" s="13">
        <v>8</v>
      </c>
      <c r="F679" s="13" t="s">
        <v>988</v>
      </c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>
        <v>11.357499999909196</v>
      </c>
    </row>
    <row r="680" spans="1:83" x14ac:dyDescent="0.2">
      <c r="A680" s="10" t="s">
        <v>35</v>
      </c>
      <c r="B680" s="10">
        <v>568</v>
      </c>
      <c r="C680" s="10" t="s">
        <v>189</v>
      </c>
      <c r="D680" s="10">
        <v>2025</v>
      </c>
      <c r="E680" s="13">
        <v>8</v>
      </c>
      <c r="F680" s="13" t="s">
        <v>989</v>
      </c>
      <c r="G680" s="13">
        <v>15000</v>
      </c>
      <c r="H680" s="13">
        <v>15000</v>
      </c>
      <c r="I680" s="13">
        <v>15000</v>
      </c>
      <c r="J680" s="13">
        <v>15000</v>
      </c>
      <c r="K680" s="13">
        <v>15000</v>
      </c>
      <c r="L680" s="13">
        <v>15000</v>
      </c>
      <c r="M680" s="13">
        <v>15000</v>
      </c>
      <c r="N680" s="13">
        <v>15000</v>
      </c>
      <c r="O680" s="13">
        <v>15000</v>
      </c>
      <c r="P680" s="13">
        <v>15000</v>
      </c>
      <c r="Q680" s="13">
        <v>15000</v>
      </c>
      <c r="R680" s="13">
        <v>15000</v>
      </c>
      <c r="S680" s="13">
        <v>15000</v>
      </c>
      <c r="T680" s="13">
        <v>15000</v>
      </c>
      <c r="U680" s="13">
        <v>15000</v>
      </c>
      <c r="V680" s="13">
        <v>15000</v>
      </c>
      <c r="W680" s="13"/>
      <c r="X680" s="13"/>
      <c r="Y680" s="13"/>
      <c r="Z680" s="13">
        <v>483.87096774193549</v>
      </c>
      <c r="AA680" s="13">
        <v>483.87096774193549</v>
      </c>
      <c r="AB680" s="13">
        <v>483.87096774193549</v>
      </c>
      <c r="AC680" s="13">
        <v>483.87096774193549</v>
      </c>
      <c r="AD680" s="13">
        <v>483.87096774193549</v>
      </c>
      <c r="AE680" s="13">
        <v>483.87096774193549</v>
      </c>
      <c r="AF680" s="13">
        <v>483.87096774193549</v>
      </c>
      <c r="AG680" s="13">
        <v>483.87096774193549</v>
      </c>
      <c r="AH680" s="13">
        <v>483.87096774193549</v>
      </c>
      <c r="AI680" s="13">
        <v>483.87096774193549</v>
      </c>
      <c r="AJ680" s="13">
        <v>483.87096774193549</v>
      </c>
      <c r="AK680" s="13">
        <v>483.87096774193549</v>
      </c>
      <c r="AL680" s="13">
        <v>483.87096774193549</v>
      </c>
      <c r="AM680" s="13">
        <v>483.87096774193549</v>
      </c>
      <c r="AN680" s="13">
        <v>483.87096774193549</v>
      </c>
      <c r="AO680" s="13">
        <v>483.87096774193549</v>
      </c>
      <c r="AP680" s="13"/>
      <c r="AQ680" s="13"/>
      <c r="AR680" s="13"/>
      <c r="AS680" s="13">
        <v>1</v>
      </c>
      <c r="AT680" s="13">
        <v>1</v>
      </c>
      <c r="AU680" s="13">
        <v>1</v>
      </c>
      <c r="AV680" s="13">
        <v>1</v>
      </c>
      <c r="AW680" s="13">
        <v>1</v>
      </c>
      <c r="AX680" s="13">
        <v>1</v>
      </c>
      <c r="AY680" s="13">
        <v>1</v>
      </c>
      <c r="AZ680" s="13">
        <v>1</v>
      </c>
      <c r="BA680" s="13">
        <v>1</v>
      </c>
      <c r="BB680" s="13">
        <v>1</v>
      </c>
      <c r="BC680" s="13">
        <v>1</v>
      </c>
      <c r="BD680" s="13">
        <v>1</v>
      </c>
      <c r="BE680" s="13">
        <v>1</v>
      </c>
      <c r="BF680" s="13">
        <v>1</v>
      </c>
      <c r="BG680" s="13">
        <v>1</v>
      </c>
      <c r="BH680" s="13">
        <v>1</v>
      </c>
      <c r="BI680" s="13"/>
      <c r="BJ680" s="13"/>
      <c r="BK680" s="13"/>
      <c r="BL680" s="13">
        <v>3.2258064516129031E-2</v>
      </c>
      <c r="BM680" s="13">
        <v>3.2258064516129031E-2</v>
      </c>
      <c r="BN680" s="13">
        <v>3.2258064516129031E-2</v>
      </c>
      <c r="BO680" s="13">
        <v>3.2258064516129031E-2</v>
      </c>
      <c r="BP680" s="13">
        <v>3.2258064516129031E-2</v>
      </c>
      <c r="BQ680" s="13">
        <v>3.2258064516129031E-2</v>
      </c>
      <c r="BR680" s="13">
        <v>3.2258064516129031E-2</v>
      </c>
      <c r="BS680" s="13">
        <v>3.2258064516129031E-2</v>
      </c>
      <c r="BT680" s="13">
        <v>3.2258064516129031E-2</v>
      </c>
      <c r="BU680" s="13">
        <v>3.2258064516129031E-2</v>
      </c>
      <c r="BV680" s="13">
        <v>3.2258064516129031E-2</v>
      </c>
      <c r="BW680" s="13">
        <v>3.2258064516129031E-2</v>
      </c>
      <c r="BX680" s="13">
        <v>3.2258064516129031E-2</v>
      </c>
      <c r="BY680" s="13">
        <v>3.2258064516129031E-2</v>
      </c>
      <c r="BZ680" s="13">
        <v>3.2258064516129031E-2</v>
      </c>
      <c r="CA680" s="13">
        <v>3.2258064516129031E-2</v>
      </c>
      <c r="CB680" s="13"/>
      <c r="CC680" s="13"/>
      <c r="CD680" s="13"/>
      <c r="CE680" s="13"/>
    </row>
    <row r="681" spans="1:83" x14ac:dyDescent="0.2">
      <c r="A681" s="10" t="s">
        <v>35</v>
      </c>
      <c r="B681" s="10">
        <v>807</v>
      </c>
      <c r="C681" s="10" t="s">
        <v>155</v>
      </c>
      <c r="D681" s="10">
        <v>2025</v>
      </c>
      <c r="E681" s="13">
        <v>8</v>
      </c>
      <c r="F681" s="13" t="s">
        <v>990</v>
      </c>
      <c r="G681" s="13">
        <v>3818.0000000000005</v>
      </c>
      <c r="H681" s="13">
        <v>3818.0000000000005</v>
      </c>
      <c r="I681" s="13">
        <v>3818.0000000000005</v>
      </c>
      <c r="J681" s="13">
        <v>2358</v>
      </c>
      <c r="K681" s="13">
        <v>2358</v>
      </c>
      <c r="L681" s="13">
        <v>1542</v>
      </c>
      <c r="M681" s="13">
        <v>1542</v>
      </c>
      <c r="N681" s="13">
        <v>1542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>
        <v>123.16129032258065</v>
      </c>
      <c r="AA681" s="13">
        <v>123.16129032258065</v>
      </c>
      <c r="AB681" s="13">
        <v>123.16129032258065</v>
      </c>
      <c r="AC681" s="13">
        <v>76.064516129032256</v>
      </c>
      <c r="AD681" s="13">
        <v>76.064516129032256</v>
      </c>
      <c r="AE681" s="13">
        <v>49.741935483870968</v>
      </c>
      <c r="AF681" s="13">
        <v>49.741935483870968</v>
      </c>
      <c r="AG681" s="13">
        <v>49.741935483870968</v>
      </c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>
        <v>6</v>
      </c>
      <c r="AT681" s="13">
        <v>6</v>
      </c>
      <c r="AU681" s="13">
        <v>6</v>
      </c>
      <c r="AV681" s="13">
        <v>2</v>
      </c>
      <c r="AW681" s="13">
        <v>2</v>
      </c>
      <c r="AX681" s="13">
        <v>1</v>
      </c>
      <c r="AY681" s="13">
        <v>1</v>
      </c>
      <c r="AZ681" s="13">
        <v>1</v>
      </c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>
        <v>0.19354838709677419</v>
      </c>
      <c r="BM681" s="13">
        <v>0.19354838709677419</v>
      </c>
      <c r="BN681" s="13">
        <v>0.19354838709677419</v>
      </c>
      <c r="BO681" s="13">
        <v>6.4516129032258063E-2</v>
      </c>
      <c r="BP681" s="13">
        <v>6.4516129032258063E-2</v>
      </c>
      <c r="BQ681" s="13">
        <v>3.2258064516129031E-2</v>
      </c>
      <c r="BR681" s="13">
        <v>3.2258064516129031E-2</v>
      </c>
      <c r="BS681" s="13">
        <v>3.2258064516129031E-2</v>
      </c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>
        <v>5.5658333331230097</v>
      </c>
    </row>
    <row r="682" spans="1:83" x14ac:dyDescent="0.2">
      <c r="A682" s="10" t="s">
        <v>35</v>
      </c>
      <c r="B682" s="10">
        <v>544</v>
      </c>
      <c r="C682" s="10" t="s">
        <v>99</v>
      </c>
      <c r="D682" s="10">
        <v>2025</v>
      </c>
      <c r="E682" s="13">
        <v>8</v>
      </c>
      <c r="F682" s="13" t="s">
        <v>992</v>
      </c>
      <c r="G682" s="13">
        <v>14339</v>
      </c>
      <c r="H682" s="13">
        <v>14339</v>
      </c>
      <c r="I682" s="13">
        <v>13872</v>
      </c>
      <c r="J682" s="13">
        <v>12948.999999999998</v>
      </c>
      <c r="K682" s="13">
        <v>12428.999999999998</v>
      </c>
      <c r="L682" s="13">
        <v>11463</v>
      </c>
      <c r="M682" s="13">
        <v>10457</v>
      </c>
      <c r="N682" s="13">
        <v>9119</v>
      </c>
      <c r="O682" s="13">
        <v>7581</v>
      </c>
      <c r="P682" s="13">
        <v>5500</v>
      </c>
      <c r="Q682" s="13">
        <v>5500</v>
      </c>
      <c r="R682" s="13">
        <v>5500</v>
      </c>
      <c r="S682" s="13"/>
      <c r="T682" s="13"/>
      <c r="U682" s="13"/>
      <c r="V682" s="13"/>
      <c r="W682" s="13"/>
      <c r="X682" s="13"/>
      <c r="Y682" s="13"/>
      <c r="Z682" s="13">
        <v>462.54838709677421</v>
      </c>
      <c r="AA682" s="13">
        <v>462.54838709677421</v>
      </c>
      <c r="AB682" s="13">
        <v>447.48387096774195</v>
      </c>
      <c r="AC682" s="13">
        <v>417.70967741935476</v>
      </c>
      <c r="AD682" s="13">
        <v>400.93548387096769</v>
      </c>
      <c r="AE682" s="13">
        <v>369.77419354838707</v>
      </c>
      <c r="AF682" s="13">
        <v>337.32258064516128</v>
      </c>
      <c r="AG682" s="13">
        <v>294.16129032258067</v>
      </c>
      <c r="AH682" s="13">
        <v>244.54838709677421</v>
      </c>
      <c r="AI682" s="13">
        <v>177.41935483870967</v>
      </c>
      <c r="AJ682" s="13">
        <v>177.41935483870967</v>
      </c>
      <c r="AK682" s="13">
        <v>177.41935483870967</v>
      </c>
      <c r="AL682" s="13"/>
      <c r="AM682" s="13"/>
      <c r="AN682" s="13"/>
      <c r="AO682" s="13"/>
      <c r="AP682" s="13"/>
      <c r="AQ682" s="13"/>
      <c r="AR682" s="13"/>
      <c r="AS682" s="13">
        <v>14</v>
      </c>
      <c r="AT682" s="13">
        <v>13</v>
      </c>
      <c r="AU682" s="13">
        <v>10</v>
      </c>
      <c r="AV682" s="13">
        <v>7</v>
      </c>
      <c r="AW682" s="13">
        <v>6</v>
      </c>
      <c r="AX682" s="13">
        <v>5</v>
      </c>
      <c r="AY682" s="13">
        <v>4</v>
      </c>
      <c r="AZ682" s="13">
        <v>3</v>
      </c>
      <c r="BA682" s="13">
        <v>2</v>
      </c>
      <c r="BB682" s="13">
        <v>1</v>
      </c>
      <c r="BC682" s="13">
        <v>1</v>
      </c>
      <c r="BD682" s="13">
        <v>1</v>
      </c>
      <c r="BE682" s="13"/>
      <c r="BF682" s="13"/>
      <c r="BG682" s="13"/>
      <c r="BH682" s="13"/>
      <c r="BI682" s="13"/>
      <c r="BJ682" s="13"/>
      <c r="BK682" s="13"/>
      <c r="BL682" s="13">
        <v>0.45161290322580644</v>
      </c>
      <c r="BM682" s="13">
        <v>0.41935483870967744</v>
      </c>
      <c r="BN682" s="13">
        <v>0.32258064516129031</v>
      </c>
      <c r="BO682" s="13">
        <v>0.22580645161290322</v>
      </c>
      <c r="BP682" s="13">
        <v>0.19354838709677419</v>
      </c>
      <c r="BQ682" s="13">
        <v>0.16129032258064516</v>
      </c>
      <c r="BR682" s="13">
        <v>0.12903225806451613</v>
      </c>
      <c r="BS682" s="13">
        <v>9.6774193548387094E-2</v>
      </c>
      <c r="BT682" s="13">
        <v>6.4516129032258063E-2</v>
      </c>
      <c r="BU682" s="13">
        <v>3.2258064516129031E-2</v>
      </c>
      <c r="BV682" s="13">
        <v>3.2258064516129031E-2</v>
      </c>
      <c r="BW682" s="13">
        <v>3.2258064516129031E-2</v>
      </c>
      <c r="BX682" s="13"/>
      <c r="BY682" s="13"/>
      <c r="BZ682" s="13"/>
      <c r="CA682" s="13"/>
      <c r="CB682" s="13"/>
      <c r="CC682" s="13"/>
      <c r="CD682" s="13"/>
      <c r="CE682" s="13">
        <v>35.230000000000004</v>
      </c>
    </row>
    <row r="683" spans="1:83" x14ac:dyDescent="0.2">
      <c r="A683" s="10" t="s">
        <v>35</v>
      </c>
      <c r="B683" s="10">
        <v>569</v>
      </c>
      <c r="C683" s="10" t="s">
        <v>95</v>
      </c>
      <c r="D683" s="10">
        <v>2025</v>
      </c>
      <c r="E683" s="13">
        <v>8</v>
      </c>
      <c r="F683" s="13" t="s">
        <v>994</v>
      </c>
      <c r="G683" s="13">
        <v>4560</v>
      </c>
      <c r="H683" s="13">
        <v>4560</v>
      </c>
      <c r="I683" s="13">
        <v>4560</v>
      </c>
      <c r="J683" s="13">
        <v>3311.0000000000005</v>
      </c>
      <c r="K683" s="13">
        <v>961</v>
      </c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>
        <v>147.09677419354838</v>
      </c>
      <c r="AA683" s="13">
        <v>147.09677419354838</v>
      </c>
      <c r="AB683" s="13">
        <v>147.09677419354838</v>
      </c>
      <c r="AC683" s="13">
        <v>106.80645161290325</v>
      </c>
      <c r="AD683" s="13">
        <v>31</v>
      </c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>
        <v>11</v>
      </c>
      <c r="AT683" s="13">
        <v>9</v>
      </c>
      <c r="AU683" s="13">
        <v>9</v>
      </c>
      <c r="AV683" s="13">
        <v>5</v>
      </c>
      <c r="AW683" s="13">
        <v>1</v>
      </c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>
        <v>0.35483870967741937</v>
      </c>
      <c r="BM683" s="13">
        <v>0.29032258064516131</v>
      </c>
      <c r="BN683" s="13">
        <v>0.29032258064516131</v>
      </c>
      <c r="BO683" s="13">
        <v>0.16129032258064516</v>
      </c>
      <c r="BP683" s="13">
        <v>3.2258064516129031E-2</v>
      </c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>
        <v>8.0513888890855014</v>
      </c>
    </row>
    <row r="684" spans="1:83" x14ac:dyDescent="0.2">
      <c r="A684" s="10" t="s">
        <v>35</v>
      </c>
      <c r="B684" s="10">
        <v>863</v>
      </c>
      <c r="C684" s="10" t="s">
        <v>195</v>
      </c>
      <c r="D684" s="10">
        <v>2025</v>
      </c>
      <c r="E684" s="13">
        <v>8</v>
      </c>
      <c r="F684" s="13" t="s">
        <v>995</v>
      </c>
      <c r="G684" s="13">
        <v>24902.94999999999</v>
      </c>
      <c r="H684" s="13">
        <v>25271.94999999999</v>
      </c>
      <c r="I684" s="13">
        <v>23371.949999999993</v>
      </c>
      <c r="J684" s="13">
        <v>16143</v>
      </c>
      <c r="K684" s="13">
        <v>10981.000000000002</v>
      </c>
      <c r="L684" s="13">
        <v>6557.0000000000009</v>
      </c>
      <c r="M684" s="13">
        <v>5480.0000000000009</v>
      </c>
      <c r="N684" s="13">
        <v>5480.0000000000009</v>
      </c>
      <c r="O684" s="13">
        <v>5480.0000000000009</v>
      </c>
      <c r="P684" s="13">
        <v>3000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>
        <v>803.32096774193519</v>
      </c>
      <c r="AA684" s="13">
        <v>815.22419354838678</v>
      </c>
      <c r="AB684" s="13">
        <v>753.93387096774177</v>
      </c>
      <c r="AC684" s="13">
        <v>520.74193548387098</v>
      </c>
      <c r="AD684" s="13">
        <v>354.22580645161298</v>
      </c>
      <c r="AE684" s="13">
        <v>211.51612903225811</v>
      </c>
      <c r="AF684" s="13">
        <v>176.77419354838713</v>
      </c>
      <c r="AG684" s="13">
        <v>176.77419354838713</v>
      </c>
      <c r="AH684" s="13">
        <v>176.77419354838713</v>
      </c>
      <c r="AI684" s="13">
        <v>96.774193548387103</v>
      </c>
      <c r="AJ684" s="13"/>
      <c r="AK684" s="13"/>
      <c r="AL684" s="13"/>
      <c r="AM684" s="13"/>
      <c r="AN684" s="13"/>
      <c r="AO684" s="13"/>
      <c r="AP684" s="13"/>
      <c r="AQ684" s="13"/>
      <c r="AR684" s="13"/>
      <c r="AS684" s="13">
        <v>65</v>
      </c>
      <c r="AT684" s="13">
        <v>55</v>
      </c>
      <c r="AU684" s="13">
        <v>37</v>
      </c>
      <c r="AV684" s="13">
        <v>16</v>
      </c>
      <c r="AW684" s="13">
        <v>8</v>
      </c>
      <c r="AX684" s="13">
        <v>3</v>
      </c>
      <c r="AY684" s="13">
        <v>2</v>
      </c>
      <c r="AZ684" s="13">
        <v>2</v>
      </c>
      <c r="BA684" s="13">
        <v>2</v>
      </c>
      <c r="BB684" s="13">
        <v>1</v>
      </c>
      <c r="BC684" s="13"/>
      <c r="BD684" s="13"/>
      <c r="BE684" s="13"/>
      <c r="BF684" s="13"/>
      <c r="BG684" s="13"/>
      <c r="BH684" s="13"/>
      <c r="BI684" s="13"/>
      <c r="BJ684" s="13"/>
      <c r="BK684" s="13"/>
      <c r="BL684" s="13">
        <v>2.096774193548387</v>
      </c>
      <c r="BM684" s="13">
        <v>1.7741935483870968</v>
      </c>
      <c r="BN684" s="13">
        <v>1.1935483870967742</v>
      </c>
      <c r="BO684" s="13">
        <v>0.5161290322580645</v>
      </c>
      <c r="BP684" s="13">
        <v>0.25806451612903225</v>
      </c>
      <c r="BQ684" s="13">
        <v>9.6774193548387094E-2</v>
      </c>
      <c r="BR684" s="13">
        <v>6.4516129032258063E-2</v>
      </c>
      <c r="BS684" s="13">
        <v>6.4516129032258063E-2</v>
      </c>
      <c r="BT684" s="13">
        <v>6.4516129032258063E-2</v>
      </c>
      <c r="BU684" s="13">
        <v>3.2258064516129031E-2</v>
      </c>
      <c r="BV684" s="13"/>
      <c r="BW684" s="13"/>
      <c r="BX684" s="13"/>
      <c r="BY684" s="13"/>
      <c r="BZ684" s="13"/>
      <c r="CA684" s="13"/>
      <c r="CB684" s="13"/>
      <c r="CC684" s="13"/>
      <c r="CD684" s="13"/>
      <c r="CE684" s="13">
        <v>85.404722222068813</v>
      </c>
    </row>
    <row r="685" spans="1:83" x14ac:dyDescent="0.2">
      <c r="A685" s="10" t="s">
        <v>35</v>
      </c>
      <c r="B685" s="10">
        <v>862</v>
      </c>
      <c r="C685" s="10" t="s">
        <v>105</v>
      </c>
      <c r="D685" s="10">
        <v>2025</v>
      </c>
      <c r="E685" s="13">
        <v>8</v>
      </c>
      <c r="F685" s="13" t="s">
        <v>996</v>
      </c>
      <c r="G685" s="13">
        <v>500</v>
      </c>
      <c r="H685" s="13">
        <v>500</v>
      </c>
      <c r="I685" s="13">
        <v>500</v>
      </c>
      <c r="J685" s="13">
        <v>500</v>
      </c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>
        <v>16.129032258064516</v>
      </c>
      <c r="AA685" s="13">
        <v>16.129032258064516</v>
      </c>
      <c r="AB685" s="13">
        <v>16.129032258064516</v>
      </c>
      <c r="AC685" s="13">
        <v>16.129032258064516</v>
      </c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>
        <v>1</v>
      </c>
      <c r="AT685" s="13">
        <v>1</v>
      </c>
      <c r="AU685" s="13">
        <v>1</v>
      </c>
      <c r="AV685" s="13">
        <v>1</v>
      </c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>
        <v>3.2258064516129031E-2</v>
      </c>
      <c r="BM685" s="13">
        <v>3.2258064516129031E-2</v>
      </c>
      <c r="BN685" s="13">
        <v>3.2258064516129031E-2</v>
      </c>
      <c r="BO685" s="13">
        <v>3.2258064516129031E-2</v>
      </c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</row>
    <row r="686" spans="1:83" x14ac:dyDescent="0.2">
      <c r="A686" s="10" t="s">
        <v>35</v>
      </c>
      <c r="B686" s="10">
        <v>817</v>
      </c>
      <c r="C686" s="10" t="s">
        <v>93</v>
      </c>
      <c r="D686" s="10">
        <v>2025</v>
      </c>
      <c r="E686" s="13">
        <v>8</v>
      </c>
      <c r="F686" s="13" t="s">
        <v>997</v>
      </c>
      <c r="G686" s="13">
        <v>238168.95000000013</v>
      </c>
      <c r="H686" s="13">
        <v>238168.95000000016</v>
      </c>
      <c r="I686" s="13">
        <v>234762.95000000013</v>
      </c>
      <c r="J686" s="13">
        <v>198202.00000000003</v>
      </c>
      <c r="K686" s="13">
        <v>162533.00000000017</v>
      </c>
      <c r="L686" s="13">
        <v>145489.00000000006</v>
      </c>
      <c r="M686" s="13">
        <v>132474.00000000006</v>
      </c>
      <c r="N686" s="13">
        <v>122880.00000000009</v>
      </c>
      <c r="O686" s="13">
        <v>106218.00000000007</v>
      </c>
      <c r="P686" s="13">
        <v>93911.000000000073</v>
      </c>
      <c r="Q686" s="13">
        <v>47625.999999999993</v>
      </c>
      <c r="R686" s="13">
        <v>47625.999999999993</v>
      </c>
      <c r="S686" s="13">
        <v>25226</v>
      </c>
      <c r="T686" s="13">
        <v>25226</v>
      </c>
      <c r="U686" s="13">
        <v>25226</v>
      </c>
      <c r="V686" s="13">
        <v>25226</v>
      </c>
      <c r="W686" s="13">
        <v>25226</v>
      </c>
      <c r="X686" s="13"/>
      <c r="Y686" s="13"/>
      <c r="Z686" s="13">
        <v>7682.8693548387137</v>
      </c>
      <c r="AA686" s="13">
        <v>7682.8693548387146</v>
      </c>
      <c r="AB686" s="13">
        <v>7572.9983870967781</v>
      </c>
      <c r="AC686" s="13">
        <v>6393.6129032258077</v>
      </c>
      <c r="AD686" s="13">
        <v>5243.0000000000055</v>
      </c>
      <c r="AE686" s="13">
        <v>4693.1935483870984</v>
      </c>
      <c r="AF686" s="13">
        <v>4273.3548387096789</v>
      </c>
      <c r="AG686" s="13">
        <v>3963.8709677419383</v>
      </c>
      <c r="AH686" s="13">
        <v>3426.3870967741959</v>
      </c>
      <c r="AI686" s="13">
        <v>3029.3870967741959</v>
      </c>
      <c r="AJ686" s="13">
        <v>1536.322580645161</v>
      </c>
      <c r="AK686" s="13">
        <v>1536.322580645161</v>
      </c>
      <c r="AL686" s="13">
        <v>813.74193548387098</v>
      </c>
      <c r="AM686" s="13">
        <v>813.74193548387098</v>
      </c>
      <c r="AN686" s="13">
        <v>813.74193548387098</v>
      </c>
      <c r="AO686" s="13">
        <v>813.74193548387098</v>
      </c>
      <c r="AP686" s="13">
        <v>813.74193548387098</v>
      </c>
      <c r="AQ686" s="13"/>
      <c r="AR686" s="13"/>
      <c r="AS686" s="13">
        <v>276</v>
      </c>
      <c r="AT686" s="13">
        <v>260</v>
      </c>
      <c r="AU686" s="13">
        <v>236</v>
      </c>
      <c r="AV686" s="13">
        <v>131</v>
      </c>
      <c r="AW686" s="13">
        <v>73</v>
      </c>
      <c r="AX686" s="13">
        <v>54</v>
      </c>
      <c r="AY686" s="13">
        <v>42</v>
      </c>
      <c r="AZ686" s="13">
        <v>35</v>
      </c>
      <c r="BA686" s="13">
        <v>25</v>
      </c>
      <c r="BB686" s="13">
        <v>20</v>
      </c>
      <c r="BC686" s="13">
        <v>5</v>
      </c>
      <c r="BD686" s="13">
        <v>5</v>
      </c>
      <c r="BE686" s="13">
        <v>1</v>
      </c>
      <c r="BF686" s="13">
        <v>1</v>
      </c>
      <c r="BG686" s="13">
        <v>1</v>
      </c>
      <c r="BH686" s="13">
        <v>1</v>
      </c>
      <c r="BI686" s="13">
        <v>1</v>
      </c>
      <c r="BJ686" s="13"/>
      <c r="BK686" s="13"/>
      <c r="BL686" s="13">
        <v>8.9032258064516121</v>
      </c>
      <c r="BM686" s="13">
        <v>8.387096774193548</v>
      </c>
      <c r="BN686" s="13">
        <v>7.612903225806452</v>
      </c>
      <c r="BO686" s="13">
        <v>4.225806451612903</v>
      </c>
      <c r="BP686" s="13">
        <v>2.3548387096774195</v>
      </c>
      <c r="BQ686" s="13">
        <v>1.7419354838709677</v>
      </c>
      <c r="BR686" s="13">
        <v>1.3548387096774193</v>
      </c>
      <c r="BS686" s="13">
        <v>1.1290322580645162</v>
      </c>
      <c r="BT686" s="13">
        <v>0.80645161290322576</v>
      </c>
      <c r="BU686" s="13">
        <v>0.64516129032258063</v>
      </c>
      <c r="BV686" s="13">
        <v>0.16129032258064516</v>
      </c>
      <c r="BW686" s="13">
        <v>0.16129032258064516</v>
      </c>
      <c r="BX686" s="13">
        <v>3.2258064516129031E-2</v>
      </c>
      <c r="BY686" s="13">
        <v>3.2258064516129031E-2</v>
      </c>
      <c r="BZ686" s="13">
        <v>3.2258064516129031E-2</v>
      </c>
      <c r="CA686" s="13">
        <v>3.2258064516129031E-2</v>
      </c>
      <c r="CB686" s="13">
        <v>3.2258064516129031E-2</v>
      </c>
      <c r="CC686" s="13"/>
      <c r="CD686" s="13"/>
      <c r="CE686" s="13">
        <v>160.67388888937421</v>
      </c>
    </row>
    <row r="687" spans="1:83" x14ac:dyDescent="0.2">
      <c r="A687" s="10" t="s">
        <v>35</v>
      </c>
      <c r="B687" s="10">
        <v>565</v>
      </c>
      <c r="C687" s="10" t="s">
        <v>187</v>
      </c>
      <c r="D687" s="10">
        <v>2025</v>
      </c>
      <c r="E687" s="13">
        <v>8</v>
      </c>
      <c r="F687" s="13" t="s">
        <v>998</v>
      </c>
      <c r="G687" s="13">
        <v>151064.95000000004</v>
      </c>
      <c r="H687" s="13">
        <v>151064.95000000004</v>
      </c>
      <c r="I687" s="13">
        <v>147656.95000000004</v>
      </c>
      <c r="J687" s="13">
        <v>113983.99999999997</v>
      </c>
      <c r="K687" s="13">
        <v>89582.000000000116</v>
      </c>
      <c r="L687" s="13">
        <v>75467.000000000102</v>
      </c>
      <c r="M687" s="13">
        <v>65484.000000000051</v>
      </c>
      <c r="N687" s="13">
        <v>49112</v>
      </c>
      <c r="O687" s="13">
        <v>41960.999999999993</v>
      </c>
      <c r="P687" s="13">
        <v>39818.999999999971</v>
      </c>
      <c r="Q687" s="13">
        <v>7728</v>
      </c>
      <c r="R687" s="13">
        <v>7728</v>
      </c>
      <c r="S687" s="13"/>
      <c r="T687" s="13"/>
      <c r="U687" s="13"/>
      <c r="V687" s="13"/>
      <c r="W687" s="13"/>
      <c r="X687" s="13"/>
      <c r="Y687" s="13"/>
      <c r="Z687" s="13">
        <v>4873.0629032258075</v>
      </c>
      <c r="AA687" s="13">
        <v>4873.0629032258075</v>
      </c>
      <c r="AB687" s="13">
        <v>4763.1274193548397</v>
      </c>
      <c r="AC687" s="13">
        <v>3676.9032258064508</v>
      </c>
      <c r="AD687" s="13">
        <v>2889.7419354838748</v>
      </c>
      <c r="AE687" s="13">
        <v>2434.4193548387129</v>
      </c>
      <c r="AF687" s="13">
        <v>2112.387096774195</v>
      </c>
      <c r="AG687" s="13">
        <v>1584.258064516129</v>
      </c>
      <c r="AH687" s="13">
        <v>1353.58064516129</v>
      </c>
      <c r="AI687" s="13">
        <v>1284.483870967741</v>
      </c>
      <c r="AJ687" s="13">
        <v>249.29032258064515</v>
      </c>
      <c r="AK687" s="13">
        <v>249.29032258064515</v>
      </c>
      <c r="AL687" s="13"/>
      <c r="AM687" s="13"/>
      <c r="AN687" s="13"/>
      <c r="AO687" s="13"/>
      <c r="AP687" s="13"/>
      <c r="AQ687" s="13"/>
      <c r="AR687" s="13"/>
      <c r="AS687" s="13">
        <v>235</v>
      </c>
      <c r="AT687" s="13">
        <v>223</v>
      </c>
      <c r="AU687" s="13">
        <v>194</v>
      </c>
      <c r="AV687" s="13">
        <v>93</v>
      </c>
      <c r="AW687" s="13">
        <v>53</v>
      </c>
      <c r="AX687" s="13">
        <v>37</v>
      </c>
      <c r="AY687" s="13">
        <v>28</v>
      </c>
      <c r="AZ687" s="13">
        <v>16</v>
      </c>
      <c r="BA687" s="13">
        <v>12</v>
      </c>
      <c r="BB687" s="13">
        <v>11</v>
      </c>
      <c r="BC687" s="13">
        <v>1</v>
      </c>
      <c r="BD687" s="13">
        <v>1</v>
      </c>
      <c r="BE687" s="13"/>
      <c r="BF687" s="13"/>
      <c r="BG687" s="13"/>
      <c r="BH687" s="13"/>
      <c r="BI687" s="13"/>
      <c r="BJ687" s="13"/>
      <c r="BK687" s="13"/>
      <c r="BL687" s="13">
        <v>7.580645161290323</v>
      </c>
      <c r="BM687" s="13">
        <v>7.193548387096774</v>
      </c>
      <c r="BN687" s="13">
        <v>6.258064516129032</v>
      </c>
      <c r="BO687" s="13">
        <v>3</v>
      </c>
      <c r="BP687" s="13">
        <v>1.7096774193548387</v>
      </c>
      <c r="BQ687" s="13">
        <v>1.1935483870967742</v>
      </c>
      <c r="BR687" s="13">
        <v>0.90322580645161288</v>
      </c>
      <c r="BS687" s="13">
        <v>0.5161290322580645</v>
      </c>
      <c r="BT687" s="13">
        <v>0.38709677419354838</v>
      </c>
      <c r="BU687" s="13">
        <v>0.35483870967741937</v>
      </c>
      <c r="BV687" s="13">
        <v>3.2258064516129031E-2</v>
      </c>
      <c r="BW687" s="13">
        <v>3.2258064516129031E-2</v>
      </c>
      <c r="BX687" s="13"/>
      <c r="BY687" s="13"/>
      <c r="BZ687" s="13"/>
      <c r="CA687" s="13"/>
      <c r="CB687" s="13"/>
      <c r="CC687" s="13"/>
      <c r="CD687" s="13"/>
      <c r="CE687" s="13">
        <v>144.44833333406831</v>
      </c>
    </row>
    <row r="688" spans="1:83" x14ac:dyDescent="0.2">
      <c r="A688" s="10" t="s">
        <v>35</v>
      </c>
      <c r="B688" s="10">
        <v>543</v>
      </c>
      <c r="C688" s="10" t="s">
        <v>110</v>
      </c>
      <c r="D688" s="10">
        <v>2025</v>
      </c>
      <c r="E688" s="13">
        <v>8</v>
      </c>
      <c r="F688" s="13" t="s">
        <v>999</v>
      </c>
      <c r="G688" s="13">
        <v>67000.950000000128</v>
      </c>
      <c r="H688" s="13">
        <v>67000.950000000128</v>
      </c>
      <c r="I688" s="13">
        <v>66244.950000000128</v>
      </c>
      <c r="J688" s="13">
        <v>53568.000000000095</v>
      </c>
      <c r="K688" s="13">
        <v>36615.999999999993</v>
      </c>
      <c r="L688" s="13">
        <v>28620.999999999982</v>
      </c>
      <c r="M688" s="13">
        <v>20991.999999999985</v>
      </c>
      <c r="N688" s="13">
        <v>18379.999999999989</v>
      </c>
      <c r="O688" s="13">
        <v>14789.999999999995</v>
      </c>
      <c r="P688" s="13">
        <v>12085.000000000002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>
        <v>2161.3209677419395</v>
      </c>
      <c r="AA688" s="13">
        <v>2161.3209677419395</v>
      </c>
      <c r="AB688" s="13">
        <v>2136.9338709677459</v>
      </c>
      <c r="AC688" s="13">
        <v>1728.000000000003</v>
      </c>
      <c r="AD688" s="13">
        <v>1181.1612903225805</v>
      </c>
      <c r="AE688" s="13">
        <v>923.25806451612846</v>
      </c>
      <c r="AF688" s="13">
        <v>677.16129032258016</v>
      </c>
      <c r="AG688" s="13">
        <v>592.90322580645125</v>
      </c>
      <c r="AH688" s="13">
        <v>477.09677419354819</v>
      </c>
      <c r="AI688" s="13">
        <v>389.83870967741939</v>
      </c>
      <c r="AJ688" s="13"/>
      <c r="AK688" s="13"/>
      <c r="AL688" s="13"/>
      <c r="AM688" s="13"/>
      <c r="AN688" s="13"/>
      <c r="AO688" s="13"/>
      <c r="AP688" s="13"/>
      <c r="AQ688" s="13"/>
      <c r="AR688" s="13"/>
      <c r="AS688" s="13">
        <v>102</v>
      </c>
      <c r="AT688" s="13">
        <v>98</v>
      </c>
      <c r="AU688" s="13">
        <v>90</v>
      </c>
      <c r="AV688" s="13">
        <v>52</v>
      </c>
      <c r="AW688" s="13">
        <v>25</v>
      </c>
      <c r="AX688" s="13">
        <v>16</v>
      </c>
      <c r="AY688" s="13">
        <v>9</v>
      </c>
      <c r="AZ688" s="13">
        <v>7</v>
      </c>
      <c r="BA688" s="13">
        <v>5</v>
      </c>
      <c r="BB688" s="13">
        <v>4</v>
      </c>
      <c r="BC688" s="13"/>
      <c r="BD688" s="13"/>
      <c r="BE688" s="13"/>
      <c r="BF688" s="13"/>
      <c r="BG688" s="13"/>
      <c r="BH688" s="13"/>
      <c r="BI688" s="13"/>
      <c r="BJ688" s="13"/>
      <c r="BK688" s="13"/>
      <c r="BL688" s="13">
        <v>3.2903225806451615</v>
      </c>
      <c r="BM688" s="13">
        <v>3.161290322580645</v>
      </c>
      <c r="BN688" s="13">
        <v>2.903225806451613</v>
      </c>
      <c r="BO688" s="13">
        <v>1.6774193548387097</v>
      </c>
      <c r="BP688" s="13">
        <v>0.80645161290322576</v>
      </c>
      <c r="BQ688" s="13">
        <v>0.5161290322580645</v>
      </c>
      <c r="BR688" s="13">
        <v>0.29032258064516131</v>
      </c>
      <c r="BS688" s="13">
        <v>0.22580645161290322</v>
      </c>
      <c r="BT688" s="13">
        <v>0.16129032258064516</v>
      </c>
      <c r="BU688" s="13">
        <v>0.12903225806451613</v>
      </c>
      <c r="BV688" s="13"/>
      <c r="BW688" s="13"/>
      <c r="BX688" s="13"/>
      <c r="BY688" s="13"/>
      <c r="BZ688" s="13"/>
      <c r="CA688" s="13"/>
      <c r="CB688" s="13"/>
      <c r="CC688" s="13"/>
      <c r="CD688" s="13"/>
      <c r="CE688" s="13">
        <v>72.708611111005297</v>
      </c>
    </row>
    <row r="689" spans="1:83" x14ac:dyDescent="0.2">
      <c r="A689" s="10" t="s">
        <v>35</v>
      </c>
      <c r="B689" s="10">
        <v>896</v>
      </c>
      <c r="C689" s="10" t="s">
        <v>196</v>
      </c>
      <c r="D689" s="10">
        <v>2025</v>
      </c>
      <c r="E689" s="13">
        <v>8</v>
      </c>
      <c r="F689" s="13" t="s">
        <v>983</v>
      </c>
      <c r="G689" s="13">
        <v>121699.60000000006</v>
      </c>
      <c r="H689" s="13">
        <v>123118.20000000006</v>
      </c>
      <c r="I689" s="13">
        <v>114119.95000000004</v>
      </c>
      <c r="J689" s="13">
        <v>89625.000000000102</v>
      </c>
      <c r="K689" s="13">
        <v>72543.000000000087</v>
      </c>
      <c r="L689" s="13">
        <v>59890.000000000036</v>
      </c>
      <c r="M689" s="13">
        <v>47690.000000000015</v>
      </c>
      <c r="N689" s="13">
        <v>44900.000000000007</v>
      </c>
      <c r="O689" s="13">
        <v>37564.999999999993</v>
      </c>
      <c r="P689" s="13">
        <v>37564.999999999993</v>
      </c>
      <c r="Q689" s="13">
        <v>17110</v>
      </c>
      <c r="R689" s="13">
        <v>17110</v>
      </c>
      <c r="S689" s="13">
        <v>17110</v>
      </c>
      <c r="T689" s="13">
        <v>17110</v>
      </c>
      <c r="U689" s="13">
        <v>17110</v>
      </c>
      <c r="V689" s="13">
        <v>17110</v>
      </c>
      <c r="W689" s="13"/>
      <c r="X689" s="13"/>
      <c r="Y689" s="13"/>
      <c r="Z689" s="13">
        <v>3925.7935483870988</v>
      </c>
      <c r="AA689" s="13">
        <v>3971.5548387096792</v>
      </c>
      <c r="AB689" s="13">
        <v>3681.2887096774207</v>
      </c>
      <c r="AC689" s="13">
        <v>2891.1290322580676</v>
      </c>
      <c r="AD689" s="13">
        <v>2340.096774193551</v>
      </c>
      <c r="AE689" s="13">
        <v>1931.9354838709689</v>
      </c>
      <c r="AF689" s="13">
        <v>1538.3870967741941</v>
      </c>
      <c r="AG689" s="13">
        <v>1448.3870967741939</v>
      </c>
      <c r="AH689" s="13">
        <v>1211.7741935483868</v>
      </c>
      <c r="AI689" s="13">
        <v>1211.7741935483868</v>
      </c>
      <c r="AJ689" s="13">
        <v>551.93548387096769</v>
      </c>
      <c r="AK689" s="13">
        <v>551.93548387096769</v>
      </c>
      <c r="AL689" s="13">
        <v>551.93548387096769</v>
      </c>
      <c r="AM689" s="13">
        <v>551.93548387096769</v>
      </c>
      <c r="AN689" s="13">
        <v>551.93548387096769</v>
      </c>
      <c r="AO689" s="13">
        <v>551.93548387096769</v>
      </c>
      <c r="AP689" s="13"/>
      <c r="AQ689" s="13"/>
      <c r="AR689" s="13"/>
      <c r="AS689" s="13">
        <v>241</v>
      </c>
      <c r="AT689" s="13">
        <v>215</v>
      </c>
      <c r="AU689" s="13">
        <v>141</v>
      </c>
      <c r="AV689" s="13">
        <v>66</v>
      </c>
      <c r="AW689" s="13">
        <v>38</v>
      </c>
      <c r="AX689" s="13">
        <v>24</v>
      </c>
      <c r="AY689" s="13">
        <v>13</v>
      </c>
      <c r="AZ689" s="13">
        <v>11</v>
      </c>
      <c r="BA689" s="13">
        <v>7</v>
      </c>
      <c r="BB689" s="13">
        <v>7</v>
      </c>
      <c r="BC689" s="13">
        <v>1</v>
      </c>
      <c r="BD689" s="13">
        <v>1</v>
      </c>
      <c r="BE689" s="13">
        <v>1</v>
      </c>
      <c r="BF689" s="13">
        <v>1</v>
      </c>
      <c r="BG689" s="13">
        <v>1</v>
      </c>
      <c r="BH689" s="13">
        <v>1</v>
      </c>
      <c r="BI689" s="13"/>
      <c r="BJ689" s="13"/>
      <c r="BK689" s="13"/>
      <c r="BL689" s="13">
        <v>7.774193548387097</v>
      </c>
      <c r="BM689" s="13">
        <v>6.935483870967742</v>
      </c>
      <c r="BN689" s="13">
        <v>4.5483870967741939</v>
      </c>
      <c r="BO689" s="13">
        <v>2.129032258064516</v>
      </c>
      <c r="BP689" s="13">
        <v>1.2258064516129032</v>
      </c>
      <c r="BQ689" s="13">
        <v>0.77419354838709675</v>
      </c>
      <c r="BR689" s="13">
        <v>0.41935483870967744</v>
      </c>
      <c r="BS689" s="13">
        <v>0.35483870967741937</v>
      </c>
      <c r="BT689" s="13">
        <v>0.22580645161290322</v>
      </c>
      <c r="BU689" s="13">
        <v>0.22580645161290322</v>
      </c>
      <c r="BV689" s="13">
        <v>3.2258064516129031E-2</v>
      </c>
      <c r="BW689" s="13">
        <v>3.2258064516129031E-2</v>
      </c>
      <c r="BX689" s="13">
        <v>3.2258064516129031E-2</v>
      </c>
      <c r="BY689" s="13">
        <v>3.2258064516129031E-2</v>
      </c>
      <c r="BZ689" s="13">
        <v>3.2258064516129031E-2</v>
      </c>
      <c r="CA689" s="13">
        <v>3.2258064516129031E-2</v>
      </c>
      <c r="CB689" s="13"/>
      <c r="CC689" s="13"/>
      <c r="CD689" s="13"/>
      <c r="CE689" s="13">
        <v>155.01166666614591</v>
      </c>
    </row>
    <row r="690" spans="1:83" x14ac:dyDescent="0.2">
      <c r="A690" s="10" t="s">
        <v>35</v>
      </c>
      <c r="B690" s="10">
        <v>838</v>
      </c>
      <c r="C690" s="10" t="s">
        <v>98</v>
      </c>
      <c r="D690" s="10">
        <v>2025</v>
      </c>
      <c r="E690" s="13">
        <v>8</v>
      </c>
      <c r="F690" s="13" t="s">
        <v>984</v>
      </c>
      <c r="G690" s="13">
        <v>243069.95000000048</v>
      </c>
      <c r="H690" s="13">
        <v>243069.95000000033</v>
      </c>
      <c r="I690" s="13">
        <v>237059.00000000023</v>
      </c>
      <c r="J690" s="13">
        <v>200874.00000000023</v>
      </c>
      <c r="K690" s="13">
        <v>172537.00000000049</v>
      </c>
      <c r="L690" s="13">
        <v>158904.00000000038</v>
      </c>
      <c r="M690" s="13">
        <v>151146.00000000038</v>
      </c>
      <c r="N690" s="13">
        <v>143526.00000000038</v>
      </c>
      <c r="O690" s="13">
        <v>131730.00000000032</v>
      </c>
      <c r="P690" s="13">
        <v>124894.00000000031</v>
      </c>
      <c r="Q690" s="13">
        <v>92964.999999999956</v>
      </c>
      <c r="R690" s="13">
        <v>82875.999999999942</v>
      </c>
      <c r="S690" s="13">
        <v>60876</v>
      </c>
      <c r="T690" s="13">
        <v>60876</v>
      </c>
      <c r="U690" s="13">
        <v>60876</v>
      </c>
      <c r="V690" s="13">
        <v>48876</v>
      </c>
      <c r="W690" s="13"/>
      <c r="X690" s="13"/>
      <c r="Y690" s="13"/>
      <c r="Z690" s="13">
        <v>7840.9661290322738</v>
      </c>
      <c r="AA690" s="13">
        <v>7840.9661290322683</v>
      </c>
      <c r="AB690" s="13">
        <v>7647.0645161290395</v>
      </c>
      <c r="AC690" s="13">
        <v>6479.8064516129107</v>
      </c>
      <c r="AD690" s="13">
        <v>5565.7096774193706</v>
      </c>
      <c r="AE690" s="13">
        <v>5125.9354838709796</v>
      </c>
      <c r="AF690" s="13">
        <v>4875.6774193548508</v>
      </c>
      <c r="AG690" s="13">
        <v>4629.8709677419474</v>
      </c>
      <c r="AH690" s="13">
        <v>4249.354838709688</v>
      </c>
      <c r="AI690" s="13">
        <v>4028.8387096774291</v>
      </c>
      <c r="AJ690" s="13">
        <v>2998.8709677419342</v>
      </c>
      <c r="AK690" s="13">
        <v>2673.4193548387079</v>
      </c>
      <c r="AL690" s="13">
        <v>1963.741935483871</v>
      </c>
      <c r="AM690" s="13">
        <v>1963.741935483871</v>
      </c>
      <c r="AN690" s="13">
        <v>1963.741935483871</v>
      </c>
      <c r="AO690" s="13">
        <v>1576.6451612903227</v>
      </c>
      <c r="AP690" s="13"/>
      <c r="AQ690" s="13"/>
      <c r="AR690" s="13"/>
      <c r="AS690" s="13">
        <v>281</v>
      </c>
      <c r="AT690" s="13">
        <v>264</v>
      </c>
      <c r="AU690" s="13">
        <v>213</v>
      </c>
      <c r="AV690" s="13">
        <v>102</v>
      </c>
      <c r="AW690" s="13">
        <v>58</v>
      </c>
      <c r="AX690" s="13">
        <v>43</v>
      </c>
      <c r="AY690" s="13">
        <v>36</v>
      </c>
      <c r="AZ690" s="13">
        <v>30</v>
      </c>
      <c r="BA690" s="13">
        <v>23</v>
      </c>
      <c r="BB690" s="13">
        <v>20</v>
      </c>
      <c r="BC690" s="13">
        <v>10</v>
      </c>
      <c r="BD690" s="13">
        <v>8</v>
      </c>
      <c r="BE690" s="13">
        <v>4</v>
      </c>
      <c r="BF690" s="13">
        <v>4</v>
      </c>
      <c r="BG690" s="13">
        <v>4</v>
      </c>
      <c r="BH690" s="13">
        <v>3</v>
      </c>
      <c r="BI690" s="13"/>
      <c r="BJ690" s="13"/>
      <c r="BK690" s="13"/>
      <c r="BL690" s="13">
        <v>9.064516129032258</v>
      </c>
      <c r="BM690" s="13">
        <v>8.5161290322580641</v>
      </c>
      <c r="BN690" s="13">
        <v>6.870967741935484</v>
      </c>
      <c r="BO690" s="13">
        <v>3.2903225806451615</v>
      </c>
      <c r="BP690" s="13">
        <v>1.8709677419354838</v>
      </c>
      <c r="BQ690" s="13">
        <v>1.3870967741935485</v>
      </c>
      <c r="BR690" s="13">
        <v>1.1612903225806452</v>
      </c>
      <c r="BS690" s="13">
        <v>0.967741935483871</v>
      </c>
      <c r="BT690" s="13">
        <v>0.74193548387096775</v>
      </c>
      <c r="BU690" s="13">
        <v>0.64516129032258063</v>
      </c>
      <c r="BV690" s="13">
        <v>0.32258064516129031</v>
      </c>
      <c r="BW690" s="13">
        <v>0.25806451612903225</v>
      </c>
      <c r="BX690" s="13">
        <v>0.12903225806451613</v>
      </c>
      <c r="BY690" s="13">
        <v>0.12903225806451613</v>
      </c>
      <c r="BZ690" s="13">
        <v>0.12903225806451613</v>
      </c>
      <c r="CA690" s="13">
        <v>9.6774193548387094E-2</v>
      </c>
      <c r="CB690" s="13"/>
      <c r="CC690" s="13"/>
      <c r="CD690" s="13"/>
      <c r="CE690" s="13">
        <v>124.93250000023517</v>
      </c>
    </row>
    <row r="691" spans="1:83" x14ac:dyDescent="0.2">
      <c r="A691" s="10" t="s">
        <v>35</v>
      </c>
      <c r="B691" s="10">
        <v>517</v>
      </c>
      <c r="C691" s="10" t="s">
        <v>165</v>
      </c>
      <c r="D691" s="10">
        <v>2025</v>
      </c>
      <c r="E691" s="13">
        <v>8</v>
      </c>
      <c r="F691" s="13" t="s">
        <v>985</v>
      </c>
      <c r="G691" s="13">
        <v>105450.00000000012</v>
      </c>
      <c r="H691" s="13">
        <v>105450.00000000012</v>
      </c>
      <c r="I691" s="13">
        <v>102149.00000000015</v>
      </c>
      <c r="J691" s="13">
        <v>79459.000000000175</v>
      </c>
      <c r="K691" s="13">
        <v>57868.000000000015</v>
      </c>
      <c r="L691" s="13">
        <v>49870.999999999985</v>
      </c>
      <c r="M691" s="13">
        <v>45464.999999999971</v>
      </c>
      <c r="N691" s="13">
        <v>42769.999999999971</v>
      </c>
      <c r="O691" s="13">
        <v>31047.999999999971</v>
      </c>
      <c r="P691" s="13">
        <v>26170.999999999967</v>
      </c>
      <c r="Q691" s="13">
        <v>11014.000000000002</v>
      </c>
      <c r="R691" s="13">
        <v>11014.000000000002</v>
      </c>
      <c r="S691" s="13"/>
      <c r="T691" s="13"/>
      <c r="U691" s="13"/>
      <c r="V691" s="13"/>
      <c r="W691" s="13"/>
      <c r="X691" s="13"/>
      <c r="Y691" s="13"/>
      <c r="Z691" s="13">
        <v>3401.61290322581</v>
      </c>
      <c r="AA691" s="13">
        <v>3401.61290322581</v>
      </c>
      <c r="AB691" s="13">
        <v>3295.1290322580694</v>
      </c>
      <c r="AC691" s="13">
        <v>2563.1935483871025</v>
      </c>
      <c r="AD691" s="13">
        <v>1866.7096774193553</v>
      </c>
      <c r="AE691" s="13">
        <v>1608.7419354838705</v>
      </c>
      <c r="AF691" s="13">
        <v>1466.6129032258054</v>
      </c>
      <c r="AG691" s="13">
        <v>1379.6774193548379</v>
      </c>
      <c r="AH691" s="13">
        <v>1001.5483870967732</v>
      </c>
      <c r="AI691" s="13">
        <v>844.2258064516119</v>
      </c>
      <c r="AJ691" s="13">
        <v>355.29032258064524</v>
      </c>
      <c r="AK691" s="13">
        <v>355.29032258064524</v>
      </c>
      <c r="AL691" s="13"/>
      <c r="AM691" s="13"/>
      <c r="AN691" s="13"/>
      <c r="AO691" s="13"/>
      <c r="AP691" s="13"/>
      <c r="AQ691" s="13"/>
      <c r="AR691" s="13"/>
      <c r="AS691" s="13">
        <v>166</v>
      </c>
      <c r="AT691" s="13">
        <v>157</v>
      </c>
      <c r="AU691" s="13">
        <v>131</v>
      </c>
      <c r="AV691" s="13">
        <v>66</v>
      </c>
      <c r="AW691" s="13">
        <v>31</v>
      </c>
      <c r="AX691" s="13">
        <v>22</v>
      </c>
      <c r="AY691" s="13">
        <v>18</v>
      </c>
      <c r="AZ691" s="13">
        <v>16</v>
      </c>
      <c r="BA691" s="13">
        <v>9</v>
      </c>
      <c r="BB691" s="13">
        <v>7</v>
      </c>
      <c r="BC691" s="13">
        <v>2</v>
      </c>
      <c r="BD691" s="13">
        <v>2</v>
      </c>
      <c r="BE691" s="13"/>
      <c r="BF691" s="13"/>
      <c r="BG691" s="13"/>
      <c r="BH691" s="13"/>
      <c r="BI691" s="13"/>
      <c r="BJ691" s="13"/>
      <c r="BK691" s="13"/>
      <c r="BL691" s="13">
        <v>5.354838709677419</v>
      </c>
      <c r="BM691" s="13">
        <v>5.064516129032258</v>
      </c>
      <c r="BN691" s="13">
        <v>4.225806451612903</v>
      </c>
      <c r="BO691" s="13">
        <v>2.129032258064516</v>
      </c>
      <c r="BP691" s="13">
        <v>1</v>
      </c>
      <c r="BQ691" s="13">
        <v>0.70967741935483875</v>
      </c>
      <c r="BR691" s="13">
        <v>0.58064516129032262</v>
      </c>
      <c r="BS691" s="13">
        <v>0.5161290322580645</v>
      </c>
      <c r="BT691" s="13">
        <v>0.29032258064516131</v>
      </c>
      <c r="BU691" s="13">
        <v>0.22580645161290322</v>
      </c>
      <c r="BV691" s="13">
        <v>6.4516129032258063E-2</v>
      </c>
      <c r="BW691" s="13">
        <v>6.4516129032258063E-2</v>
      </c>
      <c r="BX691" s="13"/>
      <c r="BY691" s="13"/>
      <c r="BZ691" s="13"/>
      <c r="CA691" s="13"/>
      <c r="CB691" s="13"/>
      <c r="CC691" s="13"/>
      <c r="CD691" s="13"/>
      <c r="CE691" s="13">
        <v>131.05250000057276</v>
      </c>
    </row>
    <row r="692" spans="1:83" x14ac:dyDescent="0.2">
      <c r="A692" s="10" t="s">
        <v>35</v>
      </c>
      <c r="B692" s="10">
        <v>520</v>
      </c>
      <c r="C692" s="10" t="s">
        <v>101</v>
      </c>
      <c r="D692" s="10">
        <v>2025</v>
      </c>
      <c r="E692" s="13">
        <v>8</v>
      </c>
      <c r="F692" s="13" t="s">
        <v>987</v>
      </c>
      <c r="G692" s="13">
        <v>240045.89999999947</v>
      </c>
      <c r="H692" s="13">
        <v>240045.89999999953</v>
      </c>
      <c r="I692" s="13">
        <v>234300.94999999952</v>
      </c>
      <c r="J692" s="13">
        <v>188191.99999999968</v>
      </c>
      <c r="K692" s="13">
        <v>155065.99999999988</v>
      </c>
      <c r="L692" s="13">
        <v>124880.99999999999</v>
      </c>
      <c r="M692" s="13">
        <v>110741.00000000012</v>
      </c>
      <c r="N692" s="13">
        <v>102702.0000000001</v>
      </c>
      <c r="O692" s="13">
        <v>87637.000000000073</v>
      </c>
      <c r="P692" s="13">
        <v>78350.000000000073</v>
      </c>
      <c r="Q692" s="13">
        <v>37322</v>
      </c>
      <c r="R692" s="13">
        <v>37322</v>
      </c>
      <c r="S692" s="13">
        <v>26102</v>
      </c>
      <c r="T692" s="13">
        <v>26102</v>
      </c>
      <c r="U692" s="13">
        <v>26102</v>
      </c>
      <c r="V692" s="13"/>
      <c r="W692" s="13"/>
      <c r="X692" s="13"/>
      <c r="Y692" s="13"/>
      <c r="Z692" s="13">
        <v>7743.4161290322409</v>
      </c>
      <c r="AA692" s="13">
        <v>7743.4161290322427</v>
      </c>
      <c r="AB692" s="13">
        <v>7558.0951612903073</v>
      </c>
      <c r="AC692" s="13">
        <v>6070.7096774193442</v>
      </c>
      <c r="AD692" s="13">
        <v>5002.1290322580608</v>
      </c>
      <c r="AE692" s="13">
        <v>4028.4193548387093</v>
      </c>
      <c r="AF692" s="13">
        <v>3572.290322580649</v>
      </c>
      <c r="AG692" s="13">
        <v>3312.9677419354871</v>
      </c>
      <c r="AH692" s="13">
        <v>2827.0000000000023</v>
      </c>
      <c r="AI692" s="13">
        <v>2527.419354838712</v>
      </c>
      <c r="AJ692" s="13">
        <v>1203.9354838709678</v>
      </c>
      <c r="AK692" s="13">
        <v>1203.9354838709678</v>
      </c>
      <c r="AL692" s="13">
        <v>842</v>
      </c>
      <c r="AM692" s="13">
        <v>842</v>
      </c>
      <c r="AN692" s="13">
        <v>842</v>
      </c>
      <c r="AO692" s="13"/>
      <c r="AP692" s="13"/>
      <c r="AQ692" s="13"/>
      <c r="AR692" s="13"/>
      <c r="AS692" s="13">
        <v>334</v>
      </c>
      <c r="AT692" s="13">
        <v>314</v>
      </c>
      <c r="AU692" s="13">
        <v>271</v>
      </c>
      <c r="AV692" s="13">
        <v>136</v>
      </c>
      <c r="AW692" s="13">
        <v>83</v>
      </c>
      <c r="AX692" s="13">
        <v>49</v>
      </c>
      <c r="AY692" s="13">
        <v>36</v>
      </c>
      <c r="AZ692" s="13">
        <v>30</v>
      </c>
      <c r="BA692" s="13">
        <v>21</v>
      </c>
      <c r="BB692" s="13">
        <v>17</v>
      </c>
      <c r="BC692" s="13">
        <v>4</v>
      </c>
      <c r="BD692" s="13">
        <v>4</v>
      </c>
      <c r="BE692" s="13">
        <v>2</v>
      </c>
      <c r="BF692" s="13">
        <v>2</v>
      </c>
      <c r="BG692" s="13">
        <v>2</v>
      </c>
      <c r="BH692" s="13"/>
      <c r="BI692" s="13"/>
      <c r="BJ692" s="13"/>
      <c r="BK692" s="13"/>
      <c r="BL692" s="13">
        <v>10.774193548387096</v>
      </c>
      <c r="BM692" s="13">
        <v>10.129032258064516</v>
      </c>
      <c r="BN692" s="13">
        <v>8.741935483870968</v>
      </c>
      <c r="BO692" s="13">
        <v>4.387096774193548</v>
      </c>
      <c r="BP692" s="13">
        <v>2.6774193548387095</v>
      </c>
      <c r="BQ692" s="13">
        <v>1.5806451612903225</v>
      </c>
      <c r="BR692" s="13">
        <v>1.1612903225806452</v>
      </c>
      <c r="BS692" s="13">
        <v>0.967741935483871</v>
      </c>
      <c r="BT692" s="13">
        <v>0.67741935483870963</v>
      </c>
      <c r="BU692" s="13">
        <v>0.54838709677419351</v>
      </c>
      <c r="BV692" s="13">
        <v>0.12903225806451613</v>
      </c>
      <c r="BW692" s="13">
        <v>0.12903225806451613</v>
      </c>
      <c r="BX692" s="13">
        <v>6.4516129032258063E-2</v>
      </c>
      <c r="BY692" s="13">
        <v>6.4516129032258063E-2</v>
      </c>
      <c r="BZ692" s="13">
        <v>6.4516129032258063E-2</v>
      </c>
      <c r="CA692" s="13"/>
      <c r="CB692" s="13"/>
      <c r="CC692" s="13"/>
      <c r="CD692" s="13"/>
      <c r="CE692" s="13">
        <v>172.54611111091916</v>
      </c>
    </row>
    <row r="693" spans="1:83" x14ac:dyDescent="0.2">
      <c r="A693" s="10" t="s">
        <v>39</v>
      </c>
      <c r="B693" s="10">
        <v>572</v>
      </c>
      <c r="C693" s="10" t="s">
        <v>123</v>
      </c>
      <c r="D693" s="10">
        <v>2025</v>
      </c>
      <c r="E693" s="13">
        <v>8</v>
      </c>
      <c r="F693" s="13" t="s">
        <v>1016</v>
      </c>
      <c r="G693" s="13">
        <v>3963</v>
      </c>
      <c r="H693" s="13">
        <v>3963</v>
      </c>
      <c r="I693" s="13">
        <v>3546</v>
      </c>
      <c r="J693" s="13">
        <v>2489</v>
      </c>
      <c r="K693" s="13">
        <v>1872</v>
      </c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>
        <v>127.83870967741936</v>
      </c>
      <c r="AA693" s="13">
        <v>127.83870967741936</v>
      </c>
      <c r="AB693" s="13">
        <v>114.38709677419355</v>
      </c>
      <c r="AC693" s="13">
        <v>80.290322580645167</v>
      </c>
      <c r="AD693" s="13">
        <v>60.387096774193552</v>
      </c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>
        <v>11</v>
      </c>
      <c r="AT693" s="13">
        <v>9</v>
      </c>
      <c r="AU693" s="13">
        <v>6</v>
      </c>
      <c r="AV693" s="13">
        <v>3</v>
      </c>
      <c r="AW693" s="13">
        <v>2</v>
      </c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>
        <v>0.35483870967741937</v>
      </c>
      <c r="BM693" s="13">
        <v>0.29032258064516131</v>
      </c>
      <c r="BN693" s="13">
        <v>0.19354838709677419</v>
      </c>
      <c r="BO693" s="13">
        <v>9.6774193548387094E-2</v>
      </c>
      <c r="BP693" s="13">
        <v>6.4516129032258063E-2</v>
      </c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>
        <v>8.2802777776960284</v>
      </c>
    </row>
    <row r="694" spans="1:83" x14ac:dyDescent="0.2">
      <c r="A694" s="10" t="s">
        <v>39</v>
      </c>
      <c r="B694" s="10">
        <v>803</v>
      </c>
      <c r="C694" s="10" t="s">
        <v>154</v>
      </c>
      <c r="D694" s="10">
        <v>2025</v>
      </c>
      <c r="E694" s="13">
        <v>8</v>
      </c>
      <c r="F694" s="13" t="s">
        <v>1018</v>
      </c>
      <c r="G694" s="13">
        <v>0</v>
      </c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>
        <v>0</v>
      </c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>
        <v>1</v>
      </c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>
        <v>3.2258064516129031E-2</v>
      </c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</row>
    <row r="695" spans="1:83" x14ac:dyDescent="0.2">
      <c r="A695" s="10" t="s">
        <v>39</v>
      </c>
      <c r="B695" s="10">
        <v>557</v>
      </c>
      <c r="C695" s="10" t="s">
        <v>182</v>
      </c>
      <c r="D695" s="10">
        <v>2025</v>
      </c>
      <c r="E695" s="13">
        <v>8</v>
      </c>
      <c r="F695" s="13" t="s">
        <v>1004</v>
      </c>
      <c r="G695" s="13">
        <v>9557.9499999999971</v>
      </c>
      <c r="H695" s="13">
        <v>9557.9499999999989</v>
      </c>
      <c r="I695" s="13">
        <v>9171.9499999999989</v>
      </c>
      <c r="J695" s="13">
        <v>5797</v>
      </c>
      <c r="K695" s="13">
        <v>3150</v>
      </c>
      <c r="L695" s="13">
        <v>2341</v>
      </c>
      <c r="M695" s="13">
        <v>1295</v>
      </c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>
        <v>308.32096774193536</v>
      </c>
      <c r="AA695" s="13">
        <v>308.32096774193548</v>
      </c>
      <c r="AB695" s="13">
        <v>295.86935483870963</v>
      </c>
      <c r="AC695" s="13">
        <v>187</v>
      </c>
      <c r="AD695" s="13">
        <v>101.61290322580645</v>
      </c>
      <c r="AE695" s="13">
        <v>75.516129032258064</v>
      </c>
      <c r="AF695" s="13">
        <v>41.774193548387096</v>
      </c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>
        <v>22</v>
      </c>
      <c r="AT695" s="13">
        <v>21</v>
      </c>
      <c r="AU695" s="13">
        <v>18</v>
      </c>
      <c r="AV695" s="13">
        <v>7</v>
      </c>
      <c r="AW695" s="13">
        <v>3</v>
      </c>
      <c r="AX695" s="13">
        <v>2</v>
      </c>
      <c r="AY695" s="13">
        <v>1</v>
      </c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>
        <v>0.70967741935483875</v>
      </c>
      <c r="BM695" s="13">
        <v>0.67741935483870963</v>
      </c>
      <c r="BN695" s="13">
        <v>0.58064516129032262</v>
      </c>
      <c r="BO695" s="13">
        <v>0.22580645161290322</v>
      </c>
      <c r="BP695" s="13">
        <v>9.6774193548387094E-2</v>
      </c>
      <c r="BQ695" s="13">
        <v>6.4516129032258063E-2</v>
      </c>
      <c r="BR695" s="13">
        <v>3.2258064516129031E-2</v>
      </c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>
        <v>46.45</v>
      </c>
    </row>
    <row r="696" spans="1:83" x14ac:dyDescent="0.2">
      <c r="A696" s="10" t="s">
        <v>39</v>
      </c>
      <c r="B696" s="10">
        <v>862</v>
      </c>
      <c r="C696" s="10" t="s">
        <v>105</v>
      </c>
      <c r="D696" s="10">
        <v>2025</v>
      </c>
      <c r="E696" s="13">
        <v>8</v>
      </c>
      <c r="F696" s="13" t="s">
        <v>1003</v>
      </c>
      <c r="G696" s="13">
        <v>160965.85000000006</v>
      </c>
      <c r="H696" s="13">
        <v>160965.85000000003</v>
      </c>
      <c r="I696" s="13">
        <v>155939.99999999997</v>
      </c>
      <c r="J696" s="13">
        <v>125185.00000000001</v>
      </c>
      <c r="K696" s="13">
        <v>99563</v>
      </c>
      <c r="L696" s="13">
        <v>84252.999999999985</v>
      </c>
      <c r="M696" s="13">
        <v>78807</v>
      </c>
      <c r="N696" s="13">
        <v>66747.000000000015</v>
      </c>
      <c r="O696" s="13">
        <v>52696.000000000015</v>
      </c>
      <c r="P696" s="13">
        <v>41882.000000000007</v>
      </c>
      <c r="Q696" s="13">
        <v>11000</v>
      </c>
      <c r="R696" s="13">
        <v>11000</v>
      </c>
      <c r="S696" s="13"/>
      <c r="T696" s="13"/>
      <c r="U696" s="13"/>
      <c r="V696" s="13"/>
      <c r="W696" s="13"/>
      <c r="X696" s="13"/>
      <c r="Y696" s="13"/>
      <c r="Z696" s="13">
        <v>5192.4467741935505</v>
      </c>
      <c r="AA696" s="13">
        <v>5192.4467741935496</v>
      </c>
      <c r="AB696" s="13">
        <v>5030.3225806451601</v>
      </c>
      <c r="AC696" s="13">
        <v>4038.2258064516132</v>
      </c>
      <c r="AD696" s="13">
        <v>3211.7096774193546</v>
      </c>
      <c r="AE696" s="13">
        <v>2717.838709677419</v>
      </c>
      <c r="AF696" s="13">
        <v>2542.1612903225805</v>
      </c>
      <c r="AG696" s="13">
        <v>2153.1290322580649</v>
      </c>
      <c r="AH696" s="13">
        <v>1699.8709677419361</v>
      </c>
      <c r="AI696" s="13">
        <v>1351.0322580645163</v>
      </c>
      <c r="AJ696" s="13">
        <v>354.83870967741933</v>
      </c>
      <c r="AK696" s="13">
        <v>354.83870967741933</v>
      </c>
      <c r="AL696" s="13"/>
      <c r="AM696" s="13"/>
      <c r="AN696" s="13"/>
      <c r="AO696" s="13"/>
      <c r="AP696" s="13"/>
      <c r="AQ696" s="13"/>
      <c r="AR696" s="13"/>
      <c r="AS696" s="13">
        <v>277</v>
      </c>
      <c r="AT696" s="13">
        <v>235</v>
      </c>
      <c r="AU696" s="13">
        <v>189</v>
      </c>
      <c r="AV696" s="13">
        <v>96</v>
      </c>
      <c r="AW696" s="13">
        <v>56</v>
      </c>
      <c r="AX696" s="13">
        <v>39</v>
      </c>
      <c r="AY696" s="13">
        <v>34</v>
      </c>
      <c r="AZ696" s="13">
        <v>25</v>
      </c>
      <c r="BA696" s="13">
        <v>17</v>
      </c>
      <c r="BB696" s="13">
        <v>12</v>
      </c>
      <c r="BC696" s="13">
        <v>2</v>
      </c>
      <c r="BD696" s="13">
        <v>2</v>
      </c>
      <c r="BE696" s="13"/>
      <c r="BF696" s="13"/>
      <c r="BG696" s="13"/>
      <c r="BH696" s="13"/>
      <c r="BI696" s="13"/>
      <c r="BJ696" s="13"/>
      <c r="BK696" s="13"/>
      <c r="BL696" s="13">
        <v>8.935483870967742</v>
      </c>
      <c r="BM696" s="13">
        <v>7.580645161290323</v>
      </c>
      <c r="BN696" s="13">
        <v>6.096774193548387</v>
      </c>
      <c r="BO696" s="13">
        <v>3.096774193548387</v>
      </c>
      <c r="BP696" s="13">
        <v>1.8064516129032258</v>
      </c>
      <c r="BQ696" s="13">
        <v>1.2580645161290323</v>
      </c>
      <c r="BR696" s="13">
        <v>1.096774193548387</v>
      </c>
      <c r="BS696" s="13">
        <v>0.80645161290322576</v>
      </c>
      <c r="BT696" s="13">
        <v>0.54838709677419351</v>
      </c>
      <c r="BU696" s="13">
        <v>0.38709677419354838</v>
      </c>
      <c r="BV696" s="13">
        <v>6.4516129032258063E-2</v>
      </c>
      <c r="BW696" s="13">
        <v>6.4516129032258063E-2</v>
      </c>
      <c r="BX696" s="13"/>
      <c r="BY696" s="13"/>
      <c r="BZ696" s="13"/>
      <c r="CA696" s="13"/>
      <c r="CB696" s="13"/>
      <c r="CC696" s="13"/>
      <c r="CD696" s="13"/>
      <c r="CE696" s="13">
        <v>178.54916666725418</v>
      </c>
    </row>
    <row r="697" spans="1:83" x14ac:dyDescent="0.2">
      <c r="A697" s="10" t="s">
        <v>39</v>
      </c>
      <c r="B697" s="10">
        <v>564</v>
      </c>
      <c r="C697" s="10" t="s">
        <v>122</v>
      </c>
      <c r="D697" s="10">
        <v>2025</v>
      </c>
      <c r="E697" s="13">
        <v>8</v>
      </c>
      <c r="F697" s="13" t="s">
        <v>1002</v>
      </c>
      <c r="G697" s="13">
        <v>29730.949999999975</v>
      </c>
      <c r="H697" s="13">
        <v>29730.949999999986</v>
      </c>
      <c r="I697" s="13">
        <v>28928.999999999989</v>
      </c>
      <c r="J697" s="13">
        <v>24566.000000000004</v>
      </c>
      <c r="K697" s="13">
        <v>18626.000000000007</v>
      </c>
      <c r="L697" s="13">
        <v>16081.000000000005</v>
      </c>
      <c r="M697" s="13">
        <v>13939.000000000005</v>
      </c>
      <c r="N697" s="13">
        <v>11333</v>
      </c>
      <c r="O697" s="13">
        <v>9825</v>
      </c>
      <c r="P697" s="13">
        <v>9825</v>
      </c>
      <c r="Q697" s="13">
        <v>5500</v>
      </c>
      <c r="R697" s="13">
        <v>5500</v>
      </c>
      <c r="S697" s="13"/>
      <c r="T697" s="13"/>
      <c r="U697" s="13"/>
      <c r="V697" s="13"/>
      <c r="W697" s="13"/>
      <c r="X697" s="13"/>
      <c r="Y697" s="13"/>
      <c r="Z697" s="13">
        <v>959.0629032258056</v>
      </c>
      <c r="AA697" s="13">
        <v>959.06290322580605</v>
      </c>
      <c r="AB697" s="13">
        <v>933.19354838709637</v>
      </c>
      <c r="AC697" s="13">
        <v>792.45161290322596</v>
      </c>
      <c r="AD697" s="13">
        <v>600.83870967741962</v>
      </c>
      <c r="AE697" s="13">
        <v>518.74193548387109</v>
      </c>
      <c r="AF697" s="13">
        <v>449.64516129032273</v>
      </c>
      <c r="AG697" s="13">
        <v>365.58064516129031</v>
      </c>
      <c r="AH697" s="13">
        <v>316.93548387096774</v>
      </c>
      <c r="AI697" s="13">
        <v>316.93548387096774</v>
      </c>
      <c r="AJ697" s="13">
        <v>177.41935483870967</v>
      </c>
      <c r="AK697" s="13">
        <v>177.41935483870967</v>
      </c>
      <c r="AL697" s="13"/>
      <c r="AM697" s="13"/>
      <c r="AN697" s="13"/>
      <c r="AO697" s="13"/>
      <c r="AP697" s="13"/>
      <c r="AQ697" s="13"/>
      <c r="AR697" s="13"/>
      <c r="AS697" s="13">
        <v>41</v>
      </c>
      <c r="AT697" s="13">
        <v>39</v>
      </c>
      <c r="AU697" s="13">
        <v>31</v>
      </c>
      <c r="AV697" s="13">
        <v>19</v>
      </c>
      <c r="AW697" s="13">
        <v>10</v>
      </c>
      <c r="AX697" s="13">
        <v>7</v>
      </c>
      <c r="AY697" s="13">
        <v>5</v>
      </c>
      <c r="AZ697" s="13">
        <v>3</v>
      </c>
      <c r="BA697" s="13">
        <v>2</v>
      </c>
      <c r="BB697" s="13">
        <v>2</v>
      </c>
      <c r="BC697" s="13">
        <v>1</v>
      </c>
      <c r="BD697" s="13">
        <v>1</v>
      </c>
      <c r="BE697" s="13"/>
      <c r="BF697" s="13"/>
      <c r="BG697" s="13"/>
      <c r="BH697" s="13"/>
      <c r="BI697" s="13"/>
      <c r="BJ697" s="13"/>
      <c r="BK697" s="13"/>
      <c r="BL697" s="13">
        <v>1.3225806451612903</v>
      </c>
      <c r="BM697" s="13">
        <v>1.2580645161290323</v>
      </c>
      <c r="BN697" s="13">
        <v>1</v>
      </c>
      <c r="BO697" s="13">
        <v>0.61290322580645162</v>
      </c>
      <c r="BP697" s="13">
        <v>0.32258064516129031</v>
      </c>
      <c r="BQ697" s="13">
        <v>0.22580645161290322</v>
      </c>
      <c r="BR697" s="13">
        <v>0.16129032258064516</v>
      </c>
      <c r="BS697" s="13">
        <v>9.6774193548387094E-2</v>
      </c>
      <c r="BT697" s="13">
        <v>6.4516129032258063E-2</v>
      </c>
      <c r="BU697" s="13">
        <v>6.4516129032258063E-2</v>
      </c>
      <c r="BV697" s="13">
        <v>3.2258064516129031E-2</v>
      </c>
      <c r="BW697" s="13">
        <v>3.2258064516129031E-2</v>
      </c>
      <c r="BX697" s="13"/>
      <c r="BY697" s="13"/>
      <c r="BZ697" s="13"/>
      <c r="CA697" s="13"/>
      <c r="CB697" s="13"/>
      <c r="CC697" s="13"/>
      <c r="CD697" s="13"/>
      <c r="CE697" s="13">
        <v>64.200000000069849</v>
      </c>
    </row>
    <row r="698" spans="1:83" x14ac:dyDescent="0.2">
      <c r="A698" s="10" t="s">
        <v>39</v>
      </c>
      <c r="B698" s="10">
        <v>559</v>
      </c>
      <c r="C698" s="10" t="s">
        <v>109</v>
      </c>
      <c r="D698" s="10">
        <v>2025</v>
      </c>
      <c r="E698" s="13">
        <v>8</v>
      </c>
      <c r="F698" s="13" t="s">
        <v>1006</v>
      </c>
      <c r="G698" s="13">
        <v>5182</v>
      </c>
      <c r="H698" s="13">
        <v>5182</v>
      </c>
      <c r="I698" s="13">
        <v>5182</v>
      </c>
      <c r="J698" s="13">
        <v>5182</v>
      </c>
      <c r="K698" s="13">
        <v>5182</v>
      </c>
      <c r="L698" s="13">
        <v>5182</v>
      </c>
      <c r="M698" s="13">
        <v>5182</v>
      </c>
      <c r="N698" s="13">
        <v>5182</v>
      </c>
      <c r="O698" s="13">
        <v>5182</v>
      </c>
      <c r="P698" s="13">
        <v>5182</v>
      </c>
      <c r="Q698" s="13">
        <v>5182</v>
      </c>
      <c r="R698" s="13"/>
      <c r="S698" s="13"/>
      <c r="T698" s="13"/>
      <c r="U698" s="13"/>
      <c r="V698" s="13"/>
      <c r="W698" s="13"/>
      <c r="X698" s="13"/>
      <c r="Y698" s="13"/>
      <c r="Z698" s="13">
        <v>167.16129032258064</v>
      </c>
      <c r="AA698" s="13">
        <v>167.16129032258064</v>
      </c>
      <c r="AB698" s="13">
        <v>167.16129032258064</v>
      </c>
      <c r="AC698" s="13">
        <v>167.16129032258064</v>
      </c>
      <c r="AD698" s="13">
        <v>167.16129032258064</v>
      </c>
      <c r="AE698" s="13">
        <v>167.16129032258064</v>
      </c>
      <c r="AF698" s="13">
        <v>167.16129032258064</v>
      </c>
      <c r="AG698" s="13">
        <v>167.16129032258064</v>
      </c>
      <c r="AH698" s="13">
        <v>167.16129032258064</v>
      </c>
      <c r="AI698" s="13">
        <v>167.16129032258064</v>
      </c>
      <c r="AJ698" s="13">
        <v>167.16129032258064</v>
      </c>
      <c r="AK698" s="13"/>
      <c r="AL698" s="13"/>
      <c r="AM698" s="13"/>
      <c r="AN698" s="13"/>
      <c r="AO698" s="13"/>
      <c r="AP698" s="13"/>
      <c r="AQ698" s="13"/>
      <c r="AR698" s="13"/>
      <c r="AS698" s="13">
        <v>1</v>
      </c>
      <c r="AT698" s="13">
        <v>1</v>
      </c>
      <c r="AU698" s="13">
        <v>1</v>
      </c>
      <c r="AV698" s="13">
        <v>1</v>
      </c>
      <c r="AW698" s="13">
        <v>1</v>
      </c>
      <c r="AX698" s="13">
        <v>1</v>
      </c>
      <c r="AY698" s="13">
        <v>1</v>
      </c>
      <c r="AZ698" s="13">
        <v>1</v>
      </c>
      <c r="BA698" s="13">
        <v>1</v>
      </c>
      <c r="BB698" s="13">
        <v>1</v>
      </c>
      <c r="BC698" s="13">
        <v>1</v>
      </c>
      <c r="BD698" s="13"/>
      <c r="BE698" s="13"/>
      <c r="BF698" s="13"/>
      <c r="BG698" s="13"/>
      <c r="BH698" s="13"/>
      <c r="BI698" s="13"/>
      <c r="BJ698" s="13"/>
      <c r="BK698" s="13"/>
      <c r="BL698" s="13">
        <v>3.2258064516129031E-2</v>
      </c>
      <c r="BM698" s="13">
        <v>3.2258064516129031E-2</v>
      </c>
      <c r="BN698" s="13">
        <v>3.2258064516129031E-2</v>
      </c>
      <c r="BO698" s="13">
        <v>3.2258064516129031E-2</v>
      </c>
      <c r="BP698" s="13">
        <v>3.2258064516129031E-2</v>
      </c>
      <c r="BQ698" s="13">
        <v>3.2258064516129031E-2</v>
      </c>
      <c r="BR698" s="13">
        <v>3.2258064516129031E-2</v>
      </c>
      <c r="BS698" s="13">
        <v>3.2258064516129031E-2</v>
      </c>
      <c r="BT698" s="13">
        <v>3.2258064516129031E-2</v>
      </c>
      <c r="BU698" s="13">
        <v>3.2258064516129031E-2</v>
      </c>
      <c r="BV698" s="13">
        <v>3.2258064516129031E-2</v>
      </c>
      <c r="BW698" s="13"/>
      <c r="BX698" s="13"/>
      <c r="BY698" s="13"/>
      <c r="BZ698" s="13"/>
      <c r="CA698" s="13"/>
      <c r="CB698" s="13"/>
      <c r="CC698" s="13"/>
      <c r="CD698" s="13"/>
      <c r="CE698" s="13"/>
    </row>
    <row r="699" spans="1:83" x14ac:dyDescent="0.2">
      <c r="A699" s="10" t="s">
        <v>39</v>
      </c>
      <c r="B699" s="10">
        <v>550</v>
      </c>
      <c r="C699" s="10" t="s">
        <v>178</v>
      </c>
      <c r="D699" s="10">
        <v>2025</v>
      </c>
      <c r="E699" s="13">
        <v>8</v>
      </c>
      <c r="F699" s="13" t="s">
        <v>1022</v>
      </c>
      <c r="G699" s="13">
        <v>19575.95</v>
      </c>
      <c r="H699" s="13">
        <v>19575.95</v>
      </c>
      <c r="I699" s="13">
        <v>18772.95</v>
      </c>
      <c r="J699" s="13">
        <v>13462</v>
      </c>
      <c r="K699" s="13">
        <v>5654</v>
      </c>
      <c r="L699" s="13">
        <v>1005</v>
      </c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>
        <v>631.48225806451615</v>
      </c>
      <c r="AA699" s="13">
        <v>631.48225806451615</v>
      </c>
      <c r="AB699" s="13">
        <v>605.57903225806456</v>
      </c>
      <c r="AC699" s="13">
        <v>434.25806451612902</v>
      </c>
      <c r="AD699" s="13">
        <v>182.38709677419354</v>
      </c>
      <c r="AE699" s="13">
        <v>32.41935483870968</v>
      </c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>
        <v>54</v>
      </c>
      <c r="AT699" s="13">
        <v>44</v>
      </c>
      <c r="AU699" s="13">
        <v>35</v>
      </c>
      <c r="AV699" s="13">
        <v>18</v>
      </c>
      <c r="AW699" s="13">
        <v>6</v>
      </c>
      <c r="AX699" s="13">
        <v>1</v>
      </c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>
        <v>1.7419354838709677</v>
      </c>
      <c r="BM699" s="13">
        <v>1.4193548387096775</v>
      </c>
      <c r="BN699" s="13">
        <v>1.1290322580645162</v>
      </c>
      <c r="BO699" s="13">
        <v>0.58064516129032262</v>
      </c>
      <c r="BP699" s="13">
        <v>0.19354838709677419</v>
      </c>
      <c r="BQ699" s="13">
        <v>3.2258064516129031E-2</v>
      </c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>
        <v>111.75166666693519</v>
      </c>
    </row>
    <row r="700" spans="1:83" x14ac:dyDescent="0.2">
      <c r="A700" s="10" t="s">
        <v>39</v>
      </c>
      <c r="B700" s="10">
        <v>571</v>
      </c>
      <c r="C700" s="10" t="s">
        <v>191</v>
      </c>
      <c r="D700" s="10">
        <v>2025</v>
      </c>
      <c r="E700" s="13">
        <v>8</v>
      </c>
      <c r="F700" s="13" t="s">
        <v>1021</v>
      </c>
      <c r="G700" s="13">
        <v>5497</v>
      </c>
      <c r="H700" s="13">
        <v>5497</v>
      </c>
      <c r="I700" s="13">
        <v>5109</v>
      </c>
      <c r="J700" s="13">
        <v>4749</v>
      </c>
      <c r="K700" s="13">
        <v>3000</v>
      </c>
      <c r="L700" s="13">
        <v>3000</v>
      </c>
      <c r="M700" s="13">
        <v>3000</v>
      </c>
      <c r="N700" s="13">
        <v>3000</v>
      </c>
      <c r="O700" s="13">
        <v>3000</v>
      </c>
      <c r="P700" s="13">
        <v>3000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>
        <v>177.32258064516128</v>
      </c>
      <c r="AA700" s="13">
        <v>177.32258064516128</v>
      </c>
      <c r="AB700" s="13">
        <v>164.80645161290323</v>
      </c>
      <c r="AC700" s="13">
        <v>153.19354838709677</v>
      </c>
      <c r="AD700" s="13">
        <v>96.774193548387103</v>
      </c>
      <c r="AE700" s="13">
        <v>96.774193548387103</v>
      </c>
      <c r="AF700" s="13">
        <v>96.774193548387103</v>
      </c>
      <c r="AG700" s="13">
        <v>96.774193548387103</v>
      </c>
      <c r="AH700" s="13">
        <v>96.774193548387103</v>
      </c>
      <c r="AI700" s="13">
        <v>96.774193548387103</v>
      </c>
      <c r="AJ700" s="13"/>
      <c r="AK700" s="13"/>
      <c r="AL700" s="13"/>
      <c r="AM700" s="13"/>
      <c r="AN700" s="13"/>
      <c r="AO700" s="13"/>
      <c r="AP700" s="13"/>
      <c r="AQ700" s="13"/>
      <c r="AR700" s="13"/>
      <c r="AS700" s="13">
        <v>11</v>
      </c>
      <c r="AT700" s="13">
        <v>9</v>
      </c>
      <c r="AU700" s="13">
        <v>5</v>
      </c>
      <c r="AV700" s="13">
        <v>4</v>
      </c>
      <c r="AW700" s="13">
        <v>1</v>
      </c>
      <c r="AX700" s="13">
        <v>1</v>
      </c>
      <c r="AY700" s="13">
        <v>1</v>
      </c>
      <c r="AZ700" s="13">
        <v>1</v>
      </c>
      <c r="BA700" s="13">
        <v>1</v>
      </c>
      <c r="BB700" s="13">
        <v>1</v>
      </c>
      <c r="BC700" s="13"/>
      <c r="BD700" s="13"/>
      <c r="BE700" s="13"/>
      <c r="BF700" s="13"/>
      <c r="BG700" s="13"/>
      <c r="BH700" s="13"/>
      <c r="BI700" s="13"/>
      <c r="BJ700" s="13"/>
      <c r="BK700" s="13"/>
      <c r="BL700" s="13">
        <v>0.35483870967741937</v>
      </c>
      <c r="BM700" s="13">
        <v>0.29032258064516131</v>
      </c>
      <c r="BN700" s="13">
        <v>0.16129032258064516</v>
      </c>
      <c r="BO700" s="13">
        <v>0.12903225806451613</v>
      </c>
      <c r="BP700" s="13">
        <v>3.2258064516129031E-2</v>
      </c>
      <c r="BQ700" s="13">
        <v>3.2258064516129031E-2</v>
      </c>
      <c r="BR700" s="13">
        <v>3.2258064516129031E-2</v>
      </c>
      <c r="BS700" s="13">
        <v>3.2258064516129031E-2</v>
      </c>
      <c r="BT700" s="13">
        <v>3.2258064516129031E-2</v>
      </c>
      <c r="BU700" s="13">
        <v>3.2258064516129031E-2</v>
      </c>
      <c r="BV700" s="13"/>
      <c r="BW700" s="13"/>
      <c r="BX700" s="13"/>
      <c r="BY700" s="13"/>
      <c r="BZ700" s="13"/>
      <c r="CA700" s="13"/>
      <c r="CB700" s="13"/>
      <c r="CC700" s="13"/>
      <c r="CD700" s="13"/>
      <c r="CE700" s="13">
        <v>5.1916666664765216</v>
      </c>
    </row>
    <row r="701" spans="1:83" x14ac:dyDescent="0.2">
      <c r="A701" s="10" t="s">
        <v>39</v>
      </c>
      <c r="B701" s="10">
        <v>569</v>
      </c>
      <c r="C701" s="10" t="s">
        <v>95</v>
      </c>
      <c r="D701" s="10">
        <v>2025</v>
      </c>
      <c r="E701" s="13">
        <v>8</v>
      </c>
      <c r="F701" s="13" t="s">
        <v>1015</v>
      </c>
      <c r="G701" s="13">
        <v>5626</v>
      </c>
      <c r="H701" s="13">
        <v>5626</v>
      </c>
      <c r="I701" s="13">
        <v>5597</v>
      </c>
      <c r="J701" s="13">
        <v>4317</v>
      </c>
      <c r="K701" s="13">
        <v>4317</v>
      </c>
      <c r="L701" s="13">
        <v>4317</v>
      </c>
      <c r="M701" s="13">
        <v>4317</v>
      </c>
      <c r="N701" s="13">
        <v>3000</v>
      </c>
      <c r="O701" s="13">
        <v>3000</v>
      </c>
      <c r="P701" s="13">
        <v>3000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>
        <v>181.48387096774192</v>
      </c>
      <c r="AA701" s="13">
        <v>181.48387096774192</v>
      </c>
      <c r="AB701" s="13">
        <v>180.54838709677421</v>
      </c>
      <c r="AC701" s="13">
        <v>139.25806451612902</v>
      </c>
      <c r="AD701" s="13">
        <v>139.25806451612902</v>
      </c>
      <c r="AE701" s="13">
        <v>139.25806451612902</v>
      </c>
      <c r="AF701" s="13">
        <v>139.25806451612902</v>
      </c>
      <c r="AG701" s="13">
        <v>96.774193548387103</v>
      </c>
      <c r="AH701" s="13">
        <v>96.774193548387103</v>
      </c>
      <c r="AI701" s="13">
        <v>96.774193548387103</v>
      </c>
      <c r="AJ701" s="13"/>
      <c r="AK701" s="13"/>
      <c r="AL701" s="13"/>
      <c r="AM701" s="13"/>
      <c r="AN701" s="13"/>
      <c r="AO701" s="13"/>
      <c r="AP701" s="13"/>
      <c r="AQ701" s="13"/>
      <c r="AR701" s="13"/>
      <c r="AS701" s="13">
        <v>7</v>
      </c>
      <c r="AT701" s="13">
        <v>7</v>
      </c>
      <c r="AU701" s="13">
        <v>6</v>
      </c>
      <c r="AV701" s="13">
        <v>2</v>
      </c>
      <c r="AW701" s="13">
        <v>2</v>
      </c>
      <c r="AX701" s="13">
        <v>2</v>
      </c>
      <c r="AY701" s="13">
        <v>2</v>
      </c>
      <c r="AZ701" s="13">
        <v>1</v>
      </c>
      <c r="BA701" s="13">
        <v>1</v>
      </c>
      <c r="BB701" s="13">
        <v>1</v>
      </c>
      <c r="BC701" s="13"/>
      <c r="BD701" s="13"/>
      <c r="BE701" s="13"/>
      <c r="BF701" s="13"/>
      <c r="BG701" s="13"/>
      <c r="BH701" s="13"/>
      <c r="BI701" s="13"/>
      <c r="BJ701" s="13"/>
      <c r="BK701" s="13"/>
      <c r="BL701" s="13">
        <v>0.22580645161290322</v>
      </c>
      <c r="BM701" s="13">
        <v>0.22580645161290322</v>
      </c>
      <c r="BN701" s="13">
        <v>0.19354838709677419</v>
      </c>
      <c r="BO701" s="13">
        <v>6.4516129032258063E-2</v>
      </c>
      <c r="BP701" s="13">
        <v>6.4516129032258063E-2</v>
      </c>
      <c r="BQ701" s="13">
        <v>6.4516129032258063E-2</v>
      </c>
      <c r="BR701" s="13">
        <v>6.4516129032258063E-2</v>
      </c>
      <c r="BS701" s="13">
        <v>3.2258064516129031E-2</v>
      </c>
      <c r="BT701" s="13">
        <v>3.2258064516129031E-2</v>
      </c>
      <c r="BU701" s="13">
        <v>3.2258064516129031E-2</v>
      </c>
      <c r="BV701" s="13"/>
      <c r="BW701" s="13"/>
      <c r="BX701" s="13"/>
      <c r="BY701" s="13"/>
      <c r="BZ701" s="13"/>
      <c r="CA701" s="13"/>
      <c r="CB701" s="13"/>
      <c r="CC701" s="13"/>
      <c r="CD701" s="13"/>
      <c r="CE701" s="13">
        <v>8.5500000000000007</v>
      </c>
    </row>
    <row r="702" spans="1:83" x14ac:dyDescent="0.2">
      <c r="A702" s="10" t="s">
        <v>39</v>
      </c>
      <c r="B702" s="10">
        <v>870</v>
      </c>
      <c r="C702" s="10" t="s">
        <v>112</v>
      </c>
      <c r="D702" s="10">
        <v>2025</v>
      </c>
      <c r="E702" s="13">
        <v>8</v>
      </c>
      <c r="F702" s="13" t="s">
        <v>1011</v>
      </c>
      <c r="G702" s="13">
        <v>17674.02</v>
      </c>
      <c r="H702" s="13">
        <v>17674.019999999993</v>
      </c>
      <c r="I702" s="13">
        <v>17317.019999999997</v>
      </c>
      <c r="J702" s="13">
        <v>16739</v>
      </c>
      <c r="K702" s="13">
        <v>16000.000000000002</v>
      </c>
      <c r="L702" s="13">
        <v>16000.000000000002</v>
      </c>
      <c r="M702" s="13">
        <v>16000.000000000002</v>
      </c>
      <c r="N702" s="13">
        <v>16000.000000000002</v>
      </c>
      <c r="O702" s="13">
        <v>16000.000000000002</v>
      </c>
      <c r="P702" s="13">
        <v>16000.000000000002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>
        <v>570.12967741935483</v>
      </c>
      <c r="AA702" s="13">
        <v>570.12967741935461</v>
      </c>
      <c r="AB702" s="13">
        <v>558.61354838709667</v>
      </c>
      <c r="AC702" s="13">
        <v>539.9677419354839</v>
      </c>
      <c r="AD702" s="13">
        <v>516.12903225806463</v>
      </c>
      <c r="AE702" s="13">
        <v>516.12903225806463</v>
      </c>
      <c r="AF702" s="13">
        <v>516.12903225806463</v>
      </c>
      <c r="AG702" s="13">
        <v>516.12903225806463</v>
      </c>
      <c r="AH702" s="13">
        <v>516.12903225806463</v>
      </c>
      <c r="AI702" s="13">
        <v>516.12903225806463</v>
      </c>
      <c r="AJ702" s="13"/>
      <c r="AK702" s="13"/>
      <c r="AL702" s="13"/>
      <c r="AM702" s="13"/>
      <c r="AN702" s="13"/>
      <c r="AO702" s="13"/>
      <c r="AP702" s="13"/>
      <c r="AQ702" s="13"/>
      <c r="AR702" s="13"/>
      <c r="AS702" s="13">
        <v>15</v>
      </c>
      <c r="AT702" s="13">
        <v>11</v>
      </c>
      <c r="AU702" s="13">
        <v>8</v>
      </c>
      <c r="AV702" s="13">
        <v>6</v>
      </c>
      <c r="AW702" s="13">
        <v>5</v>
      </c>
      <c r="AX702" s="13">
        <v>5</v>
      </c>
      <c r="AY702" s="13">
        <v>5</v>
      </c>
      <c r="AZ702" s="13">
        <v>5</v>
      </c>
      <c r="BA702" s="13">
        <v>5</v>
      </c>
      <c r="BB702" s="13">
        <v>5</v>
      </c>
      <c r="BC702" s="13"/>
      <c r="BD702" s="13"/>
      <c r="BE702" s="13"/>
      <c r="BF702" s="13"/>
      <c r="BG702" s="13"/>
      <c r="BH702" s="13"/>
      <c r="BI702" s="13"/>
      <c r="BJ702" s="13"/>
      <c r="BK702" s="13"/>
      <c r="BL702" s="13">
        <v>0.4838709677419355</v>
      </c>
      <c r="BM702" s="13">
        <v>0.35483870967741937</v>
      </c>
      <c r="BN702" s="13">
        <v>0.25806451612903225</v>
      </c>
      <c r="BO702" s="13">
        <v>0.19354838709677419</v>
      </c>
      <c r="BP702" s="13">
        <v>0.16129032258064516</v>
      </c>
      <c r="BQ702" s="13">
        <v>0.16129032258064516</v>
      </c>
      <c r="BR702" s="13">
        <v>0.16129032258064516</v>
      </c>
      <c r="BS702" s="13">
        <v>0.16129032258064516</v>
      </c>
      <c r="BT702" s="13">
        <v>0.16129032258064516</v>
      </c>
      <c r="BU702" s="13">
        <v>0.16129032258064516</v>
      </c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</row>
    <row r="703" spans="1:83" x14ac:dyDescent="0.2">
      <c r="A703" s="10" t="s">
        <v>39</v>
      </c>
      <c r="B703" s="10">
        <v>530</v>
      </c>
      <c r="C703" s="10" t="s">
        <v>92</v>
      </c>
      <c r="D703" s="10">
        <v>2025</v>
      </c>
      <c r="E703" s="13">
        <v>8</v>
      </c>
      <c r="F703" s="13" t="s">
        <v>1020</v>
      </c>
      <c r="G703" s="13">
        <v>39599.999999999993</v>
      </c>
      <c r="H703" s="13">
        <v>39600</v>
      </c>
      <c r="I703" s="13">
        <v>37909</v>
      </c>
      <c r="J703" s="13">
        <v>31211.000000000004</v>
      </c>
      <c r="K703" s="13">
        <v>26517.000000000004</v>
      </c>
      <c r="L703" s="13">
        <v>23085.999999999993</v>
      </c>
      <c r="M703" s="13">
        <v>21037.999999999993</v>
      </c>
      <c r="N703" s="13">
        <v>21037.999999999993</v>
      </c>
      <c r="O703" s="13">
        <v>17554.999999999996</v>
      </c>
      <c r="P703" s="13">
        <v>17554.999999999996</v>
      </c>
      <c r="Q703" s="13">
        <v>5555.0000000000009</v>
      </c>
      <c r="R703" s="13">
        <v>5555.0000000000009</v>
      </c>
      <c r="S703" s="13"/>
      <c r="T703" s="13"/>
      <c r="U703" s="13"/>
      <c r="V703" s="13"/>
      <c r="W703" s="13"/>
      <c r="X703" s="13"/>
      <c r="Y703" s="13"/>
      <c r="Z703" s="13">
        <v>1277.4193548387095</v>
      </c>
      <c r="AA703" s="13">
        <v>1277.4193548387098</v>
      </c>
      <c r="AB703" s="13">
        <v>1222.8709677419354</v>
      </c>
      <c r="AC703" s="13">
        <v>1006.8064516129033</v>
      </c>
      <c r="AD703" s="13">
        <v>855.38709677419365</v>
      </c>
      <c r="AE703" s="13">
        <v>744.70967741935465</v>
      </c>
      <c r="AF703" s="13">
        <v>678.64516129032233</v>
      </c>
      <c r="AG703" s="13">
        <v>678.64516129032233</v>
      </c>
      <c r="AH703" s="13">
        <v>566.29032258064501</v>
      </c>
      <c r="AI703" s="13">
        <v>566.29032258064501</v>
      </c>
      <c r="AJ703" s="13">
        <v>179.1935483870968</v>
      </c>
      <c r="AK703" s="13">
        <v>179.1935483870968</v>
      </c>
      <c r="AL703" s="13"/>
      <c r="AM703" s="13"/>
      <c r="AN703" s="13"/>
      <c r="AO703" s="13"/>
      <c r="AP703" s="13"/>
      <c r="AQ703" s="13"/>
      <c r="AR703" s="13"/>
      <c r="AS703" s="13">
        <v>69</v>
      </c>
      <c r="AT703" s="13">
        <v>52</v>
      </c>
      <c r="AU703" s="13">
        <v>40</v>
      </c>
      <c r="AV703" s="13">
        <v>21</v>
      </c>
      <c r="AW703" s="13">
        <v>13</v>
      </c>
      <c r="AX703" s="13">
        <v>9</v>
      </c>
      <c r="AY703" s="13">
        <v>7</v>
      </c>
      <c r="AZ703" s="13">
        <v>7</v>
      </c>
      <c r="BA703" s="13">
        <v>5</v>
      </c>
      <c r="BB703" s="13">
        <v>5</v>
      </c>
      <c r="BC703" s="13">
        <v>1</v>
      </c>
      <c r="BD703" s="13">
        <v>1</v>
      </c>
      <c r="BE703" s="13"/>
      <c r="BF703" s="13"/>
      <c r="BG703" s="13"/>
      <c r="BH703" s="13"/>
      <c r="BI703" s="13"/>
      <c r="BJ703" s="13"/>
      <c r="BK703" s="13"/>
      <c r="BL703" s="13">
        <v>2.225806451612903</v>
      </c>
      <c r="BM703" s="13">
        <v>1.6774193548387097</v>
      </c>
      <c r="BN703" s="13">
        <v>1.2903225806451613</v>
      </c>
      <c r="BO703" s="13">
        <v>0.67741935483870963</v>
      </c>
      <c r="BP703" s="13">
        <v>0.41935483870967744</v>
      </c>
      <c r="BQ703" s="13">
        <v>0.29032258064516131</v>
      </c>
      <c r="BR703" s="13">
        <v>0.22580645161290322</v>
      </c>
      <c r="BS703" s="13">
        <v>0.22580645161290322</v>
      </c>
      <c r="BT703" s="13">
        <v>0.16129032258064516</v>
      </c>
      <c r="BU703" s="13">
        <v>0.16129032258064516</v>
      </c>
      <c r="BV703" s="13">
        <v>3.2258064516129031E-2</v>
      </c>
      <c r="BW703" s="13">
        <v>3.2258064516129031E-2</v>
      </c>
      <c r="BX703" s="13"/>
      <c r="BY703" s="13"/>
      <c r="BZ703" s="13"/>
      <c r="CA703" s="13"/>
      <c r="CB703" s="13"/>
      <c r="CC703" s="13"/>
      <c r="CD703" s="13"/>
      <c r="CE703" s="13">
        <v>72.461111110984348</v>
      </c>
    </row>
    <row r="704" spans="1:83" x14ac:dyDescent="0.2">
      <c r="A704" s="10" t="s">
        <v>39</v>
      </c>
      <c r="B704" s="10">
        <v>573</v>
      </c>
      <c r="C704" s="10" t="s">
        <v>120</v>
      </c>
      <c r="D704" s="10">
        <v>2025</v>
      </c>
      <c r="E704" s="13">
        <v>8</v>
      </c>
      <c r="F704" s="13" t="s">
        <v>1009</v>
      </c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>
        <v>19.420000000000002</v>
      </c>
    </row>
    <row r="705" spans="1:83" x14ac:dyDescent="0.2">
      <c r="A705" s="10" t="s">
        <v>39</v>
      </c>
      <c r="B705" s="10">
        <v>577</v>
      </c>
      <c r="C705" s="10" t="s">
        <v>108</v>
      </c>
      <c r="D705" s="10">
        <v>2025</v>
      </c>
      <c r="E705" s="13">
        <v>8</v>
      </c>
      <c r="F705" s="13" t="s">
        <v>1019</v>
      </c>
      <c r="G705" s="13">
        <v>39855.999999999993</v>
      </c>
      <c r="H705" s="13">
        <v>39855.999999999985</v>
      </c>
      <c r="I705" s="13">
        <v>39046.999999999985</v>
      </c>
      <c r="J705" s="13">
        <v>29715</v>
      </c>
      <c r="K705" s="13">
        <v>21174.999999999993</v>
      </c>
      <c r="L705" s="13">
        <v>16066.000000000002</v>
      </c>
      <c r="M705" s="13">
        <v>15063.000000000004</v>
      </c>
      <c r="N705" s="13">
        <v>11047.000000000002</v>
      </c>
      <c r="O705" s="13">
        <v>9221.0000000000018</v>
      </c>
      <c r="P705" s="13">
        <v>9221.0000000000018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>
        <v>1285.6774193548385</v>
      </c>
      <c r="AA705" s="13">
        <v>1285.6774193548383</v>
      </c>
      <c r="AB705" s="13">
        <v>1259.5806451612898</v>
      </c>
      <c r="AC705" s="13">
        <v>958.54838709677415</v>
      </c>
      <c r="AD705" s="13">
        <v>683.06451612903197</v>
      </c>
      <c r="AE705" s="13">
        <v>518.25806451612914</v>
      </c>
      <c r="AF705" s="13">
        <v>485.90322580645176</v>
      </c>
      <c r="AG705" s="13">
        <v>356.35483870967749</v>
      </c>
      <c r="AH705" s="13">
        <v>297.45161290322585</v>
      </c>
      <c r="AI705" s="13">
        <v>297.45161290322585</v>
      </c>
      <c r="AJ705" s="13"/>
      <c r="AK705" s="13"/>
      <c r="AL705" s="13"/>
      <c r="AM705" s="13"/>
      <c r="AN705" s="13"/>
      <c r="AO705" s="13"/>
      <c r="AP705" s="13"/>
      <c r="AQ705" s="13"/>
      <c r="AR705" s="13"/>
      <c r="AS705" s="13">
        <v>67</v>
      </c>
      <c r="AT705" s="13">
        <v>62</v>
      </c>
      <c r="AU705" s="13">
        <v>56</v>
      </c>
      <c r="AV705" s="13">
        <v>28</v>
      </c>
      <c r="AW705" s="13">
        <v>14</v>
      </c>
      <c r="AX705" s="13">
        <v>8</v>
      </c>
      <c r="AY705" s="13">
        <v>7</v>
      </c>
      <c r="AZ705" s="13">
        <v>4</v>
      </c>
      <c r="BA705" s="13">
        <v>3</v>
      </c>
      <c r="BB705" s="13">
        <v>3</v>
      </c>
      <c r="BC705" s="13"/>
      <c r="BD705" s="13"/>
      <c r="BE705" s="13"/>
      <c r="BF705" s="13"/>
      <c r="BG705" s="13"/>
      <c r="BH705" s="13"/>
      <c r="BI705" s="13"/>
      <c r="BJ705" s="13"/>
      <c r="BK705" s="13"/>
      <c r="BL705" s="13">
        <v>2.161290322580645</v>
      </c>
      <c r="BM705" s="13">
        <v>2</v>
      </c>
      <c r="BN705" s="13">
        <v>1.8064516129032258</v>
      </c>
      <c r="BO705" s="13">
        <v>0.90322580645161288</v>
      </c>
      <c r="BP705" s="13">
        <v>0.45161290322580644</v>
      </c>
      <c r="BQ705" s="13">
        <v>0.25806451612903225</v>
      </c>
      <c r="BR705" s="13">
        <v>0.22580645161290322</v>
      </c>
      <c r="BS705" s="13">
        <v>0.12903225806451613</v>
      </c>
      <c r="BT705" s="13">
        <v>9.6774193548387094E-2</v>
      </c>
      <c r="BU705" s="13">
        <v>9.6774193548387094E-2</v>
      </c>
      <c r="BV705" s="13"/>
      <c r="BW705" s="13"/>
      <c r="BX705" s="13"/>
      <c r="BY705" s="13"/>
      <c r="BZ705" s="13"/>
      <c r="CA705" s="13"/>
      <c r="CB705" s="13"/>
      <c r="CC705" s="13"/>
      <c r="CD705" s="13"/>
      <c r="CE705" s="13">
        <v>48.998333333597984</v>
      </c>
    </row>
    <row r="706" spans="1:83" x14ac:dyDescent="0.2">
      <c r="A706" s="10" t="s">
        <v>39</v>
      </c>
      <c r="B706" s="10">
        <v>520</v>
      </c>
      <c r="C706" s="10" t="s">
        <v>101</v>
      </c>
      <c r="D706" s="10">
        <v>2025</v>
      </c>
      <c r="E706" s="13">
        <v>8</v>
      </c>
      <c r="F706" s="13" t="s">
        <v>1010</v>
      </c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>
        <v>1.81</v>
      </c>
    </row>
    <row r="707" spans="1:83" x14ac:dyDescent="0.2">
      <c r="A707" s="10" t="s">
        <v>39</v>
      </c>
      <c r="B707" s="10">
        <v>863</v>
      </c>
      <c r="C707" s="10" t="s">
        <v>195</v>
      </c>
      <c r="D707" s="10">
        <v>2025</v>
      </c>
      <c r="E707" s="13">
        <v>8</v>
      </c>
      <c r="F707" s="13" t="s">
        <v>1012</v>
      </c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>
        <v>1.86</v>
      </c>
    </row>
    <row r="708" spans="1:83" x14ac:dyDescent="0.2">
      <c r="A708" s="10" t="s">
        <v>39</v>
      </c>
      <c r="B708" s="10">
        <v>820</v>
      </c>
      <c r="C708" s="10" t="s">
        <v>134</v>
      </c>
      <c r="D708" s="10">
        <v>2025</v>
      </c>
      <c r="E708" s="13">
        <v>8</v>
      </c>
      <c r="F708" s="13" t="s">
        <v>1014</v>
      </c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>
        <v>8</v>
      </c>
    </row>
    <row r="709" spans="1:83" x14ac:dyDescent="0.2">
      <c r="A709" s="10" t="s">
        <v>39</v>
      </c>
      <c r="B709" s="10">
        <v>805</v>
      </c>
      <c r="C709" s="10" t="s">
        <v>137</v>
      </c>
      <c r="D709" s="10">
        <v>2025</v>
      </c>
      <c r="E709" s="13">
        <v>8</v>
      </c>
      <c r="F709" s="13" t="s">
        <v>1013</v>
      </c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>
        <v>27.449722222157288</v>
      </c>
    </row>
    <row r="710" spans="1:83" x14ac:dyDescent="0.2">
      <c r="A710" s="10" t="s">
        <v>39</v>
      </c>
      <c r="B710" s="10">
        <v>575</v>
      </c>
      <c r="C710" s="10" t="s">
        <v>192</v>
      </c>
      <c r="D710" s="10">
        <v>2025</v>
      </c>
      <c r="E710" s="13">
        <v>8</v>
      </c>
      <c r="F710" s="13" t="s">
        <v>1005</v>
      </c>
      <c r="G710" s="13">
        <v>158570.89999999976</v>
      </c>
      <c r="H710" s="13">
        <v>158570.89999999988</v>
      </c>
      <c r="I710" s="13">
        <v>153755.89999999991</v>
      </c>
      <c r="J710" s="13">
        <v>119225</v>
      </c>
      <c r="K710" s="13">
        <v>95365.999999999898</v>
      </c>
      <c r="L710" s="13">
        <v>72746</v>
      </c>
      <c r="M710" s="13">
        <v>60016.000000000015</v>
      </c>
      <c r="N710" s="13">
        <v>53106.000000000015</v>
      </c>
      <c r="O710" s="13">
        <v>42245.000000000029</v>
      </c>
      <c r="P710" s="13">
        <v>35500</v>
      </c>
      <c r="Q710" s="13">
        <v>5500</v>
      </c>
      <c r="R710" s="13">
        <v>5500</v>
      </c>
      <c r="S710" s="13"/>
      <c r="T710" s="13"/>
      <c r="U710" s="13"/>
      <c r="V710" s="13"/>
      <c r="W710" s="13"/>
      <c r="X710" s="13"/>
      <c r="Y710" s="13"/>
      <c r="Z710" s="13">
        <v>5115.1903225806373</v>
      </c>
      <c r="AA710" s="13">
        <v>5115.1903225806409</v>
      </c>
      <c r="AB710" s="13">
        <v>4959.8677419354808</v>
      </c>
      <c r="AC710" s="13">
        <v>3845.9677419354839</v>
      </c>
      <c r="AD710" s="13">
        <v>3076.3225806451578</v>
      </c>
      <c r="AE710" s="13">
        <v>2346.6451612903224</v>
      </c>
      <c r="AF710" s="13">
        <v>1936.0000000000005</v>
      </c>
      <c r="AG710" s="13">
        <v>1713.0967741935488</v>
      </c>
      <c r="AH710" s="13">
        <v>1362.7419354838719</v>
      </c>
      <c r="AI710" s="13">
        <v>1145.1612903225807</v>
      </c>
      <c r="AJ710" s="13">
        <v>177.41935483870967</v>
      </c>
      <c r="AK710" s="13">
        <v>177.41935483870967</v>
      </c>
      <c r="AL710" s="13"/>
      <c r="AM710" s="13"/>
      <c r="AN710" s="13"/>
      <c r="AO710" s="13"/>
      <c r="AP710" s="13"/>
      <c r="AQ710" s="13"/>
      <c r="AR710" s="13"/>
      <c r="AS710" s="13">
        <v>275</v>
      </c>
      <c r="AT710" s="13">
        <v>246</v>
      </c>
      <c r="AU710" s="13">
        <v>203</v>
      </c>
      <c r="AV710" s="13">
        <v>101</v>
      </c>
      <c r="AW710" s="13">
        <v>64</v>
      </c>
      <c r="AX710" s="13">
        <v>38</v>
      </c>
      <c r="AY710" s="13">
        <v>26</v>
      </c>
      <c r="AZ710" s="13">
        <v>21</v>
      </c>
      <c r="BA710" s="13">
        <v>14</v>
      </c>
      <c r="BB710" s="13">
        <v>11</v>
      </c>
      <c r="BC710" s="13">
        <v>1</v>
      </c>
      <c r="BD710" s="13">
        <v>1</v>
      </c>
      <c r="BE710" s="13"/>
      <c r="BF710" s="13"/>
      <c r="BG710" s="13"/>
      <c r="BH710" s="13"/>
      <c r="BI710" s="13"/>
      <c r="BJ710" s="13"/>
      <c r="BK710" s="13"/>
      <c r="BL710" s="13">
        <v>8.870967741935484</v>
      </c>
      <c r="BM710" s="13">
        <v>7.935483870967742</v>
      </c>
      <c r="BN710" s="13">
        <v>6.5483870967741939</v>
      </c>
      <c r="BO710" s="13">
        <v>3.2580645161290325</v>
      </c>
      <c r="BP710" s="13">
        <v>2.064516129032258</v>
      </c>
      <c r="BQ710" s="13">
        <v>1.2258064516129032</v>
      </c>
      <c r="BR710" s="13">
        <v>0.83870967741935487</v>
      </c>
      <c r="BS710" s="13">
        <v>0.67741935483870963</v>
      </c>
      <c r="BT710" s="13">
        <v>0.45161290322580644</v>
      </c>
      <c r="BU710" s="13">
        <v>0.35483870967741937</v>
      </c>
      <c r="BV710" s="13">
        <v>3.2258064516129031E-2</v>
      </c>
      <c r="BW710" s="13">
        <v>3.2258064516129031E-2</v>
      </c>
      <c r="BX710" s="13"/>
      <c r="BY710" s="13"/>
      <c r="BZ710" s="13"/>
      <c r="CA710" s="13"/>
      <c r="CB710" s="13"/>
      <c r="CC710" s="13"/>
      <c r="CD710" s="13"/>
      <c r="CE710" s="13">
        <v>197.39444444450783</v>
      </c>
    </row>
    <row r="711" spans="1:83" x14ac:dyDescent="0.2">
      <c r="A711" s="10" t="s">
        <v>39</v>
      </c>
      <c r="B711" s="10">
        <v>807</v>
      </c>
      <c r="C711" s="10" t="s">
        <v>155</v>
      </c>
      <c r="D711" s="10">
        <v>2025</v>
      </c>
      <c r="E711" s="13">
        <v>8</v>
      </c>
      <c r="F711" s="13" t="s">
        <v>1008</v>
      </c>
      <c r="G711" s="13">
        <v>30818.999999999993</v>
      </c>
      <c r="H711" s="13">
        <v>30818.999999999989</v>
      </c>
      <c r="I711" s="13">
        <v>29625.999999999989</v>
      </c>
      <c r="J711" s="13">
        <v>25918.999999999989</v>
      </c>
      <c r="K711" s="13">
        <v>20591.999999999993</v>
      </c>
      <c r="L711" s="13">
        <v>17120</v>
      </c>
      <c r="M711" s="13">
        <v>16110.999999999998</v>
      </c>
      <c r="N711" s="13">
        <v>13414.999999999998</v>
      </c>
      <c r="O711" s="13">
        <v>11500</v>
      </c>
      <c r="P711" s="13">
        <v>11500</v>
      </c>
      <c r="Q711" s="13">
        <v>5500</v>
      </c>
      <c r="R711" s="13">
        <v>5500</v>
      </c>
      <c r="S711" s="13"/>
      <c r="T711" s="13"/>
      <c r="U711" s="13"/>
      <c r="V711" s="13"/>
      <c r="W711" s="13"/>
      <c r="X711" s="13"/>
      <c r="Y711" s="13"/>
      <c r="Z711" s="13">
        <v>994.16129032258038</v>
      </c>
      <c r="AA711" s="13">
        <v>994.16129032258027</v>
      </c>
      <c r="AB711" s="13">
        <v>955.67741935483832</v>
      </c>
      <c r="AC711" s="13">
        <v>836.09677419354807</v>
      </c>
      <c r="AD711" s="13">
        <v>664.2580645161288</v>
      </c>
      <c r="AE711" s="13">
        <v>552.25806451612902</v>
      </c>
      <c r="AF711" s="13">
        <v>519.70967741935476</v>
      </c>
      <c r="AG711" s="13">
        <v>432.74193548387092</v>
      </c>
      <c r="AH711" s="13">
        <v>370.96774193548384</v>
      </c>
      <c r="AI711" s="13">
        <v>370.96774193548384</v>
      </c>
      <c r="AJ711" s="13">
        <v>177.41935483870967</v>
      </c>
      <c r="AK711" s="13">
        <v>177.41935483870967</v>
      </c>
      <c r="AL711" s="13"/>
      <c r="AM711" s="13"/>
      <c r="AN711" s="13"/>
      <c r="AO711" s="13"/>
      <c r="AP711" s="13"/>
      <c r="AQ711" s="13"/>
      <c r="AR711" s="13"/>
      <c r="AS711" s="13">
        <v>48</v>
      </c>
      <c r="AT711" s="13">
        <v>41</v>
      </c>
      <c r="AU711" s="13">
        <v>31</v>
      </c>
      <c r="AV711" s="13">
        <v>19</v>
      </c>
      <c r="AW711" s="13">
        <v>11</v>
      </c>
      <c r="AX711" s="13">
        <v>7</v>
      </c>
      <c r="AY711" s="13">
        <v>6</v>
      </c>
      <c r="AZ711" s="13">
        <v>4</v>
      </c>
      <c r="BA711" s="13">
        <v>3</v>
      </c>
      <c r="BB711" s="13">
        <v>3</v>
      </c>
      <c r="BC711" s="13">
        <v>1</v>
      </c>
      <c r="BD711" s="13">
        <v>1</v>
      </c>
      <c r="BE711" s="13"/>
      <c r="BF711" s="13"/>
      <c r="BG711" s="13"/>
      <c r="BH711" s="13"/>
      <c r="BI711" s="13"/>
      <c r="BJ711" s="13"/>
      <c r="BK711" s="13"/>
      <c r="BL711" s="13">
        <v>1.5483870967741935</v>
      </c>
      <c r="BM711" s="13">
        <v>1.3225806451612903</v>
      </c>
      <c r="BN711" s="13">
        <v>1</v>
      </c>
      <c r="BO711" s="13">
        <v>0.61290322580645162</v>
      </c>
      <c r="BP711" s="13">
        <v>0.35483870967741937</v>
      </c>
      <c r="BQ711" s="13">
        <v>0.22580645161290322</v>
      </c>
      <c r="BR711" s="13">
        <v>0.19354838709677419</v>
      </c>
      <c r="BS711" s="13">
        <v>0.12903225806451613</v>
      </c>
      <c r="BT711" s="13">
        <v>9.6774193548387094E-2</v>
      </c>
      <c r="BU711" s="13">
        <v>9.6774193548387094E-2</v>
      </c>
      <c r="BV711" s="13">
        <v>3.2258064516129031E-2</v>
      </c>
      <c r="BW711" s="13">
        <v>3.2258064516129031E-2</v>
      </c>
      <c r="BX711" s="13"/>
      <c r="BY711" s="13"/>
      <c r="BZ711" s="13"/>
      <c r="CA711" s="13"/>
      <c r="CB711" s="13"/>
      <c r="CC711" s="13"/>
      <c r="CD711" s="13"/>
      <c r="CE711" s="13">
        <v>25.315000000060536</v>
      </c>
    </row>
    <row r="712" spans="1:83" x14ac:dyDescent="0.2">
      <c r="A712" s="10" t="s">
        <v>39</v>
      </c>
      <c r="B712" s="10">
        <v>574</v>
      </c>
      <c r="C712" s="10" t="s">
        <v>100</v>
      </c>
      <c r="D712" s="10">
        <v>2025</v>
      </c>
      <c r="E712" s="13">
        <v>8</v>
      </c>
      <c r="F712" s="13" t="s">
        <v>1007</v>
      </c>
      <c r="G712" s="13">
        <v>11053</v>
      </c>
      <c r="H712" s="13">
        <v>11053</v>
      </c>
      <c r="I712" s="13">
        <v>10914</v>
      </c>
      <c r="J712" s="13">
        <v>9387</v>
      </c>
      <c r="K712" s="13">
        <v>8642</v>
      </c>
      <c r="L712" s="13">
        <v>6000</v>
      </c>
      <c r="M712" s="13">
        <v>6000</v>
      </c>
      <c r="N712" s="13">
        <v>6000</v>
      </c>
      <c r="O712" s="13">
        <v>6000</v>
      </c>
      <c r="P712" s="13">
        <v>6000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>
        <v>356.54838709677421</v>
      </c>
      <c r="AA712" s="13">
        <v>356.54838709677421</v>
      </c>
      <c r="AB712" s="13">
        <v>352.06451612903226</v>
      </c>
      <c r="AC712" s="13">
        <v>302.80645161290323</v>
      </c>
      <c r="AD712" s="13">
        <v>278.77419354838707</v>
      </c>
      <c r="AE712" s="13">
        <v>193.54838709677421</v>
      </c>
      <c r="AF712" s="13">
        <v>193.54838709677421</v>
      </c>
      <c r="AG712" s="13">
        <v>193.54838709677421</v>
      </c>
      <c r="AH712" s="13">
        <v>193.54838709677421</v>
      </c>
      <c r="AI712" s="13">
        <v>193.54838709677421</v>
      </c>
      <c r="AJ712" s="13"/>
      <c r="AK712" s="13"/>
      <c r="AL712" s="13"/>
      <c r="AM712" s="13"/>
      <c r="AN712" s="13"/>
      <c r="AO712" s="13"/>
      <c r="AP712" s="13"/>
      <c r="AQ712" s="13"/>
      <c r="AR712" s="13"/>
      <c r="AS712" s="13">
        <v>12</v>
      </c>
      <c r="AT712" s="13">
        <v>12</v>
      </c>
      <c r="AU712" s="13">
        <v>11</v>
      </c>
      <c r="AV712" s="13">
        <v>6</v>
      </c>
      <c r="AW712" s="13">
        <v>5</v>
      </c>
      <c r="AX712" s="13">
        <v>2</v>
      </c>
      <c r="AY712" s="13">
        <v>2</v>
      </c>
      <c r="AZ712" s="13">
        <v>2</v>
      </c>
      <c r="BA712" s="13">
        <v>2</v>
      </c>
      <c r="BB712" s="13">
        <v>2</v>
      </c>
      <c r="BC712" s="13"/>
      <c r="BD712" s="13"/>
      <c r="BE712" s="13"/>
      <c r="BF712" s="13"/>
      <c r="BG712" s="13"/>
      <c r="BH712" s="13"/>
      <c r="BI712" s="13"/>
      <c r="BJ712" s="13"/>
      <c r="BK712" s="13"/>
      <c r="BL712" s="13">
        <v>0.38709677419354838</v>
      </c>
      <c r="BM712" s="13">
        <v>0.38709677419354838</v>
      </c>
      <c r="BN712" s="13">
        <v>0.35483870967741937</v>
      </c>
      <c r="BO712" s="13">
        <v>0.19354838709677419</v>
      </c>
      <c r="BP712" s="13">
        <v>0.16129032258064516</v>
      </c>
      <c r="BQ712" s="13">
        <v>6.4516129032258063E-2</v>
      </c>
      <c r="BR712" s="13">
        <v>6.4516129032258063E-2</v>
      </c>
      <c r="BS712" s="13">
        <v>6.4516129032258063E-2</v>
      </c>
      <c r="BT712" s="13">
        <v>6.4516129032258063E-2</v>
      </c>
      <c r="BU712" s="13">
        <v>6.4516129032258063E-2</v>
      </c>
      <c r="BV712" s="13"/>
      <c r="BW712" s="13"/>
      <c r="BX712" s="13"/>
      <c r="BY712" s="13"/>
      <c r="BZ712" s="13"/>
      <c r="CA712" s="13"/>
      <c r="CB712" s="13"/>
      <c r="CC712" s="13"/>
      <c r="CD712" s="13"/>
      <c r="CE712" s="13">
        <v>7.284444444347173</v>
      </c>
    </row>
    <row r="713" spans="1:83" x14ac:dyDescent="0.2">
      <c r="A713" s="10" t="s">
        <v>39</v>
      </c>
      <c r="B713" s="10">
        <v>547</v>
      </c>
      <c r="C713" s="10" t="s">
        <v>94</v>
      </c>
      <c r="D713" s="10">
        <v>2025</v>
      </c>
      <c r="E713" s="13">
        <v>8</v>
      </c>
      <c r="F713" s="13" t="s">
        <v>1001</v>
      </c>
      <c r="G713" s="13">
        <v>188579.84999999966</v>
      </c>
      <c r="H713" s="13">
        <v>188579.84999999992</v>
      </c>
      <c r="I713" s="13">
        <v>182695.89999999988</v>
      </c>
      <c r="J713" s="13">
        <v>153877.00000000003</v>
      </c>
      <c r="K713" s="13">
        <v>130680.00000000009</v>
      </c>
      <c r="L713" s="13">
        <v>117211.0000000001</v>
      </c>
      <c r="M713" s="13">
        <v>110589.00000000009</v>
      </c>
      <c r="N713" s="13">
        <v>100009.00000000015</v>
      </c>
      <c r="O713" s="13">
        <v>80149.000000000175</v>
      </c>
      <c r="P713" s="13">
        <v>80149.000000000175</v>
      </c>
      <c r="Q713" s="13">
        <v>22880.000000000011</v>
      </c>
      <c r="R713" s="13">
        <v>22880.000000000011</v>
      </c>
      <c r="S713" s="13">
        <v>10499.999999999995</v>
      </c>
      <c r="T713" s="13">
        <v>10499.999999999995</v>
      </c>
      <c r="U713" s="13">
        <v>10499.999999999995</v>
      </c>
      <c r="V713" s="13"/>
      <c r="W713" s="13"/>
      <c r="X713" s="13"/>
      <c r="Y713" s="13"/>
      <c r="Z713" s="13">
        <v>6083.2209677419241</v>
      </c>
      <c r="AA713" s="13">
        <v>6083.2209677419332</v>
      </c>
      <c r="AB713" s="13">
        <v>5893.4161290322545</v>
      </c>
      <c r="AC713" s="13">
        <v>4963.7741935483882</v>
      </c>
      <c r="AD713" s="13">
        <v>4215.4838709677451</v>
      </c>
      <c r="AE713" s="13">
        <v>3781.0000000000032</v>
      </c>
      <c r="AF713" s="13">
        <v>3567.3870967741964</v>
      </c>
      <c r="AG713" s="13">
        <v>3226.0967741935533</v>
      </c>
      <c r="AH713" s="13">
        <v>2585.4516129032313</v>
      </c>
      <c r="AI713" s="13">
        <v>2585.4516129032313</v>
      </c>
      <c r="AJ713" s="13">
        <v>738.06451612903265</v>
      </c>
      <c r="AK713" s="13">
        <v>738.06451612903265</v>
      </c>
      <c r="AL713" s="13">
        <v>338.70967741935465</v>
      </c>
      <c r="AM713" s="13">
        <v>338.70967741935465</v>
      </c>
      <c r="AN713" s="13">
        <v>338.70967741935465</v>
      </c>
      <c r="AO713" s="13"/>
      <c r="AP713" s="13"/>
      <c r="AQ713" s="13"/>
      <c r="AR713" s="13"/>
      <c r="AS713" s="13">
        <v>290</v>
      </c>
      <c r="AT713" s="13">
        <v>240</v>
      </c>
      <c r="AU713" s="13">
        <v>187</v>
      </c>
      <c r="AV713" s="13">
        <v>102</v>
      </c>
      <c r="AW713" s="13">
        <v>64</v>
      </c>
      <c r="AX713" s="13">
        <v>48</v>
      </c>
      <c r="AY713" s="13">
        <v>42</v>
      </c>
      <c r="AZ713" s="13">
        <v>34</v>
      </c>
      <c r="BA713" s="13">
        <v>22</v>
      </c>
      <c r="BB713" s="13">
        <v>22</v>
      </c>
      <c r="BC713" s="13">
        <v>3</v>
      </c>
      <c r="BD713" s="13">
        <v>3</v>
      </c>
      <c r="BE713" s="13">
        <v>1</v>
      </c>
      <c r="BF713" s="13">
        <v>1</v>
      </c>
      <c r="BG713" s="13">
        <v>1</v>
      </c>
      <c r="BH713" s="13"/>
      <c r="BI713" s="13"/>
      <c r="BJ713" s="13"/>
      <c r="BK713" s="13"/>
      <c r="BL713" s="13">
        <v>9.3548387096774199</v>
      </c>
      <c r="BM713" s="13">
        <v>7.741935483870968</v>
      </c>
      <c r="BN713" s="13">
        <v>6.032258064516129</v>
      </c>
      <c r="BO713" s="13">
        <v>3.2903225806451615</v>
      </c>
      <c r="BP713" s="13">
        <v>2.064516129032258</v>
      </c>
      <c r="BQ713" s="13">
        <v>1.5483870967741935</v>
      </c>
      <c r="BR713" s="13">
        <v>1.3548387096774193</v>
      </c>
      <c r="BS713" s="13">
        <v>1.096774193548387</v>
      </c>
      <c r="BT713" s="13">
        <v>0.70967741935483875</v>
      </c>
      <c r="BU713" s="13">
        <v>0.70967741935483875</v>
      </c>
      <c r="BV713" s="13">
        <v>9.6774193548387094E-2</v>
      </c>
      <c r="BW713" s="13">
        <v>9.6774193548387094E-2</v>
      </c>
      <c r="BX713" s="13">
        <v>3.2258064516129031E-2</v>
      </c>
      <c r="BY713" s="13">
        <v>3.2258064516129031E-2</v>
      </c>
      <c r="BZ713" s="13">
        <v>3.2258064516129031E-2</v>
      </c>
      <c r="CA713" s="13"/>
      <c r="CB713" s="13"/>
      <c r="CC713" s="13"/>
      <c r="CD713" s="13"/>
      <c r="CE713" s="13">
        <v>164.06944444484543</v>
      </c>
    </row>
    <row r="714" spans="1:83" x14ac:dyDescent="0.2">
      <c r="A714" s="10" t="s">
        <v>39</v>
      </c>
      <c r="B714" s="10">
        <v>812</v>
      </c>
      <c r="C714" s="10" t="s">
        <v>157</v>
      </c>
      <c r="D714" s="10">
        <v>2025</v>
      </c>
      <c r="E714" s="13">
        <v>8</v>
      </c>
      <c r="F714" s="13" t="s">
        <v>1017</v>
      </c>
      <c r="G714" s="13">
        <v>196</v>
      </c>
      <c r="H714" s="13">
        <v>196</v>
      </c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>
        <v>6.32258064516129</v>
      </c>
      <c r="AA714" s="13">
        <v>6.32258064516129</v>
      </c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>
        <v>1</v>
      </c>
      <c r="AT714" s="13">
        <v>1</v>
      </c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>
        <v>3.2258064516129031E-2</v>
      </c>
      <c r="BM714" s="13">
        <v>3.2258064516129031E-2</v>
      </c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</row>
    <row r="715" spans="1:83" x14ac:dyDescent="0.2">
      <c r="A715" s="10" t="s">
        <v>40</v>
      </c>
      <c r="B715" s="10">
        <v>571</v>
      </c>
      <c r="C715" s="10" t="s">
        <v>191</v>
      </c>
      <c r="D715" s="10">
        <v>2025</v>
      </c>
      <c r="E715" s="13">
        <v>8</v>
      </c>
      <c r="F715" s="13" t="s">
        <v>1028</v>
      </c>
      <c r="G715" s="13">
        <v>11404</v>
      </c>
      <c r="H715" s="13">
        <v>11404</v>
      </c>
      <c r="I715" s="13">
        <v>11404</v>
      </c>
      <c r="J715" s="13">
        <v>11404</v>
      </c>
      <c r="K715" s="13">
        <v>11404</v>
      </c>
      <c r="L715" s="13">
        <v>11404</v>
      </c>
      <c r="M715" s="13">
        <v>11404</v>
      </c>
      <c r="N715" s="13">
        <v>11404</v>
      </c>
      <c r="O715" s="13">
        <v>11404</v>
      </c>
      <c r="P715" s="13">
        <v>11404</v>
      </c>
      <c r="Q715" s="13">
        <v>11404</v>
      </c>
      <c r="R715" s="13">
        <v>11404</v>
      </c>
      <c r="S715" s="13">
        <v>11404</v>
      </c>
      <c r="T715" s="13">
        <v>11404</v>
      </c>
      <c r="U715" s="13">
        <v>11404</v>
      </c>
      <c r="V715" s="13"/>
      <c r="W715" s="13"/>
      <c r="X715" s="13"/>
      <c r="Y715" s="13"/>
      <c r="Z715" s="13">
        <v>367.87096774193549</v>
      </c>
      <c r="AA715" s="13">
        <v>367.87096774193549</v>
      </c>
      <c r="AB715" s="13">
        <v>367.87096774193549</v>
      </c>
      <c r="AC715" s="13">
        <v>367.87096774193549</v>
      </c>
      <c r="AD715" s="13">
        <v>367.87096774193549</v>
      </c>
      <c r="AE715" s="13">
        <v>367.87096774193549</v>
      </c>
      <c r="AF715" s="13">
        <v>367.87096774193549</v>
      </c>
      <c r="AG715" s="13">
        <v>367.87096774193549</v>
      </c>
      <c r="AH715" s="13">
        <v>367.87096774193549</v>
      </c>
      <c r="AI715" s="13">
        <v>367.87096774193549</v>
      </c>
      <c r="AJ715" s="13">
        <v>367.87096774193549</v>
      </c>
      <c r="AK715" s="13">
        <v>367.87096774193549</v>
      </c>
      <c r="AL715" s="13">
        <v>367.87096774193549</v>
      </c>
      <c r="AM715" s="13">
        <v>367.87096774193549</v>
      </c>
      <c r="AN715" s="13">
        <v>367.87096774193549</v>
      </c>
      <c r="AO715" s="13"/>
      <c r="AP715" s="13"/>
      <c r="AQ715" s="13"/>
      <c r="AR715" s="13"/>
      <c r="AS715" s="13">
        <v>2</v>
      </c>
      <c r="AT715" s="13">
        <v>1</v>
      </c>
      <c r="AU715" s="13">
        <v>1</v>
      </c>
      <c r="AV715" s="13">
        <v>1</v>
      </c>
      <c r="AW715" s="13">
        <v>1</v>
      </c>
      <c r="AX715" s="13">
        <v>1</v>
      </c>
      <c r="AY715" s="13">
        <v>1</v>
      </c>
      <c r="AZ715" s="13">
        <v>1</v>
      </c>
      <c r="BA715" s="13">
        <v>1</v>
      </c>
      <c r="BB715" s="13">
        <v>1</v>
      </c>
      <c r="BC715" s="13">
        <v>1</v>
      </c>
      <c r="BD715" s="13">
        <v>1</v>
      </c>
      <c r="BE715" s="13">
        <v>1</v>
      </c>
      <c r="BF715" s="13">
        <v>1</v>
      </c>
      <c r="BG715" s="13">
        <v>1</v>
      </c>
      <c r="BH715" s="13"/>
      <c r="BI715" s="13"/>
      <c r="BJ715" s="13"/>
      <c r="BK715" s="13"/>
      <c r="BL715" s="13">
        <v>6.4516129032258063E-2</v>
      </c>
      <c r="BM715" s="13">
        <v>3.2258064516129031E-2</v>
      </c>
      <c r="BN715" s="13">
        <v>3.2258064516129031E-2</v>
      </c>
      <c r="BO715" s="13">
        <v>3.2258064516129031E-2</v>
      </c>
      <c r="BP715" s="13">
        <v>3.2258064516129031E-2</v>
      </c>
      <c r="BQ715" s="13">
        <v>3.2258064516129031E-2</v>
      </c>
      <c r="BR715" s="13">
        <v>3.2258064516129031E-2</v>
      </c>
      <c r="BS715" s="13">
        <v>3.2258064516129031E-2</v>
      </c>
      <c r="BT715" s="13">
        <v>3.2258064516129031E-2</v>
      </c>
      <c r="BU715" s="13">
        <v>3.2258064516129031E-2</v>
      </c>
      <c r="BV715" s="13">
        <v>3.2258064516129031E-2</v>
      </c>
      <c r="BW715" s="13">
        <v>3.2258064516129031E-2</v>
      </c>
      <c r="BX715" s="13">
        <v>3.2258064516129031E-2</v>
      </c>
      <c r="BY715" s="13">
        <v>3.2258064516129031E-2</v>
      </c>
      <c r="BZ715" s="13">
        <v>3.2258064516129031E-2</v>
      </c>
      <c r="CA715" s="13"/>
      <c r="CB715" s="13"/>
      <c r="CC715" s="13"/>
      <c r="CD715" s="13"/>
      <c r="CE715" s="13"/>
    </row>
    <row r="716" spans="1:83" x14ac:dyDescent="0.2">
      <c r="A716" s="10" t="s">
        <v>40</v>
      </c>
      <c r="B716" s="10">
        <v>547</v>
      </c>
      <c r="C716" s="10" t="s">
        <v>94</v>
      </c>
      <c r="D716" s="10">
        <v>2025</v>
      </c>
      <c r="E716" s="13">
        <v>8</v>
      </c>
      <c r="F716" s="13" t="s">
        <v>1032</v>
      </c>
      <c r="G716" s="13">
        <v>4451</v>
      </c>
      <c r="H716" s="13">
        <v>4451</v>
      </c>
      <c r="I716" s="13">
        <v>4451</v>
      </c>
      <c r="J716" s="13">
        <v>3649</v>
      </c>
      <c r="K716" s="13">
        <v>3649</v>
      </c>
      <c r="L716" s="13">
        <v>3649</v>
      </c>
      <c r="M716" s="13">
        <v>3649</v>
      </c>
      <c r="N716" s="13">
        <v>3649</v>
      </c>
      <c r="O716" s="13">
        <v>3649</v>
      </c>
      <c r="P716" s="13">
        <v>3649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>
        <v>143.58064516129033</v>
      </c>
      <c r="AA716" s="13">
        <v>143.58064516129033</v>
      </c>
      <c r="AB716" s="13">
        <v>143.58064516129033</v>
      </c>
      <c r="AC716" s="13">
        <v>117.70967741935483</v>
      </c>
      <c r="AD716" s="13">
        <v>117.70967741935483</v>
      </c>
      <c r="AE716" s="13">
        <v>117.70967741935483</v>
      </c>
      <c r="AF716" s="13">
        <v>117.70967741935483</v>
      </c>
      <c r="AG716" s="13">
        <v>117.70967741935483</v>
      </c>
      <c r="AH716" s="13">
        <v>117.70967741935483</v>
      </c>
      <c r="AI716" s="13">
        <v>117.70967741935483</v>
      </c>
      <c r="AJ716" s="13"/>
      <c r="AK716" s="13"/>
      <c r="AL716" s="13"/>
      <c r="AM716" s="13"/>
      <c r="AN716" s="13"/>
      <c r="AO716" s="13"/>
      <c r="AP716" s="13"/>
      <c r="AQ716" s="13"/>
      <c r="AR716" s="13"/>
      <c r="AS716" s="13">
        <v>4</v>
      </c>
      <c r="AT716" s="13">
        <v>3</v>
      </c>
      <c r="AU716" s="13">
        <v>3</v>
      </c>
      <c r="AV716" s="13">
        <v>1</v>
      </c>
      <c r="AW716" s="13">
        <v>1</v>
      </c>
      <c r="AX716" s="13">
        <v>1</v>
      </c>
      <c r="AY716" s="13">
        <v>1</v>
      </c>
      <c r="AZ716" s="13">
        <v>1</v>
      </c>
      <c r="BA716" s="13">
        <v>1</v>
      </c>
      <c r="BB716" s="13">
        <v>1</v>
      </c>
      <c r="BC716" s="13"/>
      <c r="BD716" s="13"/>
      <c r="BE716" s="13"/>
      <c r="BF716" s="13"/>
      <c r="BG716" s="13"/>
      <c r="BH716" s="13"/>
      <c r="BI716" s="13"/>
      <c r="BJ716" s="13"/>
      <c r="BK716" s="13"/>
      <c r="BL716" s="13">
        <v>0.12903225806451613</v>
      </c>
      <c r="BM716" s="13">
        <v>9.6774193548387094E-2</v>
      </c>
      <c r="BN716" s="13">
        <v>9.6774193548387094E-2</v>
      </c>
      <c r="BO716" s="13">
        <v>3.2258064516129031E-2</v>
      </c>
      <c r="BP716" s="13">
        <v>3.2258064516129031E-2</v>
      </c>
      <c r="BQ716" s="13">
        <v>3.2258064516129031E-2</v>
      </c>
      <c r="BR716" s="13">
        <v>3.2258064516129031E-2</v>
      </c>
      <c r="BS716" s="13">
        <v>3.2258064516129031E-2</v>
      </c>
      <c r="BT716" s="13">
        <v>3.2258064516129031E-2</v>
      </c>
      <c r="BU716" s="13">
        <v>3.2258064516129031E-2</v>
      </c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</row>
    <row r="717" spans="1:83" x14ac:dyDescent="0.2">
      <c r="A717" s="10" t="s">
        <v>40</v>
      </c>
      <c r="B717" s="10">
        <v>559</v>
      </c>
      <c r="C717" s="10" t="s">
        <v>109</v>
      </c>
      <c r="D717" s="10">
        <v>2025</v>
      </c>
      <c r="E717" s="13">
        <v>8</v>
      </c>
      <c r="F717" s="13" t="s">
        <v>1036</v>
      </c>
      <c r="G717" s="13">
        <v>252</v>
      </c>
      <c r="H717" s="13">
        <v>252</v>
      </c>
      <c r="I717" s="13">
        <v>252</v>
      </c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>
        <v>8.129032258064516</v>
      </c>
      <c r="AA717" s="13">
        <v>8.129032258064516</v>
      </c>
      <c r="AB717" s="13">
        <v>8.129032258064516</v>
      </c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>
        <v>2</v>
      </c>
      <c r="AT717" s="13">
        <v>1</v>
      </c>
      <c r="AU717" s="13">
        <v>1</v>
      </c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>
        <v>6.4516129032258063E-2</v>
      </c>
      <c r="BM717" s="13">
        <v>3.2258064516129031E-2</v>
      </c>
      <c r="BN717" s="13">
        <v>3.2258064516129031E-2</v>
      </c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>
        <v>16.094722222303972</v>
      </c>
    </row>
    <row r="718" spans="1:83" x14ac:dyDescent="0.2">
      <c r="A718" s="10" t="s">
        <v>40</v>
      </c>
      <c r="B718" s="10">
        <v>820</v>
      </c>
      <c r="C718" s="10" t="s">
        <v>134</v>
      </c>
      <c r="D718" s="10">
        <v>2025</v>
      </c>
      <c r="E718" s="13">
        <v>8</v>
      </c>
      <c r="F718" s="13" t="s">
        <v>1026</v>
      </c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>
        <v>8</v>
      </c>
    </row>
    <row r="719" spans="1:83" x14ac:dyDescent="0.2">
      <c r="A719" s="10" t="s">
        <v>40</v>
      </c>
      <c r="B719" s="10">
        <v>805</v>
      </c>
      <c r="C719" s="10" t="s">
        <v>137</v>
      </c>
      <c r="D719" s="10">
        <v>2025</v>
      </c>
      <c r="E719" s="13">
        <v>8</v>
      </c>
      <c r="F719" s="13" t="s">
        <v>1031</v>
      </c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>
        <v>17.72</v>
      </c>
    </row>
    <row r="720" spans="1:83" x14ac:dyDescent="0.2">
      <c r="A720" s="10" t="s">
        <v>40</v>
      </c>
      <c r="B720" s="10">
        <v>575</v>
      </c>
      <c r="C720" s="10" t="s">
        <v>192</v>
      </c>
      <c r="D720" s="10">
        <v>2025</v>
      </c>
      <c r="E720" s="13">
        <v>8</v>
      </c>
      <c r="F720" s="13" t="s">
        <v>1035</v>
      </c>
      <c r="G720" s="13">
        <v>1656</v>
      </c>
      <c r="H720" s="13">
        <v>1656</v>
      </c>
      <c r="I720" s="13">
        <v>1656</v>
      </c>
      <c r="J720" s="13">
        <v>1256</v>
      </c>
      <c r="K720" s="13">
        <v>1256</v>
      </c>
      <c r="L720" s="13">
        <v>1256</v>
      </c>
      <c r="M720" s="13">
        <v>1256</v>
      </c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>
        <v>53.41935483870968</v>
      </c>
      <c r="AA720" s="13">
        <v>53.41935483870968</v>
      </c>
      <c r="AB720" s="13">
        <v>53.41935483870968</v>
      </c>
      <c r="AC720" s="13">
        <v>40.516129032258064</v>
      </c>
      <c r="AD720" s="13">
        <v>40.516129032258064</v>
      </c>
      <c r="AE720" s="13">
        <v>40.516129032258064</v>
      </c>
      <c r="AF720" s="13">
        <v>40.516129032258064</v>
      </c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>
        <v>2</v>
      </c>
      <c r="AT720" s="13">
        <v>2</v>
      </c>
      <c r="AU720" s="13">
        <v>2</v>
      </c>
      <c r="AV720" s="13">
        <v>1</v>
      </c>
      <c r="AW720" s="13">
        <v>1</v>
      </c>
      <c r="AX720" s="13">
        <v>1</v>
      </c>
      <c r="AY720" s="13">
        <v>1</v>
      </c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>
        <v>6.4516129032258063E-2</v>
      </c>
      <c r="BM720" s="13">
        <v>6.4516129032258063E-2</v>
      </c>
      <c r="BN720" s="13">
        <v>6.4516129032258063E-2</v>
      </c>
      <c r="BO720" s="13">
        <v>3.2258064516129031E-2</v>
      </c>
      <c r="BP720" s="13">
        <v>3.2258064516129031E-2</v>
      </c>
      <c r="BQ720" s="13">
        <v>3.2258064516129031E-2</v>
      </c>
      <c r="BR720" s="13">
        <v>3.2258064516129031E-2</v>
      </c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</row>
    <row r="721" spans="1:83" x14ac:dyDescent="0.2">
      <c r="A721" s="10" t="s">
        <v>40</v>
      </c>
      <c r="B721" s="10">
        <v>803</v>
      </c>
      <c r="C721" s="10" t="s">
        <v>154</v>
      </c>
      <c r="D721" s="10">
        <v>2025</v>
      </c>
      <c r="E721" s="13">
        <v>8</v>
      </c>
      <c r="F721" s="13" t="s">
        <v>1034</v>
      </c>
      <c r="G721" s="13">
        <v>69024</v>
      </c>
      <c r="H721" s="13">
        <v>69024</v>
      </c>
      <c r="I721" s="13">
        <v>68885</v>
      </c>
      <c r="J721" s="13">
        <v>68275</v>
      </c>
      <c r="K721" s="13">
        <v>67103</v>
      </c>
      <c r="L721" s="13">
        <v>65355.999999999993</v>
      </c>
      <c r="M721" s="13">
        <v>63227.999999999993</v>
      </c>
      <c r="N721" s="13">
        <v>61877.999999999993</v>
      </c>
      <c r="O721" s="13">
        <v>60087</v>
      </c>
      <c r="P721" s="13">
        <v>53247.999999999993</v>
      </c>
      <c r="Q721" s="13">
        <v>39330.999999999993</v>
      </c>
      <c r="R721" s="13">
        <v>39330.999999999993</v>
      </c>
      <c r="S721" s="13">
        <v>27271</v>
      </c>
      <c r="T721" s="13">
        <v>27271</v>
      </c>
      <c r="U721" s="13">
        <v>27271</v>
      </c>
      <c r="V721" s="13">
        <v>15271</v>
      </c>
      <c r="W721" s="13"/>
      <c r="X721" s="13"/>
      <c r="Y721" s="13"/>
      <c r="Z721" s="13">
        <v>2226.5806451612902</v>
      </c>
      <c r="AA721" s="13">
        <v>2226.5806451612902</v>
      </c>
      <c r="AB721" s="13">
        <v>2222.0967741935483</v>
      </c>
      <c r="AC721" s="13">
        <v>2202.4193548387098</v>
      </c>
      <c r="AD721" s="13">
        <v>2164.6129032258063</v>
      </c>
      <c r="AE721" s="13">
        <v>2108.2580645161288</v>
      </c>
      <c r="AF721" s="13">
        <v>2039.6129032258061</v>
      </c>
      <c r="AG721" s="13">
        <v>1996.064516129032</v>
      </c>
      <c r="AH721" s="13">
        <v>1938.2903225806451</v>
      </c>
      <c r="AI721" s="13">
        <v>1717.6774193548385</v>
      </c>
      <c r="AJ721" s="13">
        <v>1268.7419354838707</v>
      </c>
      <c r="AK721" s="13">
        <v>1268.7419354838707</v>
      </c>
      <c r="AL721" s="13">
        <v>879.70967741935488</v>
      </c>
      <c r="AM721" s="13">
        <v>879.70967741935488</v>
      </c>
      <c r="AN721" s="13">
        <v>879.70967741935488</v>
      </c>
      <c r="AO721" s="13">
        <v>492.61290322580646</v>
      </c>
      <c r="AP721" s="13"/>
      <c r="AQ721" s="13"/>
      <c r="AR721" s="13"/>
      <c r="AS721" s="13">
        <v>27</v>
      </c>
      <c r="AT721" s="13">
        <v>22</v>
      </c>
      <c r="AU721" s="13">
        <v>21</v>
      </c>
      <c r="AV721" s="13">
        <v>19</v>
      </c>
      <c r="AW721" s="13">
        <v>17</v>
      </c>
      <c r="AX721" s="13">
        <v>15</v>
      </c>
      <c r="AY721" s="13">
        <v>13</v>
      </c>
      <c r="AZ721" s="13">
        <v>12</v>
      </c>
      <c r="BA721" s="13">
        <v>11</v>
      </c>
      <c r="BB721" s="13">
        <v>8</v>
      </c>
      <c r="BC721" s="13">
        <v>4</v>
      </c>
      <c r="BD721" s="13">
        <v>4</v>
      </c>
      <c r="BE721" s="13">
        <v>2</v>
      </c>
      <c r="BF721" s="13">
        <v>2</v>
      </c>
      <c r="BG721" s="13">
        <v>2</v>
      </c>
      <c r="BH721" s="13">
        <v>1</v>
      </c>
      <c r="BI721" s="13"/>
      <c r="BJ721" s="13"/>
      <c r="BK721" s="13"/>
      <c r="BL721" s="13">
        <v>0.87096774193548387</v>
      </c>
      <c r="BM721" s="13">
        <v>0.70967741935483875</v>
      </c>
      <c r="BN721" s="13">
        <v>0.67741935483870963</v>
      </c>
      <c r="BO721" s="13">
        <v>0.61290322580645162</v>
      </c>
      <c r="BP721" s="13">
        <v>0.54838709677419351</v>
      </c>
      <c r="BQ721" s="13">
        <v>0.4838709677419355</v>
      </c>
      <c r="BR721" s="13">
        <v>0.41935483870967744</v>
      </c>
      <c r="BS721" s="13">
        <v>0.38709677419354838</v>
      </c>
      <c r="BT721" s="13">
        <v>0.35483870967741937</v>
      </c>
      <c r="BU721" s="13">
        <v>0.25806451612903225</v>
      </c>
      <c r="BV721" s="13">
        <v>0.12903225806451613</v>
      </c>
      <c r="BW721" s="13">
        <v>0.12903225806451613</v>
      </c>
      <c r="BX721" s="13">
        <v>6.4516129032258063E-2</v>
      </c>
      <c r="BY721" s="13">
        <v>6.4516129032258063E-2</v>
      </c>
      <c r="BZ721" s="13">
        <v>6.4516129032258063E-2</v>
      </c>
      <c r="CA721" s="13">
        <v>3.2258064516129031E-2</v>
      </c>
      <c r="CB721" s="13"/>
      <c r="CC721" s="13"/>
      <c r="CD721" s="13"/>
      <c r="CE721" s="13">
        <v>97.163333332792391</v>
      </c>
    </row>
    <row r="722" spans="1:83" x14ac:dyDescent="0.2">
      <c r="A722" s="10" t="s">
        <v>40</v>
      </c>
      <c r="B722" s="10">
        <v>870</v>
      </c>
      <c r="C722" s="10" t="s">
        <v>112</v>
      </c>
      <c r="D722" s="10">
        <v>2025</v>
      </c>
      <c r="E722" s="13">
        <v>8</v>
      </c>
      <c r="F722" s="13" t="s">
        <v>1037</v>
      </c>
      <c r="G722" s="13">
        <v>255202.94999999992</v>
      </c>
      <c r="H722" s="13">
        <v>255202.94999999995</v>
      </c>
      <c r="I722" s="13">
        <v>254593.94999999995</v>
      </c>
      <c r="J722" s="13">
        <v>251082.99999999991</v>
      </c>
      <c r="K722" s="13">
        <v>245076.99999999991</v>
      </c>
      <c r="L722" s="13">
        <v>242309.99999999991</v>
      </c>
      <c r="M722" s="13">
        <v>239199.99999999994</v>
      </c>
      <c r="N722" s="13">
        <v>235036.99999999994</v>
      </c>
      <c r="O722" s="13">
        <v>224143.99999999997</v>
      </c>
      <c r="P722" s="13">
        <v>216005.99999999997</v>
      </c>
      <c r="Q722" s="13">
        <v>180280</v>
      </c>
      <c r="R722" s="13">
        <v>160026.00000000003</v>
      </c>
      <c r="S722" s="13">
        <v>125169.99999999999</v>
      </c>
      <c r="T722" s="13">
        <v>66625</v>
      </c>
      <c r="U722" s="13">
        <v>66625</v>
      </c>
      <c r="V722" s="13">
        <v>17592</v>
      </c>
      <c r="W722" s="13"/>
      <c r="X722" s="13"/>
      <c r="Y722" s="13"/>
      <c r="Z722" s="13">
        <v>8232.3532258064497</v>
      </c>
      <c r="AA722" s="13">
        <v>8232.3532258064497</v>
      </c>
      <c r="AB722" s="13">
        <v>8212.7080645161277</v>
      </c>
      <c r="AC722" s="13">
        <v>8099.4516129032227</v>
      </c>
      <c r="AD722" s="13">
        <v>7905.7096774193524</v>
      </c>
      <c r="AE722" s="13">
        <v>7816.4516129032227</v>
      </c>
      <c r="AF722" s="13">
        <v>7716.1290322580626</v>
      </c>
      <c r="AG722" s="13">
        <v>7581.8387096774177</v>
      </c>
      <c r="AH722" s="13">
        <v>7230.4516129032245</v>
      </c>
      <c r="AI722" s="13">
        <v>6967.9354838709669</v>
      </c>
      <c r="AJ722" s="13">
        <v>5815.4838709677415</v>
      </c>
      <c r="AK722" s="13">
        <v>5162.1290322580653</v>
      </c>
      <c r="AL722" s="13">
        <v>4037.7419354838703</v>
      </c>
      <c r="AM722" s="13">
        <v>2149.1935483870966</v>
      </c>
      <c r="AN722" s="13">
        <v>2149.1935483870966</v>
      </c>
      <c r="AO722" s="13">
        <v>567.48387096774195</v>
      </c>
      <c r="AP722" s="13"/>
      <c r="AQ722" s="13"/>
      <c r="AR722" s="13"/>
      <c r="AS722" s="13">
        <v>93</v>
      </c>
      <c r="AT722" s="13">
        <v>76</v>
      </c>
      <c r="AU722" s="13">
        <v>71</v>
      </c>
      <c r="AV722" s="13">
        <v>60</v>
      </c>
      <c r="AW722" s="13">
        <v>51</v>
      </c>
      <c r="AX722" s="13">
        <v>48</v>
      </c>
      <c r="AY722" s="13">
        <v>45</v>
      </c>
      <c r="AZ722" s="13">
        <v>42</v>
      </c>
      <c r="BA722" s="13">
        <v>36</v>
      </c>
      <c r="BB722" s="13">
        <v>33</v>
      </c>
      <c r="BC722" s="13">
        <v>22</v>
      </c>
      <c r="BD722" s="13">
        <v>18</v>
      </c>
      <c r="BE722" s="13">
        <v>12</v>
      </c>
      <c r="BF722" s="13">
        <v>5</v>
      </c>
      <c r="BG722" s="13">
        <v>5</v>
      </c>
      <c r="BH722" s="13">
        <v>1</v>
      </c>
      <c r="BI722" s="13"/>
      <c r="BJ722" s="13"/>
      <c r="BK722" s="13"/>
      <c r="BL722" s="13">
        <v>3</v>
      </c>
      <c r="BM722" s="13">
        <v>2.4516129032258065</v>
      </c>
      <c r="BN722" s="13">
        <v>2.2903225806451615</v>
      </c>
      <c r="BO722" s="13">
        <v>1.935483870967742</v>
      </c>
      <c r="BP722" s="13">
        <v>1.6451612903225807</v>
      </c>
      <c r="BQ722" s="13">
        <v>1.5483870967741935</v>
      </c>
      <c r="BR722" s="13">
        <v>1.4516129032258065</v>
      </c>
      <c r="BS722" s="13">
        <v>1.3548387096774193</v>
      </c>
      <c r="BT722" s="13">
        <v>1.1612903225806452</v>
      </c>
      <c r="BU722" s="13">
        <v>1.064516129032258</v>
      </c>
      <c r="BV722" s="13">
        <v>0.70967741935483875</v>
      </c>
      <c r="BW722" s="13">
        <v>0.58064516129032262</v>
      </c>
      <c r="BX722" s="13">
        <v>0.38709677419354838</v>
      </c>
      <c r="BY722" s="13">
        <v>0.16129032258064516</v>
      </c>
      <c r="BZ722" s="13">
        <v>0.16129032258064516</v>
      </c>
      <c r="CA722" s="13">
        <v>3.2258064516129031E-2</v>
      </c>
      <c r="CB722" s="13"/>
      <c r="CC722" s="13"/>
      <c r="CD722" s="13"/>
      <c r="CE722" s="13">
        <v>201.92305555624421</v>
      </c>
    </row>
    <row r="723" spans="1:83" x14ac:dyDescent="0.2">
      <c r="A723" s="10" t="s">
        <v>40</v>
      </c>
      <c r="B723" s="10">
        <v>568</v>
      </c>
      <c r="C723" s="10" t="s">
        <v>189</v>
      </c>
      <c r="D723" s="10">
        <v>2025</v>
      </c>
      <c r="E723" s="13">
        <v>8</v>
      </c>
      <c r="F723" s="13" t="s">
        <v>1033</v>
      </c>
      <c r="G723" s="13">
        <v>13282</v>
      </c>
      <c r="H723" s="13">
        <v>13282</v>
      </c>
      <c r="I723" s="13">
        <v>13282</v>
      </c>
      <c r="J723" s="13">
        <v>13282</v>
      </c>
      <c r="K723" s="13">
        <v>13282</v>
      </c>
      <c r="L723" s="13">
        <v>13282</v>
      </c>
      <c r="M723" s="13">
        <v>13282</v>
      </c>
      <c r="N723" s="13">
        <v>13282</v>
      </c>
      <c r="O723" s="13">
        <v>13282</v>
      </c>
      <c r="P723" s="13">
        <v>13282</v>
      </c>
      <c r="Q723" s="13">
        <v>13282</v>
      </c>
      <c r="R723" s="13">
        <v>13282</v>
      </c>
      <c r="S723" s="13">
        <v>13282</v>
      </c>
      <c r="T723" s="13">
        <v>13282</v>
      </c>
      <c r="U723" s="13">
        <v>13282</v>
      </c>
      <c r="V723" s="13"/>
      <c r="W723" s="13"/>
      <c r="X723" s="13"/>
      <c r="Y723" s="13"/>
      <c r="Z723" s="13">
        <v>428.45161290322579</v>
      </c>
      <c r="AA723" s="13">
        <v>428.45161290322579</v>
      </c>
      <c r="AB723" s="13">
        <v>428.45161290322579</v>
      </c>
      <c r="AC723" s="13">
        <v>428.45161290322579</v>
      </c>
      <c r="AD723" s="13">
        <v>428.45161290322579</v>
      </c>
      <c r="AE723" s="13">
        <v>428.45161290322579</v>
      </c>
      <c r="AF723" s="13">
        <v>428.45161290322579</v>
      </c>
      <c r="AG723" s="13">
        <v>428.45161290322579</v>
      </c>
      <c r="AH723" s="13">
        <v>428.45161290322579</v>
      </c>
      <c r="AI723" s="13">
        <v>428.45161290322579</v>
      </c>
      <c r="AJ723" s="13">
        <v>428.45161290322579</v>
      </c>
      <c r="AK723" s="13">
        <v>428.45161290322579</v>
      </c>
      <c r="AL723" s="13">
        <v>428.45161290322579</v>
      </c>
      <c r="AM723" s="13">
        <v>428.45161290322579</v>
      </c>
      <c r="AN723" s="13">
        <v>428.45161290322579</v>
      </c>
      <c r="AO723" s="13"/>
      <c r="AP723" s="13"/>
      <c r="AQ723" s="13"/>
      <c r="AR723" s="13"/>
      <c r="AS723" s="13">
        <v>1</v>
      </c>
      <c r="AT723" s="13">
        <v>1</v>
      </c>
      <c r="AU723" s="13">
        <v>1</v>
      </c>
      <c r="AV723" s="13">
        <v>1</v>
      </c>
      <c r="AW723" s="13">
        <v>1</v>
      </c>
      <c r="AX723" s="13">
        <v>1</v>
      </c>
      <c r="AY723" s="13">
        <v>1</v>
      </c>
      <c r="AZ723" s="13">
        <v>1</v>
      </c>
      <c r="BA723" s="13">
        <v>1</v>
      </c>
      <c r="BB723" s="13">
        <v>1</v>
      </c>
      <c r="BC723" s="13">
        <v>1</v>
      </c>
      <c r="BD723" s="13">
        <v>1</v>
      </c>
      <c r="BE723" s="13">
        <v>1</v>
      </c>
      <c r="BF723" s="13">
        <v>1</v>
      </c>
      <c r="BG723" s="13">
        <v>1</v>
      </c>
      <c r="BH723" s="13"/>
      <c r="BI723" s="13"/>
      <c r="BJ723" s="13"/>
      <c r="BK723" s="13"/>
      <c r="BL723" s="13">
        <v>3.2258064516129031E-2</v>
      </c>
      <c r="BM723" s="13">
        <v>3.2258064516129031E-2</v>
      </c>
      <c r="BN723" s="13">
        <v>3.2258064516129031E-2</v>
      </c>
      <c r="BO723" s="13">
        <v>3.2258064516129031E-2</v>
      </c>
      <c r="BP723" s="13">
        <v>3.2258064516129031E-2</v>
      </c>
      <c r="BQ723" s="13">
        <v>3.2258064516129031E-2</v>
      </c>
      <c r="BR723" s="13">
        <v>3.2258064516129031E-2</v>
      </c>
      <c r="BS723" s="13">
        <v>3.2258064516129031E-2</v>
      </c>
      <c r="BT723" s="13">
        <v>3.2258064516129031E-2</v>
      </c>
      <c r="BU723" s="13">
        <v>3.2258064516129031E-2</v>
      </c>
      <c r="BV723" s="13">
        <v>3.2258064516129031E-2</v>
      </c>
      <c r="BW723" s="13">
        <v>3.2258064516129031E-2</v>
      </c>
      <c r="BX723" s="13">
        <v>3.2258064516129031E-2</v>
      </c>
      <c r="BY723" s="13">
        <v>3.2258064516129031E-2</v>
      </c>
      <c r="BZ723" s="13">
        <v>3.2258064516129031E-2</v>
      </c>
      <c r="CA723" s="13"/>
      <c r="CB723" s="13"/>
      <c r="CC723" s="13"/>
      <c r="CD723" s="13"/>
      <c r="CE723" s="13"/>
    </row>
    <row r="724" spans="1:83" x14ac:dyDescent="0.2">
      <c r="A724" s="10" t="s">
        <v>40</v>
      </c>
      <c r="B724" s="10">
        <v>557</v>
      </c>
      <c r="C724" s="10" t="s">
        <v>182</v>
      </c>
      <c r="D724" s="10">
        <v>2025</v>
      </c>
      <c r="E724" s="13">
        <v>8</v>
      </c>
      <c r="F724" s="13" t="s">
        <v>1029</v>
      </c>
      <c r="G724" s="13">
        <v>2552</v>
      </c>
      <c r="H724" s="13">
        <v>2552</v>
      </c>
      <c r="I724" s="13">
        <v>2552</v>
      </c>
      <c r="J724" s="13">
        <v>2552</v>
      </c>
      <c r="K724" s="13">
        <v>2013</v>
      </c>
      <c r="L724" s="13">
        <v>1104</v>
      </c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>
        <v>82.322580645161295</v>
      </c>
      <c r="AA724" s="13">
        <v>82.322580645161295</v>
      </c>
      <c r="AB724" s="13">
        <v>82.322580645161295</v>
      </c>
      <c r="AC724" s="13">
        <v>82.322580645161295</v>
      </c>
      <c r="AD724" s="13">
        <v>64.935483870967744</v>
      </c>
      <c r="AE724" s="13">
        <v>35.612903225806448</v>
      </c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>
        <v>3</v>
      </c>
      <c r="AT724" s="13">
        <v>3</v>
      </c>
      <c r="AU724" s="13">
        <v>3</v>
      </c>
      <c r="AV724" s="13">
        <v>3</v>
      </c>
      <c r="AW724" s="13">
        <v>2</v>
      </c>
      <c r="AX724" s="13">
        <v>1</v>
      </c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>
        <v>9.6774193548387094E-2</v>
      </c>
      <c r="BM724" s="13">
        <v>9.6774193548387094E-2</v>
      </c>
      <c r="BN724" s="13">
        <v>9.6774193548387094E-2</v>
      </c>
      <c r="BO724" s="13">
        <v>9.6774193548387094E-2</v>
      </c>
      <c r="BP724" s="13">
        <v>6.4516129032258063E-2</v>
      </c>
      <c r="BQ724" s="13">
        <v>3.2258064516129031E-2</v>
      </c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</row>
    <row r="725" spans="1:83" x14ac:dyDescent="0.2">
      <c r="A725" s="10" t="s">
        <v>40</v>
      </c>
      <c r="B725" s="10">
        <v>807</v>
      </c>
      <c r="C725" s="10" t="s">
        <v>155</v>
      </c>
      <c r="D725" s="10">
        <v>2025</v>
      </c>
      <c r="E725" s="13">
        <v>8</v>
      </c>
      <c r="F725" s="13" t="s">
        <v>1023</v>
      </c>
      <c r="G725" s="13">
        <v>5660</v>
      </c>
      <c r="H725" s="13">
        <v>5660</v>
      </c>
      <c r="I725" s="13">
        <v>5660</v>
      </c>
      <c r="J725" s="13">
        <v>5229</v>
      </c>
      <c r="K725" s="13">
        <v>5229</v>
      </c>
      <c r="L725" s="13">
        <v>5229</v>
      </c>
      <c r="M725" s="13">
        <v>5229</v>
      </c>
      <c r="N725" s="13">
        <v>5229</v>
      </c>
      <c r="O725" s="13">
        <v>5229</v>
      </c>
      <c r="P725" s="13">
        <v>5229</v>
      </c>
      <c r="Q725" s="13">
        <v>5229</v>
      </c>
      <c r="R725" s="13"/>
      <c r="S725" s="13"/>
      <c r="T725" s="13"/>
      <c r="U725" s="13"/>
      <c r="V725" s="13"/>
      <c r="W725" s="13"/>
      <c r="X725" s="13"/>
      <c r="Y725" s="13"/>
      <c r="Z725" s="13">
        <v>182.58064516129033</v>
      </c>
      <c r="AA725" s="13">
        <v>182.58064516129033</v>
      </c>
      <c r="AB725" s="13">
        <v>182.58064516129033</v>
      </c>
      <c r="AC725" s="13">
        <v>168.67741935483872</v>
      </c>
      <c r="AD725" s="13">
        <v>168.67741935483872</v>
      </c>
      <c r="AE725" s="13">
        <v>168.67741935483872</v>
      </c>
      <c r="AF725" s="13">
        <v>168.67741935483872</v>
      </c>
      <c r="AG725" s="13">
        <v>168.67741935483872</v>
      </c>
      <c r="AH725" s="13">
        <v>168.67741935483872</v>
      </c>
      <c r="AI725" s="13">
        <v>168.67741935483872</v>
      </c>
      <c r="AJ725" s="13">
        <v>168.67741935483872</v>
      </c>
      <c r="AK725" s="13"/>
      <c r="AL725" s="13"/>
      <c r="AM725" s="13"/>
      <c r="AN725" s="13"/>
      <c r="AO725" s="13"/>
      <c r="AP725" s="13"/>
      <c r="AQ725" s="13"/>
      <c r="AR725" s="13"/>
      <c r="AS725" s="13">
        <v>2</v>
      </c>
      <c r="AT725" s="13">
        <v>2</v>
      </c>
      <c r="AU725" s="13">
        <v>2</v>
      </c>
      <c r="AV725" s="13">
        <v>1</v>
      </c>
      <c r="AW725" s="13">
        <v>1</v>
      </c>
      <c r="AX725" s="13">
        <v>1</v>
      </c>
      <c r="AY725" s="13">
        <v>1</v>
      </c>
      <c r="AZ725" s="13">
        <v>1</v>
      </c>
      <c r="BA725" s="13">
        <v>1</v>
      </c>
      <c r="BB725" s="13">
        <v>1</v>
      </c>
      <c r="BC725" s="13">
        <v>1</v>
      </c>
      <c r="BD725" s="13"/>
      <c r="BE725" s="13"/>
      <c r="BF725" s="13"/>
      <c r="BG725" s="13"/>
      <c r="BH725" s="13"/>
      <c r="BI725" s="13"/>
      <c r="BJ725" s="13"/>
      <c r="BK725" s="13"/>
      <c r="BL725" s="13">
        <v>6.4516129032258063E-2</v>
      </c>
      <c r="BM725" s="13">
        <v>6.4516129032258063E-2</v>
      </c>
      <c r="BN725" s="13">
        <v>6.4516129032258063E-2</v>
      </c>
      <c r="BO725" s="13">
        <v>3.2258064516129031E-2</v>
      </c>
      <c r="BP725" s="13">
        <v>3.2258064516129031E-2</v>
      </c>
      <c r="BQ725" s="13">
        <v>3.2258064516129031E-2</v>
      </c>
      <c r="BR725" s="13">
        <v>3.2258064516129031E-2</v>
      </c>
      <c r="BS725" s="13">
        <v>3.2258064516129031E-2</v>
      </c>
      <c r="BT725" s="13">
        <v>3.2258064516129031E-2</v>
      </c>
      <c r="BU725" s="13">
        <v>3.2258064516129031E-2</v>
      </c>
      <c r="BV725" s="13">
        <v>3.2258064516129031E-2</v>
      </c>
      <c r="BW725" s="13"/>
      <c r="BX725" s="13"/>
      <c r="BY725" s="13"/>
      <c r="BZ725" s="13"/>
      <c r="CA725" s="13"/>
      <c r="CB725" s="13"/>
      <c r="CC725" s="13"/>
      <c r="CD725" s="13"/>
      <c r="CE725" s="13"/>
    </row>
    <row r="726" spans="1:83" x14ac:dyDescent="0.2">
      <c r="A726" s="10" t="s">
        <v>40</v>
      </c>
      <c r="B726" s="10">
        <v>572</v>
      </c>
      <c r="C726" s="10" t="s">
        <v>123</v>
      </c>
      <c r="D726" s="10">
        <v>2025</v>
      </c>
      <c r="E726" s="13">
        <v>8</v>
      </c>
      <c r="F726" s="13" t="s">
        <v>1027</v>
      </c>
      <c r="G726" s="13">
        <v>0</v>
      </c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>
        <v>0</v>
      </c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>
        <v>1</v>
      </c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>
        <v>3.2258064516129031E-2</v>
      </c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</row>
    <row r="727" spans="1:83" x14ac:dyDescent="0.2">
      <c r="A727" s="10" t="s">
        <v>40</v>
      </c>
      <c r="B727" s="10">
        <v>862</v>
      </c>
      <c r="C727" s="10" t="s">
        <v>105</v>
      </c>
      <c r="D727" s="10">
        <v>2025</v>
      </c>
      <c r="E727" s="13">
        <v>8</v>
      </c>
      <c r="F727" s="13" t="s">
        <v>1038</v>
      </c>
      <c r="G727" s="13">
        <v>34571</v>
      </c>
      <c r="H727" s="13">
        <v>34571</v>
      </c>
      <c r="I727" s="13">
        <v>34571</v>
      </c>
      <c r="J727" s="13">
        <v>34281</v>
      </c>
      <c r="K727" s="13">
        <v>32501</v>
      </c>
      <c r="L727" s="13">
        <v>30692</v>
      </c>
      <c r="M727" s="13">
        <v>30692</v>
      </c>
      <c r="N727" s="13">
        <v>28228</v>
      </c>
      <c r="O727" s="13">
        <v>28228</v>
      </c>
      <c r="P727" s="13">
        <v>26222</v>
      </c>
      <c r="Q727" s="13">
        <v>23000</v>
      </c>
      <c r="R727" s="13">
        <v>23000</v>
      </c>
      <c r="S727" s="13">
        <v>11520</v>
      </c>
      <c r="T727" s="13">
        <v>11520</v>
      </c>
      <c r="U727" s="13">
        <v>11520</v>
      </c>
      <c r="V727" s="13"/>
      <c r="W727" s="13"/>
      <c r="X727" s="13"/>
      <c r="Y727" s="13"/>
      <c r="Z727" s="13">
        <v>1115.1935483870968</v>
      </c>
      <c r="AA727" s="13">
        <v>1115.1935483870968</v>
      </c>
      <c r="AB727" s="13">
        <v>1115.1935483870968</v>
      </c>
      <c r="AC727" s="13">
        <v>1105.8387096774193</v>
      </c>
      <c r="AD727" s="13">
        <v>1048.4193548387098</v>
      </c>
      <c r="AE727" s="13">
        <v>990.06451612903231</v>
      </c>
      <c r="AF727" s="13">
        <v>990.06451612903231</v>
      </c>
      <c r="AG727" s="13">
        <v>910.58064516129036</v>
      </c>
      <c r="AH727" s="13">
        <v>910.58064516129036</v>
      </c>
      <c r="AI727" s="13">
        <v>845.87096774193549</v>
      </c>
      <c r="AJ727" s="13">
        <v>741.93548387096769</v>
      </c>
      <c r="AK727" s="13">
        <v>741.93548387096769</v>
      </c>
      <c r="AL727" s="13">
        <v>371.61290322580646</v>
      </c>
      <c r="AM727" s="13">
        <v>371.61290322580646</v>
      </c>
      <c r="AN727" s="13">
        <v>371.61290322580646</v>
      </c>
      <c r="AO727" s="13"/>
      <c r="AP727" s="13"/>
      <c r="AQ727" s="13"/>
      <c r="AR727" s="13"/>
      <c r="AS727" s="13">
        <v>13</v>
      </c>
      <c r="AT727" s="13">
        <v>13</v>
      </c>
      <c r="AU727" s="13">
        <v>13</v>
      </c>
      <c r="AV727" s="13">
        <v>12</v>
      </c>
      <c r="AW727" s="13">
        <v>9</v>
      </c>
      <c r="AX727" s="13">
        <v>7</v>
      </c>
      <c r="AY727" s="13">
        <v>7</v>
      </c>
      <c r="AZ727" s="13">
        <v>5</v>
      </c>
      <c r="BA727" s="13">
        <v>5</v>
      </c>
      <c r="BB727" s="13">
        <v>4</v>
      </c>
      <c r="BC727" s="13">
        <v>3</v>
      </c>
      <c r="BD727" s="13">
        <v>3</v>
      </c>
      <c r="BE727" s="13">
        <v>1</v>
      </c>
      <c r="BF727" s="13">
        <v>1</v>
      </c>
      <c r="BG727" s="13">
        <v>1</v>
      </c>
      <c r="BH727" s="13"/>
      <c r="BI727" s="13"/>
      <c r="BJ727" s="13"/>
      <c r="BK727" s="13"/>
      <c r="BL727" s="13">
        <v>0.41935483870967744</v>
      </c>
      <c r="BM727" s="13">
        <v>0.41935483870967744</v>
      </c>
      <c r="BN727" s="13">
        <v>0.41935483870967744</v>
      </c>
      <c r="BO727" s="13">
        <v>0.38709677419354838</v>
      </c>
      <c r="BP727" s="13">
        <v>0.29032258064516131</v>
      </c>
      <c r="BQ727" s="13">
        <v>0.22580645161290322</v>
      </c>
      <c r="BR727" s="13">
        <v>0.22580645161290322</v>
      </c>
      <c r="BS727" s="13">
        <v>0.16129032258064516</v>
      </c>
      <c r="BT727" s="13">
        <v>0.16129032258064516</v>
      </c>
      <c r="BU727" s="13">
        <v>0.12903225806451613</v>
      </c>
      <c r="BV727" s="13">
        <v>9.6774193548387094E-2</v>
      </c>
      <c r="BW727" s="13">
        <v>9.6774193548387094E-2</v>
      </c>
      <c r="BX727" s="13">
        <v>3.2258064516129031E-2</v>
      </c>
      <c r="BY727" s="13">
        <v>3.2258064516129031E-2</v>
      </c>
      <c r="BZ727" s="13">
        <v>3.2258064516129031E-2</v>
      </c>
      <c r="CA727" s="13"/>
      <c r="CB727" s="13"/>
      <c r="CC727" s="13"/>
      <c r="CD727" s="13"/>
      <c r="CE727" s="13">
        <v>25.561944444291292</v>
      </c>
    </row>
    <row r="728" spans="1:83" x14ac:dyDescent="0.2">
      <c r="A728" s="10" t="s">
        <v>40</v>
      </c>
      <c r="B728" s="10">
        <v>550</v>
      </c>
      <c r="C728" s="10" t="s">
        <v>178</v>
      </c>
      <c r="D728" s="10">
        <v>2025</v>
      </c>
      <c r="E728" s="13">
        <v>8</v>
      </c>
      <c r="F728" s="13" t="s">
        <v>1030</v>
      </c>
      <c r="G728" s="13">
        <v>2062</v>
      </c>
      <c r="H728" s="13">
        <v>2062</v>
      </c>
      <c r="I728" s="13">
        <v>2062</v>
      </c>
      <c r="J728" s="13">
        <v>2062</v>
      </c>
      <c r="K728" s="13">
        <v>1444</v>
      </c>
      <c r="L728" s="13">
        <v>1444</v>
      </c>
      <c r="M728" s="13">
        <v>1444</v>
      </c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>
        <v>66.516129032258064</v>
      </c>
      <c r="AA728" s="13">
        <v>66.516129032258064</v>
      </c>
      <c r="AB728" s="13">
        <v>66.516129032258064</v>
      </c>
      <c r="AC728" s="13">
        <v>66.516129032258064</v>
      </c>
      <c r="AD728" s="13">
        <v>46.58064516129032</v>
      </c>
      <c r="AE728" s="13">
        <v>46.58064516129032</v>
      </c>
      <c r="AF728" s="13">
        <v>46.58064516129032</v>
      </c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>
        <v>2</v>
      </c>
      <c r="AT728" s="13">
        <v>2</v>
      </c>
      <c r="AU728" s="13">
        <v>2</v>
      </c>
      <c r="AV728" s="13">
        <v>2</v>
      </c>
      <c r="AW728" s="13">
        <v>1</v>
      </c>
      <c r="AX728" s="13">
        <v>1</v>
      </c>
      <c r="AY728" s="13">
        <v>1</v>
      </c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>
        <v>6.4516129032258063E-2</v>
      </c>
      <c r="BM728" s="13">
        <v>6.4516129032258063E-2</v>
      </c>
      <c r="BN728" s="13">
        <v>6.4516129032258063E-2</v>
      </c>
      <c r="BO728" s="13">
        <v>6.4516129032258063E-2</v>
      </c>
      <c r="BP728" s="13">
        <v>3.2258064516129031E-2</v>
      </c>
      <c r="BQ728" s="13">
        <v>3.2258064516129031E-2</v>
      </c>
      <c r="BR728" s="13">
        <v>3.2258064516129031E-2</v>
      </c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>
        <v>16</v>
      </c>
    </row>
    <row r="729" spans="1:83" x14ac:dyDescent="0.2">
      <c r="A729" s="10" t="s">
        <v>40</v>
      </c>
      <c r="B729" s="10">
        <v>569</v>
      </c>
      <c r="C729" s="10" t="s">
        <v>95</v>
      </c>
      <c r="D729" s="10">
        <v>2025</v>
      </c>
      <c r="E729" s="13">
        <v>8</v>
      </c>
      <c r="F729" s="13" t="s">
        <v>1024</v>
      </c>
      <c r="G729" s="13">
        <v>323</v>
      </c>
      <c r="H729" s="13">
        <v>323</v>
      </c>
      <c r="I729" s="13">
        <v>323</v>
      </c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>
        <v>10.419354838709678</v>
      </c>
      <c r="AA729" s="13">
        <v>10.419354838709678</v>
      </c>
      <c r="AB729" s="13">
        <v>10.419354838709678</v>
      </c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>
        <v>1</v>
      </c>
      <c r="AT729" s="13">
        <v>1</v>
      </c>
      <c r="AU729" s="13">
        <v>1</v>
      </c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>
        <v>3.2258064516129031E-2</v>
      </c>
      <c r="BM729" s="13">
        <v>3.2258064516129031E-2</v>
      </c>
      <c r="BN729" s="13">
        <v>3.2258064516129031E-2</v>
      </c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>
        <v>8.75</v>
      </c>
    </row>
    <row r="730" spans="1:83" x14ac:dyDescent="0.2">
      <c r="A730" s="10" t="s">
        <v>40</v>
      </c>
      <c r="B730" s="10">
        <v>530</v>
      </c>
      <c r="C730" s="10" t="s">
        <v>92</v>
      </c>
      <c r="D730" s="10">
        <v>2025</v>
      </c>
      <c r="E730" s="13">
        <v>8</v>
      </c>
      <c r="F730" s="13" t="s">
        <v>1025</v>
      </c>
      <c r="G730" s="13">
        <v>14285</v>
      </c>
      <c r="H730" s="13">
        <v>14285</v>
      </c>
      <c r="I730" s="13">
        <v>14285</v>
      </c>
      <c r="J730" s="13">
        <v>14285</v>
      </c>
      <c r="K730" s="13">
        <v>13696</v>
      </c>
      <c r="L730" s="13">
        <v>13696</v>
      </c>
      <c r="M730" s="13">
        <v>13696</v>
      </c>
      <c r="N730" s="13">
        <v>13696</v>
      </c>
      <c r="O730" s="13">
        <v>13696</v>
      </c>
      <c r="P730" s="13">
        <v>13696</v>
      </c>
      <c r="Q730" s="13">
        <v>13696</v>
      </c>
      <c r="R730" s="13">
        <v>13696</v>
      </c>
      <c r="S730" s="13">
        <v>13696</v>
      </c>
      <c r="T730" s="13">
        <v>13696</v>
      </c>
      <c r="U730" s="13">
        <v>13696</v>
      </c>
      <c r="V730" s="13"/>
      <c r="W730" s="13"/>
      <c r="X730" s="13"/>
      <c r="Y730" s="13"/>
      <c r="Z730" s="13">
        <v>460.80645161290323</v>
      </c>
      <c r="AA730" s="13">
        <v>460.80645161290323</v>
      </c>
      <c r="AB730" s="13">
        <v>460.80645161290323</v>
      </c>
      <c r="AC730" s="13">
        <v>460.80645161290323</v>
      </c>
      <c r="AD730" s="13">
        <v>441.80645161290323</v>
      </c>
      <c r="AE730" s="13">
        <v>441.80645161290323</v>
      </c>
      <c r="AF730" s="13">
        <v>441.80645161290323</v>
      </c>
      <c r="AG730" s="13">
        <v>441.80645161290323</v>
      </c>
      <c r="AH730" s="13">
        <v>441.80645161290323</v>
      </c>
      <c r="AI730" s="13">
        <v>441.80645161290323</v>
      </c>
      <c r="AJ730" s="13">
        <v>441.80645161290323</v>
      </c>
      <c r="AK730" s="13">
        <v>441.80645161290323</v>
      </c>
      <c r="AL730" s="13">
        <v>441.80645161290323</v>
      </c>
      <c r="AM730" s="13">
        <v>441.80645161290323</v>
      </c>
      <c r="AN730" s="13">
        <v>441.80645161290323</v>
      </c>
      <c r="AO730" s="13"/>
      <c r="AP730" s="13"/>
      <c r="AQ730" s="13"/>
      <c r="AR730" s="13"/>
      <c r="AS730" s="13">
        <v>2</v>
      </c>
      <c r="AT730" s="13">
        <v>2</v>
      </c>
      <c r="AU730" s="13">
        <v>2</v>
      </c>
      <c r="AV730" s="13">
        <v>2</v>
      </c>
      <c r="AW730" s="13">
        <v>1</v>
      </c>
      <c r="AX730" s="13">
        <v>1</v>
      </c>
      <c r="AY730" s="13">
        <v>1</v>
      </c>
      <c r="AZ730" s="13">
        <v>1</v>
      </c>
      <c r="BA730" s="13">
        <v>1</v>
      </c>
      <c r="BB730" s="13">
        <v>1</v>
      </c>
      <c r="BC730" s="13">
        <v>1</v>
      </c>
      <c r="BD730" s="13">
        <v>1</v>
      </c>
      <c r="BE730" s="13">
        <v>1</v>
      </c>
      <c r="BF730" s="13">
        <v>1</v>
      </c>
      <c r="BG730" s="13">
        <v>1</v>
      </c>
      <c r="BH730" s="13"/>
      <c r="BI730" s="13"/>
      <c r="BJ730" s="13"/>
      <c r="BK730" s="13"/>
      <c r="BL730" s="13">
        <v>6.4516129032258063E-2</v>
      </c>
      <c r="BM730" s="13">
        <v>6.4516129032258063E-2</v>
      </c>
      <c r="BN730" s="13">
        <v>6.4516129032258063E-2</v>
      </c>
      <c r="BO730" s="13">
        <v>6.4516129032258063E-2</v>
      </c>
      <c r="BP730" s="13">
        <v>3.2258064516129031E-2</v>
      </c>
      <c r="BQ730" s="13">
        <v>3.2258064516129031E-2</v>
      </c>
      <c r="BR730" s="13">
        <v>3.2258064516129031E-2</v>
      </c>
      <c r="BS730" s="13">
        <v>3.2258064516129031E-2</v>
      </c>
      <c r="BT730" s="13">
        <v>3.2258064516129031E-2</v>
      </c>
      <c r="BU730" s="13">
        <v>3.2258064516129031E-2</v>
      </c>
      <c r="BV730" s="13">
        <v>3.2258064516129031E-2</v>
      </c>
      <c r="BW730" s="13">
        <v>3.2258064516129031E-2</v>
      </c>
      <c r="BX730" s="13">
        <v>3.2258064516129031E-2</v>
      </c>
      <c r="BY730" s="13">
        <v>3.2258064516129031E-2</v>
      </c>
      <c r="BZ730" s="13">
        <v>3.2258064516129031E-2</v>
      </c>
      <c r="CA730" s="13"/>
      <c r="CB730" s="13"/>
      <c r="CC730" s="13"/>
      <c r="CD730" s="13"/>
      <c r="CE730" s="13"/>
    </row>
    <row r="731" spans="1:83" x14ac:dyDescent="0.2">
      <c r="A731" s="10" t="s">
        <v>251</v>
      </c>
      <c r="B731" s="10">
        <v>383</v>
      </c>
      <c r="C731" s="10" t="s">
        <v>252</v>
      </c>
      <c r="D731" s="10">
        <v>2025</v>
      </c>
      <c r="E731" s="13">
        <v>8</v>
      </c>
      <c r="F731" s="13" t="s">
        <v>1039</v>
      </c>
      <c r="G731" s="13">
        <v>18913.3</v>
      </c>
      <c r="H731" s="13">
        <v>23072.699999999964</v>
      </c>
      <c r="I731" s="13">
        <v>23072.699999999964</v>
      </c>
      <c r="J731" s="13">
        <v>23072.699999999964</v>
      </c>
      <c r="K731" s="13">
        <v>23072.699999999964</v>
      </c>
      <c r="L731" s="13">
        <v>23072.699999999964</v>
      </c>
      <c r="M731" s="13">
        <v>23072.699999999964</v>
      </c>
      <c r="N731" s="13">
        <v>23072.699999999964</v>
      </c>
      <c r="O731" s="13">
        <v>23072.699999999964</v>
      </c>
      <c r="P731" s="13">
        <v>23072.699999999964</v>
      </c>
      <c r="Q731" s="13">
        <v>10684.100000000015</v>
      </c>
      <c r="R731" s="13"/>
      <c r="S731" s="13"/>
      <c r="T731" s="13"/>
      <c r="U731" s="13"/>
      <c r="V731" s="13"/>
      <c r="W731" s="13"/>
      <c r="X731" s="13"/>
      <c r="Y731" s="13"/>
      <c r="Z731" s="13">
        <v>610.10645161290324</v>
      </c>
      <c r="AA731" s="13">
        <v>744.28064516128916</v>
      </c>
      <c r="AB731" s="13">
        <v>744.28064516128916</v>
      </c>
      <c r="AC731" s="13">
        <v>744.28064516128916</v>
      </c>
      <c r="AD731" s="13">
        <v>744.28064516128916</v>
      </c>
      <c r="AE731" s="13">
        <v>744.28064516128916</v>
      </c>
      <c r="AF731" s="13">
        <v>744.28064516128916</v>
      </c>
      <c r="AG731" s="13">
        <v>744.28064516128916</v>
      </c>
      <c r="AH731" s="13">
        <v>744.28064516128916</v>
      </c>
      <c r="AI731" s="13">
        <v>744.28064516128916</v>
      </c>
      <c r="AJ731" s="13">
        <v>344.64838709677468</v>
      </c>
      <c r="AK731" s="13"/>
      <c r="AL731" s="13"/>
      <c r="AM731" s="13"/>
      <c r="AN731" s="13"/>
      <c r="AO731" s="13"/>
      <c r="AP731" s="13"/>
      <c r="AQ731" s="13"/>
      <c r="AR731" s="13"/>
      <c r="AS731" s="13">
        <v>6</v>
      </c>
      <c r="AT731" s="13">
        <v>5</v>
      </c>
      <c r="AU731" s="13">
        <v>5</v>
      </c>
      <c r="AV731" s="13">
        <v>5</v>
      </c>
      <c r="AW731" s="13">
        <v>5</v>
      </c>
      <c r="AX731" s="13">
        <v>5</v>
      </c>
      <c r="AY731" s="13">
        <v>5</v>
      </c>
      <c r="AZ731" s="13">
        <v>5</v>
      </c>
      <c r="BA731" s="13">
        <v>5</v>
      </c>
      <c r="BB731" s="13">
        <v>5</v>
      </c>
      <c r="BC731" s="13">
        <v>2</v>
      </c>
      <c r="BD731" s="13"/>
      <c r="BE731" s="13"/>
      <c r="BF731" s="13"/>
      <c r="BG731" s="13"/>
      <c r="BH731" s="13"/>
      <c r="BI731" s="13"/>
      <c r="BJ731" s="13"/>
      <c r="BK731" s="13"/>
      <c r="BL731" s="13">
        <v>0.19354838709677419</v>
      </c>
      <c r="BM731" s="13">
        <v>0.16129032258064516</v>
      </c>
      <c r="BN731" s="13">
        <v>0.16129032258064516</v>
      </c>
      <c r="BO731" s="13">
        <v>0.16129032258064516</v>
      </c>
      <c r="BP731" s="13">
        <v>0.16129032258064516</v>
      </c>
      <c r="BQ731" s="13">
        <v>0.16129032258064516</v>
      </c>
      <c r="BR731" s="13">
        <v>0.16129032258064516</v>
      </c>
      <c r="BS731" s="13">
        <v>0.16129032258064516</v>
      </c>
      <c r="BT731" s="13">
        <v>0.16129032258064516</v>
      </c>
      <c r="BU731" s="13">
        <v>0.16129032258064516</v>
      </c>
      <c r="BV731" s="13">
        <v>6.4516129032258063E-2</v>
      </c>
      <c r="BW731" s="13"/>
      <c r="BX731" s="13"/>
      <c r="BY731" s="13"/>
      <c r="BZ731" s="13"/>
      <c r="CA731" s="13"/>
      <c r="CB731" s="13"/>
      <c r="CC731" s="13"/>
      <c r="CD731" s="13"/>
      <c r="CE731" s="13"/>
    </row>
    <row r="732" spans="1:83" x14ac:dyDescent="0.2">
      <c r="A732" s="10" t="s">
        <v>27</v>
      </c>
      <c r="B732" s="10">
        <v>814</v>
      </c>
      <c r="C732" s="10" t="s">
        <v>111</v>
      </c>
      <c r="D732" s="10">
        <v>2025</v>
      </c>
      <c r="E732" s="13">
        <v>8</v>
      </c>
      <c r="F732" s="13" t="s">
        <v>1046</v>
      </c>
      <c r="G732" s="13">
        <v>302860.75</v>
      </c>
      <c r="H732" s="13">
        <v>302860.74999999988</v>
      </c>
      <c r="I732" s="13">
        <v>293333.94999999972</v>
      </c>
      <c r="J732" s="13">
        <v>237919.99999999951</v>
      </c>
      <c r="K732" s="13">
        <v>197207.9999999998</v>
      </c>
      <c r="L732" s="13">
        <v>165922.00000000009</v>
      </c>
      <c r="M732" s="13">
        <v>152577.00000000012</v>
      </c>
      <c r="N732" s="13">
        <v>138052.00000000006</v>
      </c>
      <c r="O732" s="13">
        <v>111634.00000000007</v>
      </c>
      <c r="P732" s="13">
        <v>97612.000000000073</v>
      </c>
      <c r="Q732" s="13">
        <v>22128.999999999993</v>
      </c>
      <c r="R732" s="13">
        <v>22128.999999999993</v>
      </c>
      <c r="S732" s="13"/>
      <c r="T732" s="13"/>
      <c r="U732" s="13"/>
      <c r="V732" s="13"/>
      <c r="W732" s="13"/>
      <c r="X732" s="13"/>
      <c r="Y732" s="13"/>
      <c r="Z732" s="13">
        <v>9769.7016129032254</v>
      </c>
      <c r="AA732" s="13">
        <v>9769.7016129032218</v>
      </c>
      <c r="AB732" s="13">
        <v>9462.3854838709594</v>
      </c>
      <c r="AC732" s="13">
        <v>7674.8387096774031</v>
      </c>
      <c r="AD732" s="13">
        <v>6361.5483870967673</v>
      </c>
      <c r="AE732" s="13">
        <v>5352.3225806451637</v>
      </c>
      <c r="AF732" s="13">
        <v>4921.8387096774231</v>
      </c>
      <c r="AG732" s="13">
        <v>4453.2903225806467</v>
      </c>
      <c r="AH732" s="13">
        <v>3601.0967741935506</v>
      </c>
      <c r="AI732" s="13">
        <v>3148.7741935483896</v>
      </c>
      <c r="AJ732" s="13">
        <v>713.83870967741916</v>
      </c>
      <c r="AK732" s="13">
        <v>713.83870967741916</v>
      </c>
      <c r="AL732" s="13"/>
      <c r="AM732" s="13"/>
      <c r="AN732" s="13"/>
      <c r="AO732" s="13"/>
      <c r="AP732" s="13"/>
      <c r="AQ732" s="13"/>
      <c r="AR732" s="13"/>
      <c r="AS732" s="13">
        <v>466</v>
      </c>
      <c r="AT732" s="13">
        <v>412</v>
      </c>
      <c r="AU732" s="13">
        <v>337</v>
      </c>
      <c r="AV732" s="13">
        <v>174</v>
      </c>
      <c r="AW732" s="13">
        <v>109</v>
      </c>
      <c r="AX732" s="13">
        <v>74</v>
      </c>
      <c r="AY732" s="13">
        <v>62</v>
      </c>
      <c r="AZ732" s="13">
        <v>51</v>
      </c>
      <c r="BA732" s="13">
        <v>35</v>
      </c>
      <c r="BB732" s="13">
        <v>29</v>
      </c>
      <c r="BC732" s="13">
        <v>4</v>
      </c>
      <c r="BD732" s="13">
        <v>4</v>
      </c>
      <c r="BE732" s="13"/>
      <c r="BF732" s="13"/>
      <c r="BG732" s="13"/>
      <c r="BH732" s="13"/>
      <c r="BI732" s="13"/>
      <c r="BJ732" s="13"/>
      <c r="BK732" s="13"/>
      <c r="BL732" s="13">
        <v>15.03225806451613</v>
      </c>
      <c r="BM732" s="13">
        <v>13.290322580645162</v>
      </c>
      <c r="BN732" s="13">
        <v>10.870967741935484</v>
      </c>
      <c r="BO732" s="13">
        <v>5.612903225806452</v>
      </c>
      <c r="BP732" s="13">
        <v>3.5161290322580645</v>
      </c>
      <c r="BQ732" s="13">
        <v>2.3870967741935485</v>
      </c>
      <c r="BR732" s="13">
        <v>2</v>
      </c>
      <c r="BS732" s="13">
        <v>1.6451612903225807</v>
      </c>
      <c r="BT732" s="13">
        <v>1.1290322580645162</v>
      </c>
      <c r="BU732" s="13">
        <v>0.93548387096774188</v>
      </c>
      <c r="BV732" s="13">
        <v>0.12903225806451613</v>
      </c>
      <c r="BW732" s="13">
        <v>0.12903225806451613</v>
      </c>
      <c r="BX732" s="13"/>
      <c r="BY732" s="13"/>
      <c r="BZ732" s="13"/>
      <c r="CA732" s="13"/>
      <c r="CB732" s="13"/>
      <c r="CC732" s="13"/>
      <c r="CD732" s="13"/>
      <c r="CE732" s="13">
        <v>185.42361111117759</v>
      </c>
    </row>
    <row r="733" spans="1:83" x14ac:dyDescent="0.2">
      <c r="A733" s="10" t="s">
        <v>27</v>
      </c>
      <c r="B733" s="10">
        <v>896</v>
      </c>
      <c r="C733" s="10" t="s">
        <v>196</v>
      </c>
      <c r="D733" s="10">
        <v>2025</v>
      </c>
      <c r="E733" s="13">
        <v>8</v>
      </c>
      <c r="F733" s="13" t="s">
        <v>1053</v>
      </c>
      <c r="G733" s="13">
        <v>0</v>
      </c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>
        <v>0</v>
      </c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>
        <v>1</v>
      </c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>
        <v>3.2258064516129031E-2</v>
      </c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</row>
    <row r="734" spans="1:83" x14ac:dyDescent="0.2">
      <c r="A734" s="10" t="s">
        <v>27</v>
      </c>
      <c r="B734" s="10">
        <v>863</v>
      </c>
      <c r="C734" s="10" t="s">
        <v>195</v>
      </c>
      <c r="D734" s="10">
        <v>2025</v>
      </c>
      <c r="E734" s="13">
        <v>8</v>
      </c>
      <c r="F734" s="13" t="s">
        <v>1057</v>
      </c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>
        <v>1.28</v>
      </c>
    </row>
    <row r="735" spans="1:83" x14ac:dyDescent="0.2">
      <c r="A735" s="10" t="s">
        <v>27</v>
      </c>
      <c r="B735" s="10">
        <v>573</v>
      </c>
      <c r="C735" s="10" t="s">
        <v>120</v>
      </c>
      <c r="D735" s="10">
        <v>2025</v>
      </c>
      <c r="E735" s="13">
        <v>8</v>
      </c>
      <c r="F735" s="13" t="s">
        <v>1055</v>
      </c>
      <c r="G735" s="13">
        <v>159.99999999999977</v>
      </c>
      <c r="H735" s="13">
        <v>160</v>
      </c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>
        <v>5.1612903225806379</v>
      </c>
      <c r="AA735" s="13">
        <v>5.161290322580645</v>
      </c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>
        <v>6</v>
      </c>
      <c r="AT735" s="13">
        <v>2</v>
      </c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>
        <v>0.19354838709677419</v>
      </c>
      <c r="BM735" s="13">
        <v>6.4516129032258063E-2</v>
      </c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>
        <v>171.70361111111009</v>
      </c>
    </row>
    <row r="736" spans="1:83" x14ac:dyDescent="0.2">
      <c r="A736" s="10" t="s">
        <v>27</v>
      </c>
      <c r="B736" s="10">
        <v>558</v>
      </c>
      <c r="C736" s="10" t="s">
        <v>90</v>
      </c>
      <c r="D736" s="10">
        <v>2025</v>
      </c>
      <c r="E736" s="13">
        <v>8</v>
      </c>
      <c r="F736" s="13" t="s">
        <v>1056</v>
      </c>
      <c r="G736" s="13">
        <v>6318</v>
      </c>
      <c r="H736" s="13">
        <v>6318</v>
      </c>
      <c r="I736" s="13">
        <v>6159</v>
      </c>
      <c r="J736" s="13">
        <v>6159</v>
      </c>
      <c r="K736" s="13">
        <v>6159</v>
      </c>
      <c r="L736" s="13">
        <v>6159</v>
      </c>
      <c r="M736" s="13">
        <v>6159</v>
      </c>
      <c r="N736" s="13">
        <v>4940</v>
      </c>
      <c r="O736" s="13">
        <v>3163</v>
      </c>
      <c r="P736" s="13">
        <v>3163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>
        <v>203.80645161290323</v>
      </c>
      <c r="AA736" s="13">
        <v>203.80645161290323</v>
      </c>
      <c r="AB736" s="13">
        <v>198.67741935483872</v>
      </c>
      <c r="AC736" s="13">
        <v>198.67741935483872</v>
      </c>
      <c r="AD736" s="13">
        <v>198.67741935483872</v>
      </c>
      <c r="AE736" s="13">
        <v>198.67741935483872</v>
      </c>
      <c r="AF736" s="13">
        <v>198.67741935483872</v>
      </c>
      <c r="AG736" s="13">
        <v>159.35483870967741</v>
      </c>
      <c r="AH736" s="13">
        <v>102.03225806451613</v>
      </c>
      <c r="AI736" s="13">
        <v>102.03225806451613</v>
      </c>
      <c r="AJ736" s="13"/>
      <c r="AK736" s="13"/>
      <c r="AL736" s="13"/>
      <c r="AM736" s="13"/>
      <c r="AN736" s="13"/>
      <c r="AO736" s="13"/>
      <c r="AP736" s="13"/>
      <c r="AQ736" s="13"/>
      <c r="AR736" s="13"/>
      <c r="AS736" s="13">
        <v>4</v>
      </c>
      <c r="AT736" s="13">
        <v>4</v>
      </c>
      <c r="AU736" s="13">
        <v>3</v>
      </c>
      <c r="AV736" s="13">
        <v>3</v>
      </c>
      <c r="AW736" s="13">
        <v>3</v>
      </c>
      <c r="AX736" s="13">
        <v>3</v>
      </c>
      <c r="AY736" s="13">
        <v>3</v>
      </c>
      <c r="AZ736" s="13">
        <v>2</v>
      </c>
      <c r="BA736" s="13">
        <v>1</v>
      </c>
      <c r="BB736" s="13">
        <v>1</v>
      </c>
      <c r="BC736" s="13"/>
      <c r="BD736" s="13"/>
      <c r="BE736" s="13"/>
      <c r="BF736" s="13"/>
      <c r="BG736" s="13"/>
      <c r="BH736" s="13"/>
      <c r="BI736" s="13"/>
      <c r="BJ736" s="13"/>
      <c r="BK736" s="13"/>
      <c r="BL736" s="13">
        <v>0.12903225806451613</v>
      </c>
      <c r="BM736" s="13">
        <v>0.12903225806451613</v>
      </c>
      <c r="BN736" s="13">
        <v>9.6774193548387094E-2</v>
      </c>
      <c r="BO736" s="13">
        <v>9.6774193548387094E-2</v>
      </c>
      <c r="BP736" s="13">
        <v>9.6774193548387094E-2</v>
      </c>
      <c r="BQ736" s="13">
        <v>9.6774193548387094E-2</v>
      </c>
      <c r="BR736" s="13">
        <v>9.6774193548387094E-2</v>
      </c>
      <c r="BS736" s="13">
        <v>6.4516129032258063E-2</v>
      </c>
      <c r="BT736" s="13">
        <v>3.2258064516129031E-2</v>
      </c>
      <c r="BU736" s="13">
        <v>3.2258064516129031E-2</v>
      </c>
      <c r="BV736" s="13"/>
      <c r="BW736" s="13"/>
      <c r="BX736" s="13"/>
      <c r="BY736" s="13"/>
      <c r="BZ736" s="13"/>
      <c r="CA736" s="13"/>
      <c r="CB736" s="13"/>
      <c r="CC736" s="13"/>
      <c r="CD736" s="13"/>
      <c r="CE736" s="13">
        <v>2.8072222222108394</v>
      </c>
    </row>
    <row r="737" spans="1:83" x14ac:dyDescent="0.2">
      <c r="A737" s="10" t="s">
        <v>27</v>
      </c>
      <c r="B737" s="10">
        <v>530</v>
      </c>
      <c r="C737" s="10" t="s">
        <v>92</v>
      </c>
      <c r="D737" s="10">
        <v>2025</v>
      </c>
      <c r="E737" s="13">
        <v>8</v>
      </c>
      <c r="F737" s="13" t="s">
        <v>1052</v>
      </c>
      <c r="G737" s="13">
        <v>0</v>
      </c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>
        <v>0</v>
      </c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>
        <v>1</v>
      </c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>
        <v>3.2258064516129031E-2</v>
      </c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</row>
    <row r="738" spans="1:83" x14ac:dyDescent="0.2">
      <c r="A738" s="10" t="s">
        <v>27</v>
      </c>
      <c r="B738" s="10">
        <v>898</v>
      </c>
      <c r="C738" s="10" t="s">
        <v>107</v>
      </c>
      <c r="D738" s="10">
        <v>2025</v>
      </c>
      <c r="E738" s="13">
        <v>8</v>
      </c>
      <c r="F738" s="13" t="s">
        <v>1050</v>
      </c>
      <c r="G738" s="13">
        <v>175738.84999999986</v>
      </c>
      <c r="H738" s="13">
        <v>178218.84999999992</v>
      </c>
      <c r="I738" s="13">
        <v>172427.84999999992</v>
      </c>
      <c r="J738" s="13">
        <v>142084.95000000007</v>
      </c>
      <c r="K738" s="13">
        <v>124278.00000000001</v>
      </c>
      <c r="L738" s="13">
        <v>104082.00000000003</v>
      </c>
      <c r="M738" s="13">
        <v>89665.000000000044</v>
      </c>
      <c r="N738" s="13">
        <v>82884.000000000044</v>
      </c>
      <c r="O738" s="13">
        <v>75668.000000000102</v>
      </c>
      <c r="P738" s="13">
        <v>66295.000000000015</v>
      </c>
      <c r="Q738" s="13">
        <v>22981.999999999985</v>
      </c>
      <c r="R738" s="13">
        <v>22981.999999999985</v>
      </c>
      <c r="S738" s="13"/>
      <c r="T738" s="13"/>
      <c r="U738" s="13"/>
      <c r="V738" s="13"/>
      <c r="W738" s="13"/>
      <c r="X738" s="13"/>
      <c r="Y738" s="13"/>
      <c r="Z738" s="13">
        <v>5668.9951612903178</v>
      </c>
      <c r="AA738" s="13">
        <v>5748.9951612903196</v>
      </c>
      <c r="AB738" s="13">
        <v>5562.1887096774171</v>
      </c>
      <c r="AC738" s="13">
        <v>4583.3854838709703</v>
      </c>
      <c r="AD738" s="13">
        <v>4008.9677419354844</v>
      </c>
      <c r="AE738" s="13">
        <v>3357.4838709677429</v>
      </c>
      <c r="AF738" s="13">
        <v>2892.4193548387111</v>
      </c>
      <c r="AG738" s="13">
        <v>2673.6774193548399</v>
      </c>
      <c r="AH738" s="13">
        <v>2440.9032258064549</v>
      </c>
      <c r="AI738" s="13">
        <v>2138.5483870967746</v>
      </c>
      <c r="AJ738" s="13">
        <v>741.35483870967698</v>
      </c>
      <c r="AK738" s="13">
        <v>741.35483870967698</v>
      </c>
      <c r="AL738" s="13"/>
      <c r="AM738" s="13"/>
      <c r="AN738" s="13"/>
      <c r="AO738" s="13"/>
      <c r="AP738" s="13"/>
      <c r="AQ738" s="13"/>
      <c r="AR738" s="13"/>
      <c r="AS738" s="13">
        <v>255</v>
      </c>
      <c r="AT738" s="13">
        <v>226</v>
      </c>
      <c r="AU738" s="13">
        <v>184</v>
      </c>
      <c r="AV738" s="13">
        <v>96</v>
      </c>
      <c r="AW738" s="13">
        <v>67</v>
      </c>
      <c r="AX738" s="13">
        <v>44</v>
      </c>
      <c r="AY738" s="13">
        <v>31</v>
      </c>
      <c r="AZ738" s="13">
        <v>26</v>
      </c>
      <c r="BA738" s="13">
        <v>22</v>
      </c>
      <c r="BB738" s="13">
        <v>18</v>
      </c>
      <c r="BC738" s="13">
        <v>4</v>
      </c>
      <c r="BD738" s="13">
        <v>4</v>
      </c>
      <c r="BE738" s="13"/>
      <c r="BF738" s="13"/>
      <c r="BG738" s="13"/>
      <c r="BH738" s="13"/>
      <c r="BI738" s="13"/>
      <c r="BJ738" s="13"/>
      <c r="BK738" s="13"/>
      <c r="BL738" s="13">
        <v>8.2258064516129039</v>
      </c>
      <c r="BM738" s="13">
        <v>7.290322580645161</v>
      </c>
      <c r="BN738" s="13">
        <v>5.935483870967742</v>
      </c>
      <c r="BO738" s="13">
        <v>3.096774193548387</v>
      </c>
      <c r="BP738" s="13">
        <v>2.161290322580645</v>
      </c>
      <c r="BQ738" s="13">
        <v>1.4193548387096775</v>
      </c>
      <c r="BR738" s="13">
        <v>1</v>
      </c>
      <c r="BS738" s="13">
        <v>0.83870967741935487</v>
      </c>
      <c r="BT738" s="13">
        <v>0.70967741935483875</v>
      </c>
      <c r="BU738" s="13">
        <v>0.58064516129032262</v>
      </c>
      <c r="BV738" s="13">
        <v>0.12903225806451613</v>
      </c>
      <c r="BW738" s="13">
        <v>0.12903225806451613</v>
      </c>
      <c r="BX738" s="13"/>
      <c r="BY738" s="13"/>
      <c r="BZ738" s="13"/>
      <c r="CA738" s="13"/>
      <c r="CB738" s="13"/>
      <c r="CC738" s="13"/>
      <c r="CD738" s="13"/>
      <c r="CE738" s="13">
        <v>164.30611111019272</v>
      </c>
    </row>
    <row r="739" spans="1:83" x14ac:dyDescent="0.2">
      <c r="A739" s="10" t="s">
        <v>27</v>
      </c>
      <c r="B739" s="10">
        <v>548</v>
      </c>
      <c r="C739" s="10" t="s">
        <v>91</v>
      </c>
      <c r="D739" s="10">
        <v>2025</v>
      </c>
      <c r="E739" s="13">
        <v>8</v>
      </c>
      <c r="F739" s="13" t="s">
        <v>1040</v>
      </c>
      <c r="G739" s="13">
        <v>180307.9499999996</v>
      </c>
      <c r="H739" s="13">
        <v>180307.94999999958</v>
      </c>
      <c r="I739" s="13">
        <v>174656.99999999977</v>
      </c>
      <c r="J739" s="13">
        <v>147027</v>
      </c>
      <c r="K739" s="13">
        <v>123691.9999999999</v>
      </c>
      <c r="L739" s="13">
        <v>100757.99999999997</v>
      </c>
      <c r="M739" s="13">
        <v>91918.999999999956</v>
      </c>
      <c r="N739" s="13">
        <v>83938.000000000015</v>
      </c>
      <c r="O739" s="13">
        <v>63169.000000000007</v>
      </c>
      <c r="P739" s="13">
        <v>63169.000000000007</v>
      </c>
      <c r="Q739" s="13">
        <v>12129</v>
      </c>
      <c r="R739" s="13">
        <v>12129</v>
      </c>
      <c r="S739" s="13"/>
      <c r="T739" s="13"/>
      <c r="U739" s="13"/>
      <c r="V739" s="13"/>
      <c r="W739" s="13"/>
      <c r="X739" s="13"/>
      <c r="Y739" s="13"/>
      <c r="Z739" s="13">
        <v>5816.3854838709549</v>
      </c>
      <c r="AA739" s="13">
        <v>5816.385483870954</v>
      </c>
      <c r="AB739" s="13">
        <v>5634.096774193541</v>
      </c>
      <c r="AC739" s="13">
        <v>4742.8064516129034</v>
      </c>
      <c r="AD739" s="13">
        <v>3990.064516129029</v>
      </c>
      <c r="AE739" s="13">
        <v>3250.2580645161279</v>
      </c>
      <c r="AF739" s="13">
        <v>2965.129032258063</v>
      </c>
      <c r="AG739" s="13">
        <v>2707.677419354839</v>
      </c>
      <c r="AH739" s="13">
        <v>2037.7096774193551</v>
      </c>
      <c r="AI739" s="13">
        <v>2037.7096774193551</v>
      </c>
      <c r="AJ739" s="13">
        <v>391.25806451612902</v>
      </c>
      <c r="AK739" s="13">
        <v>391.25806451612902</v>
      </c>
      <c r="AL739" s="13"/>
      <c r="AM739" s="13"/>
      <c r="AN739" s="13"/>
      <c r="AO739" s="13"/>
      <c r="AP739" s="13"/>
      <c r="AQ739" s="13"/>
      <c r="AR739" s="13"/>
      <c r="AS739" s="13">
        <v>267</v>
      </c>
      <c r="AT739" s="13">
        <v>236</v>
      </c>
      <c r="AU739" s="13">
        <v>191</v>
      </c>
      <c r="AV739" s="13">
        <v>110</v>
      </c>
      <c r="AW739" s="13">
        <v>72</v>
      </c>
      <c r="AX739" s="13">
        <v>46</v>
      </c>
      <c r="AY739" s="13">
        <v>38</v>
      </c>
      <c r="AZ739" s="13">
        <v>32</v>
      </c>
      <c r="BA739" s="13">
        <v>19</v>
      </c>
      <c r="BB739" s="13">
        <v>19</v>
      </c>
      <c r="BC739" s="13">
        <v>2</v>
      </c>
      <c r="BD739" s="13">
        <v>2</v>
      </c>
      <c r="BE739" s="13"/>
      <c r="BF739" s="13"/>
      <c r="BG739" s="13"/>
      <c r="BH739" s="13"/>
      <c r="BI739" s="13"/>
      <c r="BJ739" s="13"/>
      <c r="BK739" s="13"/>
      <c r="BL739" s="13">
        <v>8.612903225806452</v>
      </c>
      <c r="BM739" s="13">
        <v>7.612903225806452</v>
      </c>
      <c r="BN739" s="13">
        <v>6.161290322580645</v>
      </c>
      <c r="BO739" s="13">
        <v>3.5483870967741935</v>
      </c>
      <c r="BP739" s="13">
        <v>2.3225806451612905</v>
      </c>
      <c r="BQ739" s="13">
        <v>1.4838709677419355</v>
      </c>
      <c r="BR739" s="13">
        <v>1.2258064516129032</v>
      </c>
      <c r="BS739" s="13">
        <v>1.032258064516129</v>
      </c>
      <c r="BT739" s="13">
        <v>0.61290322580645162</v>
      </c>
      <c r="BU739" s="13">
        <v>0.61290322580645162</v>
      </c>
      <c r="BV739" s="13">
        <v>6.4516129032258063E-2</v>
      </c>
      <c r="BW739" s="13">
        <v>6.4516129032258063E-2</v>
      </c>
      <c r="BX739" s="13"/>
      <c r="BY739" s="13"/>
      <c r="BZ739" s="13"/>
      <c r="CA739" s="13"/>
      <c r="CB739" s="13"/>
      <c r="CC739" s="13"/>
      <c r="CD739" s="13"/>
      <c r="CE739" s="13">
        <v>149.89472222235287</v>
      </c>
    </row>
    <row r="740" spans="1:83" x14ac:dyDescent="0.2">
      <c r="A740" s="10" t="s">
        <v>27</v>
      </c>
      <c r="B740" s="10">
        <v>891</v>
      </c>
      <c r="C740" s="10" t="s">
        <v>113</v>
      </c>
      <c r="D740" s="10">
        <v>2025</v>
      </c>
      <c r="E740" s="13">
        <v>8</v>
      </c>
      <c r="F740" s="13" t="s">
        <v>1049</v>
      </c>
      <c r="G740" s="13">
        <v>266921.90000000037</v>
      </c>
      <c r="H740" s="13">
        <v>266921.90000000037</v>
      </c>
      <c r="I740" s="13">
        <v>258486.95000000036</v>
      </c>
      <c r="J740" s="13">
        <v>217759.00000000009</v>
      </c>
      <c r="K740" s="13">
        <v>193279.00000000026</v>
      </c>
      <c r="L740" s="13">
        <v>174432.00000000029</v>
      </c>
      <c r="M740" s="13">
        <v>164404.00000000029</v>
      </c>
      <c r="N740" s="13">
        <v>156577.00000000032</v>
      </c>
      <c r="O740" s="13">
        <v>131487.00000000006</v>
      </c>
      <c r="P740" s="13">
        <v>122461.99999999994</v>
      </c>
      <c r="Q740" s="13">
        <v>70741.999999999927</v>
      </c>
      <c r="R740" s="13">
        <v>70741.999999999927</v>
      </c>
      <c r="S740" s="13">
        <v>48681.000000000007</v>
      </c>
      <c r="T740" s="13">
        <v>48681.000000000007</v>
      </c>
      <c r="U740" s="13">
        <v>38540</v>
      </c>
      <c r="V740" s="13">
        <v>38540</v>
      </c>
      <c r="W740" s="13">
        <v>38540</v>
      </c>
      <c r="X740" s="13">
        <v>38540</v>
      </c>
      <c r="Y740" s="13"/>
      <c r="Z740" s="13">
        <v>8610.3838709677548</v>
      </c>
      <c r="AA740" s="13">
        <v>8610.3838709677548</v>
      </c>
      <c r="AB740" s="13">
        <v>8338.2887096774302</v>
      </c>
      <c r="AC740" s="13">
        <v>7024.4838709677451</v>
      </c>
      <c r="AD740" s="13">
        <v>6234.8064516129116</v>
      </c>
      <c r="AE740" s="13">
        <v>5626.8387096774286</v>
      </c>
      <c r="AF740" s="13">
        <v>5303.3548387096871</v>
      </c>
      <c r="AG740" s="13">
        <v>5050.8709677419456</v>
      </c>
      <c r="AH740" s="13">
        <v>4241.5161290322603</v>
      </c>
      <c r="AI740" s="13">
        <v>3950.3870967741918</v>
      </c>
      <c r="AJ740" s="13">
        <v>2281.9999999999977</v>
      </c>
      <c r="AK740" s="13">
        <v>2281.9999999999977</v>
      </c>
      <c r="AL740" s="13">
        <v>1570.3548387096776</v>
      </c>
      <c r="AM740" s="13">
        <v>1570.3548387096776</v>
      </c>
      <c r="AN740" s="13">
        <v>1243.2258064516129</v>
      </c>
      <c r="AO740" s="13">
        <v>1243.2258064516129</v>
      </c>
      <c r="AP740" s="13">
        <v>1243.2258064516129</v>
      </c>
      <c r="AQ740" s="13">
        <v>1243.2258064516129</v>
      </c>
      <c r="AR740" s="13"/>
      <c r="AS740" s="13">
        <v>328</v>
      </c>
      <c r="AT740" s="13">
        <v>303</v>
      </c>
      <c r="AU740" s="13">
        <v>239</v>
      </c>
      <c r="AV740" s="13">
        <v>117</v>
      </c>
      <c r="AW740" s="13">
        <v>77</v>
      </c>
      <c r="AX740" s="13">
        <v>56</v>
      </c>
      <c r="AY740" s="13">
        <v>47</v>
      </c>
      <c r="AZ740" s="13">
        <v>41</v>
      </c>
      <c r="BA740" s="13">
        <v>26</v>
      </c>
      <c r="BB740" s="13">
        <v>22</v>
      </c>
      <c r="BC740" s="13">
        <v>6</v>
      </c>
      <c r="BD740" s="13">
        <v>6</v>
      </c>
      <c r="BE740" s="13">
        <v>2</v>
      </c>
      <c r="BF740" s="13">
        <v>2</v>
      </c>
      <c r="BG740" s="13">
        <v>1</v>
      </c>
      <c r="BH740" s="13">
        <v>1</v>
      </c>
      <c r="BI740" s="13">
        <v>1</v>
      </c>
      <c r="BJ740" s="13">
        <v>1</v>
      </c>
      <c r="BK740" s="13"/>
      <c r="BL740" s="13">
        <v>10.580645161290322</v>
      </c>
      <c r="BM740" s="13">
        <v>9.7741935483870961</v>
      </c>
      <c r="BN740" s="13">
        <v>7.709677419354839</v>
      </c>
      <c r="BO740" s="13">
        <v>3.774193548387097</v>
      </c>
      <c r="BP740" s="13">
        <v>2.4838709677419355</v>
      </c>
      <c r="BQ740" s="13">
        <v>1.8064516129032258</v>
      </c>
      <c r="BR740" s="13">
        <v>1.5161290322580645</v>
      </c>
      <c r="BS740" s="13">
        <v>1.3225806451612903</v>
      </c>
      <c r="BT740" s="13">
        <v>0.83870967741935487</v>
      </c>
      <c r="BU740" s="13">
        <v>0.70967741935483875</v>
      </c>
      <c r="BV740" s="13">
        <v>0.19354838709677419</v>
      </c>
      <c r="BW740" s="13">
        <v>0.19354838709677419</v>
      </c>
      <c r="BX740" s="13">
        <v>6.4516129032258063E-2</v>
      </c>
      <c r="BY740" s="13">
        <v>6.4516129032258063E-2</v>
      </c>
      <c r="BZ740" s="13">
        <v>3.2258064516129031E-2</v>
      </c>
      <c r="CA740" s="13">
        <v>3.2258064516129031E-2</v>
      </c>
      <c r="CB740" s="13">
        <v>3.2258064516129031E-2</v>
      </c>
      <c r="CC740" s="13">
        <v>3.2258064516129031E-2</v>
      </c>
      <c r="CD740" s="13"/>
      <c r="CE740" s="13">
        <v>148.08861111098668</v>
      </c>
    </row>
    <row r="741" spans="1:83" x14ac:dyDescent="0.2">
      <c r="A741" s="10" t="s">
        <v>27</v>
      </c>
      <c r="B741" s="10">
        <v>576</v>
      </c>
      <c r="C741" s="10" t="s">
        <v>193</v>
      </c>
      <c r="D741" s="10">
        <v>2025</v>
      </c>
      <c r="E741" s="13">
        <v>8</v>
      </c>
      <c r="F741" s="13" t="s">
        <v>1048</v>
      </c>
      <c r="G741" s="13">
        <v>176015.89999999964</v>
      </c>
      <c r="H741" s="13">
        <v>176124.89999999982</v>
      </c>
      <c r="I741" s="13">
        <v>172114.99999999985</v>
      </c>
      <c r="J741" s="13">
        <v>138786.00000000009</v>
      </c>
      <c r="K741" s="13">
        <v>116323.00000000009</v>
      </c>
      <c r="L741" s="13">
        <v>94822.00000000016</v>
      </c>
      <c r="M741" s="13">
        <v>79778.000000000175</v>
      </c>
      <c r="N741" s="13">
        <v>72008.00000000016</v>
      </c>
      <c r="O741" s="13">
        <v>60839.000000000015</v>
      </c>
      <c r="P741" s="13">
        <v>54033.999999999978</v>
      </c>
      <c r="Q741" s="13">
        <v>16916</v>
      </c>
      <c r="R741" s="13">
        <v>16916</v>
      </c>
      <c r="S741" s="13">
        <v>11416.000000000007</v>
      </c>
      <c r="T741" s="13">
        <v>11416.000000000007</v>
      </c>
      <c r="U741" s="13">
        <v>11416.000000000007</v>
      </c>
      <c r="V741" s="13"/>
      <c r="W741" s="13"/>
      <c r="X741" s="13"/>
      <c r="Y741" s="13"/>
      <c r="Z741" s="13">
        <v>5677.9322580645048</v>
      </c>
      <c r="AA741" s="13">
        <v>5681.4483870967688</v>
      </c>
      <c r="AB741" s="13">
        <v>5552.0967741935438</v>
      </c>
      <c r="AC741" s="13">
        <v>4476.9677419354866</v>
      </c>
      <c r="AD741" s="13">
        <v>3752.3548387096803</v>
      </c>
      <c r="AE741" s="13">
        <v>3058.7741935483923</v>
      </c>
      <c r="AF741" s="13">
        <v>2573.4838709677474</v>
      </c>
      <c r="AG741" s="13">
        <v>2322.8387096774245</v>
      </c>
      <c r="AH741" s="13">
        <v>1962.5483870967746</v>
      </c>
      <c r="AI741" s="13">
        <v>1743.0322580645154</v>
      </c>
      <c r="AJ741" s="13">
        <v>545.67741935483866</v>
      </c>
      <c r="AK741" s="13">
        <v>545.67741935483866</v>
      </c>
      <c r="AL741" s="13">
        <v>368.25806451612925</v>
      </c>
      <c r="AM741" s="13">
        <v>368.25806451612925</v>
      </c>
      <c r="AN741" s="13">
        <v>368.25806451612925</v>
      </c>
      <c r="AO741" s="13"/>
      <c r="AP741" s="13"/>
      <c r="AQ741" s="13"/>
      <c r="AR741" s="13"/>
      <c r="AS741" s="13">
        <v>267</v>
      </c>
      <c r="AT741" s="13">
        <v>238</v>
      </c>
      <c r="AU741" s="13">
        <v>205</v>
      </c>
      <c r="AV741" s="13">
        <v>105</v>
      </c>
      <c r="AW741" s="13">
        <v>69</v>
      </c>
      <c r="AX741" s="13">
        <v>44</v>
      </c>
      <c r="AY741" s="13">
        <v>30</v>
      </c>
      <c r="AZ741" s="13">
        <v>24</v>
      </c>
      <c r="BA741" s="13">
        <v>17</v>
      </c>
      <c r="BB741" s="13">
        <v>14</v>
      </c>
      <c r="BC741" s="13">
        <v>2</v>
      </c>
      <c r="BD741" s="13">
        <v>2</v>
      </c>
      <c r="BE741" s="13">
        <v>1</v>
      </c>
      <c r="BF741" s="13">
        <v>1</v>
      </c>
      <c r="BG741" s="13">
        <v>1</v>
      </c>
      <c r="BH741" s="13"/>
      <c r="BI741" s="13"/>
      <c r="BJ741" s="13"/>
      <c r="BK741" s="13"/>
      <c r="BL741" s="13">
        <v>8.612903225806452</v>
      </c>
      <c r="BM741" s="13">
        <v>7.67741935483871</v>
      </c>
      <c r="BN741" s="13">
        <v>6.612903225806452</v>
      </c>
      <c r="BO741" s="13">
        <v>3.3870967741935485</v>
      </c>
      <c r="BP741" s="13">
        <v>2.225806451612903</v>
      </c>
      <c r="BQ741" s="13">
        <v>1.4193548387096775</v>
      </c>
      <c r="BR741" s="13">
        <v>0.967741935483871</v>
      </c>
      <c r="BS741" s="13">
        <v>0.77419354838709675</v>
      </c>
      <c r="BT741" s="13">
        <v>0.54838709677419351</v>
      </c>
      <c r="BU741" s="13">
        <v>0.45161290322580644</v>
      </c>
      <c r="BV741" s="13">
        <v>6.4516129032258063E-2</v>
      </c>
      <c r="BW741" s="13">
        <v>6.4516129032258063E-2</v>
      </c>
      <c r="BX741" s="13">
        <v>3.2258064516129031E-2</v>
      </c>
      <c r="BY741" s="13">
        <v>3.2258064516129031E-2</v>
      </c>
      <c r="BZ741" s="13">
        <v>3.2258064516129031E-2</v>
      </c>
      <c r="CA741" s="13"/>
      <c r="CB741" s="13"/>
      <c r="CC741" s="13"/>
      <c r="CD741" s="13"/>
      <c r="CE741" s="13">
        <v>170.22722222198965</v>
      </c>
    </row>
    <row r="742" spans="1:83" x14ac:dyDescent="0.2">
      <c r="A742" s="10" t="s">
        <v>27</v>
      </c>
      <c r="B742" s="10">
        <v>820</v>
      </c>
      <c r="C742" s="10" t="s">
        <v>134</v>
      </c>
      <c r="D742" s="10">
        <v>2025</v>
      </c>
      <c r="E742" s="13">
        <v>8</v>
      </c>
      <c r="F742" s="13" t="s">
        <v>1047</v>
      </c>
      <c r="G742" s="13">
        <v>150587.84999999983</v>
      </c>
      <c r="H742" s="13">
        <v>150587.84999999992</v>
      </c>
      <c r="I742" s="13">
        <v>147009.89999999997</v>
      </c>
      <c r="J742" s="13">
        <v>112296.0000000001</v>
      </c>
      <c r="K742" s="13">
        <v>95840.000000000116</v>
      </c>
      <c r="L742" s="13">
        <v>78872.000000000102</v>
      </c>
      <c r="M742" s="13">
        <v>70119.000000000102</v>
      </c>
      <c r="N742" s="13">
        <v>66052.000000000029</v>
      </c>
      <c r="O742" s="13">
        <v>56170</v>
      </c>
      <c r="P742" s="13">
        <v>53980</v>
      </c>
      <c r="Q742" s="13">
        <v>23571</v>
      </c>
      <c r="R742" s="13">
        <v>23571</v>
      </c>
      <c r="S742" s="13">
        <v>12571</v>
      </c>
      <c r="T742" s="13">
        <v>12571</v>
      </c>
      <c r="U742" s="13">
        <v>12571</v>
      </c>
      <c r="V742" s="13"/>
      <c r="W742" s="13"/>
      <c r="X742" s="13"/>
      <c r="Y742" s="13"/>
      <c r="Z742" s="13">
        <v>4857.6725806451559</v>
      </c>
      <c r="AA742" s="13">
        <v>4857.6725806451586</v>
      </c>
      <c r="AB742" s="13">
        <v>4742.2548387096767</v>
      </c>
      <c r="AC742" s="13">
        <v>3622.451612903229</v>
      </c>
      <c r="AD742" s="13">
        <v>3091.61290322581</v>
      </c>
      <c r="AE742" s="13">
        <v>2544.2580645161324</v>
      </c>
      <c r="AF742" s="13">
        <v>2261.9032258064549</v>
      </c>
      <c r="AG742" s="13">
        <v>2130.7096774193556</v>
      </c>
      <c r="AH742" s="13">
        <v>1811.9354838709678</v>
      </c>
      <c r="AI742" s="13">
        <v>1741.2903225806451</v>
      </c>
      <c r="AJ742" s="13">
        <v>760.35483870967744</v>
      </c>
      <c r="AK742" s="13">
        <v>760.35483870967744</v>
      </c>
      <c r="AL742" s="13">
        <v>405.51612903225805</v>
      </c>
      <c r="AM742" s="13">
        <v>405.51612903225805</v>
      </c>
      <c r="AN742" s="13">
        <v>405.51612903225805</v>
      </c>
      <c r="AO742" s="13"/>
      <c r="AP742" s="13"/>
      <c r="AQ742" s="13"/>
      <c r="AR742" s="13"/>
      <c r="AS742" s="13">
        <v>247</v>
      </c>
      <c r="AT742" s="13">
        <v>217</v>
      </c>
      <c r="AU742" s="13">
        <v>184</v>
      </c>
      <c r="AV742" s="13">
        <v>77</v>
      </c>
      <c r="AW742" s="13">
        <v>50</v>
      </c>
      <c r="AX742" s="13">
        <v>31</v>
      </c>
      <c r="AY742" s="13">
        <v>23</v>
      </c>
      <c r="AZ742" s="13">
        <v>20</v>
      </c>
      <c r="BA742" s="13">
        <v>14</v>
      </c>
      <c r="BB742" s="13">
        <v>13</v>
      </c>
      <c r="BC742" s="13">
        <v>3</v>
      </c>
      <c r="BD742" s="13">
        <v>3</v>
      </c>
      <c r="BE742" s="13">
        <v>1</v>
      </c>
      <c r="BF742" s="13">
        <v>1</v>
      </c>
      <c r="BG742" s="13">
        <v>1</v>
      </c>
      <c r="BH742" s="13"/>
      <c r="BI742" s="13"/>
      <c r="BJ742" s="13"/>
      <c r="BK742" s="13"/>
      <c r="BL742" s="13">
        <v>7.967741935483871</v>
      </c>
      <c r="BM742" s="13">
        <v>7</v>
      </c>
      <c r="BN742" s="13">
        <v>5.935483870967742</v>
      </c>
      <c r="BO742" s="13">
        <v>2.4838709677419355</v>
      </c>
      <c r="BP742" s="13">
        <v>1.6129032258064515</v>
      </c>
      <c r="BQ742" s="13">
        <v>1</v>
      </c>
      <c r="BR742" s="13">
        <v>0.74193548387096775</v>
      </c>
      <c r="BS742" s="13">
        <v>0.64516129032258063</v>
      </c>
      <c r="BT742" s="13">
        <v>0.45161290322580644</v>
      </c>
      <c r="BU742" s="13">
        <v>0.41935483870967744</v>
      </c>
      <c r="BV742" s="13">
        <v>9.6774193548387094E-2</v>
      </c>
      <c r="BW742" s="13">
        <v>9.6774193548387094E-2</v>
      </c>
      <c r="BX742" s="13">
        <v>3.2258064516129031E-2</v>
      </c>
      <c r="BY742" s="13">
        <v>3.2258064516129031E-2</v>
      </c>
      <c r="BZ742" s="13">
        <v>3.2258064516129031E-2</v>
      </c>
      <c r="CA742" s="13"/>
      <c r="CB742" s="13"/>
      <c r="CC742" s="13"/>
      <c r="CD742" s="13"/>
      <c r="CE742" s="13">
        <v>175.13000000057741</v>
      </c>
    </row>
    <row r="743" spans="1:83" x14ac:dyDescent="0.2">
      <c r="A743" s="10" t="s">
        <v>27</v>
      </c>
      <c r="B743" s="10">
        <v>520</v>
      </c>
      <c r="C743" s="10" t="s">
        <v>101</v>
      </c>
      <c r="D743" s="10">
        <v>2025</v>
      </c>
      <c r="E743" s="13">
        <v>8</v>
      </c>
      <c r="F743" s="13" t="s">
        <v>1058</v>
      </c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>
        <v>1.28</v>
      </c>
    </row>
    <row r="744" spans="1:83" x14ac:dyDescent="0.2">
      <c r="A744" s="10" t="s">
        <v>27</v>
      </c>
      <c r="B744" s="10">
        <v>547</v>
      </c>
      <c r="C744" s="10" t="s">
        <v>94</v>
      </c>
      <c r="D744" s="10">
        <v>2025</v>
      </c>
      <c r="E744" s="13">
        <v>8</v>
      </c>
      <c r="F744" s="13" t="s">
        <v>1051</v>
      </c>
      <c r="G744" s="13">
        <v>260</v>
      </c>
      <c r="H744" s="13">
        <v>260</v>
      </c>
      <c r="I744" s="13">
        <v>260</v>
      </c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>
        <v>8.387096774193548</v>
      </c>
      <c r="AA744" s="13">
        <v>8.387096774193548</v>
      </c>
      <c r="AB744" s="13">
        <v>8.387096774193548</v>
      </c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>
        <v>1</v>
      </c>
      <c r="AT744" s="13">
        <v>1</v>
      </c>
      <c r="AU744" s="13">
        <v>1</v>
      </c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>
        <v>3.2258064516129031E-2</v>
      </c>
      <c r="BM744" s="13">
        <v>3.2258064516129031E-2</v>
      </c>
      <c r="BN744" s="13">
        <v>3.2258064516129031E-2</v>
      </c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</row>
    <row r="745" spans="1:83" x14ac:dyDescent="0.2">
      <c r="A745" s="10" t="s">
        <v>27</v>
      </c>
      <c r="B745" s="10">
        <v>574</v>
      </c>
      <c r="C745" s="10" t="s">
        <v>100</v>
      </c>
      <c r="D745" s="10">
        <v>2025</v>
      </c>
      <c r="E745" s="13">
        <v>8</v>
      </c>
      <c r="F745" s="13" t="s">
        <v>1045</v>
      </c>
      <c r="G745" s="13">
        <v>305907.799999999</v>
      </c>
      <c r="H745" s="13">
        <v>305907.799999999</v>
      </c>
      <c r="I745" s="13">
        <v>297279.89999999898</v>
      </c>
      <c r="J745" s="13">
        <v>238234.99999999945</v>
      </c>
      <c r="K745" s="13">
        <v>201416.99999999953</v>
      </c>
      <c r="L745" s="13">
        <v>165910.99999999997</v>
      </c>
      <c r="M745" s="13">
        <v>151915.00000000023</v>
      </c>
      <c r="N745" s="13">
        <v>141311.00000000026</v>
      </c>
      <c r="O745" s="13">
        <v>125643.00000000023</v>
      </c>
      <c r="P745" s="13">
        <v>107444.00000000019</v>
      </c>
      <c r="Q745" s="13">
        <v>21629</v>
      </c>
      <c r="R745" s="13">
        <v>16500</v>
      </c>
      <c r="S745" s="13"/>
      <c r="T745" s="13"/>
      <c r="U745" s="13"/>
      <c r="V745" s="13"/>
      <c r="W745" s="13"/>
      <c r="X745" s="13"/>
      <c r="Y745" s="13"/>
      <c r="Z745" s="13">
        <v>9867.9935483870649</v>
      </c>
      <c r="AA745" s="13">
        <v>9867.9935483870649</v>
      </c>
      <c r="AB745" s="13">
        <v>9589.6741935483533</v>
      </c>
      <c r="AC745" s="13">
        <v>7684.9999999999818</v>
      </c>
      <c r="AD745" s="13">
        <v>6497.3225806451464</v>
      </c>
      <c r="AE745" s="13">
        <v>5351.967741935483</v>
      </c>
      <c r="AF745" s="13">
        <v>4900.4838709677497</v>
      </c>
      <c r="AG745" s="13">
        <v>4558.4193548387184</v>
      </c>
      <c r="AH745" s="13">
        <v>4053.0000000000077</v>
      </c>
      <c r="AI745" s="13">
        <v>3465.9354838709737</v>
      </c>
      <c r="AJ745" s="13">
        <v>697.70967741935488</v>
      </c>
      <c r="AK745" s="13">
        <v>532.25806451612902</v>
      </c>
      <c r="AL745" s="13"/>
      <c r="AM745" s="13"/>
      <c r="AN745" s="13"/>
      <c r="AO745" s="13"/>
      <c r="AP745" s="13"/>
      <c r="AQ745" s="13"/>
      <c r="AR745" s="13"/>
      <c r="AS745" s="13">
        <v>450</v>
      </c>
      <c r="AT745" s="13">
        <v>416</v>
      </c>
      <c r="AU745" s="13">
        <v>346</v>
      </c>
      <c r="AV745" s="13">
        <v>171</v>
      </c>
      <c r="AW745" s="13">
        <v>110</v>
      </c>
      <c r="AX745" s="13">
        <v>70</v>
      </c>
      <c r="AY745" s="13">
        <v>57</v>
      </c>
      <c r="AZ745" s="13">
        <v>49</v>
      </c>
      <c r="BA745" s="13">
        <v>40</v>
      </c>
      <c r="BB745" s="13">
        <v>32</v>
      </c>
      <c r="BC745" s="13">
        <v>4</v>
      </c>
      <c r="BD745" s="13">
        <v>3</v>
      </c>
      <c r="BE745" s="13"/>
      <c r="BF745" s="13"/>
      <c r="BG745" s="13"/>
      <c r="BH745" s="13"/>
      <c r="BI745" s="13"/>
      <c r="BJ745" s="13"/>
      <c r="BK745" s="13"/>
      <c r="BL745" s="13">
        <v>14.516129032258064</v>
      </c>
      <c r="BM745" s="13">
        <v>13.419354838709678</v>
      </c>
      <c r="BN745" s="13">
        <v>11.161290322580646</v>
      </c>
      <c r="BO745" s="13">
        <v>5.5161290322580649</v>
      </c>
      <c r="BP745" s="13">
        <v>3.5483870967741935</v>
      </c>
      <c r="BQ745" s="13">
        <v>2.2580645161290325</v>
      </c>
      <c r="BR745" s="13">
        <v>1.8387096774193548</v>
      </c>
      <c r="BS745" s="13">
        <v>1.5806451612903225</v>
      </c>
      <c r="BT745" s="13">
        <v>1.2903225806451613</v>
      </c>
      <c r="BU745" s="13">
        <v>1.032258064516129</v>
      </c>
      <c r="BV745" s="13">
        <v>0.12903225806451613</v>
      </c>
      <c r="BW745" s="13">
        <v>9.6774193548387094E-2</v>
      </c>
      <c r="BX745" s="13"/>
      <c r="BY745" s="13"/>
      <c r="BZ745" s="13"/>
      <c r="CA745" s="13"/>
      <c r="CB745" s="13"/>
      <c r="CC745" s="13"/>
      <c r="CD745" s="13"/>
      <c r="CE745" s="13">
        <v>177.23722222242736</v>
      </c>
    </row>
    <row r="746" spans="1:83" x14ac:dyDescent="0.2">
      <c r="A746" s="10" t="s">
        <v>27</v>
      </c>
      <c r="B746" s="10">
        <v>550</v>
      </c>
      <c r="C746" s="10" t="s">
        <v>178</v>
      </c>
      <c r="D746" s="10">
        <v>2025</v>
      </c>
      <c r="E746" s="13">
        <v>8</v>
      </c>
      <c r="F746" s="13" t="s">
        <v>1044</v>
      </c>
      <c r="G746" s="13">
        <v>13885.950000000003</v>
      </c>
      <c r="H746" s="13">
        <v>13885.95</v>
      </c>
      <c r="I746" s="13">
        <v>12253.949999999997</v>
      </c>
      <c r="J746" s="13">
        <v>6714.9500000000016</v>
      </c>
      <c r="K746" s="13">
        <v>4714</v>
      </c>
      <c r="L746" s="13">
        <v>1304.0000000000002</v>
      </c>
      <c r="M746" s="13">
        <v>1304.0000000000002</v>
      </c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>
        <v>447.933870967742</v>
      </c>
      <c r="AA746" s="13">
        <v>447.93387096774194</v>
      </c>
      <c r="AB746" s="13">
        <v>395.28870967741926</v>
      </c>
      <c r="AC746" s="13">
        <v>216.61129032258069</v>
      </c>
      <c r="AD746" s="13">
        <v>152.06451612903226</v>
      </c>
      <c r="AE746" s="13">
        <v>42.064516129032263</v>
      </c>
      <c r="AF746" s="13">
        <v>42.064516129032263</v>
      </c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>
        <v>53</v>
      </c>
      <c r="AT746" s="13">
        <v>45</v>
      </c>
      <c r="AU746" s="13">
        <v>28</v>
      </c>
      <c r="AV746" s="13">
        <v>8</v>
      </c>
      <c r="AW746" s="13">
        <v>5</v>
      </c>
      <c r="AX746" s="13">
        <v>1</v>
      </c>
      <c r="AY746" s="13">
        <v>1</v>
      </c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>
        <v>1.7096774193548387</v>
      </c>
      <c r="BM746" s="13">
        <v>1.4516129032258065</v>
      </c>
      <c r="BN746" s="13">
        <v>0.90322580645161288</v>
      </c>
      <c r="BO746" s="13">
        <v>0.25806451612903225</v>
      </c>
      <c r="BP746" s="13">
        <v>0.16129032258064516</v>
      </c>
      <c r="BQ746" s="13">
        <v>3.2258064516129031E-2</v>
      </c>
      <c r="BR746" s="13">
        <v>3.2258064516129031E-2</v>
      </c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>
        <v>77.652777777665762</v>
      </c>
    </row>
    <row r="747" spans="1:83" x14ac:dyDescent="0.2">
      <c r="A747" s="10" t="s">
        <v>27</v>
      </c>
      <c r="B747" s="10">
        <v>805</v>
      </c>
      <c r="C747" s="10" t="s">
        <v>137</v>
      </c>
      <c r="D747" s="10">
        <v>2025</v>
      </c>
      <c r="E747" s="13">
        <v>8</v>
      </c>
      <c r="F747" s="13" t="s">
        <v>1043</v>
      </c>
      <c r="G747" s="13">
        <v>2981</v>
      </c>
      <c r="H747" s="13">
        <v>2981</v>
      </c>
      <c r="I747" s="13">
        <v>2857</v>
      </c>
      <c r="J747" s="13">
        <v>1374</v>
      </c>
      <c r="K747" s="13">
        <v>835</v>
      </c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>
        <v>96.161290322580641</v>
      </c>
      <c r="AA747" s="13">
        <v>96.161290322580641</v>
      </c>
      <c r="AB747" s="13">
        <v>92.161290322580641</v>
      </c>
      <c r="AC747" s="13">
        <v>44.322580645161288</v>
      </c>
      <c r="AD747" s="13">
        <v>26.93548387096774</v>
      </c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>
        <v>10</v>
      </c>
      <c r="AT747" s="13">
        <v>8</v>
      </c>
      <c r="AU747" s="13">
        <v>6</v>
      </c>
      <c r="AV747" s="13">
        <v>2</v>
      </c>
      <c r="AW747" s="13">
        <v>1</v>
      </c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>
        <v>0.32258064516129031</v>
      </c>
      <c r="BM747" s="13">
        <v>0.25806451612903225</v>
      </c>
      <c r="BN747" s="13">
        <v>0.19354838709677419</v>
      </c>
      <c r="BO747" s="13">
        <v>6.4516129032258063E-2</v>
      </c>
      <c r="BP747" s="13">
        <v>3.2258064516129031E-2</v>
      </c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>
        <v>16.936944444577676</v>
      </c>
    </row>
    <row r="748" spans="1:83" x14ac:dyDescent="0.2">
      <c r="A748" s="10" t="s">
        <v>27</v>
      </c>
      <c r="B748" s="10">
        <v>569</v>
      </c>
      <c r="C748" s="10" t="s">
        <v>95</v>
      </c>
      <c r="D748" s="10">
        <v>2025</v>
      </c>
      <c r="E748" s="13">
        <v>8</v>
      </c>
      <c r="F748" s="13" t="s">
        <v>1042</v>
      </c>
      <c r="G748" s="13">
        <v>3336</v>
      </c>
      <c r="H748" s="13">
        <v>3336</v>
      </c>
      <c r="I748" s="13">
        <v>3267</v>
      </c>
      <c r="J748" s="13">
        <v>2516</v>
      </c>
      <c r="K748" s="13">
        <v>2014</v>
      </c>
      <c r="L748" s="13">
        <v>1049</v>
      </c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>
        <v>107.61290322580645</v>
      </c>
      <c r="AA748" s="13">
        <v>107.61290322580645</v>
      </c>
      <c r="AB748" s="13">
        <v>105.38709677419355</v>
      </c>
      <c r="AC748" s="13">
        <v>81.161290322580641</v>
      </c>
      <c r="AD748" s="13">
        <v>64.967741935483872</v>
      </c>
      <c r="AE748" s="13">
        <v>33.838709677419352</v>
      </c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>
        <v>7</v>
      </c>
      <c r="AT748" s="13">
        <v>6</v>
      </c>
      <c r="AU748" s="13">
        <v>5</v>
      </c>
      <c r="AV748" s="13">
        <v>3</v>
      </c>
      <c r="AW748" s="13">
        <v>2</v>
      </c>
      <c r="AX748" s="13">
        <v>1</v>
      </c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>
        <v>0.22580645161290322</v>
      </c>
      <c r="BM748" s="13">
        <v>0.19354838709677419</v>
      </c>
      <c r="BN748" s="13">
        <v>0.16129032258064516</v>
      </c>
      <c r="BO748" s="13">
        <v>9.6774193548387094E-2</v>
      </c>
      <c r="BP748" s="13">
        <v>6.4516129032258063E-2</v>
      </c>
      <c r="BQ748" s="13">
        <v>3.2258064516129031E-2</v>
      </c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>
        <v>2.71</v>
      </c>
    </row>
    <row r="749" spans="1:83" x14ac:dyDescent="0.2">
      <c r="A749" s="10" t="s">
        <v>27</v>
      </c>
      <c r="B749" s="10">
        <v>557</v>
      </c>
      <c r="C749" s="10" t="s">
        <v>182</v>
      </c>
      <c r="D749" s="10">
        <v>2025</v>
      </c>
      <c r="E749" s="13">
        <v>8</v>
      </c>
      <c r="F749" s="13" t="s">
        <v>1041</v>
      </c>
      <c r="G749" s="13">
        <v>14192</v>
      </c>
      <c r="H749" s="13">
        <v>14192</v>
      </c>
      <c r="I749" s="13">
        <v>14192</v>
      </c>
      <c r="J749" s="13">
        <v>13015</v>
      </c>
      <c r="K749" s="13">
        <v>11906</v>
      </c>
      <c r="L749" s="13">
        <v>10987</v>
      </c>
      <c r="M749" s="13">
        <v>9932</v>
      </c>
      <c r="N749" s="13">
        <v>8617</v>
      </c>
      <c r="O749" s="13">
        <v>6634</v>
      </c>
      <c r="P749" s="13">
        <v>6634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>
        <v>457.80645161290323</v>
      </c>
      <c r="AA749" s="13">
        <v>457.80645161290323</v>
      </c>
      <c r="AB749" s="13">
        <v>457.80645161290323</v>
      </c>
      <c r="AC749" s="13">
        <v>419.83870967741933</v>
      </c>
      <c r="AD749" s="13">
        <v>384.06451612903226</v>
      </c>
      <c r="AE749" s="13">
        <v>354.41935483870969</v>
      </c>
      <c r="AF749" s="13">
        <v>320.38709677419354</v>
      </c>
      <c r="AG749" s="13">
        <v>277.96774193548384</v>
      </c>
      <c r="AH749" s="13">
        <v>214</v>
      </c>
      <c r="AI749" s="13">
        <v>214</v>
      </c>
      <c r="AJ749" s="13"/>
      <c r="AK749" s="13"/>
      <c r="AL749" s="13"/>
      <c r="AM749" s="13"/>
      <c r="AN749" s="13"/>
      <c r="AO749" s="13"/>
      <c r="AP749" s="13"/>
      <c r="AQ749" s="13"/>
      <c r="AR749" s="13"/>
      <c r="AS749" s="13">
        <v>14</v>
      </c>
      <c r="AT749" s="13">
        <v>12</v>
      </c>
      <c r="AU749" s="13">
        <v>12</v>
      </c>
      <c r="AV749" s="13">
        <v>8</v>
      </c>
      <c r="AW749" s="13">
        <v>6</v>
      </c>
      <c r="AX749" s="13">
        <v>5</v>
      </c>
      <c r="AY749" s="13">
        <v>4</v>
      </c>
      <c r="AZ749" s="13">
        <v>3</v>
      </c>
      <c r="BA749" s="13">
        <v>2</v>
      </c>
      <c r="BB749" s="13">
        <v>2</v>
      </c>
      <c r="BC749" s="13"/>
      <c r="BD749" s="13"/>
      <c r="BE749" s="13"/>
      <c r="BF749" s="13"/>
      <c r="BG749" s="13"/>
      <c r="BH749" s="13"/>
      <c r="BI749" s="13"/>
      <c r="BJ749" s="13"/>
      <c r="BK749" s="13"/>
      <c r="BL749" s="13">
        <v>0.45161290322580644</v>
      </c>
      <c r="BM749" s="13">
        <v>0.38709677419354838</v>
      </c>
      <c r="BN749" s="13">
        <v>0.38709677419354838</v>
      </c>
      <c r="BO749" s="13">
        <v>0.25806451612903225</v>
      </c>
      <c r="BP749" s="13">
        <v>0.19354838709677419</v>
      </c>
      <c r="BQ749" s="13">
        <v>0.16129032258064516</v>
      </c>
      <c r="BR749" s="13">
        <v>0.12903225806451613</v>
      </c>
      <c r="BS749" s="13">
        <v>9.6774193548387094E-2</v>
      </c>
      <c r="BT749" s="13">
        <v>6.4516129032258063E-2</v>
      </c>
      <c r="BU749" s="13">
        <v>6.4516129032258063E-2</v>
      </c>
      <c r="BV749" s="13"/>
      <c r="BW749" s="13"/>
      <c r="BX749" s="13"/>
      <c r="BY749" s="13"/>
      <c r="BZ749" s="13"/>
      <c r="CA749" s="13"/>
      <c r="CB749" s="13"/>
      <c r="CC749" s="13"/>
      <c r="CD749" s="13"/>
      <c r="CE749" s="13">
        <v>20.189999999999998</v>
      </c>
    </row>
    <row r="750" spans="1:83" x14ac:dyDescent="0.2">
      <c r="A750" s="10" t="s">
        <v>27</v>
      </c>
      <c r="B750" s="10">
        <v>516</v>
      </c>
      <c r="C750" s="10" t="s">
        <v>119</v>
      </c>
      <c r="D750" s="10">
        <v>2025</v>
      </c>
      <c r="E750" s="13">
        <v>8</v>
      </c>
      <c r="F750" s="13" t="s">
        <v>1054</v>
      </c>
      <c r="G750" s="13">
        <v>72519.95</v>
      </c>
      <c r="H750" s="13">
        <v>72519.950000000026</v>
      </c>
      <c r="I750" s="13">
        <v>69307.950000000026</v>
      </c>
      <c r="J750" s="13">
        <v>56843.000000000007</v>
      </c>
      <c r="K750" s="13">
        <v>50690.000000000036</v>
      </c>
      <c r="L750" s="13">
        <v>40126.999999999993</v>
      </c>
      <c r="M750" s="13">
        <v>36764</v>
      </c>
      <c r="N750" s="13">
        <v>30263.999999999996</v>
      </c>
      <c r="O750" s="13">
        <v>26989.999999999996</v>
      </c>
      <c r="P750" s="13">
        <v>23999.999999999996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>
        <v>2339.3532258064515</v>
      </c>
      <c r="AA750" s="13">
        <v>2339.3532258064524</v>
      </c>
      <c r="AB750" s="13">
        <v>2235.7403225806461</v>
      </c>
      <c r="AC750" s="13">
        <v>1833.6451612903229</v>
      </c>
      <c r="AD750" s="13">
        <v>1635.1612903225819</v>
      </c>
      <c r="AE750" s="13">
        <v>1294.4193548387095</v>
      </c>
      <c r="AF750" s="13">
        <v>1185.9354838709678</v>
      </c>
      <c r="AG750" s="13">
        <v>976.25806451612891</v>
      </c>
      <c r="AH750" s="13">
        <v>870.64516129032245</v>
      </c>
      <c r="AI750" s="13">
        <v>774.19354838709671</v>
      </c>
      <c r="AJ750" s="13"/>
      <c r="AK750" s="13"/>
      <c r="AL750" s="13"/>
      <c r="AM750" s="13"/>
      <c r="AN750" s="13"/>
      <c r="AO750" s="13"/>
      <c r="AP750" s="13"/>
      <c r="AQ750" s="13"/>
      <c r="AR750" s="13"/>
      <c r="AS750" s="13">
        <v>119</v>
      </c>
      <c r="AT750" s="13">
        <v>106</v>
      </c>
      <c r="AU750" s="13">
        <v>80</v>
      </c>
      <c r="AV750" s="13">
        <v>41</v>
      </c>
      <c r="AW750" s="13">
        <v>31</v>
      </c>
      <c r="AX750" s="13">
        <v>19</v>
      </c>
      <c r="AY750" s="13">
        <v>16</v>
      </c>
      <c r="AZ750" s="13">
        <v>11</v>
      </c>
      <c r="BA750" s="13">
        <v>9</v>
      </c>
      <c r="BB750" s="13">
        <v>8</v>
      </c>
      <c r="BC750" s="13"/>
      <c r="BD750" s="13"/>
      <c r="BE750" s="13"/>
      <c r="BF750" s="13"/>
      <c r="BG750" s="13"/>
      <c r="BH750" s="13"/>
      <c r="BI750" s="13"/>
      <c r="BJ750" s="13"/>
      <c r="BK750" s="13"/>
      <c r="BL750" s="13">
        <v>3.838709677419355</v>
      </c>
      <c r="BM750" s="13">
        <v>3.4193548387096775</v>
      </c>
      <c r="BN750" s="13">
        <v>2.5806451612903225</v>
      </c>
      <c r="BO750" s="13">
        <v>1.3225806451612903</v>
      </c>
      <c r="BP750" s="13">
        <v>1</v>
      </c>
      <c r="BQ750" s="13">
        <v>0.61290322580645162</v>
      </c>
      <c r="BR750" s="13">
        <v>0.5161290322580645</v>
      </c>
      <c r="BS750" s="13">
        <v>0.35483870967741937</v>
      </c>
      <c r="BT750" s="13">
        <v>0.29032258064516131</v>
      </c>
      <c r="BU750" s="13">
        <v>0.25806451612903225</v>
      </c>
      <c r="BV750" s="13"/>
      <c r="BW750" s="13"/>
      <c r="BX750" s="13"/>
      <c r="BY750" s="13"/>
      <c r="BZ750" s="13"/>
      <c r="CA750" s="13"/>
      <c r="CB750" s="13"/>
      <c r="CC750" s="13"/>
      <c r="CD750" s="13"/>
      <c r="CE750" s="13">
        <v>82.395000000614672</v>
      </c>
    </row>
    <row r="751" spans="1:83" x14ac:dyDescent="0.2">
      <c r="A751" s="10" t="s">
        <v>29</v>
      </c>
      <c r="B751" s="10">
        <v>853</v>
      </c>
      <c r="C751" s="10" t="s">
        <v>117</v>
      </c>
      <c r="D751" s="10">
        <v>2025</v>
      </c>
      <c r="E751" s="13">
        <v>8</v>
      </c>
      <c r="F751" s="13" t="s">
        <v>1079</v>
      </c>
      <c r="G751" s="13">
        <v>7207</v>
      </c>
      <c r="H751" s="13">
        <v>7207</v>
      </c>
      <c r="I751" s="13">
        <v>6481</v>
      </c>
      <c r="J751" s="13">
        <v>2894</v>
      </c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>
        <v>232.48387096774192</v>
      </c>
      <c r="AA751" s="13">
        <v>232.48387096774192</v>
      </c>
      <c r="AB751" s="13">
        <v>209.06451612903226</v>
      </c>
      <c r="AC751" s="13">
        <v>93.354838709677423</v>
      </c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>
        <v>34</v>
      </c>
      <c r="AT751" s="13">
        <v>28</v>
      </c>
      <c r="AU751" s="13">
        <v>16</v>
      </c>
      <c r="AV751" s="13">
        <v>5</v>
      </c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>
        <v>1.096774193548387</v>
      </c>
      <c r="BM751" s="13">
        <v>0.90322580645161288</v>
      </c>
      <c r="BN751" s="13">
        <v>0.5161290322580645</v>
      </c>
      <c r="BO751" s="13">
        <v>0.16129032258064516</v>
      </c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>
        <v>175.74361111095641</v>
      </c>
    </row>
    <row r="752" spans="1:83" x14ac:dyDescent="0.2">
      <c r="A752" s="10" t="s">
        <v>29</v>
      </c>
      <c r="B752" s="10">
        <v>805</v>
      </c>
      <c r="C752" s="10" t="s">
        <v>137</v>
      </c>
      <c r="D752" s="10">
        <v>2025</v>
      </c>
      <c r="E752" s="13">
        <v>8</v>
      </c>
      <c r="F752" s="13" t="s">
        <v>1068</v>
      </c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>
        <v>26.115555555531756</v>
      </c>
    </row>
    <row r="753" spans="1:83" x14ac:dyDescent="0.2">
      <c r="A753" s="10" t="s">
        <v>29</v>
      </c>
      <c r="B753" s="10">
        <v>558</v>
      </c>
      <c r="C753" s="10" t="s">
        <v>90</v>
      </c>
      <c r="D753" s="10">
        <v>2025</v>
      </c>
      <c r="E753" s="13">
        <v>8</v>
      </c>
      <c r="F753" s="13" t="s">
        <v>1061</v>
      </c>
      <c r="G753" s="13">
        <v>101868.00000000004</v>
      </c>
      <c r="H753" s="13">
        <v>101868.00000000001</v>
      </c>
      <c r="I753" s="13">
        <v>99140</v>
      </c>
      <c r="J753" s="13">
        <v>76509.999999999985</v>
      </c>
      <c r="K753" s="13">
        <v>58436.999999999993</v>
      </c>
      <c r="L753" s="13">
        <v>50091</v>
      </c>
      <c r="M753" s="13">
        <v>42554</v>
      </c>
      <c r="N753" s="13">
        <v>39994.000000000007</v>
      </c>
      <c r="O753" s="13">
        <v>36770.000000000007</v>
      </c>
      <c r="P753" s="13">
        <v>36770.000000000007</v>
      </c>
      <c r="Q753" s="13">
        <v>21149</v>
      </c>
      <c r="R753" s="13">
        <v>21149</v>
      </c>
      <c r="S753" s="13">
        <v>15271</v>
      </c>
      <c r="T753" s="13">
        <v>15271</v>
      </c>
      <c r="U753" s="13">
        <v>15271</v>
      </c>
      <c r="V753" s="13">
        <v>15271</v>
      </c>
      <c r="W753" s="13"/>
      <c r="X753" s="13"/>
      <c r="Y753" s="13"/>
      <c r="Z753" s="13">
        <v>3286.0645161290336</v>
      </c>
      <c r="AA753" s="13">
        <v>3286.0645161290327</v>
      </c>
      <c r="AB753" s="13">
        <v>3198.0645161290322</v>
      </c>
      <c r="AC753" s="13">
        <v>2468.0645161290317</v>
      </c>
      <c r="AD753" s="13">
        <v>1885.064516129032</v>
      </c>
      <c r="AE753" s="13">
        <v>1615.8387096774193</v>
      </c>
      <c r="AF753" s="13">
        <v>1372.7096774193549</v>
      </c>
      <c r="AG753" s="13">
        <v>1290.1290322580649</v>
      </c>
      <c r="AH753" s="13">
        <v>1186.1290322580649</v>
      </c>
      <c r="AI753" s="13">
        <v>1186.1290322580649</v>
      </c>
      <c r="AJ753" s="13">
        <v>682.22580645161293</v>
      </c>
      <c r="AK753" s="13">
        <v>682.22580645161293</v>
      </c>
      <c r="AL753" s="13">
        <v>492.61290322580646</v>
      </c>
      <c r="AM753" s="13">
        <v>492.61290322580646</v>
      </c>
      <c r="AN753" s="13">
        <v>492.61290322580646</v>
      </c>
      <c r="AO753" s="13">
        <v>492.61290322580646</v>
      </c>
      <c r="AP753" s="13"/>
      <c r="AQ753" s="13"/>
      <c r="AR753" s="13"/>
      <c r="AS753" s="13">
        <v>175</v>
      </c>
      <c r="AT753" s="13">
        <v>154</v>
      </c>
      <c r="AU753" s="13">
        <v>125</v>
      </c>
      <c r="AV753" s="13">
        <v>56</v>
      </c>
      <c r="AW753" s="13">
        <v>27</v>
      </c>
      <c r="AX753" s="13">
        <v>18</v>
      </c>
      <c r="AY753" s="13">
        <v>11</v>
      </c>
      <c r="AZ753" s="13">
        <v>9</v>
      </c>
      <c r="BA753" s="13">
        <v>7</v>
      </c>
      <c r="BB753" s="13">
        <v>7</v>
      </c>
      <c r="BC753" s="13">
        <v>2</v>
      </c>
      <c r="BD753" s="13">
        <v>2</v>
      </c>
      <c r="BE753" s="13">
        <v>1</v>
      </c>
      <c r="BF753" s="13">
        <v>1</v>
      </c>
      <c r="BG753" s="13">
        <v>1</v>
      </c>
      <c r="BH753" s="13">
        <v>1</v>
      </c>
      <c r="BI753" s="13"/>
      <c r="BJ753" s="13"/>
      <c r="BK753" s="13"/>
      <c r="BL753" s="13">
        <v>5.645161290322581</v>
      </c>
      <c r="BM753" s="13">
        <v>4.967741935483871</v>
      </c>
      <c r="BN753" s="13">
        <v>4.032258064516129</v>
      </c>
      <c r="BO753" s="13">
        <v>1.8064516129032258</v>
      </c>
      <c r="BP753" s="13">
        <v>0.87096774193548387</v>
      </c>
      <c r="BQ753" s="13">
        <v>0.58064516129032262</v>
      </c>
      <c r="BR753" s="13">
        <v>0.35483870967741937</v>
      </c>
      <c r="BS753" s="13">
        <v>0.29032258064516131</v>
      </c>
      <c r="BT753" s="13">
        <v>0.22580645161290322</v>
      </c>
      <c r="BU753" s="13">
        <v>0.22580645161290322</v>
      </c>
      <c r="BV753" s="13">
        <v>6.4516129032258063E-2</v>
      </c>
      <c r="BW753" s="13">
        <v>6.4516129032258063E-2</v>
      </c>
      <c r="BX753" s="13">
        <v>3.2258064516129031E-2</v>
      </c>
      <c r="BY753" s="13">
        <v>3.2258064516129031E-2</v>
      </c>
      <c r="BZ753" s="13">
        <v>3.2258064516129031E-2</v>
      </c>
      <c r="CA753" s="13">
        <v>3.2258064516129031E-2</v>
      </c>
      <c r="CB753" s="13"/>
      <c r="CC753" s="13"/>
      <c r="CD753" s="13"/>
      <c r="CE753" s="13">
        <v>172.1327777778078</v>
      </c>
    </row>
    <row r="754" spans="1:83" x14ac:dyDescent="0.2">
      <c r="A754" s="10" t="s">
        <v>29</v>
      </c>
      <c r="B754" s="10">
        <v>891</v>
      </c>
      <c r="C754" s="10" t="s">
        <v>113</v>
      </c>
      <c r="D754" s="10">
        <v>2025</v>
      </c>
      <c r="E754" s="13">
        <v>8</v>
      </c>
      <c r="F754" s="13" t="s">
        <v>1072</v>
      </c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>
        <v>1.43</v>
      </c>
    </row>
    <row r="755" spans="1:83" x14ac:dyDescent="0.2">
      <c r="A755" s="10" t="s">
        <v>29</v>
      </c>
      <c r="B755" s="10">
        <v>572</v>
      </c>
      <c r="C755" s="10" t="s">
        <v>123</v>
      </c>
      <c r="D755" s="10">
        <v>2025</v>
      </c>
      <c r="E755" s="13">
        <v>8</v>
      </c>
      <c r="F755" s="13" t="s">
        <v>1063</v>
      </c>
      <c r="G755" s="13">
        <v>8811</v>
      </c>
      <c r="H755" s="13">
        <v>8811</v>
      </c>
      <c r="I755" s="13">
        <v>8659</v>
      </c>
      <c r="J755" s="13">
        <v>7505</v>
      </c>
      <c r="K755" s="13">
        <v>5151</v>
      </c>
      <c r="L755" s="13">
        <v>5151</v>
      </c>
      <c r="M755" s="13">
        <v>5151</v>
      </c>
      <c r="N755" s="13">
        <v>5151</v>
      </c>
      <c r="O755" s="13">
        <v>5151</v>
      </c>
      <c r="P755" s="13">
        <v>3000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>
        <v>284.22580645161293</v>
      </c>
      <c r="AA755" s="13">
        <v>284.22580645161293</v>
      </c>
      <c r="AB755" s="13">
        <v>279.32258064516128</v>
      </c>
      <c r="AC755" s="13">
        <v>242.09677419354838</v>
      </c>
      <c r="AD755" s="13">
        <v>166.16129032258064</v>
      </c>
      <c r="AE755" s="13">
        <v>166.16129032258064</v>
      </c>
      <c r="AF755" s="13">
        <v>166.16129032258064</v>
      </c>
      <c r="AG755" s="13">
        <v>166.16129032258064</v>
      </c>
      <c r="AH755" s="13">
        <v>166.16129032258064</v>
      </c>
      <c r="AI755" s="13">
        <v>96.774193548387103</v>
      </c>
      <c r="AJ755" s="13"/>
      <c r="AK755" s="13"/>
      <c r="AL755" s="13"/>
      <c r="AM755" s="13"/>
      <c r="AN755" s="13"/>
      <c r="AO755" s="13"/>
      <c r="AP755" s="13"/>
      <c r="AQ755" s="13"/>
      <c r="AR755" s="13"/>
      <c r="AS755" s="13">
        <v>11</v>
      </c>
      <c r="AT755" s="13">
        <v>10</v>
      </c>
      <c r="AU755" s="13">
        <v>9</v>
      </c>
      <c r="AV755" s="13">
        <v>6</v>
      </c>
      <c r="AW755" s="13">
        <v>2</v>
      </c>
      <c r="AX755" s="13">
        <v>2</v>
      </c>
      <c r="AY755" s="13">
        <v>2</v>
      </c>
      <c r="AZ755" s="13">
        <v>2</v>
      </c>
      <c r="BA755" s="13">
        <v>2</v>
      </c>
      <c r="BB755" s="13">
        <v>1</v>
      </c>
      <c r="BC755" s="13"/>
      <c r="BD755" s="13"/>
      <c r="BE755" s="13"/>
      <c r="BF755" s="13"/>
      <c r="BG755" s="13"/>
      <c r="BH755" s="13"/>
      <c r="BI755" s="13"/>
      <c r="BJ755" s="13"/>
      <c r="BK755" s="13"/>
      <c r="BL755" s="13">
        <v>0.35483870967741937</v>
      </c>
      <c r="BM755" s="13">
        <v>0.32258064516129031</v>
      </c>
      <c r="BN755" s="13">
        <v>0.29032258064516131</v>
      </c>
      <c r="BO755" s="13">
        <v>0.19354838709677419</v>
      </c>
      <c r="BP755" s="13">
        <v>6.4516129032258063E-2</v>
      </c>
      <c r="BQ755" s="13">
        <v>6.4516129032258063E-2</v>
      </c>
      <c r="BR755" s="13">
        <v>6.4516129032258063E-2</v>
      </c>
      <c r="BS755" s="13">
        <v>6.4516129032258063E-2</v>
      </c>
      <c r="BT755" s="13">
        <v>6.4516129032258063E-2</v>
      </c>
      <c r="BU755" s="13">
        <v>3.2258064516129031E-2</v>
      </c>
      <c r="BV755" s="13"/>
      <c r="BW755" s="13"/>
      <c r="BX755" s="13"/>
      <c r="BY755" s="13"/>
      <c r="BZ755" s="13"/>
      <c r="CA755" s="13"/>
      <c r="CB755" s="13"/>
      <c r="CC755" s="13"/>
      <c r="CD755" s="13"/>
      <c r="CE755" s="13">
        <v>8.3888888890505768</v>
      </c>
    </row>
    <row r="756" spans="1:83" x14ac:dyDescent="0.2">
      <c r="A756" s="10" t="s">
        <v>29</v>
      </c>
      <c r="B756" s="10">
        <v>559</v>
      </c>
      <c r="C756" s="10" t="s">
        <v>109</v>
      </c>
      <c r="D756" s="10">
        <v>2025</v>
      </c>
      <c r="E756" s="13">
        <v>8</v>
      </c>
      <c r="F756" s="13" t="s">
        <v>1059</v>
      </c>
      <c r="G756" s="13">
        <v>106510.00000000015</v>
      </c>
      <c r="H756" s="13">
        <v>106510.00000000012</v>
      </c>
      <c r="I756" s="13">
        <v>102002.00000000015</v>
      </c>
      <c r="J756" s="13">
        <v>83642.000000000087</v>
      </c>
      <c r="K756" s="13">
        <v>66055.999999999956</v>
      </c>
      <c r="L756" s="13">
        <v>53505.999999999949</v>
      </c>
      <c r="M756" s="13">
        <v>46908.999999999964</v>
      </c>
      <c r="N756" s="13">
        <v>45650.999999999964</v>
      </c>
      <c r="O756" s="13">
        <v>36070.999999999993</v>
      </c>
      <c r="P756" s="13">
        <v>30821.999999999996</v>
      </c>
      <c r="Q756" s="13">
        <v>6822</v>
      </c>
      <c r="R756" s="13">
        <v>6822</v>
      </c>
      <c r="S756" s="13"/>
      <c r="T756" s="13"/>
      <c r="U756" s="13"/>
      <c r="V756" s="13"/>
      <c r="W756" s="13"/>
      <c r="X756" s="13"/>
      <c r="Y756" s="13"/>
      <c r="Z756" s="13">
        <v>3435.8064516129079</v>
      </c>
      <c r="AA756" s="13">
        <v>3435.806451612907</v>
      </c>
      <c r="AB756" s="13">
        <v>3290.3870967741982</v>
      </c>
      <c r="AC756" s="13">
        <v>2698.1290322580671</v>
      </c>
      <c r="AD756" s="13">
        <v>2130.8387096774181</v>
      </c>
      <c r="AE756" s="13">
        <v>1725.9999999999984</v>
      </c>
      <c r="AF756" s="13">
        <v>1513.1935483870957</v>
      </c>
      <c r="AG756" s="13">
        <v>1472.6129032258052</v>
      </c>
      <c r="AH756" s="13">
        <v>1163.58064516129</v>
      </c>
      <c r="AI756" s="13">
        <v>994.25806451612891</v>
      </c>
      <c r="AJ756" s="13">
        <v>220.06451612903226</v>
      </c>
      <c r="AK756" s="13">
        <v>220.06451612903226</v>
      </c>
      <c r="AL756" s="13"/>
      <c r="AM756" s="13"/>
      <c r="AN756" s="13"/>
      <c r="AO756" s="13"/>
      <c r="AP756" s="13"/>
      <c r="AQ756" s="13"/>
      <c r="AR756" s="13"/>
      <c r="AS756" s="13">
        <v>183</v>
      </c>
      <c r="AT756" s="13">
        <v>161</v>
      </c>
      <c r="AU756" s="13">
        <v>119</v>
      </c>
      <c r="AV756" s="13">
        <v>66</v>
      </c>
      <c r="AW756" s="13">
        <v>38</v>
      </c>
      <c r="AX756" s="13">
        <v>24</v>
      </c>
      <c r="AY756" s="13">
        <v>18</v>
      </c>
      <c r="AZ756" s="13">
        <v>17</v>
      </c>
      <c r="BA756" s="13">
        <v>11</v>
      </c>
      <c r="BB756" s="13">
        <v>9</v>
      </c>
      <c r="BC756" s="13">
        <v>1</v>
      </c>
      <c r="BD756" s="13">
        <v>1</v>
      </c>
      <c r="BE756" s="13"/>
      <c r="BF756" s="13"/>
      <c r="BG756" s="13"/>
      <c r="BH756" s="13"/>
      <c r="BI756" s="13"/>
      <c r="BJ756" s="13"/>
      <c r="BK756" s="13"/>
      <c r="BL756" s="13">
        <v>5.903225806451613</v>
      </c>
      <c r="BM756" s="13">
        <v>5.193548387096774</v>
      </c>
      <c r="BN756" s="13">
        <v>3.838709677419355</v>
      </c>
      <c r="BO756" s="13">
        <v>2.129032258064516</v>
      </c>
      <c r="BP756" s="13">
        <v>1.2258064516129032</v>
      </c>
      <c r="BQ756" s="13">
        <v>0.77419354838709675</v>
      </c>
      <c r="BR756" s="13">
        <v>0.58064516129032262</v>
      </c>
      <c r="BS756" s="13">
        <v>0.54838709677419351</v>
      </c>
      <c r="BT756" s="13">
        <v>0.35483870967741937</v>
      </c>
      <c r="BU756" s="13">
        <v>0.29032258064516131</v>
      </c>
      <c r="BV756" s="13">
        <v>3.2258064516129031E-2</v>
      </c>
      <c r="BW756" s="13">
        <v>3.2258064516129031E-2</v>
      </c>
      <c r="BX756" s="13"/>
      <c r="BY756" s="13"/>
      <c r="BZ756" s="13"/>
      <c r="CA756" s="13"/>
      <c r="CB756" s="13"/>
      <c r="CC756" s="13"/>
      <c r="CD756" s="13"/>
      <c r="CE756" s="13">
        <v>146.389444444736</v>
      </c>
    </row>
    <row r="757" spans="1:83" x14ac:dyDescent="0.2">
      <c r="A757" s="10" t="s">
        <v>29</v>
      </c>
      <c r="B757" s="10">
        <v>547</v>
      </c>
      <c r="C757" s="10" t="s">
        <v>94</v>
      </c>
      <c r="D757" s="10">
        <v>2025</v>
      </c>
      <c r="E757" s="13">
        <v>8</v>
      </c>
      <c r="F757" s="13" t="s">
        <v>1062</v>
      </c>
      <c r="G757" s="13">
        <v>1078</v>
      </c>
      <c r="H757" s="13">
        <v>1078</v>
      </c>
      <c r="I757" s="13">
        <v>1078</v>
      </c>
      <c r="J757" s="13">
        <v>1078</v>
      </c>
      <c r="K757" s="13">
        <v>1078</v>
      </c>
      <c r="L757" s="13">
        <v>1078</v>
      </c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>
        <v>34.774193548387096</v>
      </c>
      <c r="AA757" s="13">
        <v>34.774193548387096</v>
      </c>
      <c r="AB757" s="13">
        <v>34.774193548387096</v>
      </c>
      <c r="AC757" s="13">
        <v>34.774193548387096</v>
      </c>
      <c r="AD757" s="13">
        <v>34.774193548387096</v>
      </c>
      <c r="AE757" s="13">
        <v>34.774193548387096</v>
      </c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>
        <v>1</v>
      </c>
      <c r="AT757" s="13">
        <v>1</v>
      </c>
      <c r="AU757" s="13">
        <v>1</v>
      </c>
      <c r="AV757" s="13">
        <v>1</v>
      </c>
      <c r="AW757" s="13">
        <v>1</v>
      </c>
      <c r="AX757" s="13">
        <v>1</v>
      </c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>
        <v>3.2258064516129031E-2</v>
      </c>
      <c r="BM757" s="13">
        <v>3.2258064516129031E-2</v>
      </c>
      <c r="BN757" s="13">
        <v>3.2258064516129031E-2</v>
      </c>
      <c r="BO757" s="13">
        <v>3.2258064516129031E-2</v>
      </c>
      <c r="BP757" s="13">
        <v>3.2258064516129031E-2</v>
      </c>
      <c r="BQ757" s="13">
        <v>3.2258064516129031E-2</v>
      </c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>
        <v>3.12</v>
      </c>
    </row>
    <row r="758" spans="1:83" x14ac:dyDescent="0.2">
      <c r="A758" s="10" t="s">
        <v>29</v>
      </c>
      <c r="B758" s="10">
        <v>571</v>
      </c>
      <c r="C758" s="10" t="s">
        <v>191</v>
      </c>
      <c r="D758" s="10">
        <v>2025</v>
      </c>
      <c r="E758" s="13">
        <v>8</v>
      </c>
      <c r="F758" s="13" t="s">
        <v>1078</v>
      </c>
      <c r="G758" s="13">
        <v>351</v>
      </c>
      <c r="H758" s="13">
        <v>351</v>
      </c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>
        <v>11.32258064516129</v>
      </c>
      <c r="AA758" s="13">
        <v>11.32258064516129</v>
      </c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>
        <v>2</v>
      </c>
      <c r="AT758" s="13">
        <v>2</v>
      </c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>
        <v>6.4516129032258063E-2</v>
      </c>
      <c r="BM758" s="13">
        <v>6.4516129032258063E-2</v>
      </c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>
        <v>11.334722222243435</v>
      </c>
    </row>
    <row r="759" spans="1:83" x14ac:dyDescent="0.2">
      <c r="A759" s="10" t="s">
        <v>29</v>
      </c>
      <c r="B759" s="10">
        <v>838</v>
      </c>
      <c r="C759" s="10" t="s">
        <v>98</v>
      </c>
      <c r="D759" s="10">
        <v>2025</v>
      </c>
      <c r="E759" s="13">
        <v>8</v>
      </c>
      <c r="F759" s="13" t="s">
        <v>1075</v>
      </c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>
        <v>1.79</v>
      </c>
    </row>
    <row r="760" spans="1:83" x14ac:dyDescent="0.2">
      <c r="A760" s="10" t="s">
        <v>29</v>
      </c>
      <c r="B760" s="10">
        <v>863</v>
      </c>
      <c r="C760" s="10" t="s">
        <v>195</v>
      </c>
      <c r="D760" s="10">
        <v>2025</v>
      </c>
      <c r="E760" s="13">
        <v>8</v>
      </c>
      <c r="F760" s="13" t="s">
        <v>1076</v>
      </c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>
        <v>5.67</v>
      </c>
    </row>
    <row r="761" spans="1:83" x14ac:dyDescent="0.2">
      <c r="A761" s="10" t="s">
        <v>29</v>
      </c>
      <c r="B761" s="10">
        <v>870</v>
      </c>
      <c r="C761" s="10" t="s">
        <v>112</v>
      </c>
      <c r="D761" s="10">
        <v>2025</v>
      </c>
      <c r="E761" s="13">
        <v>8</v>
      </c>
      <c r="F761" s="13" t="s">
        <v>1077</v>
      </c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>
        <v>4.32</v>
      </c>
    </row>
    <row r="762" spans="1:83" x14ac:dyDescent="0.2">
      <c r="A762" s="10" t="s">
        <v>29</v>
      </c>
      <c r="B762" s="10">
        <v>803</v>
      </c>
      <c r="C762" s="10" t="s">
        <v>154</v>
      </c>
      <c r="D762" s="10">
        <v>2025</v>
      </c>
      <c r="E762" s="13">
        <v>8</v>
      </c>
      <c r="F762" s="13" t="s">
        <v>1069</v>
      </c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>
        <v>13.149999999999999</v>
      </c>
    </row>
    <row r="763" spans="1:83" x14ac:dyDescent="0.2">
      <c r="A763" s="10" t="s">
        <v>29</v>
      </c>
      <c r="B763" s="10">
        <v>557</v>
      </c>
      <c r="C763" s="10" t="s">
        <v>182</v>
      </c>
      <c r="D763" s="10">
        <v>2025</v>
      </c>
      <c r="E763" s="13">
        <v>8</v>
      </c>
      <c r="F763" s="13" t="s">
        <v>1065</v>
      </c>
      <c r="G763" s="13">
        <v>11798</v>
      </c>
      <c r="H763" s="13">
        <v>11798</v>
      </c>
      <c r="I763" s="13">
        <v>11729</v>
      </c>
      <c r="J763" s="13">
        <v>10128</v>
      </c>
      <c r="K763" s="13">
        <v>8205</v>
      </c>
      <c r="L763" s="13">
        <v>8205</v>
      </c>
      <c r="M763" s="13">
        <v>6053</v>
      </c>
      <c r="N763" s="13">
        <v>4618</v>
      </c>
      <c r="O763" s="13">
        <v>3000</v>
      </c>
      <c r="P763" s="13">
        <v>3000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>
        <v>380.58064516129031</v>
      </c>
      <c r="AA763" s="13">
        <v>380.58064516129031</v>
      </c>
      <c r="AB763" s="13">
        <v>378.35483870967744</v>
      </c>
      <c r="AC763" s="13">
        <v>326.70967741935482</v>
      </c>
      <c r="AD763" s="13">
        <v>264.67741935483872</v>
      </c>
      <c r="AE763" s="13">
        <v>264.67741935483872</v>
      </c>
      <c r="AF763" s="13">
        <v>195.25806451612902</v>
      </c>
      <c r="AG763" s="13">
        <v>148.96774193548387</v>
      </c>
      <c r="AH763" s="13">
        <v>96.774193548387103</v>
      </c>
      <c r="AI763" s="13">
        <v>96.774193548387103</v>
      </c>
      <c r="AJ763" s="13"/>
      <c r="AK763" s="13"/>
      <c r="AL763" s="13"/>
      <c r="AM763" s="13"/>
      <c r="AN763" s="13"/>
      <c r="AO763" s="13"/>
      <c r="AP763" s="13"/>
      <c r="AQ763" s="13"/>
      <c r="AR763" s="13"/>
      <c r="AS763" s="13">
        <v>21</v>
      </c>
      <c r="AT763" s="13">
        <v>14</v>
      </c>
      <c r="AU763" s="13">
        <v>13</v>
      </c>
      <c r="AV763" s="13">
        <v>8</v>
      </c>
      <c r="AW763" s="13">
        <v>5</v>
      </c>
      <c r="AX763" s="13">
        <v>5</v>
      </c>
      <c r="AY763" s="13">
        <v>3</v>
      </c>
      <c r="AZ763" s="13">
        <v>2</v>
      </c>
      <c r="BA763" s="13">
        <v>1</v>
      </c>
      <c r="BB763" s="13">
        <v>1</v>
      </c>
      <c r="BC763" s="13"/>
      <c r="BD763" s="13"/>
      <c r="BE763" s="13"/>
      <c r="BF763" s="13"/>
      <c r="BG763" s="13"/>
      <c r="BH763" s="13"/>
      <c r="BI763" s="13"/>
      <c r="BJ763" s="13"/>
      <c r="BK763" s="13"/>
      <c r="BL763" s="13">
        <v>0.67741935483870963</v>
      </c>
      <c r="BM763" s="13">
        <v>0.45161290322580644</v>
      </c>
      <c r="BN763" s="13">
        <v>0.41935483870967744</v>
      </c>
      <c r="BO763" s="13">
        <v>0.25806451612903225</v>
      </c>
      <c r="BP763" s="13">
        <v>0.16129032258064516</v>
      </c>
      <c r="BQ763" s="13">
        <v>0.16129032258064516</v>
      </c>
      <c r="BR763" s="13">
        <v>9.6774193548387094E-2</v>
      </c>
      <c r="BS763" s="13">
        <v>6.4516129032258063E-2</v>
      </c>
      <c r="BT763" s="13">
        <v>3.2258064516129031E-2</v>
      </c>
      <c r="BU763" s="13">
        <v>3.2258064516129031E-2</v>
      </c>
      <c r="BV763" s="13"/>
      <c r="BW763" s="13"/>
      <c r="BX763" s="13"/>
      <c r="BY763" s="13"/>
      <c r="BZ763" s="13"/>
      <c r="CA763" s="13"/>
      <c r="CB763" s="13"/>
      <c r="CC763" s="13"/>
      <c r="CD763" s="13"/>
      <c r="CE763" s="13">
        <v>44.03</v>
      </c>
    </row>
    <row r="764" spans="1:83" x14ac:dyDescent="0.2">
      <c r="A764" s="10" t="s">
        <v>29</v>
      </c>
      <c r="B764" s="10">
        <v>576</v>
      </c>
      <c r="C764" s="10" t="s">
        <v>193</v>
      </c>
      <c r="D764" s="10">
        <v>2025</v>
      </c>
      <c r="E764" s="13">
        <v>8</v>
      </c>
      <c r="F764" s="13" t="s">
        <v>1067</v>
      </c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>
        <v>2.76</v>
      </c>
    </row>
    <row r="765" spans="1:83" x14ac:dyDescent="0.2">
      <c r="A765" s="10" t="s">
        <v>29</v>
      </c>
      <c r="B765" s="10">
        <v>574</v>
      </c>
      <c r="C765" s="10" t="s">
        <v>100</v>
      </c>
      <c r="D765" s="10">
        <v>2025</v>
      </c>
      <c r="E765" s="13">
        <v>8</v>
      </c>
      <c r="F765" s="13" t="s">
        <v>1074</v>
      </c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>
        <v>2.77</v>
      </c>
    </row>
    <row r="766" spans="1:83" x14ac:dyDescent="0.2">
      <c r="A766" s="10" t="s">
        <v>29</v>
      </c>
      <c r="B766" s="10">
        <v>568</v>
      </c>
      <c r="C766" s="10" t="s">
        <v>189</v>
      </c>
      <c r="D766" s="10">
        <v>2025</v>
      </c>
      <c r="E766" s="13">
        <v>8</v>
      </c>
      <c r="F766" s="13" t="s">
        <v>1064</v>
      </c>
      <c r="G766" s="13">
        <v>155436.00000000012</v>
      </c>
      <c r="H766" s="13">
        <v>155436.00000000012</v>
      </c>
      <c r="I766" s="13">
        <v>153949.00000000012</v>
      </c>
      <c r="J766" s="13">
        <v>136898.00000000006</v>
      </c>
      <c r="K766" s="13">
        <v>124821.00000000009</v>
      </c>
      <c r="L766" s="13">
        <v>114219.99999999997</v>
      </c>
      <c r="M766" s="13">
        <v>111889.99999999997</v>
      </c>
      <c r="N766" s="13">
        <v>110433.99999999997</v>
      </c>
      <c r="O766" s="13">
        <v>103538.99999999997</v>
      </c>
      <c r="P766" s="13">
        <v>96122.999999999971</v>
      </c>
      <c r="Q766" s="13">
        <v>70465.999999999985</v>
      </c>
      <c r="R766" s="13">
        <v>70465.999999999985</v>
      </c>
      <c r="S766" s="13">
        <v>64966</v>
      </c>
      <c r="T766" s="13">
        <v>56966</v>
      </c>
      <c r="U766" s="13">
        <v>56966</v>
      </c>
      <c r="V766" s="13">
        <v>16495</v>
      </c>
      <c r="W766" s="13"/>
      <c r="X766" s="13"/>
      <c r="Y766" s="13"/>
      <c r="Z766" s="13">
        <v>5014.0645161290358</v>
      </c>
      <c r="AA766" s="13">
        <v>5014.0645161290358</v>
      </c>
      <c r="AB766" s="13">
        <v>4966.0967741935519</v>
      </c>
      <c r="AC766" s="13">
        <v>4416.064516129034</v>
      </c>
      <c r="AD766" s="13">
        <v>4026.4838709677447</v>
      </c>
      <c r="AE766" s="13">
        <v>3684.5161290322571</v>
      </c>
      <c r="AF766" s="13">
        <v>3609.3548387096766</v>
      </c>
      <c r="AG766" s="13">
        <v>3562.3870967741927</v>
      </c>
      <c r="AH766" s="13">
        <v>3339.967741935483</v>
      </c>
      <c r="AI766" s="13">
        <v>3100.7419354838698</v>
      </c>
      <c r="AJ766" s="13">
        <v>2273.0967741935478</v>
      </c>
      <c r="AK766" s="13">
        <v>2273.0967741935478</v>
      </c>
      <c r="AL766" s="13">
        <v>2095.6774193548385</v>
      </c>
      <c r="AM766" s="13">
        <v>1837.6129032258063</v>
      </c>
      <c r="AN766" s="13">
        <v>1837.6129032258063</v>
      </c>
      <c r="AO766" s="13">
        <v>532.09677419354841</v>
      </c>
      <c r="AP766" s="13"/>
      <c r="AQ766" s="13"/>
      <c r="AR766" s="13"/>
      <c r="AS766" s="13">
        <v>135</v>
      </c>
      <c r="AT766" s="13">
        <v>123</v>
      </c>
      <c r="AU766" s="13">
        <v>109</v>
      </c>
      <c r="AV766" s="13">
        <v>56</v>
      </c>
      <c r="AW766" s="13">
        <v>36</v>
      </c>
      <c r="AX766" s="13">
        <v>24</v>
      </c>
      <c r="AY766" s="13">
        <v>22</v>
      </c>
      <c r="AZ766" s="13">
        <v>21</v>
      </c>
      <c r="BA766" s="13">
        <v>17</v>
      </c>
      <c r="BB766" s="13">
        <v>14</v>
      </c>
      <c r="BC766" s="13">
        <v>6</v>
      </c>
      <c r="BD766" s="13">
        <v>6</v>
      </c>
      <c r="BE766" s="13">
        <v>5</v>
      </c>
      <c r="BF766" s="13">
        <v>4</v>
      </c>
      <c r="BG766" s="13">
        <v>4</v>
      </c>
      <c r="BH766" s="13">
        <v>1</v>
      </c>
      <c r="BI766" s="13"/>
      <c r="BJ766" s="13"/>
      <c r="BK766" s="13"/>
      <c r="BL766" s="13">
        <v>4.354838709677419</v>
      </c>
      <c r="BM766" s="13">
        <v>3.967741935483871</v>
      </c>
      <c r="BN766" s="13">
        <v>3.5161290322580645</v>
      </c>
      <c r="BO766" s="13">
        <v>1.8064516129032258</v>
      </c>
      <c r="BP766" s="13">
        <v>1.1612903225806452</v>
      </c>
      <c r="BQ766" s="13">
        <v>0.77419354838709675</v>
      </c>
      <c r="BR766" s="13">
        <v>0.70967741935483875</v>
      </c>
      <c r="BS766" s="13">
        <v>0.67741935483870963</v>
      </c>
      <c r="BT766" s="13">
        <v>0.54838709677419351</v>
      </c>
      <c r="BU766" s="13">
        <v>0.45161290322580644</v>
      </c>
      <c r="BV766" s="13">
        <v>0.19354838709677419</v>
      </c>
      <c r="BW766" s="13">
        <v>0.19354838709677419</v>
      </c>
      <c r="BX766" s="13">
        <v>0.16129032258064516</v>
      </c>
      <c r="BY766" s="13">
        <v>0.12903225806451613</v>
      </c>
      <c r="BZ766" s="13">
        <v>0.12903225806451613</v>
      </c>
      <c r="CA766" s="13">
        <v>3.2258064516129031E-2</v>
      </c>
      <c r="CB766" s="13"/>
      <c r="CC766" s="13"/>
      <c r="CD766" s="13"/>
      <c r="CE766" s="13">
        <v>168.980277778171</v>
      </c>
    </row>
    <row r="767" spans="1:83" x14ac:dyDescent="0.2">
      <c r="A767" s="10" t="s">
        <v>29</v>
      </c>
      <c r="B767" s="10">
        <v>569</v>
      </c>
      <c r="C767" s="10" t="s">
        <v>95</v>
      </c>
      <c r="D767" s="10">
        <v>2025</v>
      </c>
      <c r="E767" s="13">
        <v>8</v>
      </c>
      <c r="F767" s="13" t="s">
        <v>1071</v>
      </c>
      <c r="G767" s="13">
        <v>64336.999999999942</v>
      </c>
      <c r="H767" s="13">
        <v>64616.999999999949</v>
      </c>
      <c r="I767" s="13">
        <v>63088.999999999956</v>
      </c>
      <c r="J767" s="13">
        <v>55124.999999999964</v>
      </c>
      <c r="K767" s="13">
        <v>49592.999999999964</v>
      </c>
      <c r="L767" s="13">
        <v>40866.999999999971</v>
      </c>
      <c r="M767" s="13">
        <v>35458.999999999971</v>
      </c>
      <c r="N767" s="13">
        <v>31786.999999999971</v>
      </c>
      <c r="O767" s="13">
        <v>28622.999999999971</v>
      </c>
      <c r="P767" s="13">
        <v>26499.999999999978</v>
      </c>
      <c r="Q767" s="13">
        <v>5500.0000000000036</v>
      </c>
      <c r="R767" s="13">
        <v>5500.0000000000036</v>
      </c>
      <c r="S767" s="13"/>
      <c r="T767" s="13"/>
      <c r="U767" s="13"/>
      <c r="V767" s="13"/>
      <c r="W767" s="13"/>
      <c r="X767" s="13"/>
      <c r="Y767" s="13"/>
      <c r="Z767" s="13">
        <v>2075.3870967741918</v>
      </c>
      <c r="AA767" s="13">
        <v>2084.4193548387079</v>
      </c>
      <c r="AB767" s="13">
        <v>2035.129032258063</v>
      </c>
      <c r="AC767" s="13">
        <v>1778.2258064516118</v>
      </c>
      <c r="AD767" s="13">
        <v>1599.7741935483859</v>
      </c>
      <c r="AE767" s="13">
        <v>1318.2903225806442</v>
      </c>
      <c r="AF767" s="13">
        <v>1143.8387096774184</v>
      </c>
      <c r="AG767" s="13">
        <v>1025.3870967741925</v>
      </c>
      <c r="AH767" s="13">
        <v>923.32258064516031</v>
      </c>
      <c r="AI767" s="13">
        <v>854.83870967741871</v>
      </c>
      <c r="AJ767" s="13">
        <v>177.41935483870981</v>
      </c>
      <c r="AK767" s="13">
        <v>177.41935483870981</v>
      </c>
      <c r="AL767" s="13"/>
      <c r="AM767" s="13"/>
      <c r="AN767" s="13"/>
      <c r="AO767" s="13"/>
      <c r="AP767" s="13"/>
      <c r="AQ767" s="13"/>
      <c r="AR767" s="13"/>
      <c r="AS767" s="13">
        <v>88</v>
      </c>
      <c r="AT767" s="13">
        <v>78</v>
      </c>
      <c r="AU767" s="13">
        <v>62</v>
      </c>
      <c r="AV767" s="13">
        <v>38</v>
      </c>
      <c r="AW767" s="13">
        <v>29</v>
      </c>
      <c r="AX767" s="13">
        <v>19</v>
      </c>
      <c r="AY767" s="13">
        <v>14</v>
      </c>
      <c r="AZ767" s="13">
        <v>11</v>
      </c>
      <c r="BA767" s="13">
        <v>9</v>
      </c>
      <c r="BB767" s="13">
        <v>8</v>
      </c>
      <c r="BC767" s="13">
        <v>1</v>
      </c>
      <c r="BD767" s="13">
        <v>1</v>
      </c>
      <c r="BE767" s="13"/>
      <c r="BF767" s="13"/>
      <c r="BG767" s="13"/>
      <c r="BH767" s="13"/>
      <c r="BI767" s="13"/>
      <c r="BJ767" s="13"/>
      <c r="BK767" s="13"/>
      <c r="BL767" s="13">
        <v>2.838709677419355</v>
      </c>
      <c r="BM767" s="13">
        <v>2.5161290322580645</v>
      </c>
      <c r="BN767" s="13">
        <v>2</v>
      </c>
      <c r="BO767" s="13">
        <v>1.2258064516129032</v>
      </c>
      <c r="BP767" s="13">
        <v>0.93548387096774188</v>
      </c>
      <c r="BQ767" s="13">
        <v>0.61290322580645162</v>
      </c>
      <c r="BR767" s="13">
        <v>0.45161290322580644</v>
      </c>
      <c r="BS767" s="13">
        <v>0.35483870967741937</v>
      </c>
      <c r="BT767" s="13">
        <v>0.29032258064516131</v>
      </c>
      <c r="BU767" s="13">
        <v>0.25806451612903225</v>
      </c>
      <c r="BV767" s="13">
        <v>3.2258064516129031E-2</v>
      </c>
      <c r="BW767" s="13">
        <v>3.2258064516129031E-2</v>
      </c>
      <c r="BX767" s="13"/>
      <c r="BY767" s="13"/>
      <c r="BZ767" s="13"/>
      <c r="CA767" s="13"/>
      <c r="CB767" s="13"/>
      <c r="CC767" s="13"/>
      <c r="CD767" s="13"/>
      <c r="CE767" s="13">
        <v>100.60750000050291</v>
      </c>
    </row>
    <row r="768" spans="1:83" x14ac:dyDescent="0.2">
      <c r="A768" s="10" t="s">
        <v>29</v>
      </c>
      <c r="B768" s="10">
        <v>820</v>
      </c>
      <c r="C768" s="10" t="s">
        <v>134</v>
      </c>
      <c r="D768" s="10">
        <v>2025</v>
      </c>
      <c r="E768" s="13">
        <v>8</v>
      </c>
      <c r="F768" s="13" t="s">
        <v>1073</v>
      </c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>
        <v>1.44</v>
      </c>
    </row>
    <row r="769" spans="1:83" x14ac:dyDescent="0.2">
      <c r="A769" s="10" t="s">
        <v>29</v>
      </c>
      <c r="B769" s="10">
        <v>543</v>
      </c>
      <c r="C769" s="10" t="s">
        <v>110</v>
      </c>
      <c r="D769" s="10">
        <v>2025</v>
      </c>
      <c r="E769" s="13">
        <v>8</v>
      </c>
      <c r="F769" s="13" t="s">
        <v>1066</v>
      </c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>
        <v>3.17</v>
      </c>
    </row>
    <row r="770" spans="1:83" x14ac:dyDescent="0.2">
      <c r="A770" s="10" t="s">
        <v>29</v>
      </c>
      <c r="B770" s="10">
        <v>520</v>
      </c>
      <c r="C770" s="10" t="s">
        <v>101</v>
      </c>
      <c r="D770" s="10">
        <v>2025</v>
      </c>
      <c r="E770" s="13">
        <v>8</v>
      </c>
      <c r="F770" s="13" t="s">
        <v>1070</v>
      </c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>
        <v>8</v>
      </c>
    </row>
    <row r="771" spans="1:83" x14ac:dyDescent="0.2">
      <c r="A771" s="10" t="s">
        <v>29</v>
      </c>
      <c r="B771" s="10">
        <v>810</v>
      </c>
      <c r="C771" s="10" t="s">
        <v>103</v>
      </c>
      <c r="D771" s="10">
        <v>2025</v>
      </c>
      <c r="E771" s="13">
        <v>8</v>
      </c>
      <c r="F771" s="13" t="s">
        <v>1060</v>
      </c>
      <c r="G771" s="13">
        <v>240506.00000000017</v>
      </c>
      <c r="H771" s="13">
        <v>240506.00000000017</v>
      </c>
      <c r="I771" s="13">
        <v>235404.0000000002</v>
      </c>
      <c r="J771" s="13">
        <v>205573.00000000023</v>
      </c>
      <c r="K771" s="13">
        <v>179227.00000000009</v>
      </c>
      <c r="L771" s="13">
        <v>164119.00000000012</v>
      </c>
      <c r="M771" s="13">
        <v>155202.00000000017</v>
      </c>
      <c r="N771" s="13">
        <v>148369.00000000012</v>
      </c>
      <c r="O771" s="13">
        <v>140417.00000000006</v>
      </c>
      <c r="P771" s="13">
        <v>136264.00000000006</v>
      </c>
      <c r="Q771" s="13">
        <v>82068</v>
      </c>
      <c r="R771" s="13">
        <v>77068</v>
      </c>
      <c r="S771" s="13">
        <v>42142</v>
      </c>
      <c r="T771" s="13">
        <v>42142</v>
      </c>
      <c r="U771" s="13">
        <v>42142</v>
      </c>
      <c r="V771" s="13">
        <v>42142</v>
      </c>
      <c r="W771" s="13">
        <v>23184</v>
      </c>
      <c r="X771" s="13"/>
      <c r="Y771" s="13"/>
      <c r="Z771" s="13">
        <v>7758.2580645161343</v>
      </c>
      <c r="AA771" s="13">
        <v>7758.2580645161343</v>
      </c>
      <c r="AB771" s="13">
        <v>7593.6774193548454</v>
      </c>
      <c r="AC771" s="13">
        <v>6631.3870967742014</v>
      </c>
      <c r="AD771" s="13">
        <v>5781.5161290322612</v>
      </c>
      <c r="AE771" s="13">
        <v>5294.1612903225841</v>
      </c>
      <c r="AF771" s="13">
        <v>5006.516129032264</v>
      </c>
      <c r="AG771" s="13">
        <v>4786.0967741935519</v>
      </c>
      <c r="AH771" s="13">
        <v>4529.5806451612925</v>
      </c>
      <c r="AI771" s="13">
        <v>4395.6129032258086</v>
      </c>
      <c r="AJ771" s="13">
        <v>2647.3548387096776</v>
      </c>
      <c r="AK771" s="13">
        <v>2486.0645161290322</v>
      </c>
      <c r="AL771" s="13">
        <v>1359.4193548387098</v>
      </c>
      <c r="AM771" s="13">
        <v>1359.4193548387098</v>
      </c>
      <c r="AN771" s="13">
        <v>1359.4193548387098</v>
      </c>
      <c r="AO771" s="13">
        <v>1359.4193548387098</v>
      </c>
      <c r="AP771" s="13">
        <v>747.87096774193549</v>
      </c>
      <c r="AQ771" s="13"/>
      <c r="AR771" s="13"/>
      <c r="AS771" s="13">
        <v>295</v>
      </c>
      <c r="AT771" s="13">
        <v>244</v>
      </c>
      <c r="AU771" s="13">
        <v>198</v>
      </c>
      <c r="AV771" s="13">
        <v>106</v>
      </c>
      <c r="AW771" s="13">
        <v>64</v>
      </c>
      <c r="AX771" s="13">
        <v>47</v>
      </c>
      <c r="AY771" s="13">
        <v>39</v>
      </c>
      <c r="AZ771" s="13">
        <v>34</v>
      </c>
      <c r="BA771" s="13">
        <v>29</v>
      </c>
      <c r="BB771" s="13">
        <v>27</v>
      </c>
      <c r="BC771" s="13">
        <v>9</v>
      </c>
      <c r="BD771" s="13">
        <v>8</v>
      </c>
      <c r="BE771" s="13">
        <v>2</v>
      </c>
      <c r="BF771" s="13">
        <v>2</v>
      </c>
      <c r="BG771" s="13">
        <v>2</v>
      </c>
      <c r="BH771" s="13">
        <v>2</v>
      </c>
      <c r="BI771" s="13">
        <v>1</v>
      </c>
      <c r="BJ771" s="13"/>
      <c r="BK771" s="13"/>
      <c r="BL771" s="13">
        <v>9.5161290322580641</v>
      </c>
      <c r="BM771" s="13">
        <v>7.870967741935484</v>
      </c>
      <c r="BN771" s="13">
        <v>6.387096774193548</v>
      </c>
      <c r="BO771" s="13">
        <v>3.4193548387096775</v>
      </c>
      <c r="BP771" s="13">
        <v>2.064516129032258</v>
      </c>
      <c r="BQ771" s="13">
        <v>1.5161290322580645</v>
      </c>
      <c r="BR771" s="13">
        <v>1.2580645161290323</v>
      </c>
      <c r="BS771" s="13">
        <v>1.096774193548387</v>
      </c>
      <c r="BT771" s="13">
        <v>0.93548387096774188</v>
      </c>
      <c r="BU771" s="13">
        <v>0.87096774193548387</v>
      </c>
      <c r="BV771" s="13">
        <v>0.29032258064516131</v>
      </c>
      <c r="BW771" s="13">
        <v>0.25806451612903225</v>
      </c>
      <c r="BX771" s="13">
        <v>6.4516129032258063E-2</v>
      </c>
      <c r="BY771" s="13">
        <v>6.4516129032258063E-2</v>
      </c>
      <c r="BZ771" s="13">
        <v>6.4516129032258063E-2</v>
      </c>
      <c r="CA771" s="13">
        <v>6.4516129032258063E-2</v>
      </c>
      <c r="CB771" s="13">
        <v>3.2258064516129031E-2</v>
      </c>
      <c r="CC771" s="13"/>
      <c r="CD771" s="13"/>
      <c r="CE771" s="13">
        <v>172.45888888883405</v>
      </c>
    </row>
    <row r="772" spans="1:83" x14ac:dyDescent="0.2">
      <c r="A772" s="10" t="s">
        <v>41</v>
      </c>
      <c r="B772" s="10">
        <v>853</v>
      </c>
      <c r="C772" s="10" t="s">
        <v>117</v>
      </c>
      <c r="D772" s="10">
        <v>2025</v>
      </c>
      <c r="E772" s="13">
        <v>8</v>
      </c>
      <c r="F772" s="13" t="s">
        <v>1088</v>
      </c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>
        <v>8.1874999998835847</v>
      </c>
    </row>
    <row r="773" spans="1:83" x14ac:dyDescent="0.2">
      <c r="A773" s="10" t="s">
        <v>41</v>
      </c>
      <c r="B773" s="10">
        <v>525</v>
      </c>
      <c r="C773" s="10" t="s">
        <v>125</v>
      </c>
      <c r="D773" s="10">
        <v>2025</v>
      </c>
      <c r="E773" s="13">
        <v>8</v>
      </c>
      <c r="F773" s="13" t="s">
        <v>1080</v>
      </c>
      <c r="G773" s="13">
        <v>6268.9999999999991</v>
      </c>
      <c r="H773" s="13">
        <v>6268.9999999999991</v>
      </c>
      <c r="I773" s="13">
        <v>5212</v>
      </c>
      <c r="J773" s="13">
        <v>3771</v>
      </c>
      <c r="K773" s="13">
        <v>1878</v>
      </c>
      <c r="L773" s="13">
        <v>1032</v>
      </c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>
        <v>202.22580645161287</v>
      </c>
      <c r="AA773" s="13">
        <v>202.22580645161287</v>
      </c>
      <c r="AB773" s="13">
        <v>168.12903225806451</v>
      </c>
      <c r="AC773" s="13">
        <v>121.64516129032258</v>
      </c>
      <c r="AD773" s="13">
        <v>60.58064516129032</v>
      </c>
      <c r="AE773" s="13">
        <v>33.29032258064516</v>
      </c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>
        <v>19</v>
      </c>
      <c r="AT773" s="13">
        <v>18</v>
      </c>
      <c r="AU773" s="13">
        <v>9</v>
      </c>
      <c r="AV773" s="13">
        <v>5</v>
      </c>
      <c r="AW773" s="13">
        <v>2</v>
      </c>
      <c r="AX773" s="13">
        <v>1</v>
      </c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>
        <v>0.61290322580645162</v>
      </c>
      <c r="BM773" s="13">
        <v>0.58064516129032262</v>
      </c>
      <c r="BN773" s="13">
        <v>0.29032258064516131</v>
      </c>
      <c r="BO773" s="13">
        <v>0.16129032258064516</v>
      </c>
      <c r="BP773" s="13">
        <v>6.4516129032258063E-2</v>
      </c>
      <c r="BQ773" s="13">
        <v>3.2258064516129031E-2</v>
      </c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>
        <v>32.80111111124279</v>
      </c>
    </row>
    <row r="774" spans="1:83" x14ac:dyDescent="0.2">
      <c r="A774" s="10" t="s">
        <v>41</v>
      </c>
      <c r="B774" s="10">
        <v>805</v>
      </c>
      <c r="C774" s="10" t="s">
        <v>137</v>
      </c>
      <c r="D774" s="10">
        <v>2025</v>
      </c>
      <c r="E774" s="13">
        <v>8</v>
      </c>
      <c r="F774" s="13" t="s">
        <v>1081</v>
      </c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>
        <v>12.743055555617902</v>
      </c>
    </row>
    <row r="775" spans="1:83" x14ac:dyDescent="0.2">
      <c r="A775" s="10" t="s">
        <v>41</v>
      </c>
      <c r="B775" s="10">
        <v>569</v>
      </c>
      <c r="C775" s="10" t="s">
        <v>95</v>
      </c>
      <c r="D775" s="10">
        <v>2025</v>
      </c>
      <c r="E775" s="13">
        <v>8</v>
      </c>
      <c r="F775" s="13" t="s">
        <v>1086</v>
      </c>
      <c r="G775" s="13">
        <v>68211.999999999985</v>
      </c>
      <c r="H775" s="13">
        <v>68211.999999999985</v>
      </c>
      <c r="I775" s="13">
        <v>66906.999999999985</v>
      </c>
      <c r="J775" s="13">
        <v>62267.999999999993</v>
      </c>
      <c r="K775" s="13">
        <v>60888.999999999993</v>
      </c>
      <c r="L775" s="13">
        <v>59122.999999999993</v>
      </c>
      <c r="M775" s="13">
        <v>58010</v>
      </c>
      <c r="N775" s="13">
        <v>58010</v>
      </c>
      <c r="O775" s="13">
        <v>54885</v>
      </c>
      <c r="P775" s="13">
        <v>51905</v>
      </c>
      <c r="Q775" s="13">
        <v>47783</v>
      </c>
      <c r="R775" s="13">
        <v>42289</v>
      </c>
      <c r="S775" s="13">
        <v>42289</v>
      </c>
      <c r="T775" s="13">
        <v>42289</v>
      </c>
      <c r="U775" s="13">
        <v>42289</v>
      </c>
      <c r="V775" s="13">
        <v>42289</v>
      </c>
      <c r="W775" s="13">
        <v>24570</v>
      </c>
      <c r="X775" s="13"/>
      <c r="Y775" s="13"/>
      <c r="Z775" s="13">
        <v>2200.3870967741932</v>
      </c>
      <c r="AA775" s="13">
        <v>2200.3870967741932</v>
      </c>
      <c r="AB775" s="13">
        <v>2158.2903225806449</v>
      </c>
      <c r="AC775" s="13">
        <v>2008.6451612903224</v>
      </c>
      <c r="AD775" s="13">
        <v>1964.1612903225805</v>
      </c>
      <c r="AE775" s="13">
        <v>1907.1935483870966</v>
      </c>
      <c r="AF775" s="13">
        <v>1871.2903225806451</v>
      </c>
      <c r="AG775" s="13">
        <v>1871.2903225806451</v>
      </c>
      <c r="AH775" s="13">
        <v>1770.483870967742</v>
      </c>
      <c r="AI775" s="13">
        <v>1674.3548387096773</v>
      </c>
      <c r="AJ775" s="13">
        <v>1541.3870967741937</v>
      </c>
      <c r="AK775" s="13">
        <v>1364.1612903225807</v>
      </c>
      <c r="AL775" s="13">
        <v>1364.1612903225807</v>
      </c>
      <c r="AM775" s="13">
        <v>1364.1612903225807</v>
      </c>
      <c r="AN775" s="13">
        <v>1364.1612903225807</v>
      </c>
      <c r="AO775" s="13">
        <v>1364.1612903225807</v>
      </c>
      <c r="AP775" s="13">
        <v>792.58064516129036</v>
      </c>
      <c r="AQ775" s="13"/>
      <c r="AR775" s="13"/>
      <c r="AS775" s="13">
        <v>43</v>
      </c>
      <c r="AT775" s="13">
        <v>41</v>
      </c>
      <c r="AU775" s="13">
        <v>27</v>
      </c>
      <c r="AV775" s="13">
        <v>12</v>
      </c>
      <c r="AW775" s="13">
        <v>10</v>
      </c>
      <c r="AX775" s="13">
        <v>8</v>
      </c>
      <c r="AY775" s="13">
        <v>7</v>
      </c>
      <c r="AZ775" s="13">
        <v>7</v>
      </c>
      <c r="BA775" s="13">
        <v>5</v>
      </c>
      <c r="BB775" s="13">
        <v>4</v>
      </c>
      <c r="BC775" s="13">
        <v>3</v>
      </c>
      <c r="BD775" s="13">
        <v>2</v>
      </c>
      <c r="BE775" s="13">
        <v>2</v>
      </c>
      <c r="BF775" s="13">
        <v>2</v>
      </c>
      <c r="BG775" s="13">
        <v>2</v>
      </c>
      <c r="BH775" s="13">
        <v>2</v>
      </c>
      <c r="BI775" s="13">
        <v>1</v>
      </c>
      <c r="BJ775" s="13"/>
      <c r="BK775" s="13"/>
      <c r="BL775" s="13">
        <v>1.3870967741935485</v>
      </c>
      <c r="BM775" s="13">
        <v>1.3225806451612903</v>
      </c>
      <c r="BN775" s="13">
        <v>0.87096774193548387</v>
      </c>
      <c r="BO775" s="13">
        <v>0.38709677419354838</v>
      </c>
      <c r="BP775" s="13">
        <v>0.32258064516129031</v>
      </c>
      <c r="BQ775" s="13">
        <v>0.25806451612903225</v>
      </c>
      <c r="BR775" s="13">
        <v>0.22580645161290322</v>
      </c>
      <c r="BS775" s="13">
        <v>0.22580645161290322</v>
      </c>
      <c r="BT775" s="13">
        <v>0.16129032258064516</v>
      </c>
      <c r="BU775" s="13">
        <v>0.12903225806451613</v>
      </c>
      <c r="BV775" s="13">
        <v>9.6774193548387094E-2</v>
      </c>
      <c r="BW775" s="13">
        <v>6.4516129032258063E-2</v>
      </c>
      <c r="BX775" s="13">
        <v>6.4516129032258063E-2</v>
      </c>
      <c r="BY775" s="13">
        <v>6.4516129032258063E-2</v>
      </c>
      <c r="BZ775" s="13">
        <v>6.4516129032258063E-2</v>
      </c>
      <c r="CA775" s="13">
        <v>6.4516129032258063E-2</v>
      </c>
      <c r="CB775" s="13">
        <v>3.2258064516129031E-2</v>
      </c>
      <c r="CC775" s="13"/>
      <c r="CD775" s="13"/>
      <c r="CE775" s="13">
        <v>41.26722222258104</v>
      </c>
    </row>
    <row r="776" spans="1:83" x14ac:dyDescent="0.2">
      <c r="A776" s="10" t="s">
        <v>41</v>
      </c>
      <c r="B776" s="10">
        <v>807</v>
      </c>
      <c r="C776" s="10" t="s">
        <v>155</v>
      </c>
      <c r="D776" s="10">
        <v>2025</v>
      </c>
      <c r="E776" s="13">
        <v>8</v>
      </c>
      <c r="F776" s="13" t="s">
        <v>1082</v>
      </c>
      <c r="G776" s="13">
        <v>50068.999999999956</v>
      </c>
      <c r="H776" s="13">
        <v>50068.999999999964</v>
      </c>
      <c r="I776" s="13">
        <v>47227.999999999964</v>
      </c>
      <c r="J776" s="13">
        <v>37622.999999999985</v>
      </c>
      <c r="K776" s="13">
        <v>33105</v>
      </c>
      <c r="L776" s="13">
        <v>24589.000000000004</v>
      </c>
      <c r="M776" s="13">
        <v>21261</v>
      </c>
      <c r="N776" s="13">
        <v>17168</v>
      </c>
      <c r="O776" s="13">
        <v>12000</v>
      </c>
      <c r="P776" s="13">
        <v>12000</v>
      </c>
      <c r="Q776" s="13">
        <v>12000</v>
      </c>
      <c r="R776" s="13">
        <v>12000</v>
      </c>
      <c r="S776" s="13">
        <v>12000</v>
      </c>
      <c r="T776" s="13">
        <v>12000</v>
      </c>
      <c r="U776" s="13">
        <v>12000</v>
      </c>
      <c r="V776" s="13"/>
      <c r="W776" s="13"/>
      <c r="X776" s="13"/>
      <c r="Y776" s="13"/>
      <c r="Z776" s="13">
        <v>1615.129032258063</v>
      </c>
      <c r="AA776" s="13">
        <v>1615.1290322580633</v>
      </c>
      <c r="AB776" s="13">
        <v>1523.4838709677408</v>
      </c>
      <c r="AC776" s="13">
        <v>1213.6451612903222</v>
      </c>
      <c r="AD776" s="13">
        <v>1067.9032258064517</v>
      </c>
      <c r="AE776" s="13">
        <v>793.19354838709694</v>
      </c>
      <c r="AF776" s="13">
        <v>685.83870967741939</v>
      </c>
      <c r="AG776" s="13">
        <v>553.80645161290317</v>
      </c>
      <c r="AH776" s="13">
        <v>387.09677419354841</v>
      </c>
      <c r="AI776" s="13">
        <v>387.09677419354841</v>
      </c>
      <c r="AJ776" s="13">
        <v>387.09677419354841</v>
      </c>
      <c r="AK776" s="13">
        <v>387.09677419354841</v>
      </c>
      <c r="AL776" s="13">
        <v>387.09677419354841</v>
      </c>
      <c r="AM776" s="13">
        <v>387.09677419354841</v>
      </c>
      <c r="AN776" s="13">
        <v>387.09677419354841</v>
      </c>
      <c r="AO776" s="13"/>
      <c r="AP776" s="13"/>
      <c r="AQ776" s="13"/>
      <c r="AR776" s="13"/>
      <c r="AS776" s="13">
        <v>93</v>
      </c>
      <c r="AT776" s="13">
        <v>79</v>
      </c>
      <c r="AU776" s="13">
        <v>57</v>
      </c>
      <c r="AV776" s="13">
        <v>27</v>
      </c>
      <c r="AW776" s="13">
        <v>20</v>
      </c>
      <c r="AX776" s="13">
        <v>10</v>
      </c>
      <c r="AY776" s="13">
        <v>7</v>
      </c>
      <c r="AZ776" s="13">
        <v>4</v>
      </c>
      <c r="BA776" s="13">
        <v>1</v>
      </c>
      <c r="BB776" s="13">
        <v>1</v>
      </c>
      <c r="BC776" s="13">
        <v>1</v>
      </c>
      <c r="BD776" s="13">
        <v>1</v>
      </c>
      <c r="BE776" s="13">
        <v>1</v>
      </c>
      <c r="BF776" s="13">
        <v>1</v>
      </c>
      <c r="BG776" s="13">
        <v>1</v>
      </c>
      <c r="BH776" s="13"/>
      <c r="BI776" s="13"/>
      <c r="BJ776" s="13"/>
      <c r="BK776" s="13"/>
      <c r="BL776" s="13">
        <v>3</v>
      </c>
      <c r="BM776" s="13">
        <v>2.5483870967741935</v>
      </c>
      <c r="BN776" s="13">
        <v>1.8387096774193548</v>
      </c>
      <c r="BO776" s="13">
        <v>0.87096774193548387</v>
      </c>
      <c r="BP776" s="13">
        <v>0.64516129032258063</v>
      </c>
      <c r="BQ776" s="13">
        <v>0.32258064516129031</v>
      </c>
      <c r="BR776" s="13">
        <v>0.22580645161290322</v>
      </c>
      <c r="BS776" s="13">
        <v>0.12903225806451613</v>
      </c>
      <c r="BT776" s="13">
        <v>3.2258064516129031E-2</v>
      </c>
      <c r="BU776" s="13">
        <v>3.2258064516129031E-2</v>
      </c>
      <c r="BV776" s="13">
        <v>3.2258064516129031E-2</v>
      </c>
      <c r="BW776" s="13">
        <v>3.2258064516129031E-2</v>
      </c>
      <c r="BX776" s="13">
        <v>3.2258064516129031E-2</v>
      </c>
      <c r="BY776" s="13">
        <v>3.2258064516129031E-2</v>
      </c>
      <c r="BZ776" s="13">
        <v>3.2258064516129031E-2</v>
      </c>
      <c r="CA776" s="13"/>
      <c r="CB776" s="13"/>
      <c r="CC776" s="13"/>
      <c r="CD776" s="13"/>
      <c r="CE776" s="13">
        <v>84.113611111300997</v>
      </c>
    </row>
    <row r="777" spans="1:83" x14ac:dyDescent="0.2">
      <c r="A777" s="10" t="s">
        <v>41</v>
      </c>
      <c r="B777" s="10">
        <v>516</v>
      </c>
      <c r="C777" s="10" t="s">
        <v>119</v>
      </c>
      <c r="D777" s="10">
        <v>2025</v>
      </c>
      <c r="E777" s="13">
        <v>8</v>
      </c>
      <c r="F777" s="13" t="s">
        <v>1087</v>
      </c>
      <c r="G777" s="13">
        <v>687</v>
      </c>
      <c r="H777" s="13">
        <v>687</v>
      </c>
      <c r="I777" s="13">
        <v>687</v>
      </c>
      <c r="J777" s="13">
        <v>687</v>
      </c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>
        <v>22.161290322580644</v>
      </c>
      <c r="AA777" s="13">
        <v>22.161290322580644</v>
      </c>
      <c r="AB777" s="13">
        <v>22.161290322580644</v>
      </c>
      <c r="AC777" s="13">
        <v>22.161290322580644</v>
      </c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>
        <v>1</v>
      </c>
      <c r="AT777" s="13">
        <v>1</v>
      </c>
      <c r="AU777" s="13">
        <v>1</v>
      </c>
      <c r="AV777" s="13">
        <v>1</v>
      </c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>
        <v>3.2258064516129031E-2</v>
      </c>
      <c r="BM777" s="13">
        <v>3.2258064516129031E-2</v>
      </c>
      <c r="BN777" s="13">
        <v>3.2258064516129031E-2</v>
      </c>
      <c r="BO777" s="13">
        <v>3.2258064516129031E-2</v>
      </c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</row>
    <row r="778" spans="1:83" x14ac:dyDescent="0.2">
      <c r="A778" s="10" t="s">
        <v>41</v>
      </c>
      <c r="B778" s="10">
        <v>572</v>
      </c>
      <c r="C778" s="10" t="s">
        <v>123</v>
      </c>
      <c r="D778" s="10">
        <v>2025</v>
      </c>
      <c r="E778" s="13">
        <v>8</v>
      </c>
      <c r="F778" s="13" t="s">
        <v>1085</v>
      </c>
      <c r="G778" s="13">
        <v>32128.999999999985</v>
      </c>
      <c r="H778" s="13">
        <v>32128.999999999989</v>
      </c>
      <c r="I778" s="13">
        <v>28973.999999999989</v>
      </c>
      <c r="J778" s="13">
        <v>16034.000000000002</v>
      </c>
      <c r="K778" s="13">
        <v>11545.000000000002</v>
      </c>
      <c r="L778" s="13">
        <v>9840.0000000000018</v>
      </c>
      <c r="M778" s="13">
        <v>7683</v>
      </c>
      <c r="N778" s="13">
        <v>7683</v>
      </c>
      <c r="O778" s="13">
        <v>6000</v>
      </c>
      <c r="P778" s="13">
        <v>6000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>
        <v>1036.4193548387093</v>
      </c>
      <c r="AA778" s="13">
        <v>1036.4193548387093</v>
      </c>
      <c r="AB778" s="13">
        <v>934.64516129032222</v>
      </c>
      <c r="AC778" s="13">
        <v>517.22580645161293</v>
      </c>
      <c r="AD778" s="13">
        <v>372.41935483870975</v>
      </c>
      <c r="AE778" s="13">
        <v>317.41935483870975</v>
      </c>
      <c r="AF778" s="13">
        <v>247.83870967741936</v>
      </c>
      <c r="AG778" s="13">
        <v>247.83870967741936</v>
      </c>
      <c r="AH778" s="13">
        <v>193.54838709677421</v>
      </c>
      <c r="AI778" s="13">
        <v>193.54838709677421</v>
      </c>
      <c r="AJ778" s="13"/>
      <c r="AK778" s="13"/>
      <c r="AL778" s="13"/>
      <c r="AM778" s="13"/>
      <c r="AN778" s="13"/>
      <c r="AO778" s="13"/>
      <c r="AP778" s="13"/>
      <c r="AQ778" s="13"/>
      <c r="AR778" s="13"/>
      <c r="AS778" s="13">
        <v>90</v>
      </c>
      <c r="AT778" s="13">
        <v>77</v>
      </c>
      <c r="AU778" s="13">
        <v>52</v>
      </c>
      <c r="AV778" s="13">
        <v>14</v>
      </c>
      <c r="AW778" s="13">
        <v>7</v>
      </c>
      <c r="AX778" s="13">
        <v>5</v>
      </c>
      <c r="AY778" s="13">
        <v>3</v>
      </c>
      <c r="AZ778" s="13">
        <v>3</v>
      </c>
      <c r="BA778" s="13">
        <v>2</v>
      </c>
      <c r="BB778" s="13">
        <v>2</v>
      </c>
      <c r="BC778" s="13"/>
      <c r="BD778" s="13"/>
      <c r="BE778" s="13"/>
      <c r="BF778" s="13"/>
      <c r="BG778" s="13"/>
      <c r="BH778" s="13"/>
      <c r="BI778" s="13"/>
      <c r="BJ778" s="13"/>
      <c r="BK778" s="13"/>
      <c r="BL778" s="13">
        <v>2.903225806451613</v>
      </c>
      <c r="BM778" s="13">
        <v>2.4838709677419355</v>
      </c>
      <c r="BN778" s="13">
        <v>1.6774193548387097</v>
      </c>
      <c r="BO778" s="13">
        <v>0.45161290322580644</v>
      </c>
      <c r="BP778" s="13">
        <v>0.22580645161290322</v>
      </c>
      <c r="BQ778" s="13">
        <v>0.16129032258064516</v>
      </c>
      <c r="BR778" s="13">
        <v>9.6774193548387094E-2</v>
      </c>
      <c r="BS778" s="13">
        <v>9.6774193548387094E-2</v>
      </c>
      <c r="BT778" s="13">
        <v>6.4516129032258063E-2</v>
      </c>
      <c r="BU778" s="13">
        <v>6.4516129032258063E-2</v>
      </c>
      <c r="BV778" s="13"/>
      <c r="BW778" s="13"/>
      <c r="BX778" s="13"/>
      <c r="BY778" s="13"/>
      <c r="BZ778" s="13"/>
      <c r="CA778" s="13"/>
      <c r="CB778" s="13"/>
      <c r="CC778" s="13"/>
      <c r="CD778" s="13"/>
      <c r="CE778" s="13">
        <v>100.99111111101229</v>
      </c>
    </row>
    <row r="779" spans="1:83" x14ac:dyDescent="0.2">
      <c r="A779" s="10" t="s">
        <v>41</v>
      </c>
      <c r="B779" s="10">
        <v>557</v>
      </c>
      <c r="C779" s="10" t="s">
        <v>182</v>
      </c>
      <c r="D779" s="10">
        <v>2025</v>
      </c>
      <c r="E779" s="13">
        <v>8</v>
      </c>
      <c r="F779" s="13" t="s">
        <v>1084</v>
      </c>
      <c r="G779" s="13">
        <v>11821</v>
      </c>
      <c r="H779" s="13">
        <v>11821</v>
      </c>
      <c r="I779" s="13">
        <v>11821</v>
      </c>
      <c r="J779" s="13">
        <v>10121</v>
      </c>
      <c r="K779" s="13">
        <v>10121</v>
      </c>
      <c r="L779" s="13">
        <v>10121</v>
      </c>
      <c r="M779" s="13">
        <v>9036</v>
      </c>
      <c r="N779" s="13">
        <v>9036</v>
      </c>
      <c r="O779" s="13">
        <v>9036</v>
      </c>
      <c r="P779" s="13">
        <v>9036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>
        <v>381.32258064516128</v>
      </c>
      <c r="AA779" s="13">
        <v>381.32258064516128</v>
      </c>
      <c r="AB779" s="13">
        <v>381.32258064516128</v>
      </c>
      <c r="AC779" s="13">
        <v>326.48387096774195</v>
      </c>
      <c r="AD779" s="13">
        <v>326.48387096774195</v>
      </c>
      <c r="AE779" s="13">
        <v>326.48387096774195</v>
      </c>
      <c r="AF779" s="13">
        <v>291.48387096774195</v>
      </c>
      <c r="AG779" s="13">
        <v>291.48387096774195</v>
      </c>
      <c r="AH779" s="13">
        <v>291.48387096774195</v>
      </c>
      <c r="AI779" s="13">
        <v>291.48387096774195</v>
      </c>
      <c r="AJ779" s="13"/>
      <c r="AK779" s="13"/>
      <c r="AL779" s="13"/>
      <c r="AM779" s="13"/>
      <c r="AN779" s="13"/>
      <c r="AO779" s="13"/>
      <c r="AP779" s="13"/>
      <c r="AQ779" s="13"/>
      <c r="AR779" s="13"/>
      <c r="AS779" s="13">
        <v>11</v>
      </c>
      <c r="AT779" s="13">
        <v>9</v>
      </c>
      <c r="AU779" s="13">
        <v>9</v>
      </c>
      <c r="AV779" s="13">
        <v>4</v>
      </c>
      <c r="AW779" s="13">
        <v>4</v>
      </c>
      <c r="AX779" s="13">
        <v>4</v>
      </c>
      <c r="AY779" s="13">
        <v>3</v>
      </c>
      <c r="AZ779" s="13">
        <v>3</v>
      </c>
      <c r="BA779" s="13">
        <v>3</v>
      </c>
      <c r="BB779" s="13">
        <v>3</v>
      </c>
      <c r="BC779" s="13"/>
      <c r="BD779" s="13"/>
      <c r="BE779" s="13"/>
      <c r="BF779" s="13"/>
      <c r="BG779" s="13"/>
      <c r="BH779" s="13"/>
      <c r="BI779" s="13"/>
      <c r="BJ779" s="13"/>
      <c r="BK779" s="13"/>
      <c r="BL779" s="13">
        <v>0.35483870967741937</v>
      </c>
      <c r="BM779" s="13">
        <v>0.29032258064516131</v>
      </c>
      <c r="BN779" s="13">
        <v>0.29032258064516131</v>
      </c>
      <c r="BO779" s="13">
        <v>0.12903225806451613</v>
      </c>
      <c r="BP779" s="13">
        <v>0.12903225806451613</v>
      </c>
      <c r="BQ779" s="13">
        <v>0.12903225806451613</v>
      </c>
      <c r="BR779" s="13">
        <v>9.6774193548387094E-2</v>
      </c>
      <c r="BS779" s="13">
        <v>9.6774193548387094E-2</v>
      </c>
      <c r="BT779" s="13">
        <v>9.6774193548387094E-2</v>
      </c>
      <c r="BU779" s="13">
        <v>9.6774193548387094E-2</v>
      </c>
      <c r="BV779" s="13"/>
      <c r="BW779" s="13"/>
      <c r="BX779" s="13"/>
      <c r="BY779" s="13"/>
      <c r="BZ779" s="13"/>
      <c r="CA779" s="13"/>
      <c r="CB779" s="13"/>
      <c r="CC779" s="13"/>
      <c r="CD779" s="13"/>
      <c r="CE779" s="13">
        <v>12.02</v>
      </c>
    </row>
    <row r="780" spans="1:83" x14ac:dyDescent="0.2">
      <c r="A780" s="10" t="s">
        <v>41</v>
      </c>
      <c r="B780" s="10">
        <v>571</v>
      </c>
      <c r="C780" s="10" t="s">
        <v>191</v>
      </c>
      <c r="D780" s="10">
        <v>2025</v>
      </c>
      <c r="E780" s="13">
        <v>8</v>
      </c>
      <c r="F780" s="13" t="s">
        <v>1083</v>
      </c>
      <c r="G780" s="13">
        <v>102983</v>
      </c>
      <c r="H780" s="13">
        <v>102983.00000000006</v>
      </c>
      <c r="I780" s="13">
        <v>98626.000000000058</v>
      </c>
      <c r="J780" s="13">
        <v>81281.000000000044</v>
      </c>
      <c r="K780" s="13">
        <v>69934</v>
      </c>
      <c r="L780" s="13">
        <v>64848.999999999993</v>
      </c>
      <c r="M780" s="13">
        <v>63668.999999999993</v>
      </c>
      <c r="N780" s="13">
        <v>59527</v>
      </c>
      <c r="O780" s="13">
        <v>45052</v>
      </c>
      <c r="P780" s="13">
        <v>45052</v>
      </c>
      <c r="Q780" s="13">
        <v>17000</v>
      </c>
      <c r="R780" s="13">
        <v>12000</v>
      </c>
      <c r="S780" s="13">
        <v>12000</v>
      </c>
      <c r="T780" s="13">
        <v>12000</v>
      </c>
      <c r="U780" s="13">
        <v>12000</v>
      </c>
      <c r="V780" s="13"/>
      <c r="W780" s="13"/>
      <c r="X780" s="13"/>
      <c r="Y780" s="13"/>
      <c r="Z780" s="13">
        <v>3322.0322580645161</v>
      </c>
      <c r="AA780" s="13">
        <v>3322.0322580645179</v>
      </c>
      <c r="AB780" s="13">
        <v>3181.4838709677438</v>
      </c>
      <c r="AC780" s="13">
        <v>2621.9677419354853</v>
      </c>
      <c r="AD780" s="13">
        <v>2255.9354838709678</v>
      </c>
      <c r="AE780" s="13">
        <v>2091.9032258064512</v>
      </c>
      <c r="AF780" s="13">
        <v>2053.838709677419</v>
      </c>
      <c r="AG780" s="13">
        <v>1920.2258064516129</v>
      </c>
      <c r="AH780" s="13">
        <v>1453.2903225806451</v>
      </c>
      <c r="AI780" s="13">
        <v>1453.2903225806451</v>
      </c>
      <c r="AJ780" s="13">
        <v>548.38709677419354</v>
      </c>
      <c r="AK780" s="13">
        <v>387.09677419354841</v>
      </c>
      <c r="AL780" s="13">
        <v>387.09677419354841</v>
      </c>
      <c r="AM780" s="13">
        <v>387.09677419354841</v>
      </c>
      <c r="AN780" s="13">
        <v>387.09677419354841</v>
      </c>
      <c r="AO780" s="13"/>
      <c r="AP780" s="13"/>
      <c r="AQ780" s="13"/>
      <c r="AR780" s="13"/>
      <c r="AS780" s="13">
        <v>167</v>
      </c>
      <c r="AT780" s="13">
        <v>140</v>
      </c>
      <c r="AU780" s="13">
        <v>102</v>
      </c>
      <c r="AV780" s="13">
        <v>48</v>
      </c>
      <c r="AW780" s="13">
        <v>30</v>
      </c>
      <c r="AX780" s="13">
        <v>24</v>
      </c>
      <c r="AY780" s="13">
        <v>23</v>
      </c>
      <c r="AZ780" s="13">
        <v>20</v>
      </c>
      <c r="BA780" s="13">
        <v>11</v>
      </c>
      <c r="BB780" s="13">
        <v>11</v>
      </c>
      <c r="BC780" s="13">
        <v>2</v>
      </c>
      <c r="BD780" s="13">
        <v>1</v>
      </c>
      <c r="BE780" s="13">
        <v>1</v>
      </c>
      <c r="BF780" s="13">
        <v>1</v>
      </c>
      <c r="BG780" s="13">
        <v>1</v>
      </c>
      <c r="BH780" s="13"/>
      <c r="BI780" s="13"/>
      <c r="BJ780" s="13"/>
      <c r="BK780" s="13"/>
      <c r="BL780" s="13">
        <v>5.387096774193548</v>
      </c>
      <c r="BM780" s="13">
        <v>4.5161290322580649</v>
      </c>
      <c r="BN780" s="13">
        <v>3.2903225806451615</v>
      </c>
      <c r="BO780" s="13">
        <v>1.5483870967741935</v>
      </c>
      <c r="BP780" s="13">
        <v>0.967741935483871</v>
      </c>
      <c r="BQ780" s="13">
        <v>0.77419354838709675</v>
      </c>
      <c r="BR780" s="13">
        <v>0.74193548387096775</v>
      </c>
      <c r="BS780" s="13">
        <v>0.64516129032258063</v>
      </c>
      <c r="BT780" s="13">
        <v>0.35483870967741937</v>
      </c>
      <c r="BU780" s="13">
        <v>0.35483870967741937</v>
      </c>
      <c r="BV780" s="13">
        <v>6.4516129032258063E-2</v>
      </c>
      <c r="BW780" s="13">
        <v>3.2258064516129031E-2</v>
      </c>
      <c r="BX780" s="13">
        <v>3.2258064516129031E-2</v>
      </c>
      <c r="BY780" s="13">
        <v>3.2258064516129031E-2</v>
      </c>
      <c r="BZ780" s="13">
        <v>3.2258064516129031E-2</v>
      </c>
      <c r="CA780" s="13"/>
      <c r="CB780" s="13"/>
      <c r="CC780" s="13"/>
      <c r="CD780" s="13"/>
      <c r="CE780" s="13">
        <v>177.76722222180106</v>
      </c>
    </row>
    <row r="781" spans="1:83" x14ac:dyDescent="0.2">
      <c r="A781" s="10" t="s">
        <v>37</v>
      </c>
      <c r="B781" s="10">
        <v>886</v>
      </c>
      <c r="C781" s="10" t="s">
        <v>116</v>
      </c>
      <c r="D781" s="10">
        <v>2025</v>
      </c>
      <c r="E781" s="13">
        <v>7</v>
      </c>
      <c r="F781" s="13" t="s">
        <v>1092</v>
      </c>
      <c r="G781" s="13">
        <v>366</v>
      </c>
      <c r="H781" s="13">
        <v>366</v>
      </c>
      <c r="I781" s="13">
        <v>248</v>
      </c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>
        <v>11.806451612903226</v>
      </c>
      <c r="AA781" s="13">
        <v>11.806451612903226</v>
      </c>
      <c r="AB781" s="13">
        <v>8</v>
      </c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>
        <v>2</v>
      </c>
      <c r="AT781" s="13">
        <v>2</v>
      </c>
      <c r="AU781" s="13">
        <v>1</v>
      </c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>
        <v>6.4516129032258063E-2</v>
      </c>
      <c r="BM781" s="13">
        <v>6.4516129032258063E-2</v>
      </c>
      <c r="BN781" s="13">
        <v>3.2258064516129031E-2</v>
      </c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>
        <v>1.74</v>
      </c>
    </row>
    <row r="782" spans="1:83" x14ac:dyDescent="0.2">
      <c r="A782" s="10" t="s">
        <v>37</v>
      </c>
      <c r="B782" s="10">
        <v>544</v>
      </c>
      <c r="C782" s="10" t="s">
        <v>99</v>
      </c>
      <c r="D782" s="10">
        <v>2025</v>
      </c>
      <c r="E782" s="13">
        <v>7</v>
      </c>
      <c r="F782" s="13" t="s">
        <v>1089</v>
      </c>
      <c r="G782" s="13">
        <v>104649.00000000017</v>
      </c>
      <c r="H782" s="13">
        <v>104649.00000000017</v>
      </c>
      <c r="I782" s="13">
        <v>95278.000000000175</v>
      </c>
      <c r="J782" s="13">
        <v>67162.999999999942</v>
      </c>
      <c r="K782" s="13">
        <v>51137.999999999942</v>
      </c>
      <c r="L782" s="13">
        <v>45859.999999999949</v>
      </c>
      <c r="M782" s="13">
        <v>34809.999999999978</v>
      </c>
      <c r="N782" s="13">
        <v>30965.999999999982</v>
      </c>
      <c r="O782" s="13">
        <v>24240.999999999996</v>
      </c>
      <c r="P782" s="13">
        <v>21551</v>
      </c>
      <c r="Q782" s="13">
        <v>5500</v>
      </c>
      <c r="R782" s="13">
        <v>5500</v>
      </c>
      <c r="S782" s="13"/>
      <c r="T782" s="13"/>
      <c r="U782" s="13"/>
      <c r="V782" s="13"/>
      <c r="W782" s="13"/>
      <c r="X782" s="13"/>
      <c r="Y782" s="13"/>
      <c r="Z782" s="13">
        <v>3375.7741935483928</v>
      </c>
      <c r="AA782" s="13">
        <v>3375.7741935483928</v>
      </c>
      <c r="AB782" s="13">
        <v>3073.4838709677474</v>
      </c>
      <c r="AC782" s="13">
        <v>2166.5483870967723</v>
      </c>
      <c r="AD782" s="13">
        <v>1649.6129032258045</v>
      </c>
      <c r="AE782" s="13">
        <v>1479.3548387096757</v>
      </c>
      <c r="AF782" s="13">
        <v>1122.903225806451</v>
      </c>
      <c r="AG782" s="13">
        <v>998.90322580645102</v>
      </c>
      <c r="AH782" s="13">
        <v>781.96774193548379</v>
      </c>
      <c r="AI782" s="13">
        <v>695.19354838709683</v>
      </c>
      <c r="AJ782" s="13">
        <v>177.41935483870967</v>
      </c>
      <c r="AK782" s="13">
        <v>177.41935483870967</v>
      </c>
      <c r="AL782" s="13"/>
      <c r="AM782" s="13"/>
      <c r="AN782" s="13"/>
      <c r="AO782" s="13"/>
      <c r="AP782" s="13"/>
      <c r="AQ782" s="13"/>
      <c r="AR782" s="13"/>
      <c r="AS782" s="13">
        <v>219</v>
      </c>
      <c r="AT782" s="13">
        <v>215</v>
      </c>
      <c r="AU782" s="13">
        <v>137</v>
      </c>
      <c r="AV782" s="13">
        <v>55</v>
      </c>
      <c r="AW782" s="13">
        <v>30</v>
      </c>
      <c r="AX782" s="13">
        <v>24</v>
      </c>
      <c r="AY782" s="13">
        <v>14</v>
      </c>
      <c r="AZ782" s="13">
        <v>11</v>
      </c>
      <c r="BA782" s="13">
        <v>7</v>
      </c>
      <c r="BB782" s="13">
        <v>6</v>
      </c>
      <c r="BC782" s="13">
        <v>1</v>
      </c>
      <c r="BD782" s="13">
        <v>1</v>
      </c>
      <c r="BE782" s="13"/>
      <c r="BF782" s="13"/>
      <c r="BG782" s="13"/>
      <c r="BH782" s="13"/>
      <c r="BI782" s="13"/>
      <c r="BJ782" s="13"/>
      <c r="BK782" s="13"/>
      <c r="BL782" s="13">
        <v>7.064516129032258</v>
      </c>
      <c r="BM782" s="13">
        <v>6.935483870967742</v>
      </c>
      <c r="BN782" s="13">
        <v>4.419354838709677</v>
      </c>
      <c r="BO782" s="13">
        <v>1.7741935483870968</v>
      </c>
      <c r="BP782" s="13">
        <v>0.967741935483871</v>
      </c>
      <c r="BQ782" s="13">
        <v>0.77419354838709675</v>
      </c>
      <c r="BR782" s="13">
        <v>0.45161290322580644</v>
      </c>
      <c r="BS782" s="13">
        <v>0.35483870967741937</v>
      </c>
      <c r="BT782" s="13">
        <v>0.22580645161290322</v>
      </c>
      <c r="BU782" s="13">
        <v>0.19354838709677419</v>
      </c>
      <c r="BV782" s="13">
        <v>3.2258064516129031E-2</v>
      </c>
      <c r="BW782" s="13">
        <v>3.2258064516129031E-2</v>
      </c>
      <c r="BX782" s="13"/>
      <c r="BY782" s="13"/>
      <c r="BZ782" s="13"/>
      <c r="CA782" s="13"/>
      <c r="CB782" s="13"/>
      <c r="CC782" s="13"/>
      <c r="CD782" s="13"/>
      <c r="CE782" s="13">
        <v>111.05777777731419</v>
      </c>
    </row>
    <row r="783" spans="1:83" x14ac:dyDescent="0.2">
      <c r="A783" s="10" t="s">
        <v>37</v>
      </c>
      <c r="B783" s="10">
        <v>565</v>
      </c>
      <c r="C783" s="10" t="s">
        <v>187</v>
      </c>
      <c r="D783" s="10">
        <v>2025</v>
      </c>
      <c r="E783" s="13">
        <v>7</v>
      </c>
      <c r="F783" s="13" t="s">
        <v>1096</v>
      </c>
      <c r="G783" s="13">
        <v>51501.999999999978</v>
      </c>
      <c r="H783" s="13">
        <v>51501.999999999978</v>
      </c>
      <c r="I783" s="13">
        <v>48649.999999999978</v>
      </c>
      <c r="J783" s="13">
        <v>34618.999999999985</v>
      </c>
      <c r="K783" s="13">
        <v>26371.999999999993</v>
      </c>
      <c r="L783" s="13">
        <v>23771.999999999993</v>
      </c>
      <c r="M783" s="13">
        <v>19290</v>
      </c>
      <c r="N783" s="13">
        <v>16637</v>
      </c>
      <c r="O783" s="13">
        <v>16637</v>
      </c>
      <c r="P783" s="13">
        <v>14319.999999999998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>
        <v>1661.3548387096766</v>
      </c>
      <c r="AA783" s="13">
        <v>1661.3548387096766</v>
      </c>
      <c r="AB783" s="13">
        <v>1569.3548387096766</v>
      </c>
      <c r="AC783" s="13">
        <v>1116.7419354838705</v>
      </c>
      <c r="AD783" s="13">
        <v>850.70967741935465</v>
      </c>
      <c r="AE783" s="13">
        <v>766.83870967741916</v>
      </c>
      <c r="AF783" s="13">
        <v>622.25806451612902</v>
      </c>
      <c r="AG783" s="13">
        <v>536.67741935483866</v>
      </c>
      <c r="AH783" s="13">
        <v>536.67741935483866</v>
      </c>
      <c r="AI783" s="13">
        <v>461.93548387096769</v>
      </c>
      <c r="AJ783" s="13"/>
      <c r="AK783" s="13"/>
      <c r="AL783" s="13"/>
      <c r="AM783" s="13"/>
      <c r="AN783" s="13"/>
      <c r="AO783" s="13"/>
      <c r="AP783" s="13"/>
      <c r="AQ783" s="13"/>
      <c r="AR783" s="13"/>
      <c r="AS783" s="13">
        <v>95</v>
      </c>
      <c r="AT783" s="13">
        <v>92</v>
      </c>
      <c r="AU783" s="13">
        <v>66</v>
      </c>
      <c r="AV783" s="13">
        <v>27</v>
      </c>
      <c r="AW783" s="13">
        <v>14</v>
      </c>
      <c r="AX783" s="13">
        <v>11</v>
      </c>
      <c r="AY783" s="13">
        <v>7</v>
      </c>
      <c r="AZ783" s="13">
        <v>5</v>
      </c>
      <c r="BA783" s="13">
        <v>5</v>
      </c>
      <c r="BB783" s="13">
        <v>4</v>
      </c>
      <c r="BC783" s="13"/>
      <c r="BD783" s="13"/>
      <c r="BE783" s="13"/>
      <c r="BF783" s="13"/>
      <c r="BG783" s="13"/>
      <c r="BH783" s="13"/>
      <c r="BI783" s="13"/>
      <c r="BJ783" s="13"/>
      <c r="BK783" s="13"/>
      <c r="BL783" s="13">
        <v>3.064516129032258</v>
      </c>
      <c r="BM783" s="13">
        <v>2.967741935483871</v>
      </c>
      <c r="BN783" s="13">
        <v>2.129032258064516</v>
      </c>
      <c r="BO783" s="13">
        <v>0.87096774193548387</v>
      </c>
      <c r="BP783" s="13">
        <v>0.45161290322580644</v>
      </c>
      <c r="BQ783" s="13">
        <v>0.35483870967741937</v>
      </c>
      <c r="BR783" s="13">
        <v>0.22580645161290322</v>
      </c>
      <c r="BS783" s="13">
        <v>0.16129032258064516</v>
      </c>
      <c r="BT783" s="13">
        <v>0.16129032258064516</v>
      </c>
      <c r="BU783" s="13">
        <v>0.12903225806451613</v>
      </c>
      <c r="BV783" s="13"/>
      <c r="BW783" s="13"/>
      <c r="BX783" s="13"/>
      <c r="BY783" s="13"/>
      <c r="BZ783" s="13"/>
      <c r="CA783" s="13"/>
      <c r="CB783" s="13"/>
      <c r="CC783" s="13"/>
      <c r="CD783" s="13"/>
      <c r="CE783" s="13">
        <v>8.2999999999883585</v>
      </c>
    </row>
    <row r="784" spans="1:83" x14ac:dyDescent="0.2">
      <c r="A784" s="10" t="s">
        <v>37</v>
      </c>
      <c r="B784" s="10">
        <v>543</v>
      </c>
      <c r="C784" s="10" t="s">
        <v>110</v>
      </c>
      <c r="D784" s="10">
        <v>2025</v>
      </c>
      <c r="E784" s="13">
        <v>7</v>
      </c>
      <c r="F784" s="13" t="s">
        <v>1095</v>
      </c>
      <c r="G784" s="13">
        <v>135434.92000000022</v>
      </c>
      <c r="H784" s="13">
        <v>135434.92000000019</v>
      </c>
      <c r="I784" s="13">
        <v>123621.02000000019</v>
      </c>
      <c r="J784" s="13">
        <v>103103.02000000018</v>
      </c>
      <c r="K784" s="13">
        <v>78483.020000000033</v>
      </c>
      <c r="L784" s="13">
        <v>72491.999999999985</v>
      </c>
      <c r="M784" s="13">
        <v>69166.999999999942</v>
      </c>
      <c r="N784" s="13">
        <v>62481.999999999949</v>
      </c>
      <c r="O784" s="13">
        <v>60501.999999999949</v>
      </c>
      <c r="P784" s="13">
        <v>49230.999999999949</v>
      </c>
      <c r="Q784" s="13">
        <v>16500.000000000007</v>
      </c>
      <c r="R784" s="13">
        <v>16500.000000000007</v>
      </c>
      <c r="S784" s="13"/>
      <c r="T784" s="13"/>
      <c r="U784" s="13"/>
      <c r="V784" s="13"/>
      <c r="W784" s="13"/>
      <c r="X784" s="13"/>
      <c r="Y784" s="13"/>
      <c r="Z784" s="13">
        <v>4368.8683870967816</v>
      </c>
      <c r="AA784" s="13">
        <v>4368.8683870967807</v>
      </c>
      <c r="AB784" s="13">
        <v>3987.7748387096835</v>
      </c>
      <c r="AC784" s="13">
        <v>3325.9038709677475</v>
      </c>
      <c r="AD784" s="13">
        <v>2531.7103225806463</v>
      </c>
      <c r="AE784" s="13">
        <v>2338.4516129032254</v>
      </c>
      <c r="AF784" s="13">
        <v>2231.1935483870948</v>
      </c>
      <c r="AG784" s="13">
        <v>2015.5483870967726</v>
      </c>
      <c r="AH784" s="13">
        <v>1951.677419354837</v>
      </c>
      <c r="AI784" s="13">
        <v>1588.0967741935467</v>
      </c>
      <c r="AJ784" s="13">
        <v>532.25806451612925</v>
      </c>
      <c r="AK784" s="13">
        <v>532.25806451612925</v>
      </c>
      <c r="AL784" s="13"/>
      <c r="AM784" s="13"/>
      <c r="AN784" s="13"/>
      <c r="AO784" s="13"/>
      <c r="AP784" s="13"/>
      <c r="AQ784" s="13"/>
      <c r="AR784" s="13"/>
      <c r="AS784" s="13">
        <v>252</v>
      </c>
      <c r="AT784" s="13">
        <v>242</v>
      </c>
      <c r="AU784" s="13">
        <v>140</v>
      </c>
      <c r="AV784" s="13">
        <v>73</v>
      </c>
      <c r="AW784" s="13">
        <v>34</v>
      </c>
      <c r="AX784" s="13">
        <v>27</v>
      </c>
      <c r="AY784" s="13">
        <v>24</v>
      </c>
      <c r="AZ784" s="13">
        <v>19</v>
      </c>
      <c r="BA784" s="13">
        <v>18</v>
      </c>
      <c r="BB784" s="13">
        <v>13</v>
      </c>
      <c r="BC784" s="13">
        <v>3</v>
      </c>
      <c r="BD784" s="13">
        <v>3</v>
      </c>
      <c r="BE784" s="13"/>
      <c r="BF784" s="13"/>
      <c r="BG784" s="13"/>
      <c r="BH784" s="13"/>
      <c r="BI784" s="13"/>
      <c r="BJ784" s="13"/>
      <c r="BK784" s="13"/>
      <c r="BL784" s="13">
        <v>8.129032258064516</v>
      </c>
      <c r="BM784" s="13">
        <v>7.806451612903226</v>
      </c>
      <c r="BN784" s="13">
        <v>4.5161290322580649</v>
      </c>
      <c r="BO784" s="13">
        <v>2.3548387096774195</v>
      </c>
      <c r="BP784" s="13">
        <v>1.096774193548387</v>
      </c>
      <c r="BQ784" s="13">
        <v>0.87096774193548387</v>
      </c>
      <c r="BR784" s="13">
        <v>0.77419354838709675</v>
      </c>
      <c r="BS784" s="13">
        <v>0.61290322580645162</v>
      </c>
      <c r="BT784" s="13">
        <v>0.58064516129032262</v>
      </c>
      <c r="BU784" s="13">
        <v>0.41935483870967744</v>
      </c>
      <c r="BV784" s="13">
        <v>9.6774193548387094E-2</v>
      </c>
      <c r="BW784" s="13">
        <v>9.6774193548387094E-2</v>
      </c>
      <c r="BX784" s="13"/>
      <c r="BY784" s="13"/>
      <c r="BZ784" s="13"/>
      <c r="CA784" s="13"/>
      <c r="CB784" s="13"/>
      <c r="CC784" s="13"/>
      <c r="CD784" s="13"/>
      <c r="CE784" s="13">
        <v>100.80555555628379</v>
      </c>
    </row>
    <row r="785" spans="1:83" x14ac:dyDescent="0.2">
      <c r="A785" s="10" t="s">
        <v>37</v>
      </c>
      <c r="B785" s="10">
        <v>520</v>
      </c>
      <c r="C785" s="10" t="s">
        <v>101</v>
      </c>
      <c r="D785" s="10">
        <v>2025</v>
      </c>
      <c r="E785" s="13">
        <v>7</v>
      </c>
      <c r="F785" s="13" t="s">
        <v>1091</v>
      </c>
      <c r="G785" s="13">
        <v>12003.000000000002</v>
      </c>
      <c r="H785" s="13">
        <v>12003.000000000002</v>
      </c>
      <c r="I785" s="13">
        <v>11241.000000000002</v>
      </c>
      <c r="J785" s="13">
        <v>10457.000000000002</v>
      </c>
      <c r="K785" s="13">
        <v>9885.0000000000018</v>
      </c>
      <c r="L785" s="13">
        <v>8013.9999999999991</v>
      </c>
      <c r="M785" s="13">
        <v>6914.9999999999991</v>
      </c>
      <c r="N785" s="13">
        <v>5499.9999999999991</v>
      </c>
      <c r="O785" s="13">
        <v>5499.9999999999991</v>
      </c>
      <c r="P785" s="13">
        <v>5499.9999999999991</v>
      </c>
      <c r="Q785" s="13">
        <v>5499.9999999999991</v>
      </c>
      <c r="R785" s="13">
        <v>5499.9999999999991</v>
      </c>
      <c r="S785" s="13"/>
      <c r="T785" s="13"/>
      <c r="U785" s="13"/>
      <c r="V785" s="13"/>
      <c r="W785" s="13"/>
      <c r="X785" s="13"/>
      <c r="Y785" s="13"/>
      <c r="Z785" s="13">
        <v>387.19354838709683</v>
      </c>
      <c r="AA785" s="13">
        <v>387.19354838709683</v>
      </c>
      <c r="AB785" s="13">
        <v>362.61290322580652</v>
      </c>
      <c r="AC785" s="13">
        <v>337.32258064516134</v>
      </c>
      <c r="AD785" s="13">
        <v>318.87096774193554</v>
      </c>
      <c r="AE785" s="13">
        <v>258.51612903225805</v>
      </c>
      <c r="AF785" s="13">
        <v>223.06451612903223</v>
      </c>
      <c r="AG785" s="13">
        <v>177.41935483870964</v>
      </c>
      <c r="AH785" s="13">
        <v>177.41935483870964</v>
      </c>
      <c r="AI785" s="13">
        <v>177.41935483870964</v>
      </c>
      <c r="AJ785" s="13">
        <v>177.41935483870964</v>
      </c>
      <c r="AK785" s="13">
        <v>177.41935483870964</v>
      </c>
      <c r="AL785" s="13"/>
      <c r="AM785" s="13"/>
      <c r="AN785" s="13"/>
      <c r="AO785" s="13"/>
      <c r="AP785" s="13"/>
      <c r="AQ785" s="13"/>
      <c r="AR785" s="13"/>
      <c r="AS785" s="13">
        <v>14</v>
      </c>
      <c r="AT785" s="13">
        <v>14</v>
      </c>
      <c r="AU785" s="13">
        <v>8</v>
      </c>
      <c r="AV785" s="13">
        <v>6</v>
      </c>
      <c r="AW785" s="13">
        <v>5</v>
      </c>
      <c r="AX785" s="13">
        <v>3</v>
      </c>
      <c r="AY785" s="13">
        <v>2</v>
      </c>
      <c r="AZ785" s="13">
        <v>1</v>
      </c>
      <c r="BA785" s="13">
        <v>1</v>
      </c>
      <c r="BB785" s="13">
        <v>1</v>
      </c>
      <c r="BC785" s="13">
        <v>1</v>
      </c>
      <c r="BD785" s="13">
        <v>1</v>
      </c>
      <c r="BE785" s="13"/>
      <c r="BF785" s="13"/>
      <c r="BG785" s="13"/>
      <c r="BH785" s="13"/>
      <c r="BI785" s="13"/>
      <c r="BJ785" s="13"/>
      <c r="BK785" s="13"/>
      <c r="BL785" s="13">
        <v>0.45161290322580644</v>
      </c>
      <c r="BM785" s="13">
        <v>0.45161290322580644</v>
      </c>
      <c r="BN785" s="13">
        <v>0.25806451612903225</v>
      </c>
      <c r="BO785" s="13">
        <v>0.19354838709677419</v>
      </c>
      <c r="BP785" s="13">
        <v>0.16129032258064516</v>
      </c>
      <c r="BQ785" s="13">
        <v>9.6774193548387094E-2</v>
      </c>
      <c r="BR785" s="13">
        <v>6.4516129032258063E-2</v>
      </c>
      <c r="BS785" s="13">
        <v>3.2258064516129031E-2</v>
      </c>
      <c r="BT785" s="13">
        <v>3.2258064516129031E-2</v>
      </c>
      <c r="BU785" s="13">
        <v>3.2258064516129031E-2</v>
      </c>
      <c r="BV785" s="13">
        <v>3.2258064516129031E-2</v>
      </c>
      <c r="BW785" s="13">
        <v>3.2258064516129031E-2</v>
      </c>
      <c r="BX785" s="13"/>
      <c r="BY785" s="13"/>
      <c r="BZ785" s="13"/>
      <c r="CA785" s="13"/>
      <c r="CB785" s="13"/>
      <c r="CC785" s="13"/>
      <c r="CD785" s="13"/>
      <c r="CE785" s="13">
        <v>2.0499999999999998</v>
      </c>
    </row>
    <row r="786" spans="1:83" x14ac:dyDescent="0.2">
      <c r="A786" s="10" t="s">
        <v>37</v>
      </c>
      <c r="B786" s="10">
        <v>517</v>
      </c>
      <c r="C786" s="10" t="s">
        <v>165</v>
      </c>
      <c r="D786" s="10">
        <v>2025</v>
      </c>
      <c r="E786" s="13">
        <v>7</v>
      </c>
      <c r="F786" s="13" t="s">
        <v>1093</v>
      </c>
      <c r="G786" s="13">
        <v>8567.9999999999982</v>
      </c>
      <c r="H786" s="13">
        <v>8567.9999999999982</v>
      </c>
      <c r="I786" s="13">
        <v>7876.0000000000009</v>
      </c>
      <c r="J786" s="13">
        <v>4474.0000000000009</v>
      </c>
      <c r="K786" s="13">
        <v>3243</v>
      </c>
      <c r="L786" s="13">
        <v>2365</v>
      </c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>
        <v>276.38709677419348</v>
      </c>
      <c r="AA786" s="13">
        <v>276.38709677419348</v>
      </c>
      <c r="AB786" s="13">
        <v>254.06451612903228</v>
      </c>
      <c r="AC786" s="13">
        <v>144.32258064516131</v>
      </c>
      <c r="AD786" s="13">
        <v>104.61290322580645</v>
      </c>
      <c r="AE786" s="13">
        <v>76.290322580645167</v>
      </c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>
        <v>22</v>
      </c>
      <c r="AT786" s="13">
        <v>22</v>
      </c>
      <c r="AU786" s="13">
        <v>16</v>
      </c>
      <c r="AV786" s="13">
        <v>5</v>
      </c>
      <c r="AW786" s="13">
        <v>3</v>
      </c>
      <c r="AX786" s="13">
        <v>2</v>
      </c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>
        <v>0.70967741935483875</v>
      </c>
      <c r="BM786" s="13">
        <v>0.70967741935483875</v>
      </c>
      <c r="BN786" s="13">
        <v>0.5161290322580645</v>
      </c>
      <c r="BO786" s="13">
        <v>0.16129032258064516</v>
      </c>
      <c r="BP786" s="13">
        <v>9.6774193548387094E-2</v>
      </c>
      <c r="BQ786" s="13">
        <v>6.4516129032258063E-2</v>
      </c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>
        <v>9.5308333332859902</v>
      </c>
    </row>
    <row r="787" spans="1:83" x14ac:dyDescent="0.2">
      <c r="A787" s="10" t="s">
        <v>37</v>
      </c>
      <c r="B787" s="10">
        <v>835</v>
      </c>
      <c r="C787" s="10" t="s">
        <v>121</v>
      </c>
      <c r="D787" s="10">
        <v>2025</v>
      </c>
      <c r="E787" s="13">
        <v>7</v>
      </c>
      <c r="F787" s="13" t="s">
        <v>1094</v>
      </c>
      <c r="G787" s="13">
        <v>4728</v>
      </c>
      <c r="H787" s="13">
        <v>4728</v>
      </c>
      <c r="I787" s="13">
        <v>4472</v>
      </c>
      <c r="J787" s="13">
        <v>3145</v>
      </c>
      <c r="K787" s="13">
        <v>2065</v>
      </c>
      <c r="L787" s="13">
        <v>2065</v>
      </c>
      <c r="M787" s="13">
        <v>2065</v>
      </c>
      <c r="N787" s="13">
        <v>2065</v>
      </c>
      <c r="O787" s="13">
        <v>2065</v>
      </c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>
        <v>152.51612903225808</v>
      </c>
      <c r="AA787" s="13">
        <v>152.51612903225808</v>
      </c>
      <c r="AB787" s="13">
        <v>144.25806451612902</v>
      </c>
      <c r="AC787" s="13">
        <v>101.45161290322581</v>
      </c>
      <c r="AD787" s="13">
        <v>66.612903225806448</v>
      </c>
      <c r="AE787" s="13">
        <v>66.612903225806448</v>
      </c>
      <c r="AF787" s="13">
        <v>66.612903225806448</v>
      </c>
      <c r="AG787" s="13">
        <v>66.612903225806448</v>
      </c>
      <c r="AH787" s="13">
        <v>66.612903225806448</v>
      </c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>
        <v>11</v>
      </c>
      <c r="AT787" s="13">
        <v>11</v>
      </c>
      <c r="AU787" s="13">
        <v>8</v>
      </c>
      <c r="AV787" s="13">
        <v>3</v>
      </c>
      <c r="AW787" s="13">
        <v>1</v>
      </c>
      <c r="AX787" s="13">
        <v>1</v>
      </c>
      <c r="AY787" s="13">
        <v>1</v>
      </c>
      <c r="AZ787" s="13">
        <v>1</v>
      </c>
      <c r="BA787" s="13">
        <v>1</v>
      </c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>
        <v>0.35483870967741937</v>
      </c>
      <c r="BM787" s="13">
        <v>0.35483870967741937</v>
      </c>
      <c r="BN787" s="13">
        <v>0.25806451612903225</v>
      </c>
      <c r="BO787" s="13">
        <v>9.6774193548387094E-2</v>
      </c>
      <c r="BP787" s="13">
        <v>3.2258064516129031E-2</v>
      </c>
      <c r="BQ787" s="13">
        <v>3.2258064516129031E-2</v>
      </c>
      <c r="BR787" s="13">
        <v>3.2258064516129031E-2</v>
      </c>
      <c r="BS787" s="13">
        <v>3.2258064516129031E-2</v>
      </c>
      <c r="BT787" s="13">
        <v>3.2258064516129031E-2</v>
      </c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</row>
    <row r="788" spans="1:83" x14ac:dyDescent="0.2">
      <c r="A788" s="10" t="s">
        <v>37</v>
      </c>
      <c r="B788" s="10">
        <v>817</v>
      </c>
      <c r="C788" s="10" t="s">
        <v>93</v>
      </c>
      <c r="D788" s="10">
        <v>2025</v>
      </c>
      <c r="E788" s="13">
        <v>7</v>
      </c>
      <c r="F788" s="13" t="s">
        <v>1090</v>
      </c>
      <c r="G788" s="13">
        <v>582</v>
      </c>
      <c r="H788" s="13">
        <v>582</v>
      </c>
      <c r="I788" s="13">
        <v>513</v>
      </c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>
        <v>18.774193548387096</v>
      </c>
      <c r="AA788" s="13">
        <v>18.774193548387096</v>
      </c>
      <c r="AB788" s="13">
        <v>16.548387096774192</v>
      </c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>
        <v>3</v>
      </c>
      <c r="AT788" s="13">
        <v>3</v>
      </c>
      <c r="AU788" s="13">
        <v>2</v>
      </c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>
        <v>9.6774193548387094E-2</v>
      </c>
      <c r="BM788" s="13">
        <v>9.6774193548387094E-2</v>
      </c>
      <c r="BN788" s="13">
        <v>6.4516129032258063E-2</v>
      </c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</row>
    <row r="789" spans="1:83" x14ac:dyDescent="0.2">
      <c r="A789" s="10" t="s">
        <v>33</v>
      </c>
      <c r="B789" s="10">
        <v>863</v>
      </c>
      <c r="C789" s="10" t="s">
        <v>195</v>
      </c>
      <c r="D789" s="10">
        <v>2025</v>
      </c>
      <c r="E789" s="13">
        <v>7</v>
      </c>
      <c r="F789" s="13" t="s">
        <v>1102</v>
      </c>
      <c r="G789" s="13">
        <v>22255.999999999996</v>
      </c>
      <c r="H789" s="13">
        <v>22255.999999999996</v>
      </c>
      <c r="I789" s="13">
        <v>20392.999999999996</v>
      </c>
      <c r="J789" s="13">
        <v>13992.000000000002</v>
      </c>
      <c r="K789" s="13">
        <v>7727</v>
      </c>
      <c r="L789" s="13">
        <v>6879</v>
      </c>
      <c r="M789" s="13">
        <v>6879</v>
      </c>
      <c r="N789" s="13">
        <v>5483</v>
      </c>
      <c r="O789" s="13">
        <v>2450</v>
      </c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>
        <v>717.93548387096757</v>
      </c>
      <c r="AA789" s="13">
        <v>717.93548387096757</v>
      </c>
      <c r="AB789" s="13">
        <v>657.83870967741927</v>
      </c>
      <c r="AC789" s="13">
        <v>451.35483870967749</v>
      </c>
      <c r="AD789" s="13">
        <v>249.25806451612902</v>
      </c>
      <c r="AE789" s="13">
        <v>221.90322580645162</v>
      </c>
      <c r="AF789" s="13">
        <v>221.90322580645162</v>
      </c>
      <c r="AG789" s="13">
        <v>176.87096774193549</v>
      </c>
      <c r="AH789" s="13">
        <v>79.032258064516128</v>
      </c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>
        <v>57</v>
      </c>
      <c r="AT789" s="13">
        <v>50</v>
      </c>
      <c r="AU789" s="13">
        <v>34</v>
      </c>
      <c r="AV789" s="13">
        <v>15</v>
      </c>
      <c r="AW789" s="13">
        <v>5</v>
      </c>
      <c r="AX789" s="13">
        <v>4</v>
      </c>
      <c r="AY789" s="13">
        <v>4</v>
      </c>
      <c r="AZ789" s="13">
        <v>3</v>
      </c>
      <c r="BA789" s="13">
        <v>1</v>
      </c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>
        <v>1.8387096774193548</v>
      </c>
      <c r="BM789" s="13">
        <v>1.6129032258064515</v>
      </c>
      <c r="BN789" s="13">
        <v>1.096774193548387</v>
      </c>
      <c r="BO789" s="13">
        <v>0.4838709677419355</v>
      </c>
      <c r="BP789" s="13">
        <v>0.16129032258064516</v>
      </c>
      <c r="BQ789" s="13">
        <v>0.12903225806451613</v>
      </c>
      <c r="BR789" s="13">
        <v>0.12903225806451613</v>
      </c>
      <c r="BS789" s="13">
        <v>9.6774193548387094E-2</v>
      </c>
      <c r="BT789" s="13">
        <v>3.2258064516129031E-2</v>
      </c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>
        <v>60.089722222276031</v>
      </c>
    </row>
    <row r="790" spans="1:83" x14ac:dyDescent="0.2">
      <c r="A790" s="10" t="s">
        <v>33</v>
      </c>
      <c r="B790" s="10">
        <v>812</v>
      </c>
      <c r="C790" s="10" t="s">
        <v>157</v>
      </c>
      <c r="D790" s="10">
        <v>2025</v>
      </c>
      <c r="E790" s="13">
        <v>7</v>
      </c>
      <c r="F790" s="13" t="s">
        <v>1099</v>
      </c>
      <c r="G790" s="13">
        <v>192881.04000000007</v>
      </c>
      <c r="H790" s="13">
        <v>192881.04000000012</v>
      </c>
      <c r="I790" s="13">
        <v>187347.04000000018</v>
      </c>
      <c r="J790" s="13">
        <v>153168.04000000033</v>
      </c>
      <c r="K790" s="13">
        <v>123302.04000000026</v>
      </c>
      <c r="L790" s="13">
        <v>98029.040000000081</v>
      </c>
      <c r="M790" s="13">
        <v>77568.020000000019</v>
      </c>
      <c r="N790" s="13">
        <v>70568.020000000019</v>
      </c>
      <c r="O790" s="13">
        <v>62279.999999999978</v>
      </c>
      <c r="P790" s="13">
        <v>58132.999999999971</v>
      </c>
      <c r="Q790" s="13">
        <v>15000</v>
      </c>
      <c r="R790" s="13"/>
      <c r="S790" s="13"/>
      <c r="T790" s="13"/>
      <c r="U790" s="13"/>
      <c r="V790" s="13"/>
      <c r="W790" s="13"/>
      <c r="X790" s="13"/>
      <c r="Y790" s="13"/>
      <c r="Z790" s="13">
        <v>6221.9690322580664</v>
      </c>
      <c r="AA790" s="13">
        <v>6221.9690322580682</v>
      </c>
      <c r="AB790" s="13">
        <v>6043.4529032258124</v>
      </c>
      <c r="AC790" s="13">
        <v>4940.9045161290433</v>
      </c>
      <c r="AD790" s="13">
        <v>3977.4851612903308</v>
      </c>
      <c r="AE790" s="13">
        <v>3162.2270967741961</v>
      </c>
      <c r="AF790" s="13">
        <v>2502.1941935483878</v>
      </c>
      <c r="AG790" s="13">
        <v>2276.3877419354844</v>
      </c>
      <c r="AH790" s="13">
        <v>2009.0322580645154</v>
      </c>
      <c r="AI790" s="13">
        <v>1875.2580645161281</v>
      </c>
      <c r="AJ790" s="13">
        <v>483.87096774193549</v>
      </c>
      <c r="AK790" s="13"/>
      <c r="AL790" s="13"/>
      <c r="AM790" s="13"/>
      <c r="AN790" s="13"/>
      <c r="AO790" s="13"/>
      <c r="AP790" s="13"/>
      <c r="AQ790" s="13"/>
      <c r="AR790" s="13"/>
      <c r="AS790" s="13">
        <v>297</v>
      </c>
      <c r="AT790" s="13">
        <v>271</v>
      </c>
      <c r="AU790" s="13">
        <v>227</v>
      </c>
      <c r="AV790" s="13">
        <v>124</v>
      </c>
      <c r="AW790" s="13">
        <v>76</v>
      </c>
      <c r="AX790" s="13">
        <v>48</v>
      </c>
      <c r="AY790" s="13">
        <v>29</v>
      </c>
      <c r="AZ790" s="13">
        <v>24</v>
      </c>
      <c r="BA790" s="13">
        <v>19</v>
      </c>
      <c r="BB790" s="13">
        <v>17</v>
      </c>
      <c r="BC790" s="13">
        <v>3</v>
      </c>
      <c r="BD790" s="13"/>
      <c r="BE790" s="13"/>
      <c r="BF790" s="13"/>
      <c r="BG790" s="13"/>
      <c r="BH790" s="13"/>
      <c r="BI790" s="13"/>
      <c r="BJ790" s="13"/>
      <c r="BK790" s="13"/>
      <c r="BL790" s="13">
        <v>9.5806451612903221</v>
      </c>
      <c r="BM790" s="13">
        <v>8.741935483870968</v>
      </c>
      <c r="BN790" s="13">
        <v>7.32258064516129</v>
      </c>
      <c r="BO790" s="13">
        <v>4</v>
      </c>
      <c r="BP790" s="13">
        <v>2.4516129032258065</v>
      </c>
      <c r="BQ790" s="13">
        <v>1.5483870967741935</v>
      </c>
      <c r="BR790" s="13">
        <v>0.93548387096774188</v>
      </c>
      <c r="BS790" s="13">
        <v>0.77419354838709675</v>
      </c>
      <c r="BT790" s="13">
        <v>0.61290322580645162</v>
      </c>
      <c r="BU790" s="13">
        <v>0.54838709677419351</v>
      </c>
      <c r="BV790" s="13">
        <v>9.6774193548387094E-2</v>
      </c>
      <c r="BW790" s="13"/>
      <c r="BX790" s="13"/>
      <c r="BY790" s="13"/>
      <c r="BZ790" s="13"/>
      <c r="CA790" s="13"/>
      <c r="CB790" s="13"/>
      <c r="CC790" s="13"/>
      <c r="CD790" s="13"/>
      <c r="CE790" s="13">
        <v>166.21333333355142</v>
      </c>
    </row>
    <row r="791" spans="1:83" x14ac:dyDescent="0.2">
      <c r="A791" s="10" t="s">
        <v>33</v>
      </c>
      <c r="B791" s="10">
        <v>886</v>
      </c>
      <c r="C791" s="10" t="s">
        <v>116</v>
      </c>
      <c r="D791" s="10">
        <v>2025</v>
      </c>
      <c r="E791" s="13">
        <v>7</v>
      </c>
      <c r="F791" s="13" t="s">
        <v>1100</v>
      </c>
      <c r="G791" s="13">
        <v>89995.900000000052</v>
      </c>
      <c r="H791" s="13">
        <v>89995.899999999965</v>
      </c>
      <c r="I791" s="13">
        <v>86069.949999999968</v>
      </c>
      <c r="J791" s="13">
        <v>63986.999999999964</v>
      </c>
      <c r="K791" s="13">
        <v>44443.999999999985</v>
      </c>
      <c r="L791" s="13">
        <v>34483</v>
      </c>
      <c r="M791" s="13">
        <v>24790.999999999996</v>
      </c>
      <c r="N791" s="13">
        <v>23291.999999999996</v>
      </c>
      <c r="O791" s="13">
        <v>21493</v>
      </c>
      <c r="P791" s="13">
        <v>17000</v>
      </c>
      <c r="Q791" s="13">
        <v>11000</v>
      </c>
      <c r="R791" s="13">
        <v>11000</v>
      </c>
      <c r="S791" s="13"/>
      <c r="T791" s="13"/>
      <c r="U791" s="13"/>
      <c r="V791" s="13"/>
      <c r="W791" s="13"/>
      <c r="X791" s="13"/>
      <c r="Y791" s="13"/>
      <c r="Z791" s="13">
        <v>2903.0935483870985</v>
      </c>
      <c r="AA791" s="13">
        <v>2903.0935483870958</v>
      </c>
      <c r="AB791" s="13">
        <v>2776.4499999999989</v>
      </c>
      <c r="AC791" s="13">
        <v>2064.0967741935474</v>
      </c>
      <c r="AD791" s="13">
        <v>1433.6774193548383</v>
      </c>
      <c r="AE791" s="13">
        <v>1112.3548387096773</v>
      </c>
      <c r="AF791" s="13">
        <v>799.70967741935476</v>
      </c>
      <c r="AG791" s="13">
        <v>751.35483870967732</v>
      </c>
      <c r="AH791" s="13">
        <v>693.32258064516134</v>
      </c>
      <c r="AI791" s="13">
        <v>548.38709677419354</v>
      </c>
      <c r="AJ791" s="13">
        <v>354.83870967741933</v>
      </c>
      <c r="AK791" s="13">
        <v>354.83870967741933</v>
      </c>
      <c r="AL791" s="13"/>
      <c r="AM791" s="13"/>
      <c r="AN791" s="13"/>
      <c r="AO791" s="13"/>
      <c r="AP791" s="13"/>
      <c r="AQ791" s="13"/>
      <c r="AR791" s="13"/>
      <c r="AS791" s="13">
        <v>175</v>
      </c>
      <c r="AT791" s="13">
        <v>159</v>
      </c>
      <c r="AU791" s="13">
        <v>128</v>
      </c>
      <c r="AV791" s="13">
        <v>58</v>
      </c>
      <c r="AW791" s="13">
        <v>28</v>
      </c>
      <c r="AX791" s="13">
        <v>17</v>
      </c>
      <c r="AY791" s="13">
        <v>8</v>
      </c>
      <c r="AZ791" s="13">
        <v>7</v>
      </c>
      <c r="BA791" s="13">
        <v>6</v>
      </c>
      <c r="BB791" s="13">
        <v>4</v>
      </c>
      <c r="BC791" s="13">
        <v>2</v>
      </c>
      <c r="BD791" s="13">
        <v>2</v>
      </c>
      <c r="BE791" s="13"/>
      <c r="BF791" s="13"/>
      <c r="BG791" s="13"/>
      <c r="BH791" s="13"/>
      <c r="BI791" s="13"/>
      <c r="BJ791" s="13"/>
      <c r="BK791" s="13"/>
      <c r="BL791" s="13">
        <v>5.645161290322581</v>
      </c>
      <c r="BM791" s="13">
        <v>5.129032258064516</v>
      </c>
      <c r="BN791" s="13">
        <v>4.129032258064516</v>
      </c>
      <c r="BO791" s="13">
        <v>1.8709677419354838</v>
      </c>
      <c r="BP791" s="13">
        <v>0.90322580645161288</v>
      </c>
      <c r="BQ791" s="13">
        <v>0.54838709677419351</v>
      </c>
      <c r="BR791" s="13">
        <v>0.25806451612903225</v>
      </c>
      <c r="BS791" s="13">
        <v>0.22580645161290322</v>
      </c>
      <c r="BT791" s="13">
        <v>0.19354838709677419</v>
      </c>
      <c r="BU791" s="13">
        <v>0.12903225806451613</v>
      </c>
      <c r="BV791" s="13">
        <v>6.4516129032258063E-2</v>
      </c>
      <c r="BW791" s="13">
        <v>6.4516129032258063E-2</v>
      </c>
      <c r="BX791" s="13"/>
      <c r="BY791" s="13"/>
      <c r="BZ791" s="13"/>
      <c r="CA791" s="13"/>
      <c r="CB791" s="13"/>
      <c r="CC791" s="13"/>
      <c r="CD791" s="13"/>
      <c r="CE791" s="13">
        <v>134.67555555632805</v>
      </c>
    </row>
    <row r="792" spans="1:83" x14ac:dyDescent="0.2">
      <c r="A792" s="10" t="s">
        <v>33</v>
      </c>
      <c r="B792" s="10">
        <v>832</v>
      </c>
      <c r="C792" s="10" t="s">
        <v>115</v>
      </c>
      <c r="D792" s="10">
        <v>2025</v>
      </c>
      <c r="E792" s="13">
        <v>7</v>
      </c>
      <c r="F792" s="13" t="s">
        <v>1097</v>
      </c>
      <c r="G792" s="13">
        <v>188155.03000000041</v>
      </c>
      <c r="H792" s="13">
        <v>188155.03000000035</v>
      </c>
      <c r="I792" s="13">
        <v>185268.08000000037</v>
      </c>
      <c r="J792" s="13">
        <v>165798.06000000041</v>
      </c>
      <c r="K792" s="13">
        <v>137434.04000000036</v>
      </c>
      <c r="L792" s="13">
        <v>122472.00000000031</v>
      </c>
      <c r="M792" s="13">
        <v>112826.00000000023</v>
      </c>
      <c r="N792" s="13">
        <v>98855.000000000247</v>
      </c>
      <c r="O792" s="13">
        <v>90360.000000000204</v>
      </c>
      <c r="P792" s="13">
        <v>87943.000000000218</v>
      </c>
      <c r="Q792" s="13">
        <v>28947.999999999956</v>
      </c>
      <c r="R792" s="13">
        <v>18907.999999999982</v>
      </c>
      <c r="S792" s="13"/>
      <c r="T792" s="13"/>
      <c r="U792" s="13"/>
      <c r="V792" s="13"/>
      <c r="W792" s="13"/>
      <c r="X792" s="13"/>
      <c r="Y792" s="13"/>
      <c r="Z792" s="13">
        <v>6069.5170967742069</v>
      </c>
      <c r="AA792" s="13">
        <v>6069.5170967742051</v>
      </c>
      <c r="AB792" s="13">
        <v>5976.3896774193663</v>
      </c>
      <c r="AC792" s="13">
        <v>5348.3245161290452</v>
      </c>
      <c r="AD792" s="13">
        <v>4433.3561290322696</v>
      </c>
      <c r="AE792" s="13">
        <v>3950.7096774193647</v>
      </c>
      <c r="AF792" s="13">
        <v>3639.5483870967819</v>
      </c>
      <c r="AG792" s="13">
        <v>3188.8709677419433</v>
      </c>
      <c r="AH792" s="13">
        <v>2914.8387096774259</v>
      </c>
      <c r="AI792" s="13">
        <v>2836.8709677419424</v>
      </c>
      <c r="AJ792" s="13">
        <v>933.80645161290181</v>
      </c>
      <c r="AK792" s="13">
        <v>609.93548387096712</v>
      </c>
      <c r="AL792" s="13"/>
      <c r="AM792" s="13"/>
      <c r="AN792" s="13"/>
      <c r="AO792" s="13"/>
      <c r="AP792" s="13"/>
      <c r="AQ792" s="13"/>
      <c r="AR792" s="13"/>
      <c r="AS792" s="13">
        <v>216</v>
      </c>
      <c r="AT792" s="13">
        <v>198</v>
      </c>
      <c r="AU792" s="13">
        <v>171</v>
      </c>
      <c r="AV792" s="13">
        <v>109</v>
      </c>
      <c r="AW792" s="13">
        <v>66</v>
      </c>
      <c r="AX792" s="13">
        <v>49</v>
      </c>
      <c r="AY792" s="13">
        <v>40</v>
      </c>
      <c r="AZ792" s="13">
        <v>30</v>
      </c>
      <c r="BA792" s="13">
        <v>25</v>
      </c>
      <c r="BB792" s="13">
        <v>24</v>
      </c>
      <c r="BC792" s="13">
        <v>5</v>
      </c>
      <c r="BD792" s="13">
        <v>3</v>
      </c>
      <c r="BE792" s="13"/>
      <c r="BF792" s="13"/>
      <c r="BG792" s="13"/>
      <c r="BH792" s="13"/>
      <c r="BI792" s="13"/>
      <c r="BJ792" s="13"/>
      <c r="BK792" s="13"/>
      <c r="BL792" s="13">
        <v>6.967741935483871</v>
      </c>
      <c r="BM792" s="13">
        <v>6.387096774193548</v>
      </c>
      <c r="BN792" s="13">
        <v>5.5161290322580649</v>
      </c>
      <c r="BO792" s="13">
        <v>3.5161290322580645</v>
      </c>
      <c r="BP792" s="13">
        <v>2.129032258064516</v>
      </c>
      <c r="BQ792" s="13">
        <v>1.5806451612903225</v>
      </c>
      <c r="BR792" s="13">
        <v>1.2903225806451613</v>
      </c>
      <c r="BS792" s="13">
        <v>0.967741935483871</v>
      </c>
      <c r="BT792" s="13">
        <v>0.80645161290322576</v>
      </c>
      <c r="BU792" s="13">
        <v>0.77419354838709675</v>
      </c>
      <c r="BV792" s="13">
        <v>0.16129032258064516</v>
      </c>
      <c r="BW792" s="13">
        <v>9.6774193548387094E-2</v>
      </c>
      <c r="BX792" s="13"/>
      <c r="BY792" s="13"/>
      <c r="BZ792" s="13"/>
      <c r="CA792" s="13"/>
      <c r="CB792" s="13"/>
      <c r="CC792" s="13"/>
      <c r="CD792" s="13"/>
      <c r="CE792" s="13">
        <v>137.80166666727746</v>
      </c>
    </row>
    <row r="793" spans="1:83" x14ac:dyDescent="0.2">
      <c r="A793" s="10" t="s">
        <v>33</v>
      </c>
      <c r="B793" s="10">
        <v>889</v>
      </c>
      <c r="C793" s="10" t="s">
        <v>106</v>
      </c>
      <c r="D793" s="10">
        <v>2025</v>
      </c>
      <c r="E793" s="13">
        <v>7</v>
      </c>
      <c r="F793" s="13" t="s">
        <v>1101</v>
      </c>
      <c r="G793" s="13">
        <v>45650.999999999964</v>
      </c>
      <c r="H793" s="13">
        <v>45650.999999999964</v>
      </c>
      <c r="I793" s="13">
        <v>42409.999999999956</v>
      </c>
      <c r="J793" s="13">
        <v>30473.999999999982</v>
      </c>
      <c r="K793" s="13">
        <v>26514.999999999985</v>
      </c>
      <c r="L793" s="13">
        <v>24817</v>
      </c>
      <c r="M793" s="13">
        <v>20429</v>
      </c>
      <c r="N793" s="13">
        <v>15117.000000000004</v>
      </c>
      <c r="O793" s="13">
        <v>11860.000000000004</v>
      </c>
      <c r="P793" s="13">
        <v>6889.0000000000009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>
        <v>1472.6129032258052</v>
      </c>
      <c r="AA793" s="13">
        <v>1472.6129032258052</v>
      </c>
      <c r="AB793" s="13">
        <v>1368.0645161290308</v>
      </c>
      <c r="AC793" s="13">
        <v>983.03225806451553</v>
      </c>
      <c r="AD793" s="13">
        <v>855.32258064516077</v>
      </c>
      <c r="AE793" s="13">
        <v>800.54838709677415</v>
      </c>
      <c r="AF793" s="13">
        <v>659</v>
      </c>
      <c r="AG793" s="13">
        <v>487.64516129032268</v>
      </c>
      <c r="AH793" s="13">
        <v>382.58064516129042</v>
      </c>
      <c r="AI793" s="13">
        <v>222.22580645161293</v>
      </c>
      <c r="AJ793" s="13"/>
      <c r="AK793" s="13"/>
      <c r="AL793" s="13"/>
      <c r="AM793" s="13"/>
      <c r="AN793" s="13"/>
      <c r="AO793" s="13"/>
      <c r="AP793" s="13"/>
      <c r="AQ793" s="13"/>
      <c r="AR793" s="13"/>
      <c r="AS793" s="13">
        <v>102</v>
      </c>
      <c r="AT793" s="13">
        <v>87</v>
      </c>
      <c r="AU793" s="13">
        <v>59</v>
      </c>
      <c r="AV793" s="13">
        <v>22</v>
      </c>
      <c r="AW793" s="13">
        <v>16</v>
      </c>
      <c r="AX793" s="13">
        <v>14</v>
      </c>
      <c r="AY793" s="13">
        <v>10</v>
      </c>
      <c r="AZ793" s="13">
        <v>6</v>
      </c>
      <c r="BA793" s="13">
        <v>4</v>
      </c>
      <c r="BB793" s="13">
        <v>2</v>
      </c>
      <c r="BC793" s="13"/>
      <c r="BD793" s="13"/>
      <c r="BE793" s="13"/>
      <c r="BF793" s="13"/>
      <c r="BG793" s="13"/>
      <c r="BH793" s="13"/>
      <c r="BI793" s="13"/>
      <c r="BJ793" s="13"/>
      <c r="BK793" s="13"/>
      <c r="BL793" s="13">
        <v>3.2903225806451615</v>
      </c>
      <c r="BM793" s="13">
        <v>2.806451612903226</v>
      </c>
      <c r="BN793" s="13">
        <v>1.903225806451613</v>
      </c>
      <c r="BO793" s="13">
        <v>0.70967741935483875</v>
      </c>
      <c r="BP793" s="13">
        <v>0.5161290322580645</v>
      </c>
      <c r="BQ793" s="13">
        <v>0.45161290322580644</v>
      </c>
      <c r="BR793" s="13">
        <v>0.32258064516129031</v>
      </c>
      <c r="BS793" s="13">
        <v>0.19354838709677419</v>
      </c>
      <c r="BT793" s="13">
        <v>0.12903225806451613</v>
      </c>
      <c r="BU793" s="13">
        <v>6.4516129032258063E-2</v>
      </c>
      <c r="BV793" s="13"/>
      <c r="BW793" s="13"/>
      <c r="BX793" s="13"/>
      <c r="BY793" s="13"/>
      <c r="BZ793" s="13"/>
      <c r="CA793" s="13"/>
      <c r="CB793" s="13"/>
      <c r="CC793" s="13"/>
      <c r="CD793" s="13"/>
      <c r="CE793" s="13">
        <v>105.6372222222155</v>
      </c>
    </row>
    <row r="794" spans="1:83" x14ac:dyDescent="0.2">
      <c r="A794" s="10" t="s">
        <v>33</v>
      </c>
      <c r="B794" s="10">
        <v>828</v>
      </c>
      <c r="C794" s="10" t="s">
        <v>158</v>
      </c>
      <c r="D794" s="10">
        <v>2025</v>
      </c>
      <c r="E794" s="13">
        <v>7</v>
      </c>
      <c r="F794" s="13" t="s">
        <v>1103</v>
      </c>
      <c r="G794" s="13">
        <v>247644.02000000016</v>
      </c>
      <c r="H794" s="13">
        <v>247644.02000000022</v>
      </c>
      <c r="I794" s="13">
        <v>242528.02000000022</v>
      </c>
      <c r="J794" s="13">
        <v>214661.0199999999</v>
      </c>
      <c r="K794" s="13">
        <v>192676.02000000008</v>
      </c>
      <c r="L794" s="13">
        <v>171990.02000000025</v>
      </c>
      <c r="M794" s="13">
        <v>163292.02000000016</v>
      </c>
      <c r="N794" s="13">
        <v>146661.02000000014</v>
      </c>
      <c r="O794" s="13">
        <v>138342.02000000014</v>
      </c>
      <c r="P794" s="13">
        <v>120575.00000000009</v>
      </c>
      <c r="Q794" s="13">
        <v>72400.999999999971</v>
      </c>
      <c r="R794" s="13">
        <v>67365.999999999971</v>
      </c>
      <c r="S794" s="13">
        <v>27287.000000000004</v>
      </c>
      <c r="T794" s="13">
        <v>10500</v>
      </c>
      <c r="U794" s="13">
        <v>10500</v>
      </c>
      <c r="V794" s="13"/>
      <c r="W794" s="13"/>
      <c r="X794" s="13"/>
      <c r="Y794" s="13"/>
      <c r="Z794" s="13">
        <v>7988.5167741935538</v>
      </c>
      <c r="AA794" s="13">
        <v>7988.5167741935556</v>
      </c>
      <c r="AB794" s="13">
        <v>7823.4845161290395</v>
      </c>
      <c r="AC794" s="13">
        <v>6924.5490322580617</v>
      </c>
      <c r="AD794" s="13">
        <v>6215.3554838709706</v>
      </c>
      <c r="AE794" s="13">
        <v>5548.0651612903303</v>
      </c>
      <c r="AF794" s="13">
        <v>5267.4845161290377</v>
      </c>
      <c r="AG794" s="13">
        <v>4731.0006451612944</v>
      </c>
      <c r="AH794" s="13">
        <v>4462.6458064516173</v>
      </c>
      <c r="AI794" s="13">
        <v>3889.5161290322608</v>
      </c>
      <c r="AJ794" s="13">
        <v>2335.5161290322571</v>
      </c>
      <c r="AK794" s="13">
        <v>2173.0967741935474</v>
      </c>
      <c r="AL794" s="13">
        <v>880.22580645161304</v>
      </c>
      <c r="AM794" s="13">
        <v>338.70967741935482</v>
      </c>
      <c r="AN794" s="13">
        <v>338.70967741935482</v>
      </c>
      <c r="AO794" s="13"/>
      <c r="AP794" s="13"/>
      <c r="AQ794" s="13"/>
      <c r="AR794" s="13"/>
      <c r="AS794" s="13">
        <v>274</v>
      </c>
      <c r="AT794" s="13">
        <v>245</v>
      </c>
      <c r="AU794" s="13">
        <v>203</v>
      </c>
      <c r="AV794" s="13">
        <v>118</v>
      </c>
      <c r="AW794" s="13">
        <v>83</v>
      </c>
      <c r="AX794" s="13">
        <v>60</v>
      </c>
      <c r="AY794" s="13">
        <v>52</v>
      </c>
      <c r="AZ794" s="13">
        <v>40</v>
      </c>
      <c r="BA794" s="13">
        <v>35</v>
      </c>
      <c r="BB794" s="13">
        <v>27</v>
      </c>
      <c r="BC794" s="13">
        <v>11</v>
      </c>
      <c r="BD794" s="13">
        <v>10</v>
      </c>
      <c r="BE794" s="13">
        <v>3</v>
      </c>
      <c r="BF794" s="13">
        <v>1</v>
      </c>
      <c r="BG794" s="13">
        <v>1</v>
      </c>
      <c r="BH794" s="13"/>
      <c r="BI794" s="13"/>
      <c r="BJ794" s="13"/>
      <c r="BK794" s="13"/>
      <c r="BL794" s="13">
        <v>8.8387096774193541</v>
      </c>
      <c r="BM794" s="13">
        <v>7.903225806451613</v>
      </c>
      <c r="BN794" s="13">
        <v>6.5483870967741939</v>
      </c>
      <c r="BO794" s="13">
        <v>3.806451612903226</v>
      </c>
      <c r="BP794" s="13">
        <v>2.6774193548387095</v>
      </c>
      <c r="BQ794" s="13">
        <v>1.935483870967742</v>
      </c>
      <c r="BR794" s="13">
        <v>1.6774193548387097</v>
      </c>
      <c r="BS794" s="13">
        <v>1.2903225806451613</v>
      </c>
      <c r="BT794" s="13">
        <v>1.1290322580645162</v>
      </c>
      <c r="BU794" s="13">
        <v>0.87096774193548387</v>
      </c>
      <c r="BV794" s="13">
        <v>0.35483870967741937</v>
      </c>
      <c r="BW794" s="13">
        <v>0.32258064516129031</v>
      </c>
      <c r="BX794" s="13">
        <v>9.6774193548387094E-2</v>
      </c>
      <c r="BY794" s="13">
        <v>3.2258064516129031E-2</v>
      </c>
      <c r="BZ794" s="13">
        <v>3.2258064516129031E-2</v>
      </c>
      <c r="CA794" s="13"/>
      <c r="CB794" s="13"/>
      <c r="CC794" s="13"/>
      <c r="CD794" s="13"/>
      <c r="CE794" s="13">
        <v>158.43222222186159</v>
      </c>
    </row>
    <row r="795" spans="1:83" x14ac:dyDescent="0.2">
      <c r="A795" s="10" t="s">
        <v>33</v>
      </c>
      <c r="B795" s="10">
        <v>523</v>
      </c>
      <c r="C795" s="10" t="s">
        <v>114</v>
      </c>
      <c r="D795" s="10">
        <v>2025</v>
      </c>
      <c r="E795" s="13">
        <v>7</v>
      </c>
      <c r="F795" s="13" t="s">
        <v>1104</v>
      </c>
      <c r="G795" s="13">
        <v>226939.95000000045</v>
      </c>
      <c r="H795" s="13">
        <v>226939.95000000039</v>
      </c>
      <c r="I795" s="13">
        <v>220651.00000000041</v>
      </c>
      <c r="J795" s="13">
        <v>187005.00000000015</v>
      </c>
      <c r="K795" s="13">
        <v>159494.00000000017</v>
      </c>
      <c r="L795" s="13">
        <v>142536.00000000017</v>
      </c>
      <c r="M795" s="13">
        <v>130713.0000000002</v>
      </c>
      <c r="N795" s="13">
        <v>118445.00000000015</v>
      </c>
      <c r="O795" s="13">
        <v>103944.00000000017</v>
      </c>
      <c r="P795" s="13">
        <v>101883.00000000017</v>
      </c>
      <c r="Q795" s="13">
        <v>56057.999999999978</v>
      </c>
      <c r="R795" s="13">
        <v>56057.999999999978</v>
      </c>
      <c r="S795" s="13">
        <v>33218.999999999993</v>
      </c>
      <c r="T795" s="13">
        <v>24999.999999999996</v>
      </c>
      <c r="U795" s="13">
        <v>24999.999999999996</v>
      </c>
      <c r="V795" s="13"/>
      <c r="W795" s="13"/>
      <c r="X795" s="13"/>
      <c r="Y795" s="13"/>
      <c r="Z795" s="13">
        <v>7320.643548387111</v>
      </c>
      <c r="AA795" s="13">
        <v>7320.6435483871091</v>
      </c>
      <c r="AB795" s="13">
        <v>7117.7741935484</v>
      </c>
      <c r="AC795" s="13">
        <v>6032.4193548387148</v>
      </c>
      <c r="AD795" s="13">
        <v>5144.9677419354894</v>
      </c>
      <c r="AE795" s="13">
        <v>4597.9354838709733</v>
      </c>
      <c r="AF795" s="13">
        <v>4216.548387096781</v>
      </c>
      <c r="AG795" s="13">
        <v>3820.8064516129079</v>
      </c>
      <c r="AH795" s="13">
        <v>3353.0322580645216</v>
      </c>
      <c r="AI795" s="13">
        <v>3286.5483870967796</v>
      </c>
      <c r="AJ795" s="13">
        <v>1808.3225806451605</v>
      </c>
      <c r="AK795" s="13">
        <v>1808.3225806451605</v>
      </c>
      <c r="AL795" s="13">
        <v>1071.58064516129</v>
      </c>
      <c r="AM795" s="13">
        <v>806.45161290322574</v>
      </c>
      <c r="AN795" s="13">
        <v>806.45161290322574</v>
      </c>
      <c r="AO795" s="13"/>
      <c r="AP795" s="13"/>
      <c r="AQ795" s="13"/>
      <c r="AR795" s="13"/>
      <c r="AS795" s="13">
        <v>287</v>
      </c>
      <c r="AT795" s="13">
        <v>269</v>
      </c>
      <c r="AU795" s="13">
        <v>217</v>
      </c>
      <c r="AV795" s="13">
        <v>114</v>
      </c>
      <c r="AW795" s="13">
        <v>71</v>
      </c>
      <c r="AX795" s="13">
        <v>52</v>
      </c>
      <c r="AY795" s="13">
        <v>41</v>
      </c>
      <c r="AZ795" s="13">
        <v>32</v>
      </c>
      <c r="BA795" s="13">
        <v>23</v>
      </c>
      <c r="BB795" s="13">
        <v>22</v>
      </c>
      <c r="BC795" s="13">
        <v>7</v>
      </c>
      <c r="BD795" s="13">
        <v>7</v>
      </c>
      <c r="BE795" s="13">
        <v>3</v>
      </c>
      <c r="BF795" s="13">
        <v>2</v>
      </c>
      <c r="BG795" s="13">
        <v>2</v>
      </c>
      <c r="BH795" s="13"/>
      <c r="BI795" s="13"/>
      <c r="BJ795" s="13"/>
      <c r="BK795" s="13"/>
      <c r="BL795" s="13">
        <v>9.258064516129032</v>
      </c>
      <c r="BM795" s="13">
        <v>8.67741935483871</v>
      </c>
      <c r="BN795" s="13">
        <v>7</v>
      </c>
      <c r="BO795" s="13">
        <v>3.6774193548387095</v>
      </c>
      <c r="BP795" s="13">
        <v>2.2903225806451615</v>
      </c>
      <c r="BQ795" s="13">
        <v>1.6774193548387097</v>
      </c>
      <c r="BR795" s="13">
        <v>1.3225806451612903</v>
      </c>
      <c r="BS795" s="13">
        <v>1.032258064516129</v>
      </c>
      <c r="BT795" s="13">
        <v>0.74193548387096775</v>
      </c>
      <c r="BU795" s="13">
        <v>0.70967741935483875</v>
      </c>
      <c r="BV795" s="13">
        <v>0.22580645161290322</v>
      </c>
      <c r="BW795" s="13">
        <v>0.22580645161290322</v>
      </c>
      <c r="BX795" s="13">
        <v>9.6774193548387094E-2</v>
      </c>
      <c r="BY795" s="13">
        <v>6.4516129032258063E-2</v>
      </c>
      <c r="BZ795" s="13">
        <v>6.4516129032258063E-2</v>
      </c>
      <c r="CA795" s="13"/>
      <c r="CB795" s="13"/>
      <c r="CC795" s="13"/>
      <c r="CD795" s="13"/>
      <c r="CE795" s="13">
        <v>192.87222222232958</v>
      </c>
    </row>
    <row r="796" spans="1:83" x14ac:dyDescent="0.2">
      <c r="A796" s="10" t="s">
        <v>33</v>
      </c>
      <c r="B796" s="10">
        <v>537</v>
      </c>
      <c r="C796" s="10" t="s">
        <v>126</v>
      </c>
      <c r="D796" s="10">
        <v>2025</v>
      </c>
      <c r="E796" s="13">
        <v>7</v>
      </c>
      <c r="F796" s="13" t="s">
        <v>1107</v>
      </c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>
        <v>104.93333333324874</v>
      </c>
    </row>
    <row r="797" spans="1:83" x14ac:dyDescent="0.2">
      <c r="A797" s="10" t="s">
        <v>33</v>
      </c>
      <c r="B797" s="10">
        <v>805</v>
      </c>
      <c r="C797" s="10" t="s">
        <v>137</v>
      </c>
      <c r="D797" s="10">
        <v>2025</v>
      </c>
      <c r="E797" s="13">
        <v>7</v>
      </c>
      <c r="F797" s="13" t="s">
        <v>1106</v>
      </c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>
        <v>26.143888888852672</v>
      </c>
    </row>
    <row r="798" spans="1:83" x14ac:dyDescent="0.2">
      <c r="A798" s="10" t="s">
        <v>33</v>
      </c>
      <c r="B798" s="10">
        <v>803</v>
      </c>
      <c r="C798" s="10" t="s">
        <v>154</v>
      </c>
      <c r="D798" s="10">
        <v>2025</v>
      </c>
      <c r="E798" s="13">
        <v>7</v>
      </c>
      <c r="F798" s="13" t="s">
        <v>1108</v>
      </c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>
        <v>10.26</v>
      </c>
    </row>
    <row r="799" spans="1:83" x14ac:dyDescent="0.2">
      <c r="A799" s="10" t="s">
        <v>33</v>
      </c>
      <c r="B799" s="10">
        <v>547</v>
      </c>
      <c r="C799" s="10" t="s">
        <v>94</v>
      </c>
      <c r="D799" s="10">
        <v>2025</v>
      </c>
      <c r="E799" s="13">
        <v>7</v>
      </c>
      <c r="F799" s="13" t="s">
        <v>1098</v>
      </c>
      <c r="G799" s="13">
        <v>5290</v>
      </c>
      <c r="H799" s="13">
        <v>5290</v>
      </c>
      <c r="I799" s="13">
        <v>5290</v>
      </c>
      <c r="J799" s="13">
        <v>5290</v>
      </c>
      <c r="K799" s="13">
        <v>5290</v>
      </c>
      <c r="L799" s="13">
        <v>5290</v>
      </c>
      <c r="M799" s="13">
        <v>5290</v>
      </c>
      <c r="N799" s="13">
        <v>5290</v>
      </c>
      <c r="O799" s="13">
        <v>5290</v>
      </c>
      <c r="P799" s="13">
        <v>5290</v>
      </c>
      <c r="Q799" s="13">
        <v>5290</v>
      </c>
      <c r="R799" s="13"/>
      <c r="S799" s="13"/>
      <c r="T799" s="13"/>
      <c r="U799" s="13"/>
      <c r="V799" s="13"/>
      <c r="W799" s="13"/>
      <c r="X799" s="13"/>
      <c r="Y799" s="13"/>
      <c r="Z799" s="13">
        <v>170.64516129032259</v>
      </c>
      <c r="AA799" s="13">
        <v>170.64516129032259</v>
      </c>
      <c r="AB799" s="13">
        <v>170.64516129032259</v>
      </c>
      <c r="AC799" s="13">
        <v>170.64516129032259</v>
      </c>
      <c r="AD799" s="13">
        <v>170.64516129032259</v>
      </c>
      <c r="AE799" s="13">
        <v>170.64516129032259</v>
      </c>
      <c r="AF799" s="13">
        <v>170.64516129032259</v>
      </c>
      <c r="AG799" s="13">
        <v>170.64516129032259</v>
      </c>
      <c r="AH799" s="13">
        <v>170.64516129032259</v>
      </c>
      <c r="AI799" s="13">
        <v>170.64516129032259</v>
      </c>
      <c r="AJ799" s="13">
        <v>170.64516129032259</v>
      </c>
      <c r="AK799" s="13"/>
      <c r="AL799" s="13"/>
      <c r="AM799" s="13"/>
      <c r="AN799" s="13"/>
      <c r="AO799" s="13"/>
      <c r="AP799" s="13"/>
      <c r="AQ799" s="13"/>
      <c r="AR799" s="13"/>
      <c r="AS799" s="13">
        <v>1</v>
      </c>
      <c r="AT799" s="13">
        <v>1</v>
      </c>
      <c r="AU799" s="13">
        <v>1</v>
      </c>
      <c r="AV799" s="13">
        <v>1</v>
      </c>
      <c r="AW799" s="13">
        <v>1</v>
      </c>
      <c r="AX799" s="13">
        <v>1</v>
      </c>
      <c r="AY799" s="13">
        <v>1</v>
      </c>
      <c r="AZ799" s="13">
        <v>1</v>
      </c>
      <c r="BA799" s="13">
        <v>1</v>
      </c>
      <c r="BB799" s="13">
        <v>1</v>
      </c>
      <c r="BC799" s="13">
        <v>1</v>
      </c>
      <c r="BD799" s="13"/>
      <c r="BE799" s="13"/>
      <c r="BF799" s="13"/>
      <c r="BG799" s="13"/>
      <c r="BH799" s="13"/>
      <c r="BI799" s="13"/>
      <c r="BJ799" s="13"/>
      <c r="BK799" s="13"/>
      <c r="BL799" s="13">
        <v>3.2258064516129031E-2</v>
      </c>
      <c r="BM799" s="13">
        <v>3.2258064516129031E-2</v>
      </c>
      <c r="BN799" s="13">
        <v>3.2258064516129031E-2</v>
      </c>
      <c r="BO799" s="13">
        <v>3.2258064516129031E-2</v>
      </c>
      <c r="BP799" s="13">
        <v>3.2258064516129031E-2</v>
      </c>
      <c r="BQ799" s="13">
        <v>3.2258064516129031E-2</v>
      </c>
      <c r="BR799" s="13">
        <v>3.2258064516129031E-2</v>
      </c>
      <c r="BS799" s="13">
        <v>3.2258064516129031E-2</v>
      </c>
      <c r="BT799" s="13">
        <v>3.2258064516129031E-2</v>
      </c>
      <c r="BU799" s="13">
        <v>3.2258064516129031E-2</v>
      </c>
      <c r="BV799" s="13">
        <v>3.2258064516129031E-2</v>
      </c>
      <c r="BW799" s="13"/>
      <c r="BX799" s="13"/>
      <c r="BY799" s="13"/>
      <c r="BZ799" s="13"/>
      <c r="CA799" s="13"/>
      <c r="CB799" s="13"/>
      <c r="CC799" s="13"/>
      <c r="CD799" s="13"/>
      <c r="CE799" s="13"/>
    </row>
    <row r="800" spans="1:83" x14ac:dyDescent="0.2">
      <c r="A800" s="10" t="s">
        <v>33</v>
      </c>
      <c r="B800" s="10">
        <v>516</v>
      </c>
      <c r="C800" s="10" t="s">
        <v>119</v>
      </c>
      <c r="D800" s="10">
        <v>2025</v>
      </c>
      <c r="E800" s="13">
        <v>7</v>
      </c>
      <c r="F800" s="13" t="s">
        <v>1105</v>
      </c>
      <c r="G800" s="13">
        <v>1500</v>
      </c>
      <c r="H800" s="13">
        <v>1500</v>
      </c>
      <c r="I800" s="13">
        <v>1500</v>
      </c>
      <c r="J800" s="13">
        <v>1500</v>
      </c>
      <c r="K800" s="13">
        <v>1500</v>
      </c>
      <c r="L800" s="13">
        <v>1500</v>
      </c>
      <c r="M800" s="13">
        <v>1500</v>
      </c>
      <c r="N800" s="13">
        <v>1500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>
        <v>48.387096774193552</v>
      </c>
      <c r="AA800" s="13">
        <v>48.387096774193552</v>
      </c>
      <c r="AB800" s="13">
        <v>48.387096774193552</v>
      </c>
      <c r="AC800" s="13">
        <v>48.387096774193552</v>
      </c>
      <c r="AD800" s="13">
        <v>48.387096774193552</v>
      </c>
      <c r="AE800" s="13">
        <v>48.387096774193552</v>
      </c>
      <c r="AF800" s="13">
        <v>48.387096774193552</v>
      </c>
      <c r="AG800" s="13">
        <v>48.387096774193552</v>
      </c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>
        <v>1</v>
      </c>
      <c r="AT800" s="13">
        <v>1</v>
      </c>
      <c r="AU800" s="13">
        <v>1</v>
      </c>
      <c r="AV800" s="13">
        <v>1</v>
      </c>
      <c r="AW800" s="13">
        <v>1</v>
      </c>
      <c r="AX800" s="13">
        <v>1</v>
      </c>
      <c r="AY800" s="13">
        <v>1</v>
      </c>
      <c r="AZ800" s="13">
        <v>1</v>
      </c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>
        <v>3.2258064516129031E-2</v>
      </c>
      <c r="BM800" s="13">
        <v>3.2258064516129031E-2</v>
      </c>
      <c r="BN800" s="13">
        <v>3.2258064516129031E-2</v>
      </c>
      <c r="BO800" s="13">
        <v>3.2258064516129031E-2</v>
      </c>
      <c r="BP800" s="13">
        <v>3.2258064516129031E-2</v>
      </c>
      <c r="BQ800" s="13">
        <v>3.2258064516129031E-2</v>
      </c>
      <c r="BR800" s="13">
        <v>3.2258064516129031E-2</v>
      </c>
      <c r="BS800" s="13">
        <v>3.2258064516129031E-2</v>
      </c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</row>
    <row r="801" spans="1:83" x14ac:dyDescent="0.2">
      <c r="A801" s="10" t="s">
        <v>35</v>
      </c>
      <c r="B801" s="10">
        <v>863</v>
      </c>
      <c r="C801" s="10" t="s">
        <v>195</v>
      </c>
      <c r="D801" s="10">
        <v>2025</v>
      </c>
      <c r="E801" s="13">
        <v>7</v>
      </c>
      <c r="F801" s="13" t="s">
        <v>1115</v>
      </c>
      <c r="G801" s="13">
        <v>8151.9</v>
      </c>
      <c r="H801" s="13">
        <v>8151.9</v>
      </c>
      <c r="I801" s="13">
        <v>6579.0000000000009</v>
      </c>
      <c r="J801" s="13">
        <v>3728.9999999999995</v>
      </c>
      <c r="K801" s="13">
        <v>1051</v>
      </c>
      <c r="L801" s="13">
        <v>1051</v>
      </c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>
        <v>262.96451612903223</v>
      </c>
      <c r="AA801" s="13">
        <v>262.96451612903223</v>
      </c>
      <c r="AB801" s="13">
        <v>212.22580645161293</v>
      </c>
      <c r="AC801" s="13">
        <v>120.29032258064515</v>
      </c>
      <c r="AD801" s="13">
        <v>33.903225806451616</v>
      </c>
      <c r="AE801" s="13">
        <v>33.903225806451616</v>
      </c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>
        <v>33</v>
      </c>
      <c r="AT801" s="13">
        <v>29</v>
      </c>
      <c r="AU801" s="13">
        <v>15</v>
      </c>
      <c r="AV801" s="13">
        <v>5</v>
      </c>
      <c r="AW801" s="13">
        <v>1</v>
      </c>
      <c r="AX801" s="13">
        <v>1</v>
      </c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>
        <v>1.064516129032258</v>
      </c>
      <c r="BM801" s="13">
        <v>0.93548387096774188</v>
      </c>
      <c r="BN801" s="13">
        <v>0.4838709677419355</v>
      </c>
      <c r="BO801" s="13">
        <v>0.16129032258064516</v>
      </c>
      <c r="BP801" s="13">
        <v>3.2258064516129031E-2</v>
      </c>
      <c r="BQ801" s="13">
        <v>3.2258064516129031E-2</v>
      </c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>
        <v>41.36527777740266</v>
      </c>
    </row>
    <row r="802" spans="1:83" x14ac:dyDescent="0.2">
      <c r="A802" s="10" t="s">
        <v>35</v>
      </c>
      <c r="B802" s="10">
        <v>520</v>
      </c>
      <c r="C802" s="10" t="s">
        <v>101</v>
      </c>
      <c r="D802" s="10">
        <v>2025</v>
      </c>
      <c r="E802" s="13">
        <v>7</v>
      </c>
      <c r="F802" s="13" t="s">
        <v>1118</v>
      </c>
      <c r="G802" s="13">
        <v>262291.00000000029</v>
      </c>
      <c r="H802" s="13">
        <v>262291.00000000023</v>
      </c>
      <c r="I802" s="13">
        <v>256051.0000000002</v>
      </c>
      <c r="J802" s="13">
        <v>213798.00000000006</v>
      </c>
      <c r="K802" s="13">
        <v>170421.00000000012</v>
      </c>
      <c r="L802" s="13">
        <v>148558.00000000015</v>
      </c>
      <c r="M802" s="13">
        <v>129932.00000000012</v>
      </c>
      <c r="N802" s="13">
        <v>118023.0000000001</v>
      </c>
      <c r="O802" s="13">
        <v>113151.00000000012</v>
      </c>
      <c r="P802" s="13">
        <v>98773.000000000073</v>
      </c>
      <c r="Q802" s="13">
        <v>59426</v>
      </c>
      <c r="R802" s="13">
        <v>54118</v>
      </c>
      <c r="S802" s="13">
        <v>48520</v>
      </c>
      <c r="T802" s="13">
        <v>40520</v>
      </c>
      <c r="U802" s="13">
        <v>40520</v>
      </c>
      <c r="V802" s="13">
        <v>28100</v>
      </c>
      <c r="W802" s="13">
        <v>28100</v>
      </c>
      <c r="X802" s="13"/>
      <c r="Y802" s="13"/>
      <c r="Z802" s="13">
        <v>8461.0000000000091</v>
      </c>
      <c r="AA802" s="13">
        <v>8461.0000000000073</v>
      </c>
      <c r="AB802" s="13">
        <v>8259.7096774193615</v>
      </c>
      <c r="AC802" s="13">
        <v>6896.7096774193569</v>
      </c>
      <c r="AD802" s="13">
        <v>5497.4516129032299</v>
      </c>
      <c r="AE802" s="13">
        <v>4792.1935483871011</v>
      </c>
      <c r="AF802" s="13">
        <v>4191.3548387096807</v>
      </c>
      <c r="AG802" s="13">
        <v>3807.1935483871002</v>
      </c>
      <c r="AH802" s="13">
        <v>3650.0322580645197</v>
      </c>
      <c r="AI802" s="13">
        <v>3186.2258064516154</v>
      </c>
      <c r="AJ802" s="13">
        <v>1916.9677419354839</v>
      </c>
      <c r="AK802" s="13">
        <v>1745.741935483871</v>
      </c>
      <c r="AL802" s="13">
        <v>1565.1612903225807</v>
      </c>
      <c r="AM802" s="13">
        <v>1307.0967741935483</v>
      </c>
      <c r="AN802" s="13">
        <v>1307.0967741935483</v>
      </c>
      <c r="AO802" s="13">
        <v>906.45161290322585</v>
      </c>
      <c r="AP802" s="13">
        <v>906.45161290322585</v>
      </c>
      <c r="AQ802" s="13"/>
      <c r="AR802" s="13"/>
      <c r="AS802" s="13">
        <v>359</v>
      </c>
      <c r="AT802" s="13">
        <v>329</v>
      </c>
      <c r="AU802" s="13">
        <v>277</v>
      </c>
      <c r="AV802" s="13">
        <v>147</v>
      </c>
      <c r="AW802" s="13">
        <v>78</v>
      </c>
      <c r="AX802" s="13">
        <v>53</v>
      </c>
      <c r="AY802" s="13">
        <v>36</v>
      </c>
      <c r="AZ802" s="13">
        <v>27</v>
      </c>
      <c r="BA802" s="13">
        <v>24</v>
      </c>
      <c r="BB802" s="13">
        <v>18</v>
      </c>
      <c r="BC802" s="13">
        <v>5</v>
      </c>
      <c r="BD802" s="13">
        <v>4</v>
      </c>
      <c r="BE802" s="13">
        <v>3</v>
      </c>
      <c r="BF802" s="13">
        <v>2</v>
      </c>
      <c r="BG802" s="13">
        <v>2</v>
      </c>
      <c r="BH802" s="13">
        <v>1</v>
      </c>
      <c r="BI802" s="13">
        <v>1</v>
      </c>
      <c r="BJ802" s="13"/>
      <c r="BK802" s="13"/>
      <c r="BL802" s="13">
        <v>11.580645161290322</v>
      </c>
      <c r="BM802" s="13">
        <v>10.612903225806452</v>
      </c>
      <c r="BN802" s="13">
        <v>8.935483870967742</v>
      </c>
      <c r="BO802" s="13">
        <v>4.741935483870968</v>
      </c>
      <c r="BP802" s="13">
        <v>2.5161290322580645</v>
      </c>
      <c r="BQ802" s="13">
        <v>1.7096774193548387</v>
      </c>
      <c r="BR802" s="13">
        <v>1.1612903225806452</v>
      </c>
      <c r="BS802" s="13">
        <v>0.87096774193548387</v>
      </c>
      <c r="BT802" s="13">
        <v>0.77419354838709675</v>
      </c>
      <c r="BU802" s="13">
        <v>0.58064516129032262</v>
      </c>
      <c r="BV802" s="13">
        <v>0.16129032258064516</v>
      </c>
      <c r="BW802" s="13">
        <v>0.12903225806451613</v>
      </c>
      <c r="BX802" s="13">
        <v>9.6774193548387094E-2</v>
      </c>
      <c r="BY802" s="13">
        <v>6.4516129032258063E-2</v>
      </c>
      <c r="BZ802" s="13">
        <v>6.4516129032258063E-2</v>
      </c>
      <c r="CA802" s="13">
        <v>3.2258064516129031E-2</v>
      </c>
      <c r="CB802" s="13">
        <v>3.2258064516129031E-2</v>
      </c>
      <c r="CC802" s="13"/>
      <c r="CD802" s="13"/>
      <c r="CE802" s="13">
        <v>183.11805555556202</v>
      </c>
    </row>
    <row r="803" spans="1:83" x14ac:dyDescent="0.2">
      <c r="A803" s="10" t="s">
        <v>35</v>
      </c>
      <c r="B803" s="10">
        <v>838</v>
      </c>
      <c r="C803" s="10" t="s">
        <v>98</v>
      </c>
      <c r="D803" s="10">
        <v>2025</v>
      </c>
      <c r="E803" s="13">
        <v>7</v>
      </c>
      <c r="F803" s="13" t="s">
        <v>1119</v>
      </c>
      <c r="G803" s="13">
        <v>327519.94999999908</v>
      </c>
      <c r="H803" s="13">
        <v>327519.94999999937</v>
      </c>
      <c r="I803" s="13">
        <v>319820.99999999936</v>
      </c>
      <c r="J803" s="13">
        <v>276511.99999999924</v>
      </c>
      <c r="K803" s="13">
        <v>239177.00000000047</v>
      </c>
      <c r="L803" s="13">
        <v>222288.00000000047</v>
      </c>
      <c r="M803" s="13">
        <v>203285.00000000029</v>
      </c>
      <c r="N803" s="13">
        <v>191117.00000000029</v>
      </c>
      <c r="O803" s="13">
        <v>174199.00000000035</v>
      </c>
      <c r="P803" s="13">
        <v>162972.00000000041</v>
      </c>
      <c r="Q803" s="13">
        <v>75813.000000000029</v>
      </c>
      <c r="R803" s="13">
        <v>70813.000000000029</v>
      </c>
      <c r="S803" s="13">
        <v>42999.999999999985</v>
      </c>
      <c r="T803" s="13">
        <v>27000</v>
      </c>
      <c r="U803" s="13">
        <v>27000</v>
      </c>
      <c r="V803" s="13">
        <v>15000</v>
      </c>
      <c r="W803" s="13"/>
      <c r="X803" s="13"/>
      <c r="Y803" s="13"/>
      <c r="Z803" s="13">
        <v>10565.159677419326</v>
      </c>
      <c r="AA803" s="13">
        <v>10565.159677419335</v>
      </c>
      <c r="AB803" s="13">
        <v>10316.806451612883</v>
      </c>
      <c r="AC803" s="13">
        <v>8919.7419354838457</v>
      </c>
      <c r="AD803" s="13">
        <v>7715.3870967742087</v>
      </c>
      <c r="AE803" s="13">
        <v>7170.5806451613053</v>
      </c>
      <c r="AF803" s="13">
        <v>6557.5806451612998</v>
      </c>
      <c r="AG803" s="13">
        <v>6165.0645161290413</v>
      </c>
      <c r="AH803" s="13">
        <v>5619.3225806451728</v>
      </c>
      <c r="AI803" s="13">
        <v>5257.1612903225941</v>
      </c>
      <c r="AJ803" s="13">
        <v>2445.5806451612912</v>
      </c>
      <c r="AK803" s="13">
        <v>2284.2903225806463</v>
      </c>
      <c r="AL803" s="13">
        <v>1387.0967741935478</v>
      </c>
      <c r="AM803" s="13">
        <v>870.9677419354839</v>
      </c>
      <c r="AN803" s="13">
        <v>870.9677419354839</v>
      </c>
      <c r="AO803" s="13">
        <v>483.87096774193549</v>
      </c>
      <c r="AP803" s="13"/>
      <c r="AQ803" s="13"/>
      <c r="AR803" s="13"/>
      <c r="AS803" s="13">
        <v>381</v>
      </c>
      <c r="AT803" s="13">
        <v>356</v>
      </c>
      <c r="AU803" s="13">
        <v>288</v>
      </c>
      <c r="AV803" s="13">
        <v>157</v>
      </c>
      <c r="AW803" s="13">
        <v>98</v>
      </c>
      <c r="AX803" s="13">
        <v>79</v>
      </c>
      <c r="AY803" s="13">
        <v>62</v>
      </c>
      <c r="AZ803" s="13">
        <v>53</v>
      </c>
      <c r="BA803" s="13">
        <v>43</v>
      </c>
      <c r="BB803" s="13">
        <v>38</v>
      </c>
      <c r="BC803" s="13">
        <v>10</v>
      </c>
      <c r="BD803" s="13">
        <v>9</v>
      </c>
      <c r="BE803" s="13">
        <v>4</v>
      </c>
      <c r="BF803" s="13">
        <v>2</v>
      </c>
      <c r="BG803" s="13">
        <v>2</v>
      </c>
      <c r="BH803" s="13">
        <v>1</v>
      </c>
      <c r="BI803" s="13"/>
      <c r="BJ803" s="13"/>
      <c r="BK803" s="13"/>
      <c r="BL803" s="13">
        <v>12.290322580645162</v>
      </c>
      <c r="BM803" s="13">
        <v>11.483870967741936</v>
      </c>
      <c r="BN803" s="13">
        <v>9.2903225806451619</v>
      </c>
      <c r="BO803" s="13">
        <v>5.064516129032258</v>
      </c>
      <c r="BP803" s="13">
        <v>3.161290322580645</v>
      </c>
      <c r="BQ803" s="13">
        <v>2.5483870967741935</v>
      </c>
      <c r="BR803" s="13">
        <v>2</v>
      </c>
      <c r="BS803" s="13">
        <v>1.7096774193548387</v>
      </c>
      <c r="BT803" s="13">
        <v>1.3870967741935485</v>
      </c>
      <c r="BU803" s="13">
        <v>1.2258064516129032</v>
      </c>
      <c r="BV803" s="13">
        <v>0.32258064516129031</v>
      </c>
      <c r="BW803" s="13">
        <v>0.29032258064516131</v>
      </c>
      <c r="BX803" s="13">
        <v>0.12903225806451613</v>
      </c>
      <c r="BY803" s="13">
        <v>6.4516129032258063E-2</v>
      </c>
      <c r="BZ803" s="13">
        <v>6.4516129032258063E-2</v>
      </c>
      <c r="CA803" s="13">
        <v>3.2258064516129031E-2</v>
      </c>
      <c r="CB803" s="13"/>
      <c r="CC803" s="13"/>
      <c r="CD803" s="13"/>
      <c r="CE803" s="13">
        <v>176.47055555574363</v>
      </c>
    </row>
    <row r="804" spans="1:83" x14ac:dyDescent="0.2">
      <c r="A804" s="10" t="s">
        <v>35</v>
      </c>
      <c r="B804" s="10">
        <v>565</v>
      </c>
      <c r="C804" s="10" t="s">
        <v>187</v>
      </c>
      <c r="D804" s="10">
        <v>2025</v>
      </c>
      <c r="E804" s="13">
        <v>7</v>
      </c>
      <c r="F804" s="13" t="s">
        <v>1120</v>
      </c>
      <c r="G804" s="13">
        <v>104594.05000000005</v>
      </c>
      <c r="H804" s="13">
        <v>104594.05000000003</v>
      </c>
      <c r="I804" s="13">
        <v>100962.1</v>
      </c>
      <c r="J804" s="13">
        <v>77505.999999999956</v>
      </c>
      <c r="K804" s="13">
        <v>52573.999999999993</v>
      </c>
      <c r="L804" s="13">
        <v>43901.999999999964</v>
      </c>
      <c r="M804" s="13">
        <v>40695.999999999956</v>
      </c>
      <c r="N804" s="13">
        <v>35363.999999999985</v>
      </c>
      <c r="O804" s="13">
        <v>33772.999999999985</v>
      </c>
      <c r="P804" s="13">
        <v>33772.999999999985</v>
      </c>
      <c r="Q804" s="13">
        <v>6209.9999999999991</v>
      </c>
      <c r="R804" s="13">
        <v>6209.9999999999991</v>
      </c>
      <c r="S804" s="13"/>
      <c r="T804" s="13"/>
      <c r="U804" s="13"/>
      <c r="V804" s="13"/>
      <c r="W804" s="13"/>
      <c r="X804" s="13"/>
      <c r="Y804" s="13"/>
      <c r="Z804" s="13">
        <v>3374.0016129032274</v>
      </c>
      <c r="AA804" s="13">
        <v>3374.0016129032269</v>
      </c>
      <c r="AB804" s="13">
        <v>3256.8419354838711</v>
      </c>
      <c r="AC804" s="13">
        <v>2500.1935483870952</v>
      </c>
      <c r="AD804" s="13">
        <v>1695.9354838709676</v>
      </c>
      <c r="AE804" s="13">
        <v>1416.1935483870957</v>
      </c>
      <c r="AF804" s="13">
        <v>1312.7741935483857</v>
      </c>
      <c r="AG804" s="13">
        <v>1140.7741935483866</v>
      </c>
      <c r="AH804" s="13">
        <v>1089.4516129032254</v>
      </c>
      <c r="AI804" s="13">
        <v>1089.4516129032254</v>
      </c>
      <c r="AJ804" s="13">
        <v>200.32258064516125</v>
      </c>
      <c r="AK804" s="13">
        <v>200.32258064516125</v>
      </c>
      <c r="AL804" s="13"/>
      <c r="AM804" s="13"/>
      <c r="AN804" s="13"/>
      <c r="AO804" s="13"/>
      <c r="AP804" s="13"/>
      <c r="AQ804" s="13"/>
      <c r="AR804" s="13"/>
      <c r="AS804" s="13">
        <v>179</v>
      </c>
      <c r="AT804" s="13">
        <v>169</v>
      </c>
      <c r="AU804" s="13">
        <v>139</v>
      </c>
      <c r="AV804" s="13">
        <v>67</v>
      </c>
      <c r="AW804" s="13">
        <v>27</v>
      </c>
      <c r="AX804" s="13">
        <v>17</v>
      </c>
      <c r="AY804" s="13">
        <v>14</v>
      </c>
      <c r="AZ804" s="13">
        <v>10</v>
      </c>
      <c r="BA804" s="13">
        <v>9</v>
      </c>
      <c r="BB804" s="13">
        <v>9</v>
      </c>
      <c r="BC804" s="13">
        <v>1</v>
      </c>
      <c r="BD804" s="13">
        <v>1</v>
      </c>
      <c r="BE804" s="13"/>
      <c r="BF804" s="13"/>
      <c r="BG804" s="13"/>
      <c r="BH804" s="13"/>
      <c r="BI804" s="13"/>
      <c r="BJ804" s="13"/>
      <c r="BK804" s="13"/>
      <c r="BL804" s="13">
        <v>5.774193548387097</v>
      </c>
      <c r="BM804" s="13">
        <v>5.4516129032258061</v>
      </c>
      <c r="BN804" s="13">
        <v>4.4838709677419351</v>
      </c>
      <c r="BO804" s="13">
        <v>2.161290322580645</v>
      </c>
      <c r="BP804" s="13">
        <v>0.87096774193548387</v>
      </c>
      <c r="BQ804" s="13">
        <v>0.54838709677419351</v>
      </c>
      <c r="BR804" s="13">
        <v>0.45161290322580644</v>
      </c>
      <c r="BS804" s="13">
        <v>0.32258064516129031</v>
      </c>
      <c r="BT804" s="13">
        <v>0.29032258064516131</v>
      </c>
      <c r="BU804" s="13">
        <v>0.29032258064516131</v>
      </c>
      <c r="BV804" s="13">
        <v>3.2258064516129031E-2</v>
      </c>
      <c r="BW804" s="13">
        <v>3.2258064516129031E-2</v>
      </c>
      <c r="BX804" s="13"/>
      <c r="BY804" s="13"/>
      <c r="BZ804" s="13"/>
      <c r="CA804" s="13"/>
      <c r="CB804" s="13"/>
      <c r="CC804" s="13"/>
      <c r="CD804" s="13"/>
      <c r="CE804" s="13">
        <v>165.20777777842943</v>
      </c>
    </row>
    <row r="805" spans="1:83" x14ac:dyDescent="0.2">
      <c r="A805" s="10" t="s">
        <v>35</v>
      </c>
      <c r="B805" s="10">
        <v>886</v>
      </c>
      <c r="C805" s="10" t="s">
        <v>116</v>
      </c>
      <c r="D805" s="10">
        <v>2025</v>
      </c>
      <c r="E805" s="13">
        <v>7</v>
      </c>
      <c r="F805" s="13" t="s">
        <v>1113</v>
      </c>
      <c r="G805" s="13">
        <v>2379.9999999999995</v>
      </c>
      <c r="H805" s="13">
        <v>2379.9999999999995</v>
      </c>
      <c r="I805" s="13">
        <v>2241</v>
      </c>
      <c r="J805" s="13">
        <v>1843</v>
      </c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>
        <v>76.774193548387089</v>
      </c>
      <c r="AA805" s="13">
        <v>76.774193548387089</v>
      </c>
      <c r="AB805" s="13">
        <v>72.290322580645167</v>
      </c>
      <c r="AC805" s="13">
        <v>59.451612903225808</v>
      </c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>
        <v>5</v>
      </c>
      <c r="AT805" s="13">
        <v>5</v>
      </c>
      <c r="AU805" s="13">
        <v>4</v>
      </c>
      <c r="AV805" s="13">
        <v>3</v>
      </c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>
        <v>0.16129032258064516</v>
      </c>
      <c r="BM805" s="13">
        <v>0.16129032258064516</v>
      </c>
      <c r="BN805" s="13">
        <v>0.12903225806451613</v>
      </c>
      <c r="BO805" s="13">
        <v>9.6774193548387094E-2</v>
      </c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>
        <v>5.6950000001234002</v>
      </c>
    </row>
    <row r="806" spans="1:83" x14ac:dyDescent="0.2">
      <c r="A806" s="10" t="s">
        <v>35</v>
      </c>
      <c r="B806" s="10">
        <v>517</v>
      </c>
      <c r="C806" s="10" t="s">
        <v>165</v>
      </c>
      <c r="D806" s="10">
        <v>2025</v>
      </c>
      <c r="E806" s="13">
        <v>7</v>
      </c>
      <c r="F806" s="13" t="s">
        <v>1121</v>
      </c>
      <c r="G806" s="13">
        <v>75069</v>
      </c>
      <c r="H806" s="13">
        <v>75069</v>
      </c>
      <c r="I806" s="13">
        <v>73103.999999999971</v>
      </c>
      <c r="J806" s="13">
        <v>53650.999999999985</v>
      </c>
      <c r="K806" s="13">
        <v>44810</v>
      </c>
      <c r="L806" s="13">
        <v>36070.000000000007</v>
      </c>
      <c r="M806" s="13">
        <v>29718</v>
      </c>
      <c r="N806" s="13">
        <v>25753</v>
      </c>
      <c r="O806" s="13">
        <v>24179.999999999996</v>
      </c>
      <c r="P806" s="13">
        <v>24179.999999999996</v>
      </c>
      <c r="Q806" s="13">
        <v>7660</v>
      </c>
      <c r="R806" s="13">
        <v>7660</v>
      </c>
      <c r="S806" s="13"/>
      <c r="T806" s="13"/>
      <c r="U806" s="13"/>
      <c r="V806" s="13"/>
      <c r="W806" s="13"/>
      <c r="X806" s="13"/>
      <c r="Y806" s="13"/>
      <c r="Z806" s="13">
        <v>2421.5806451612902</v>
      </c>
      <c r="AA806" s="13">
        <v>2421.5806451612902</v>
      </c>
      <c r="AB806" s="13">
        <v>2358.1935483870957</v>
      </c>
      <c r="AC806" s="13">
        <v>1730.6774193548383</v>
      </c>
      <c r="AD806" s="13">
        <v>1445.483870967742</v>
      </c>
      <c r="AE806" s="13">
        <v>1163.5483870967744</v>
      </c>
      <c r="AF806" s="13">
        <v>958.64516129032256</v>
      </c>
      <c r="AG806" s="13">
        <v>830.74193548387098</v>
      </c>
      <c r="AH806" s="13">
        <v>779.99999999999989</v>
      </c>
      <c r="AI806" s="13">
        <v>779.99999999999989</v>
      </c>
      <c r="AJ806" s="13">
        <v>247.09677419354838</v>
      </c>
      <c r="AK806" s="13">
        <v>247.09677419354838</v>
      </c>
      <c r="AL806" s="13"/>
      <c r="AM806" s="13"/>
      <c r="AN806" s="13"/>
      <c r="AO806" s="13"/>
      <c r="AP806" s="13"/>
      <c r="AQ806" s="13"/>
      <c r="AR806" s="13"/>
      <c r="AS806" s="13">
        <v>122</v>
      </c>
      <c r="AT806" s="13">
        <v>118</v>
      </c>
      <c r="AU806" s="13">
        <v>100</v>
      </c>
      <c r="AV806" s="13">
        <v>40</v>
      </c>
      <c r="AW806" s="13">
        <v>26</v>
      </c>
      <c r="AX806" s="13">
        <v>16</v>
      </c>
      <c r="AY806" s="13">
        <v>10</v>
      </c>
      <c r="AZ806" s="13">
        <v>7</v>
      </c>
      <c r="BA806" s="13">
        <v>6</v>
      </c>
      <c r="BB806" s="13">
        <v>6</v>
      </c>
      <c r="BC806" s="13">
        <v>1</v>
      </c>
      <c r="BD806" s="13">
        <v>1</v>
      </c>
      <c r="BE806" s="13"/>
      <c r="BF806" s="13"/>
      <c r="BG806" s="13"/>
      <c r="BH806" s="13"/>
      <c r="BI806" s="13"/>
      <c r="BJ806" s="13"/>
      <c r="BK806" s="13"/>
      <c r="BL806" s="13">
        <v>3.935483870967742</v>
      </c>
      <c r="BM806" s="13">
        <v>3.806451612903226</v>
      </c>
      <c r="BN806" s="13">
        <v>3.225806451612903</v>
      </c>
      <c r="BO806" s="13">
        <v>1.2903225806451613</v>
      </c>
      <c r="BP806" s="13">
        <v>0.83870967741935487</v>
      </c>
      <c r="BQ806" s="13">
        <v>0.5161290322580645</v>
      </c>
      <c r="BR806" s="13">
        <v>0.32258064516129031</v>
      </c>
      <c r="BS806" s="13">
        <v>0.22580645161290322</v>
      </c>
      <c r="BT806" s="13">
        <v>0.19354838709677419</v>
      </c>
      <c r="BU806" s="13">
        <v>0.19354838709677419</v>
      </c>
      <c r="BV806" s="13">
        <v>3.2258064516129031E-2</v>
      </c>
      <c r="BW806" s="13">
        <v>3.2258064516129031E-2</v>
      </c>
      <c r="BX806" s="13"/>
      <c r="BY806" s="13"/>
      <c r="BZ806" s="13"/>
      <c r="CA806" s="13"/>
      <c r="CB806" s="13"/>
      <c r="CC806" s="13"/>
      <c r="CD806" s="13"/>
      <c r="CE806" s="13">
        <v>106.74583333263173</v>
      </c>
    </row>
    <row r="807" spans="1:83" x14ac:dyDescent="0.2">
      <c r="A807" s="10" t="s">
        <v>35</v>
      </c>
      <c r="B807" s="10">
        <v>803</v>
      </c>
      <c r="C807" s="10" t="s">
        <v>154</v>
      </c>
      <c r="D807" s="10">
        <v>2025</v>
      </c>
      <c r="E807" s="13">
        <v>7</v>
      </c>
      <c r="F807" s="13" t="s">
        <v>1114</v>
      </c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>
        <v>1.6</v>
      </c>
    </row>
    <row r="808" spans="1:83" x14ac:dyDescent="0.2">
      <c r="A808" s="10" t="s">
        <v>35</v>
      </c>
      <c r="B808" s="10">
        <v>544</v>
      </c>
      <c r="C808" s="10" t="s">
        <v>99</v>
      </c>
      <c r="D808" s="10">
        <v>2025</v>
      </c>
      <c r="E808" s="13">
        <v>7</v>
      </c>
      <c r="F808" s="13" t="s">
        <v>1110</v>
      </c>
      <c r="G808" s="13">
        <v>7161.0000000000036</v>
      </c>
      <c r="H808" s="13">
        <v>7161.0000000000036</v>
      </c>
      <c r="I808" s="13">
        <v>7161.0000000000036</v>
      </c>
      <c r="J808" s="13">
        <v>6785.0000000000027</v>
      </c>
      <c r="K808" s="13">
        <v>6785.0000000000027</v>
      </c>
      <c r="L808" s="13">
        <v>6785.0000000000027</v>
      </c>
      <c r="M808" s="13">
        <v>6785.0000000000027</v>
      </c>
      <c r="N808" s="13">
        <v>6785.0000000000027</v>
      </c>
      <c r="O808" s="13">
        <v>4888.9999999999991</v>
      </c>
      <c r="P808" s="13">
        <v>4888.9999999999991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>
        <v>231.00000000000011</v>
      </c>
      <c r="AA808" s="13">
        <v>231.00000000000011</v>
      </c>
      <c r="AB808" s="13">
        <v>231.00000000000011</v>
      </c>
      <c r="AC808" s="13">
        <v>218.87096774193557</v>
      </c>
      <c r="AD808" s="13">
        <v>218.87096774193557</v>
      </c>
      <c r="AE808" s="13">
        <v>218.87096774193557</v>
      </c>
      <c r="AF808" s="13">
        <v>218.87096774193557</v>
      </c>
      <c r="AG808" s="13">
        <v>218.87096774193557</v>
      </c>
      <c r="AH808" s="13">
        <v>157.70967741935482</v>
      </c>
      <c r="AI808" s="13">
        <v>157.70967741935482</v>
      </c>
      <c r="AJ808" s="13"/>
      <c r="AK808" s="13"/>
      <c r="AL808" s="13"/>
      <c r="AM808" s="13"/>
      <c r="AN808" s="13"/>
      <c r="AO808" s="13"/>
      <c r="AP808" s="13"/>
      <c r="AQ808" s="13"/>
      <c r="AR808" s="13"/>
      <c r="AS808" s="13">
        <v>3</v>
      </c>
      <c r="AT808" s="13">
        <v>3</v>
      </c>
      <c r="AU808" s="13">
        <v>3</v>
      </c>
      <c r="AV808" s="13">
        <v>2</v>
      </c>
      <c r="AW808" s="13">
        <v>2</v>
      </c>
      <c r="AX808" s="13">
        <v>2</v>
      </c>
      <c r="AY808" s="13">
        <v>2</v>
      </c>
      <c r="AZ808" s="13">
        <v>2</v>
      </c>
      <c r="BA808" s="13">
        <v>1</v>
      </c>
      <c r="BB808" s="13">
        <v>1</v>
      </c>
      <c r="BC808" s="13"/>
      <c r="BD808" s="13"/>
      <c r="BE808" s="13"/>
      <c r="BF808" s="13"/>
      <c r="BG808" s="13"/>
      <c r="BH808" s="13"/>
      <c r="BI808" s="13"/>
      <c r="BJ808" s="13"/>
      <c r="BK808" s="13"/>
      <c r="BL808" s="13">
        <v>9.6774193548387094E-2</v>
      </c>
      <c r="BM808" s="13">
        <v>9.6774193548387094E-2</v>
      </c>
      <c r="BN808" s="13">
        <v>9.6774193548387094E-2</v>
      </c>
      <c r="BO808" s="13">
        <v>6.4516129032258063E-2</v>
      </c>
      <c r="BP808" s="13">
        <v>6.4516129032258063E-2</v>
      </c>
      <c r="BQ808" s="13">
        <v>6.4516129032258063E-2</v>
      </c>
      <c r="BR808" s="13">
        <v>6.4516129032258063E-2</v>
      </c>
      <c r="BS808" s="13">
        <v>6.4516129032258063E-2</v>
      </c>
      <c r="BT808" s="13">
        <v>3.2258064516129031E-2</v>
      </c>
      <c r="BU808" s="13">
        <v>3.2258064516129031E-2</v>
      </c>
      <c r="BV808" s="13"/>
      <c r="BW808" s="13"/>
      <c r="BX808" s="13"/>
      <c r="BY808" s="13"/>
      <c r="BZ808" s="13"/>
      <c r="CA808" s="13"/>
      <c r="CB808" s="13"/>
      <c r="CC808" s="13"/>
      <c r="CD808" s="13"/>
      <c r="CE808" s="13">
        <v>54.07361111099366</v>
      </c>
    </row>
    <row r="809" spans="1:83" x14ac:dyDescent="0.2">
      <c r="A809" s="10" t="s">
        <v>35</v>
      </c>
      <c r="B809" s="10">
        <v>805</v>
      </c>
      <c r="C809" s="10" t="s">
        <v>137</v>
      </c>
      <c r="D809" s="10">
        <v>2025</v>
      </c>
      <c r="E809" s="13">
        <v>7</v>
      </c>
      <c r="F809" s="13" t="s">
        <v>1109</v>
      </c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>
        <v>28.299444444347174</v>
      </c>
    </row>
    <row r="810" spans="1:83" x14ac:dyDescent="0.2">
      <c r="A810" s="10" t="s">
        <v>35</v>
      </c>
      <c r="B810" s="10">
        <v>896</v>
      </c>
      <c r="C810" s="10" t="s">
        <v>196</v>
      </c>
      <c r="D810" s="10">
        <v>2025</v>
      </c>
      <c r="E810" s="13">
        <v>7</v>
      </c>
      <c r="F810" s="13" t="s">
        <v>1111</v>
      </c>
      <c r="G810" s="13">
        <v>86164.020000000077</v>
      </c>
      <c r="H810" s="13">
        <v>86164.01999999999</v>
      </c>
      <c r="I810" s="13">
        <v>80956.019999999975</v>
      </c>
      <c r="J810" s="13">
        <v>60763.999999999935</v>
      </c>
      <c r="K810" s="13">
        <v>46570.999999999949</v>
      </c>
      <c r="L810" s="13">
        <v>41296.999999999956</v>
      </c>
      <c r="M810" s="13">
        <v>36719.999999999971</v>
      </c>
      <c r="N810" s="13">
        <v>35326.999999999978</v>
      </c>
      <c r="O810" s="13">
        <v>35326.999999999978</v>
      </c>
      <c r="P810" s="13">
        <v>28540.999999999996</v>
      </c>
      <c r="Q810" s="13">
        <v>13515</v>
      </c>
      <c r="R810" s="13">
        <v>13515</v>
      </c>
      <c r="S810" s="13">
        <v>8000</v>
      </c>
      <c r="T810" s="13"/>
      <c r="U810" s="13"/>
      <c r="V810" s="13"/>
      <c r="W810" s="13"/>
      <c r="X810" s="13"/>
      <c r="Y810" s="13"/>
      <c r="Z810" s="13">
        <v>2779.4845161290345</v>
      </c>
      <c r="AA810" s="13">
        <v>2779.4845161290318</v>
      </c>
      <c r="AB810" s="13">
        <v>2611.4845161290314</v>
      </c>
      <c r="AC810" s="13">
        <v>1960.1290322580624</v>
      </c>
      <c r="AD810" s="13">
        <v>1502.2903225806435</v>
      </c>
      <c r="AE810" s="13">
        <v>1332.1612903225791</v>
      </c>
      <c r="AF810" s="13">
        <v>1184.5161290322571</v>
      </c>
      <c r="AG810" s="13">
        <v>1139.5806451612896</v>
      </c>
      <c r="AH810" s="13">
        <v>1139.5806451612896</v>
      </c>
      <c r="AI810" s="13">
        <v>920.67741935483855</v>
      </c>
      <c r="AJ810" s="13">
        <v>435.96774193548384</v>
      </c>
      <c r="AK810" s="13">
        <v>435.96774193548384</v>
      </c>
      <c r="AL810" s="13">
        <v>258.06451612903226</v>
      </c>
      <c r="AM810" s="13"/>
      <c r="AN810" s="13"/>
      <c r="AO810" s="13"/>
      <c r="AP810" s="13"/>
      <c r="AQ810" s="13"/>
      <c r="AR810" s="13"/>
      <c r="AS810" s="13">
        <v>175</v>
      </c>
      <c r="AT810" s="13">
        <v>151</v>
      </c>
      <c r="AU810" s="13">
        <v>105</v>
      </c>
      <c r="AV810" s="13">
        <v>43</v>
      </c>
      <c r="AW810" s="13">
        <v>21</v>
      </c>
      <c r="AX810" s="13">
        <v>15</v>
      </c>
      <c r="AY810" s="13">
        <v>11</v>
      </c>
      <c r="AZ810" s="13">
        <v>10</v>
      </c>
      <c r="BA810" s="13">
        <v>10</v>
      </c>
      <c r="BB810" s="13">
        <v>7</v>
      </c>
      <c r="BC810" s="13">
        <v>2</v>
      </c>
      <c r="BD810" s="13">
        <v>2</v>
      </c>
      <c r="BE810" s="13">
        <v>1</v>
      </c>
      <c r="BF810" s="13"/>
      <c r="BG810" s="13"/>
      <c r="BH810" s="13"/>
      <c r="BI810" s="13"/>
      <c r="BJ810" s="13"/>
      <c r="BK810" s="13"/>
      <c r="BL810" s="13">
        <v>5.645161290322581</v>
      </c>
      <c r="BM810" s="13">
        <v>4.870967741935484</v>
      </c>
      <c r="BN810" s="13">
        <v>3.3870967741935485</v>
      </c>
      <c r="BO810" s="13">
        <v>1.3870967741935485</v>
      </c>
      <c r="BP810" s="13">
        <v>0.67741935483870963</v>
      </c>
      <c r="BQ810" s="13">
        <v>0.4838709677419355</v>
      </c>
      <c r="BR810" s="13">
        <v>0.35483870967741937</v>
      </c>
      <c r="BS810" s="13">
        <v>0.32258064516129031</v>
      </c>
      <c r="BT810" s="13">
        <v>0.32258064516129031</v>
      </c>
      <c r="BU810" s="13">
        <v>0.22580645161290322</v>
      </c>
      <c r="BV810" s="13">
        <v>6.4516129032258063E-2</v>
      </c>
      <c r="BW810" s="13">
        <v>6.4516129032258063E-2</v>
      </c>
      <c r="BX810" s="13">
        <v>3.2258064516129031E-2</v>
      </c>
      <c r="BY810" s="13"/>
      <c r="BZ810" s="13"/>
      <c r="CA810" s="13"/>
      <c r="CB810" s="13"/>
      <c r="CC810" s="13"/>
      <c r="CD810" s="13"/>
      <c r="CE810" s="13">
        <v>153.85916666686535</v>
      </c>
    </row>
    <row r="811" spans="1:83" x14ac:dyDescent="0.2">
      <c r="A811" s="10" t="s">
        <v>35</v>
      </c>
      <c r="B811" s="10">
        <v>543</v>
      </c>
      <c r="C811" s="10" t="s">
        <v>110</v>
      </c>
      <c r="D811" s="10">
        <v>2025</v>
      </c>
      <c r="E811" s="13">
        <v>7</v>
      </c>
      <c r="F811" s="13" t="s">
        <v>1116</v>
      </c>
      <c r="G811" s="13">
        <v>23402.000000000004</v>
      </c>
      <c r="H811" s="13">
        <v>23402.000000000004</v>
      </c>
      <c r="I811" s="13">
        <v>22885.000000000004</v>
      </c>
      <c r="J811" s="13">
        <v>17186</v>
      </c>
      <c r="K811" s="13">
        <v>12840.999999999998</v>
      </c>
      <c r="L811" s="13">
        <v>9323</v>
      </c>
      <c r="M811" s="13">
        <v>9323</v>
      </c>
      <c r="N811" s="13">
        <v>9323</v>
      </c>
      <c r="O811" s="13">
        <v>6000</v>
      </c>
      <c r="P811" s="13">
        <v>6000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>
        <v>754.9032258064517</v>
      </c>
      <c r="AA811" s="13">
        <v>754.9032258064517</v>
      </c>
      <c r="AB811" s="13">
        <v>738.22580645161304</v>
      </c>
      <c r="AC811" s="13">
        <v>554.38709677419354</v>
      </c>
      <c r="AD811" s="13">
        <v>414.22580645161287</v>
      </c>
      <c r="AE811" s="13">
        <v>300.74193548387098</v>
      </c>
      <c r="AF811" s="13">
        <v>300.74193548387098</v>
      </c>
      <c r="AG811" s="13">
        <v>300.74193548387098</v>
      </c>
      <c r="AH811" s="13">
        <v>193.54838709677421</v>
      </c>
      <c r="AI811" s="13">
        <v>193.54838709677421</v>
      </c>
      <c r="AJ811" s="13"/>
      <c r="AK811" s="13"/>
      <c r="AL811" s="13"/>
      <c r="AM811" s="13"/>
      <c r="AN811" s="13"/>
      <c r="AO811" s="13"/>
      <c r="AP811" s="13"/>
      <c r="AQ811" s="13"/>
      <c r="AR811" s="13"/>
      <c r="AS811" s="13">
        <v>39</v>
      </c>
      <c r="AT811" s="13">
        <v>37</v>
      </c>
      <c r="AU811" s="13">
        <v>32</v>
      </c>
      <c r="AV811" s="13">
        <v>14</v>
      </c>
      <c r="AW811" s="13">
        <v>8</v>
      </c>
      <c r="AX811" s="13">
        <v>4</v>
      </c>
      <c r="AY811" s="13">
        <v>4</v>
      </c>
      <c r="AZ811" s="13">
        <v>4</v>
      </c>
      <c r="BA811" s="13">
        <v>2</v>
      </c>
      <c r="BB811" s="13">
        <v>2</v>
      </c>
      <c r="BC811" s="13"/>
      <c r="BD811" s="13"/>
      <c r="BE811" s="13"/>
      <c r="BF811" s="13"/>
      <c r="BG811" s="13"/>
      <c r="BH811" s="13"/>
      <c r="BI811" s="13"/>
      <c r="BJ811" s="13"/>
      <c r="BK811" s="13"/>
      <c r="BL811" s="13">
        <v>1.2580645161290323</v>
      </c>
      <c r="BM811" s="13">
        <v>1.1935483870967742</v>
      </c>
      <c r="BN811" s="13">
        <v>1.032258064516129</v>
      </c>
      <c r="BO811" s="13">
        <v>0.45161290322580644</v>
      </c>
      <c r="BP811" s="13">
        <v>0.25806451612903225</v>
      </c>
      <c r="BQ811" s="13">
        <v>0.12903225806451613</v>
      </c>
      <c r="BR811" s="13">
        <v>0.12903225806451613</v>
      </c>
      <c r="BS811" s="13">
        <v>0.12903225806451613</v>
      </c>
      <c r="BT811" s="13">
        <v>6.4516129032258063E-2</v>
      </c>
      <c r="BU811" s="13">
        <v>6.4516129032258063E-2</v>
      </c>
      <c r="BV811" s="13"/>
      <c r="BW811" s="13"/>
      <c r="BX811" s="13"/>
      <c r="BY811" s="13"/>
      <c r="BZ811" s="13"/>
      <c r="CA811" s="13"/>
      <c r="CB811" s="13"/>
      <c r="CC811" s="13"/>
      <c r="CD811" s="13"/>
      <c r="CE811" s="13">
        <v>57.911666666353121</v>
      </c>
    </row>
    <row r="812" spans="1:83" x14ac:dyDescent="0.2">
      <c r="A812" s="10" t="s">
        <v>35</v>
      </c>
      <c r="B812" s="10">
        <v>835</v>
      </c>
      <c r="C812" s="10" t="s">
        <v>121</v>
      </c>
      <c r="D812" s="10">
        <v>2025</v>
      </c>
      <c r="E812" s="13">
        <v>7</v>
      </c>
      <c r="F812" s="13" t="s">
        <v>1112</v>
      </c>
      <c r="G812" s="13">
        <v>29231.900000000009</v>
      </c>
      <c r="H812" s="13">
        <v>29231.900000000009</v>
      </c>
      <c r="I812" s="13">
        <v>28620.900000000005</v>
      </c>
      <c r="J812" s="13">
        <v>23733.000000000004</v>
      </c>
      <c r="K812" s="13">
        <v>13883.000000000002</v>
      </c>
      <c r="L812" s="13">
        <v>12250.000000000005</v>
      </c>
      <c r="M812" s="13">
        <v>6182</v>
      </c>
      <c r="N812" s="13">
        <v>6182</v>
      </c>
      <c r="O812" s="13">
        <v>3000</v>
      </c>
      <c r="P812" s="13">
        <v>3000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>
        <v>942.96451612903252</v>
      </c>
      <c r="AA812" s="13">
        <v>942.96451612903252</v>
      </c>
      <c r="AB812" s="13">
        <v>923.25483870967753</v>
      </c>
      <c r="AC812" s="13">
        <v>765.58064516129048</v>
      </c>
      <c r="AD812" s="13">
        <v>447.83870967741939</v>
      </c>
      <c r="AE812" s="13">
        <v>395.16129032258084</v>
      </c>
      <c r="AF812" s="13">
        <v>199.41935483870967</v>
      </c>
      <c r="AG812" s="13">
        <v>199.41935483870967</v>
      </c>
      <c r="AH812" s="13">
        <v>96.774193548387103</v>
      </c>
      <c r="AI812" s="13">
        <v>96.774193548387103</v>
      </c>
      <c r="AJ812" s="13"/>
      <c r="AK812" s="13"/>
      <c r="AL812" s="13"/>
      <c r="AM812" s="13"/>
      <c r="AN812" s="13"/>
      <c r="AO812" s="13"/>
      <c r="AP812" s="13"/>
      <c r="AQ812" s="13"/>
      <c r="AR812" s="13"/>
      <c r="AS812" s="13">
        <v>50</v>
      </c>
      <c r="AT812" s="13">
        <v>45</v>
      </c>
      <c r="AU812" s="13">
        <v>40</v>
      </c>
      <c r="AV812" s="13">
        <v>25</v>
      </c>
      <c r="AW812" s="13">
        <v>11</v>
      </c>
      <c r="AX812" s="13">
        <v>9</v>
      </c>
      <c r="AY812" s="13">
        <v>3</v>
      </c>
      <c r="AZ812" s="13">
        <v>3</v>
      </c>
      <c r="BA812" s="13">
        <v>1</v>
      </c>
      <c r="BB812" s="13">
        <v>1</v>
      </c>
      <c r="BC812" s="13"/>
      <c r="BD812" s="13"/>
      <c r="BE812" s="13"/>
      <c r="BF812" s="13"/>
      <c r="BG812" s="13"/>
      <c r="BH812" s="13"/>
      <c r="BI812" s="13"/>
      <c r="BJ812" s="13"/>
      <c r="BK812" s="13"/>
      <c r="BL812" s="13">
        <v>1.6129032258064515</v>
      </c>
      <c r="BM812" s="13">
        <v>1.4516129032258065</v>
      </c>
      <c r="BN812" s="13">
        <v>1.2903225806451613</v>
      </c>
      <c r="BO812" s="13">
        <v>0.80645161290322576</v>
      </c>
      <c r="BP812" s="13">
        <v>0.35483870967741937</v>
      </c>
      <c r="BQ812" s="13">
        <v>0.29032258064516131</v>
      </c>
      <c r="BR812" s="13">
        <v>9.6774193548387094E-2</v>
      </c>
      <c r="BS812" s="13">
        <v>9.6774193548387094E-2</v>
      </c>
      <c r="BT812" s="13">
        <v>3.2258064516129031E-2</v>
      </c>
      <c r="BU812" s="13">
        <v>3.2258064516129031E-2</v>
      </c>
      <c r="BV812" s="13"/>
      <c r="BW812" s="13"/>
      <c r="BX812" s="13"/>
      <c r="BY812" s="13"/>
      <c r="BZ812" s="13"/>
      <c r="CA812" s="13"/>
      <c r="CB812" s="13"/>
      <c r="CC812" s="13"/>
      <c r="CD812" s="13"/>
      <c r="CE812" s="13">
        <v>30.652777777793816</v>
      </c>
    </row>
    <row r="813" spans="1:83" x14ac:dyDescent="0.2">
      <c r="A813" s="10" t="s">
        <v>35</v>
      </c>
      <c r="B813" s="10">
        <v>817</v>
      </c>
      <c r="C813" s="10" t="s">
        <v>93</v>
      </c>
      <c r="D813" s="10">
        <v>2025</v>
      </c>
      <c r="E813" s="13">
        <v>7</v>
      </c>
      <c r="F813" s="13" t="s">
        <v>1117</v>
      </c>
      <c r="G813" s="13">
        <v>278072.32000000024</v>
      </c>
      <c r="H813" s="13">
        <v>278072.42000000016</v>
      </c>
      <c r="I813" s="13">
        <v>274894.92000000022</v>
      </c>
      <c r="J813" s="13">
        <v>247569.92000000025</v>
      </c>
      <c r="K813" s="13">
        <v>215548.95000000013</v>
      </c>
      <c r="L813" s="13">
        <v>191972.00000000017</v>
      </c>
      <c r="M813" s="13">
        <v>180736.00000000012</v>
      </c>
      <c r="N813" s="13">
        <v>156800.00000000009</v>
      </c>
      <c r="O813" s="13">
        <v>141647.00000000015</v>
      </c>
      <c r="P813" s="13">
        <v>128518.00000000012</v>
      </c>
      <c r="Q813" s="13">
        <v>93234.000000000087</v>
      </c>
      <c r="R813" s="13">
        <v>93234.000000000087</v>
      </c>
      <c r="S813" s="13">
        <v>63102</v>
      </c>
      <c r="T813" s="13">
        <v>63102</v>
      </c>
      <c r="U813" s="13">
        <v>63102</v>
      </c>
      <c r="V813" s="13">
        <v>50682</v>
      </c>
      <c r="W813" s="13">
        <v>50682</v>
      </c>
      <c r="X813" s="13">
        <v>50682</v>
      </c>
      <c r="Y813" s="13">
        <v>50682</v>
      </c>
      <c r="Z813" s="13">
        <v>8970.0748387096846</v>
      </c>
      <c r="AA813" s="13">
        <v>8970.078064516134</v>
      </c>
      <c r="AB813" s="13">
        <v>8867.5780645161358</v>
      </c>
      <c r="AC813" s="13">
        <v>7986.1264516129113</v>
      </c>
      <c r="AD813" s="13">
        <v>6953.1919354838747</v>
      </c>
      <c r="AE813" s="13">
        <v>6192.6451612903284</v>
      </c>
      <c r="AF813" s="13">
        <v>5830.1935483871002</v>
      </c>
      <c r="AG813" s="13">
        <v>5058.0645161290349</v>
      </c>
      <c r="AH813" s="13">
        <v>4569.2580645161333</v>
      </c>
      <c r="AI813" s="13">
        <v>4145.7419354838748</v>
      </c>
      <c r="AJ813" s="13">
        <v>3007.5483870967769</v>
      </c>
      <c r="AK813" s="13">
        <v>3007.5483870967769</v>
      </c>
      <c r="AL813" s="13">
        <v>2035.5483870967741</v>
      </c>
      <c r="AM813" s="13">
        <v>2035.5483870967741</v>
      </c>
      <c r="AN813" s="13">
        <v>2035.5483870967741</v>
      </c>
      <c r="AO813" s="13">
        <v>1634.9032258064517</v>
      </c>
      <c r="AP813" s="13">
        <v>1634.9032258064517</v>
      </c>
      <c r="AQ813" s="13">
        <v>1634.9032258064517</v>
      </c>
      <c r="AR813" s="13">
        <v>1634.9032258064517</v>
      </c>
      <c r="AS813" s="13">
        <v>266</v>
      </c>
      <c r="AT813" s="13">
        <v>245</v>
      </c>
      <c r="AU813" s="13">
        <v>221</v>
      </c>
      <c r="AV813" s="13">
        <v>137</v>
      </c>
      <c r="AW813" s="13">
        <v>88</v>
      </c>
      <c r="AX813" s="13">
        <v>61</v>
      </c>
      <c r="AY813" s="13">
        <v>51</v>
      </c>
      <c r="AZ813" s="13">
        <v>33</v>
      </c>
      <c r="BA813" s="13">
        <v>24</v>
      </c>
      <c r="BB813" s="13">
        <v>18</v>
      </c>
      <c r="BC813" s="13">
        <v>7</v>
      </c>
      <c r="BD813" s="13">
        <v>7</v>
      </c>
      <c r="BE813" s="13">
        <v>2</v>
      </c>
      <c r="BF813" s="13">
        <v>2</v>
      </c>
      <c r="BG813" s="13">
        <v>2</v>
      </c>
      <c r="BH813" s="13">
        <v>1</v>
      </c>
      <c r="BI813" s="13">
        <v>1</v>
      </c>
      <c r="BJ813" s="13">
        <v>1</v>
      </c>
      <c r="BK813" s="13">
        <v>1</v>
      </c>
      <c r="BL813" s="13">
        <v>8.5806451612903221</v>
      </c>
      <c r="BM813" s="13">
        <v>7.903225806451613</v>
      </c>
      <c r="BN813" s="13">
        <v>7.129032258064516</v>
      </c>
      <c r="BO813" s="13">
        <v>4.419354838709677</v>
      </c>
      <c r="BP813" s="13">
        <v>2.838709677419355</v>
      </c>
      <c r="BQ813" s="13">
        <v>1.967741935483871</v>
      </c>
      <c r="BR813" s="13">
        <v>1.6451612903225807</v>
      </c>
      <c r="BS813" s="13">
        <v>1.064516129032258</v>
      </c>
      <c r="BT813" s="13">
        <v>0.77419354838709675</v>
      </c>
      <c r="BU813" s="13">
        <v>0.58064516129032262</v>
      </c>
      <c r="BV813" s="13">
        <v>0.22580645161290322</v>
      </c>
      <c r="BW813" s="13">
        <v>0.22580645161290322</v>
      </c>
      <c r="BX813" s="13">
        <v>6.4516129032258063E-2</v>
      </c>
      <c r="BY813" s="13">
        <v>6.4516129032258063E-2</v>
      </c>
      <c r="BZ813" s="13">
        <v>6.4516129032258063E-2</v>
      </c>
      <c r="CA813" s="13">
        <v>3.2258064516129031E-2</v>
      </c>
      <c r="CB813" s="13">
        <v>3.2258064516129031E-2</v>
      </c>
      <c r="CC813" s="13">
        <v>3.2258064516129031E-2</v>
      </c>
      <c r="CD813" s="13">
        <v>3.2258064516129031E-2</v>
      </c>
      <c r="CE813" s="13">
        <v>187.35944444459398</v>
      </c>
    </row>
    <row r="814" spans="1:83" x14ac:dyDescent="0.2">
      <c r="A814" s="10" t="s">
        <v>39</v>
      </c>
      <c r="B814" s="10">
        <v>805</v>
      </c>
      <c r="C814" s="10" t="s">
        <v>137</v>
      </c>
      <c r="D814" s="10">
        <v>2025</v>
      </c>
      <c r="E814" s="13">
        <v>7</v>
      </c>
      <c r="F814" s="13" t="s">
        <v>1140</v>
      </c>
      <c r="G814" s="13">
        <v>1992.9500000000003</v>
      </c>
      <c r="H814" s="13">
        <v>1992.95</v>
      </c>
      <c r="I814" s="13">
        <v>1664.95</v>
      </c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>
        <v>64.288709677419362</v>
      </c>
      <c r="AA814" s="13">
        <v>64.288709677419362</v>
      </c>
      <c r="AB814" s="13">
        <v>53.708064516129035</v>
      </c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>
        <v>12</v>
      </c>
      <c r="AT814" s="13">
        <v>8</v>
      </c>
      <c r="AU814" s="13">
        <v>5</v>
      </c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>
        <v>0.38709677419354838</v>
      </c>
      <c r="BM814" s="13">
        <v>0.25806451612903225</v>
      </c>
      <c r="BN814" s="13">
        <v>0.16129032258064516</v>
      </c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>
        <v>13.876944444493855</v>
      </c>
    </row>
    <row r="815" spans="1:83" x14ac:dyDescent="0.2">
      <c r="A815" s="10" t="s">
        <v>39</v>
      </c>
      <c r="B815" s="10">
        <v>886</v>
      </c>
      <c r="C815" s="10" t="s">
        <v>116</v>
      </c>
      <c r="D815" s="10">
        <v>2025</v>
      </c>
      <c r="E815" s="13">
        <v>7</v>
      </c>
      <c r="F815" s="13" t="s">
        <v>1129</v>
      </c>
      <c r="G815" s="13">
        <v>500</v>
      </c>
      <c r="H815" s="13">
        <v>500</v>
      </c>
      <c r="I815" s="13">
        <v>500</v>
      </c>
      <c r="J815" s="13">
        <v>500</v>
      </c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>
        <v>16.129032258064516</v>
      </c>
      <c r="AA815" s="13">
        <v>16.129032258064516</v>
      </c>
      <c r="AB815" s="13">
        <v>16.129032258064516</v>
      </c>
      <c r="AC815" s="13">
        <v>16.129032258064516</v>
      </c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>
        <v>1</v>
      </c>
      <c r="AT815" s="13">
        <v>1</v>
      </c>
      <c r="AU815" s="13">
        <v>1</v>
      </c>
      <c r="AV815" s="13">
        <v>1</v>
      </c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>
        <v>3.2258064516129031E-2</v>
      </c>
      <c r="BM815" s="13">
        <v>3.2258064516129031E-2</v>
      </c>
      <c r="BN815" s="13">
        <v>3.2258064516129031E-2</v>
      </c>
      <c r="BO815" s="13">
        <v>3.2258064516129031E-2</v>
      </c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</row>
    <row r="816" spans="1:83" x14ac:dyDescent="0.2">
      <c r="A816" s="10" t="s">
        <v>39</v>
      </c>
      <c r="B816" s="10">
        <v>552</v>
      </c>
      <c r="C816" s="10" t="s">
        <v>180</v>
      </c>
      <c r="D816" s="10">
        <v>2025</v>
      </c>
      <c r="E816" s="13">
        <v>7</v>
      </c>
      <c r="F816" s="13" t="s">
        <v>1130</v>
      </c>
      <c r="G816" s="13">
        <v>16369</v>
      </c>
      <c r="H816" s="13">
        <v>16368.999999999998</v>
      </c>
      <c r="I816" s="13">
        <v>16200.999999999998</v>
      </c>
      <c r="J816" s="13">
        <v>12110.999999999998</v>
      </c>
      <c r="K816" s="13">
        <v>7962</v>
      </c>
      <c r="L816" s="13">
        <v>5517</v>
      </c>
      <c r="M816" s="13">
        <v>4491</v>
      </c>
      <c r="N816" s="13">
        <v>3000</v>
      </c>
      <c r="O816" s="13">
        <v>3000</v>
      </c>
      <c r="P816" s="13">
        <v>3000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>
        <v>528.0322580645161</v>
      </c>
      <c r="AA816" s="13">
        <v>528.0322580645161</v>
      </c>
      <c r="AB816" s="13">
        <v>522.61290322580635</v>
      </c>
      <c r="AC816" s="13">
        <v>390.67741935483866</v>
      </c>
      <c r="AD816" s="13">
        <v>256.83870967741933</v>
      </c>
      <c r="AE816" s="13">
        <v>177.96774193548387</v>
      </c>
      <c r="AF816" s="13">
        <v>144.87096774193549</v>
      </c>
      <c r="AG816" s="13">
        <v>96.774193548387103</v>
      </c>
      <c r="AH816" s="13">
        <v>96.774193548387103</v>
      </c>
      <c r="AI816" s="13">
        <v>96.774193548387103</v>
      </c>
      <c r="AJ816" s="13"/>
      <c r="AK816" s="13"/>
      <c r="AL816" s="13"/>
      <c r="AM816" s="13"/>
      <c r="AN816" s="13"/>
      <c r="AO816" s="13"/>
      <c r="AP816" s="13"/>
      <c r="AQ816" s="13"/>
      <c r="AR816" s="13"/>
      <c r="AS816" s="13">
        <v>32</v>
      </c>
      <c r="AT816" s="13">
        <v>28</v>
      </c>
      <c r="AU816" s="13">
        <v>26</v>
      </c>
      <c r="AV816" s="13">
        <v>13</v>
      </c>
      <c r="AW816" s="13">
        <v>6</v>
      </c>
      <c r="AX816" s="13">
        <v>3</v>
      </c>
      <c r="AY816" s="13">
        <v>2</v>
      </c>
      <c r="AZ816" s="13">
        <v>1</v>
      </c>
      <c r="BA816" s="13">
        <v>1</v>
      </c>
      <c r="BB816" s="13">
        <v>1</v>
      </c>
      <c r="BC816" s="13"/>
      <c r="BD816" s="13"/>
      <c r="BE816" s="13"/>
      <c r="BF816" s="13"/>
      <c r="BG816" s="13"/>
      <c r="BH816" s="13"/>
      <c r="BI816" s="13"/>
      <c r="BJ816" s="13"/>
      <c r="BK816" s="13"/>
      <c r="BL816" s="13">
        <v>1.032258064516129</v>
      </c>
      <c r="BM816" s="13">
        <v>0.90322580645161288</v>
      </c>
      <c r="BN816" s="13">
        <v>0.83870967741935487</v>
      </c>
      <c r="BO816" s="13">
        <v>0.41935483870967744</v>
      </c>
      <c r="BP816" s="13">
        <v>0.19354838709677419</v>
      </c>
      <c r="BQ816" s="13">
        <v>9.6774193548387094E-2</v>
      </c>
      <c r="BR816" s="13">
        <v>6.4516129032258063E-2</v>
      </c>
      <c r="BS816" s="13">
        <v>3.2258064516129031E-2</v>
      </c>
      <c r="BT816" s="13">
        <v>3.2258064516129031E-2</v>
      </c>
      <c r="BU816" s="13">
        <v>3.2258064516129031E-2</v>
      </c>
      <c r="BV816" s="13"/>
      <c r="BW816" s="13"/>
      <c r="BX816" s="13"/>
      <c r="BY816" s="13"/>
      <c r="BZ816" s="13"/>
      <c r="CA816" s="13"/>
      <c r="CB816" s="13"/>
      <c r="CC816" s="13"/>
      <c r="CD816" s="13"/>
      <c r="CE816" s="13">
        <v>40.706388888938818</v>
      </c>
    </row>
    <row r="817" spans="1:83" x14ac:dyDescent="0.2">
      <c r="A817" s="10" t="s">
        <v>39</v>
      </c>
      <c r="B817" s="10">
        <v>547</v>
      </c>
      <c r="C817" s="10" t="s">
        <v>94</v>
      </c>
      <c r="D817" s="10">
        <v>2025</v>
      </c>
      <c r="E817" s="13">
        <v>7</v>
      </c>
      <c r="F817" s="13" t="s">
        <v>1131</v>
      </c>
      <c r="G817" s="13">
        <v>160029.97000000012</v>
      </c>
      <c r="H817" s="13">
        <v>160029.97000000009</v>
      </c>
      <c r="I817" s="13">
        <v>154911.02000000014</v>
      </c>
      <c r="J817" s="13">
        <v>124686.00000000009</v>
      </c>
      <c r="K817" s="13">
        <v>94499.000000000116</v>
      </c>
      <c r="L817" s="13">
        <v>87285.000000000102</v>
      </c>
      <c r="M817" s="13">
        <v>68701</v>
      </c>
      <c r="N817" s="13">
        <v>58105.999999999993</v>
      </c>
      <c r="O817" s="13">
        <v>56210.999999999993</v>
      </c>
      <c r="P817" s="13">
        <v>47654.000000000007</v>
      </c>
      <c r="Q817" s="13">
        <v>8654</v>
      </c>
      <c r="R817" s="13">
        <v>8654</v>
      </c>
      <c r="S817" s="13">
        <v>8654</v>
      </c>
      <c r="T817" s="13"/>
      <c r="U817" s="13"/>
      <c r="V817" s="13"/>
      <c r="W817" s="13"/>
      <c r="X817" s="13"/>
      <c r="Y817" s="13"/>
      <c r="Z817" s="13">
        <v>5162.2570967741976</v>
      </c>
      <c r="AA817" s="13">
        <v>5162.2570967741967</v>
      </c>
      <c r="AB817" s="13">
        <v>4997.1296774193588</v>
      </c>
      <c r="AC817" s="13">
        <v>4022.1290322580671</v>
      </c>
      <c r="AD817" s="13">
        <v>3048.3548387096812</v>
      </c>
      <c r="AE817" s="13">
        <v>2815.6451612903261</v>
      </c>
      <c r="AF817" s="13">
        <v>2216.1612903225805</v>
      </c>
      <c r="AG817" s="13">
        <v>1874.3870967741934</v>
      </c>
      <c r="AH817" s="13">
        <v>1813.2580645161288</v>
      </c>
      <c r="AI817" s="13">
        <v>1537.2258064516132</v>
      </c>
      <c r="AJ817" s="13">
        <v>279.16129032258067</v>
      </c>
      <c r="AK817" s="13">
        <v>279.16129032258067</v>
      </c>
      <c r="AL817" s="13">
        <v>279.16129032258067</v>
      </c>
      <c r="AM817" s="13"/>
      <c r="AN817" s="13"/>
      <c r="AO817" s="13"/>
      <c r="AP817" s="13"/>
      <c r="AQ817" s="13"/>
      <c r="AR817" s="13"/>
      <c r="AS817" s="13">
        <v>283</v>
      </c>
      <c r="AT817" s="13">
        <v>246</v>
      </c>
      <c r="AU817" s="13">
        <v>196</v>
      </c>
      <c r="AV817" s="13">
        <v>101</v>
      </c>
      <c r="AW817" s="13">
        <v>52</v>
      </c>
      <c r="AX817" s="13">
        <v>44</v>
      </c>
      <c r="AY817" s="13">
        <v>27</v>
      </c>
      <c r="AZ817" s="13">
        <v>19</v>
      </c>
      <c r="BA817" s="13">
        <v>18</v>
      </c>
      <c r="BB817" s="13">
        <v>14</v>
      </c>
      <c r="BC817" s="13">
        <v>1</v>
      </c>
      <c r="BD817" s="13">
        <v>1</v>
      </c>
      <c r="BE817" s="13">
        <v>1</v>
      </c>
      <c r="BF817" s="13"/>
      <c r="BG817" s="13"/>
      <c r="BH817" s="13"/>
      <c r="BI817" s="13"/>
      <c r="BJ817" s="13"/>
      <c r="BK817" s="13"/>
      <c r="BL817" s="13">
        <v>9.129032258064516</v>
      </c>
      <c r="BM817" s="13">
        <v>7.935483870967742</v>
      </c>
      <c r="BN817" s="13">
        <v>6.32258064516129</v>
      </c>
      <c r="BO817" s="13">
        <v>3.2580645161290325</v>
      </c>
      <c r="BP817" s="13">
        <v>1.6774193548387097</v>
      </c>
      <c r="BQ817" s="13">
        <v>1.4193548387096775</v>
      </c>
      <c r="BR817" s="13">
        <v>0.87096774193548387</v>
      </c>
      <c r="BS817" s="13">
        <v>0.61290322580645162</v>
      </c>
      <c r="BT817" s="13">
        <v>0.58064516129032262</v>
      </c>
      <c r="BU817" s="13">
        <v>0.45161290322580644</v>
      </c>
      <c r="BV817" s="13">
        <v>3.2258064516129031E-2</v>
      </c>
      <c r="BW817" s="13">
        <v>3.2258064516129031E-2</v>
      </c>
      <c r="BX817" s="13">
        <v>3.2258064516129031E-2</v>
      </c>
      <c r="BY817" s="13"/>
      <c r="BZ817" s="13"/>
      <c r="CA817" s="13"/>
      <c r="CB817" s="13"/>
      <c r="CC817" s="13"/>
      <c r="CD817" s="13"/>
      <c r="CE817" s="13">
        <v>235.19055555512199</v>
      </c>
    </row>
    <row r="818" spans="1:83" x14ac:dyDescent="0.2">
      <c r="A818" s="10" t="s">
        <v>39</v>
      </c>
      <c r="B818" s="10">
        <v>572</v>
      </c>
      <c r="C818" s="10" t="s">
        <v>123</v>
      </c>
      <c r="D818" s="10">
        <v>2025</v>
      </c>
      <c r="E818" s="13">
        <v>7</v>
      </c>
      <c r="F818" s="13" t="s">
        <v>1132</v>
      </c>
      <c r="G818" s="13">
        <v>95338.850000000122</v>
      </c>
      <c r="H818" s="13">
        <v>95338.850000000093</v>
      </c>
      <c r="I818" s="13">
        <v>90451.850000000122</v>
      </c>
      <c r="J818" s="13">
        <v>54888.949999999983</v>
      </c>
      <c r="K818" s="13">
        <v>31347.949999999986</v>
      </c>
      <c r="L818" s="13">
        <v>18091</v>
      </c>
      <c r="M818" s="13">
        <v>10704.000000000002</v>
      </c>
      <c r="N818" s="13">
        <v>5428.0000000000009</v>
      </c>
      <c r="O818" s="13">
        <v>5428.0000000000009</v>
      </c>
      <c r="P818" s="13">
        <v>3000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>
        <v>3075.4467741935523</v>
      </c>
      <c r="AA818" s="13">
        <v>3075.4467741935514</v>
      </c>
      <c r="AB818" s="13">
        <v>2917.8016129032299</v>
      </c>
      <c r="AC818" s="13">
        <v>1770.6112903225801</v>
      </c>
      <c r="AD818" s="13">
        <v>1011.2241935483867</v>
      </c>
      <c r="AE818" s="13">
        <v>583.58064516129036</v>
      </c>
      <c r="AF818" s="13">
        <v>345.29032258064524</v>
      </c>
      <c r="AG818" s="13">
        <v>175.09677419354841</v>
      </c>
      <c r="AH818" s="13">
        <v>175.09677419354841</v>
      </c>
      <c r="AI818" s="13">
        <v>96.774193548387103</v>
      </c>
      <c r="AJ818" s="13"/>
      <c r="AK818" s="13"/>
      <c r="AL818" s="13"/>
      <c r="AM818" s="13"/>
      <c r="AN818" s="13"/>
      <c r="AO818" s="13"/>
      <c r="AP818" s="13"/>
      <c r="AQ818" s="13"/>
      <c r="AR818" s="13"/>
      <c r="AS818" s="13">
        <v>240</v>
      </c>
      <c r="AT818" s="13">
        <v>212</v>
      </c>
      <c r="AU818" s="13">
        <v>175</v>
      </c>
      <c r="AV818" s="13">
        <v>66</v>
      </c>
      <c r="AW818" s="13">
        <v>28</v>
      </c>
      <c r="AX818" s="13">
        <v>13</v>
      </c>
      <c r="AY818" s="13">
        <v>6</v>
      </c>
      <c r="AZ818" s="13">
        <v>2</v>
      </c>
      <c r="BA818" s="13">
        <v>2</v>
      </c>
      <c r="BB818" s="13">
        <v>1</v>
      </c>
      <c r="BC818" s="13"/>
      <c r="BD818" s="13"/>
      <c r="BE818" s="13"/>
      <c r="BF818" s="13"/>
      <c r="BG818" s="13"/>
      <c r="BH818" s="13"/>
      <c r="BI818" s="13"/>
      <c r="BJ818" s="13"/>
      <c r="BK818" s="13"/>
      <c r="BL818" s="13">
        <v>7.741935483870968</v>
      </c>
      <c r="BM818" s="13">
        <v>6.838709677419355</v>
      </c>
      <c r="BN818" s="13">
        <v>5.645161290322581</v>
      </c>
      <c r="BO818" s="13">
        <v>2.129032258064516</v>
      </c>
      <c r="BP818" s="13">
        <v>0.90322580645161288</v>
      </c>
      <c r="BQ818" s="13">
        <v>0.41935483870967744</v>
      </c>
      <c r="BR818" s="13">
        <v>0.19354838709677419</v>
      </c>
      <c r="BS818" s="13">
        <v>6.4516129032258063E-2</v>
      </c>
      <c r="BT818" s="13">
        <v>6.4516129032258063E-2</v>
      </c>
      <c r="BU818" s="13">
        <v>3.2258064516129031E-2</v>
      </c>
      <c r="BV818" s="13"/>
      <c r="BW818" s="13"/>
      <c r="BX818" s="13"/>
      <c r="BY818" s="13"/>
      <c r="BZ818" s="13"/>
      <c r="CA818" s="13"/>
      <c r="CB818" s="13"/>
      <c r="CC818" s="13"/>
      <c r="CD818" s="13"/>
      <c r="CE818" s="13">
        <v>145.43638888889458</v>
      </c>
    </row>
    <row r="819" spans="1:83" x14ac:dyDescent="0.2">
      <c r="A819" s="10" t="s">
        <v>39</v>
      </c>
      <c r="B819" s="10">
        <v>530</v>
      </c>
      <c r="C819" s="10" t="s">
        <v>92</v>
      </c>
      <c r="D819" s="10">
        <v>2025</v>
      </c>
      <c r="E819" s="13">
        <v>7</v>
      </c>
      <c r="F819" s="13" t="s">
        <v>1135</v>
      </c>
      <c r="G819" s="13">
        <v>26951.95</v>
      </c>
      <c r="H819" s="13">
        <v>27270.949999999997</v>
      </c>
      <c r="I819" s="13">
        <v>26632.949999999997</v>
      </c>
      <c r="J819" s="13">
        <v>24115.000000000004</v>
      </c>
      <c r="K819" s="13">
        <v>22228</v>
      </c>
      <c r="L819" s="13">
        <v>20521</v>
      </c>
      <c r="M819" s="13">
        <v>19430</v>
      </c>
      <c r="N819" s="13">
        <v>19430</v>
      </c>
      <c r="O819" s="13">
        <v>17683</v>
      </c>
      <c r="P819" s="13">
        <v>15000</v>
      </c>
      <c r="Q819" s="13">
        <v>5500</v>
      </c>
      <c r="R819" s="13">
        <v>5500</v>
      </c>
      <c r="S819" s="13"/>
      <c r="T819" s="13"/>
      <c r="U819" s="13"/>
      <c r="V819" s="13"/>
      <c r="W819" s="13"/>
      <c r="X819" s="13"/>
      <c r="Y819" s="13"/>
      <c r="Z819" s="13">
        <v>869.41774193548395</v>
      </c>
      <c r="AA819" s="13">
        <v>879.70806451612896</v>
      </c>
      <c r="AB819" s="13">
        <v>859.12741935483859</v>
      </c>
      <c r="AC819" s="13">
        <v>777.9032258064517</v>
      </c>
      <c r="AD819" s="13">
        <v>717.0322580645161</v>
      </c>
      <c r="AE819" s="13">
        <v>661.9677419354839</v>
      </c>
      <c r="AF819" s="13">
        <v>626.77419354838707</v>
      </c>
      <c r="AG819" s="13">
        <v>626.77419354838707</v>
      </c>
      <c r="AH819" s="13">
        <v>570.41935483870964</v>
      </c>
      <c r="AI819" s="13">
        <v>483.87096774193549</v>
      </c>
      <c r="AJ819" s="13">
        <v>177.41935483870967</v>
      </c>
      <c r="AK819" s="13">
        <v>177.41935483870967</v>
      </c>
      <c r="AL819" s="13"/>
      <c r="AM819" s="13"/>
      <c r="AN819" s="13"/>
      <c r="AO819" s="13"/>
      <c r="AP819" s="13"/>
      <c r="AQ819" s="13"/>
      <c r="AR819" s="13"/>
      <c r="AS819" s="13">
        <v>28</v>
      </c>
      <c r="AT819" s="13">
        <v>24</v>
      </c>
      <c r="AU819" s="13">
        <v>19</v>
      </c>
      <c r="AV819" s="13">
        <v>12</v>
      </c>
      <c r="AW819" s="13">
        <v>9</v>
      </c>
      <c r="AX819" s="13">
        <v>7</v>
      </c>
      <c r="AY819" s="13">
        <v>6</v>
      </c>
      <c r="AZ819" s="13">
        <v>6</v>
      </c>
      <c r="BA819" s="13">
        <v>5</v>
      </c>
      <c r="BB819" s="13">
        <v>4</v>
      </c>
      <c r="BC819" s="13">
        <v>1</v>
      </c>
      <c r="BD819" s="13">
        <v>1</v>
      </c>
      <c r="BE819" s="13"/>
      <c r="BF819" s="13"/>
      <c r="BG819" s="13"/>
      <c r="BH819" s="13"/>
      <c r="BI819" s="13"/>
      <c r="BJ819" s="13"/>
      <c r="BK819" s="13"/>
      <c r="BL819" s="13">
        <v>0.90322580645161288</v>
      </c>
      <c r="BM819" s="13">
        <v>0.77419354838709675</v>
      </c>
      <c r="BN819" s="13">
        <v>0.61290322580645162</v>
      </c>
      <c r="BO819" s="13">
        <v>0.38709677419354838</v>
      </c>
      <c r="BP819" s="13">
        <v>0.29032258064516131</v>
      </c>
      <c r="BQ819" s="13">
        <v>0.22580645161290322</v>
      </c>
      <c r="BR819" s="13">
        <v>0.19354838709677419</v>
      </c>
      <c r="BS819" s="13">
        <v>0.19354838709677419</v>
      </c>
      <c r="BT819" s="13">
        <v>0.16129032258064516</v>
      </c>
      <c r="BU819" s="13">
        <v>0.12903225806451613</v>
      </c>
      <c r="BV819" s="13">
        <v>3.2258064516129031E-2</v>
      </c>
      <c r="BW819" s="13">
        <v>3.2258064516129031E-2</v>
      </c>
      <c r="BX819" s="13"/>
      <c r="BY819" s="13"/>
      <c r="BZ819" s="13"/>
      <c r="CA819" s="13"/>
      <c r="CB819" s="13"/>
      <c r="CC819" s="13"/>
      <c r="CD819" s="13"/>
      <c r="CE819" s="13">
        <v>32.110555555438623</v>
      </c>
    </row>
    <row r="820" spans="1:83" x14ac:dyDescent="0.2">
      <c r="A820" s="10" t="s">
        <v>39</v>
      </c>
      <c r="B820" s="10">
        <v>564</v>
      </c>
      <c r="C820" s="10" t="s">
        <v>122</v>
      </c>
      <c r="D820" s="10">
        <v>2025</v>
      </c>
      <c r="E820" s="13">
        <v>7</v>
      </c>
      <c r="F820" s="13" t="s">
        <v>1138</v>
      </c>
      <c r="G820" s="13">
        <v>26901.949999999993</v>
      </c>
      <c r="H820" s="13">
        <v>26901.949999999986</v>
      </c>
      <c r="I820" s="13">
        <v>25429.949999999993</v>
      </c>
      <c r="J820" s="13">
        <v>15186.950000000004</v>
      </c>
      <c r="K820" s="13">
        <v>8048.9500000000007</v>
      </c>
      <c r="L820" s="13">
        <v>6264.95</v>
      </c>
      <c r="M820" s="13">
        <v>4233.95</v>
      </c>
      <c r="N820" s="13">
        <v>3000</v>
      </c>
      <c r="O820" s="13">
        <v>3000</v>
      </c>
      <c r="P820" s="13">
        <v>3000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>
        <v>867.80483870967726</v>
      </c>
      <c r="AA820" s="13">
        <v>867.80483870967703</v>
      </c>
      <c r="AB820" s="13">
        <v>820.32096774193531</v>
      </c>
      <c r="AC820" s="13">
        <v>489.90161290322595</v>
      </c>
      <c r="AD820" s="13">
        <v>259.64354838709681</v>
      </c>
      <c r="AE820" s="13">
        <v>202.09516129032258</v>
      </c>
      <c r="AF820" s="13">
        <v>136.5790322580645</v>
      </c>
      <c r="AG820" s="13">
        <v>96.774193548387103</v>
      </c>
      <c r="AH820" s="13">
        <v>96.774193548387103</v>
      </c>
      <c r="AI820" s="13">
        <v>96.774193548387103</v>
      </c>
      <c r="AJ820" s="13"/>
      <c r="AK820" s="13"/>
      <c r="AL820" s="13"/>
      <c r="AM820" s="13"/>
      <c r="AN820" s="13"/>
      <c r="AO820" s="13"/>
      <c r="AP820" s="13"/>
      <c r="AQ820" s="13"/>
      <c r="AR820" s="13"/>
      <c r="AS820" s="13">
        <v>66</v>
      </c>
      <c r="AT820" s="13">
        <v>60</v>
      </c>
      <c r="AU820" s="13">
        <v>48</v>
      </c>
      <c r="AV820" s="13">
        <v>17</v>
      </c>
      <c r="AW820" s="13">
        <v>6</v>
      </c>
      <c r="AX820" s="13">
        <v>4</v>
      </c>
      <c r="AY820" s="13">
        <v>2</v>
      </c>
      <c r="AZ820" s="13">
        <v>1</v>
      </c>
      <c r="BA820" s="13">
        <v>1</v>
      </c>
      <c r="BB820" s="13">
        <v>1</v>
      </c>
      <c r="BC820" s="13"/>
      <c r="BD820" s="13"/>
      <c r="BE820" s="13"/>
      <c r="BF820" s="13"/>
      <c r="BG820" s="13"/>
      <c r="BH820" s="13"/>
      <c r="BI820" s="13"/>
      <c r="BJ820" s="13"/>
      <c r="BK820" s="13"/>
      <c r="BL820" s="13">
        <v>2.129032258064516</v>
      </c>
      <c r="BM820" s="13">
        <v>1.935483870967742</v>
      </c>
      <c r="BN820" s="13">
        <v>1.5483870967741935</v>
      </c>
      <c r="BO820" s="13">
        <v>0.54838709677419351</v>
      </c>
      <c r="BP820" s="13">
        <v>0.19354838709677419</v>
      </c>
      <c r="BQ820" s="13">
        <v>0.12903225806451613</v>
      </c>
      <c r="BR820" s="13">
        <v>6.4516129032258063E-2</v>
      </c>
      <c r="BS820" s="13">
        <v>3.2258064516129031E-2</v>
      </c>
      <c r="BT820" s="13">
        <v>3.2258064516129031E-2</v>
      </c>
      <c r="BU820" s="13">
        <v>3.2258064516129031E-2</v>
      </c>
      <c r="BV820" s="13"/>
      <c r="BW820" s="13"/>
      <c r="BX820" s="13"/>
      <c r="BY820" s="13"/>
      <c r="BZ820" s="13"/>
      <c r="CA820" s="13"/>
      <c r="CB820" s="13"/>
      <c r="CC820" s="13"/>
      <c r="CD820" s="13"/>
      <c r="CE820" s="13">
        <v>124.06861111085163</v>
      </c>
    </row>
    <row r="821" spans="1:83" x14ac:dyDescent="0.2">
      <c r="A821" s="10" t="s">
        <v>39</v>
      </c>
      <c r="B821" s="10">
        <v>870</v>
      </c>
      <c r="C821" s="10" t="s">
        <v>112</v>
      </c>
      <c r="D821" s="10">
        <v>2025</v>
      </c>
      <c r="E821" s="13">
        <v>7</v>
      </c>
      <c r="F821" s="13" t="s">
        <v>1142</v>
      </c>
      <c r="G821" s="13">
        <v>14002</v>
      </c>
      <c r="H821" s="13">
        <v>14002</v>
      </c>
      <c r="I821" s="13">
        <v>13499</v>
      </c>
      <c r="J821" s="13">
        <v>10554</v>
      </c>
      <c r="K821" s="13">
        <v>8000</v>
      </c>
      <c r="L821" s="13">
        <v>8000</v>
      </c>
      <c r="M821" s="13">
        <v>8000</v>
      </c>
      <c r="N821" s="13">
        <v>8000</v>
      </c>
      <c r="O821" s="13">
        <v>8000</v>
      </c>
      <c r="P821" s="13">
        <v>8000</v>
      </c>
      <c r="Q821" s="13">
        <v>5000</v>
      </c>
      <c r="R821" s="13"/>
      <c r="S821" s="13"/>
      <c r="T821" s="13"/>
      <c r="U821" s="13"/>
      <c r="V821" s="13"/>
      <c r="W821" s="13"/>
      <c r="X821" s="13"/>
      <c r="Y821" s="13"/>
      <c r="Z821" s="13">
        <v>451.67741935483872</v>
      </c>
      <c r="AA821" s="13">
        <v>451.67741935483872</v>
      </c>
      <c r="AB821" s="13">
        <v>435.45161290322579</v>
      </c>
      <c r="AC821" s="13">
        <v>340.45161290322579</v>
      </c>
      <c r="AD821" s="13">
        <v>258.06451612903226</v>
      </c>
      <c r="AE821" s="13">
        <v>258.06451612903226</v>
      </c>
      <c r="AF821" s="13">
        <v>258.06451612903226</v>
      </c>
      <c r="AG821" s="13">
        <v>258.06451612903226</v>
      </c>
      <c r="AH821" s="13">
        <v>258.06451612903226</v>
      </c>
      <c r="AI821" s="13">
        <v>258.06451612903226</v>
      </c>
      <c r="AJ821" s="13">
        <v>161.29032258064515</v>
      </c>
      <c r="AK821" s="13"/>
      <c r="AL821" s="13"/>
      <c r="AM821" s="13"/>
      <c r="AN821" s="13"/>
      <c r="AO821" s="13"/>
      <c r="AP821" s="13"/>
      <c r="AQ821" s="13"/>
      <c r="AR821" s="13"/>
      <c r="AS821" s="13">
        <v>22</v>
      </c>
      <c r="AT821" s="13">
        <v>20</v>
      </c>
      <c r="AU821" s="13">
        <v>15</v>
      </c>
      <c r="AV821" s="13">
        <v>6</v>
      </c>
      <c r="AW821" s="13">
        <v>2</v>
      </c>
      <c r="AX821" s="13">
        <v>2</v>
      </c>
      <c r="AY821" s="13">
        <v>2</v>
      </c>
      <c r="AZ821" s="13">
        <v>2</v>
      </c>
      <c r="BA821" s="13">
        <v>2</v>
      </c>
      <c r="BB821" s="13">
        <v>2</v>
      </c>
      <c r="BC821" s="13">
        <v>1</v>
      </c>
      <c r="BD821" s="13"/>
      <c r="BE821" s="13"/>
      <c r="BF821" s="13"/>
      <c r="BG821" s="13"/>
      <c r="BH821" s="13"/>
      <c r="BI821" s="13"/>
      <c r="BJ821" s="13"/>
      <c r="BK821" s="13"/>
      <c r="BL821" s="13">
        <v>0.70967741935483875</v>
      </c>
      <c r="BM821" s="13">
        <v>0.64516129032258063</v>
      </c>
      <c r="BN821" s="13">
        <v>0.4838709677419355</v>
      </c>
      <c r="BO821" s="13">
        <v>0.19354838709677419</v>
      </c>
      <c r="BP821" s="13">
        <v>6.4516129032258063E-2</v>
      </c>
      <c r="BQ821" s="13">
        <v>6.4516129032258063E-2</v>
      </c>
      <c r="BR821" s="13">
        <v>6.4516129032258063E-2</v>
      </c>
      <c r="BS821" s="13">
        <v>6.4516129032258063E-2</v>
      </c>
      <c r="BT821" s="13">
        <v>6.4516129032258063E-2</v>
      </c>
      <c r="BU821" s="13">
        <v>6.4516129032258063E-2</v>
      </c>
      <c r="BV821" s="13">
        <v>3.2258064516129031E-2</v>
      </c>
      <c r="BW821" s="13"/>
      <c r="BX821" s="13"/>
      <c r="BY821" s="13"/>
      <c r="BZ821" s="13"/>
      <c r="CA821" s="13"/>
      <c r="CB821" s="13"/>
      <c r="CC821" s="13"/>
      <c r="CD821" s="13"/>
      <c r="CE821" s="13"/>
    </row>
    <row r="822" spans="1:83" x14ac:dyDescent="0.2">
      <c r="A822" s="10" t="s">
        <v>39</v>
      </c>
      <c r="B822" s="10">
        <v>891</v>
      </c>
      <c r="C822" s="10" t="s">
        <v>113</v>
      </c>
      <c r="D822" s="10">
        <v>2025</v>
      </c>
      <c r="E822" s="13">
        <v>7</v>
      </c>
      <c r="F822" s="13" t="s">
        <v>1143</v>
      </c>
      <c r="G822" s="13">
        <v>12856.950000000003</v>
      </c>
      <c r="H822" s="13">
        <v>12856.950000000003</v>
      </c>
      <c r="I822" s="13">
        <v>12241.000000000002</v>
      </c>
      <c r="J822" s="13">
        <v>7585.9999999999991</v>
      </c>
      <c r="K822" s="13">
        <v>6368</v>
      </c>
      <c r="L822" s="13">
        <v>5543</v>
      </c>
      <c r="M822" s="13">
        <v>4543</v>
      </c>
      <c r="N822" s="13">
        <v>4543</v>
      </c>
      <c r="O822" s="13">
        <v>3000</v>
      </c>
      <c r="P822" s="13">
        <v>3000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>
        <v>414.74032258064523</v>
      </c>
      <c r="AA822" s="13">
        <v>414.74032258064523</v>
      </c>
      <c r="AB822" s="13">
        <v>394.87096774193554</v>
      </c>
      <c r="AC822" s="13">
        <v>244.70967741935482</v>
      </c>
      <c r="AD822" s="13">
        <v>205.41935483870967</v>
      </c>
      <c r="AE822" s="13">
        <v>178.80645161290323</v>
      </c>
      <c r="AF822" s="13">
        <v>146.54838709677421</v>
      </c>
      <c r="AG822" s="13">
        <v>146.54838709677421</v>
      </c>
      <c r="AH822" s="13">
        <v>96.774193548387103</v>
      </c>
      <c r="AI822" s="13">
        <v>96.774193548387103</v>
      </c>
      <c r="AJ822" s="13"/>
      <c r="AK822" s="13"/>
      <c r="AL822" s="13"/>
      <c r="AM822" s="13"/>
      <c r="AN822" s="13"/>
      <c r="AO822" s="13"/>
      <c r="AP822" s="13"/>
      <c r="AQ822" s="13"/>
      <c r="AR822" s="13"/>
      <c r="AS822" s="13">
        <v>29</v>
      </c>
      <c r="AT822" s="13">
        <v>26</v>
      </c>
      <c r="AU822" s="13">
        <v>19</v>
      </c>
      <c r="AV822" s="13">
        <v>6</v>
      </c>
      <c r="AW822" s="13">
        <v>4</v>
      </c>
      <c r="AX822" s="13">
        <v>3</v>
      </c>
      <c r="AY822" s="13">
        <v>2</v>
      </c>
      <c r="AZ822" s="13">
        <v>2</v>
      </c>
      <c r="BA822" s="13">
        <v>1</v>
      </c>
      <c r="BB822" s="13">
        <v>1</v>
      </c>
      <c r="BC822" s="13"/>
      <c r="BD822" s="13"/>
      <c r="BE822" s="13"/>
      <c r="BF822" s="13"/>
      <c r="BG822" s="13"/>
      <c r="BH822" s="13"/>
      <c r="BI822" s="13"/>
      <c r="BJ822" s="13"/>
      <c r="BK822" s="13"/>
      <c r="BL822" s="13">
        <v>0.93548387096774188</v>
      </c>
      <c r="BM822" s="13">
        <v>0.83870967741935487</v>
      </c>
      <c r="BN822" s="13">
        <v>0.61290322580645162</v>
      </c>
      <c r="BO822" s="13">
        <v>0.19354838709677419</v>
      </c>
      <c r="BP822" s="13">
        <v>0.12903225806451613</v>
      </c>
      <c r="BQ822" s="13">
        <v>9.6774193548387094E-2</v>
      </c>
      <c r="BR822" s="13">
        <v>6.4516129032258063E-2</v>
      </c>
      <c r="BS822" s="13">
        <v>6.4516129032258063E-2</v>
      </c>
      <c r="BT822" s="13">
        <v>3.2258064516129031E-2</v>
      </c>
      <c r="BU822" s="13">
        <v>3.2258064516129031E-2</v>
      </c>
      <c r="BV822" s="13"/>
      <c r="BW822" s="13"/>
      <c r="BX822" s="13"/>
      <c r="BY822" s="13"/>
      <c r="BZ822" s="13"/>
      <c r="CA822" s="13"/>
      <c r="CB822" s="13"/>
      <c r="CC822" s="13"/>
      <c r="CD822" s="13"/>
      <c r="CE822" s="13">
        <v>17.568333333008923</v>
      </c>
    </row>
    <row r="823" spans="1:83" x14ac:dyDescent="0.2">
      <c r="A823" s="10" t="s">
        <v>39</v>
      </c>
      <c r="B823" s="10">
        <v>548</v>
      </c>
      <c r="C823" s="10" t="s">
        <v>91</v>
      </c>
      <c r="D823" s="10">
        <v>2025</v>
      </c>
      <c r="E823" s="13">
        <v>7</v>
      </c>
      <c r="F823" s="13" t="s">
        <v>1133</v>
      </c>
      <c r="G823" s="13">
        <v>16820.999999999996</v>
      </c>
      <c r="H823" s="13">
        <v>16821</v>
      </c>
      <c r="I823" s="13">
        <v>16208</v>
      </c>
      <c r="J823" s="13">
        <v>11222.000000000004</v>
      </c>
      <c r="K823" s="13">
        <v>7227</v>
      </c>
      <c r="L823" s="13">
        <v>7227</v>
      </c>
      <c r="M823" s="13">
        <v>2851</v>
      </c>
      <c r="N823" s="13">
        <v>1626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>
        <v>542.61290322580635</v>
      </c>
      <c r="AA823" s="13">
        <v>542.61290322580646</v>
      </c>
      <c r="AB823" s="13">
        <v>522.83870967741939</v>
      </c>
      <c r="AC823" s="13">
        <v>362.00000000000011</v>
      </c>
      <c r="AD823" s="13">
        <v>233.12903225806451</v>
      </c>
      <c r="AE823" s="13">
        <v>233.12903225806451</v>
      </c>
      <c r="AF823" s="13">
        <v>91.967741935483872</v>
      </c>
      <c r="AG823" s="13">
        <v>52.451612903225808</v>
      </c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>
        <v>37</v>
      </c>
      <c r="AT823" s="13">
        <v>31</v>
      </c>
      <c r="AU823" s="13">
        <v>27</v>
      </c>
      <c r="AV823" s="13">
        <v>12</v>
      </c>
      <c r="AW823" s="13">
        <v>6</v>
      </c>
      <c r="AX823" s="13">
        <v>6</v>
      </c>
      <c r="AY823" s="13">
        <v>2</v>
      </c>
      <c r="AZ823" s="13">
        <v>1</v>
      </c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>
        <v>1.1935483870967742</v>
      </c>
      <c r="BM823" s="13">
        <v>1</v>
      </c>
      <c r="BN823" s="13">
        <v>0.87096774193548387</v>
      </c>
      <c r="BO823" s="13">
        <v>0.38709677419354838</v>
      </c>
      <c r="BP823" s="13">
        <v>0.19354838709677419</v>
      </c>
      <c r="BQ823" s="13">
        <v>0.19354838709677419</v>
      </c>
      <c r="BR823" s="13">
        <v>6.4516129032258063E-2</v>
      </c>
      <c r="BS823" s="13">
        <v>3.2258064516129031E-2</v>
      </c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>
        <v>33.60611111108912</v>
      </c>
    </row>
    <row r="824" spans="1:83" x14ac:dyDescent="0.2">
      <c r="A824" s="10" t="s">
        <v>39</v>
      </c>
      <c r="B824" s="10">
        <v>558</v>
      </c>
      <c r="C824" s="10" t="s">
        <v>90</v>
      </c>
      <c r="D824" s="10">
        <v>2025</v>
      </c>
      <c r="E824" s="13">
        <v>7</v>
      </c>
      <c r="F824" s="13" t="s">
        <v>1134</v>
      </c>
      <c r="G824" s="13">
        <v>17269</v>
      </c>
      <c r="H824" s="13">
        <v>17269.000000000004</v>
      </c>
      <c r="I824" s="13">
        <v>16495</v>
      </c>
      <c r="J824" s="13">
        <v>11213</v>
      </c>
      <c r="K824" s="13">
        <v>7410.0000000000009</v>
      </c>
      <c r="L824" s="13">
        <v>6558</v>
      </c>
      <c r="M824" s="13">
        <v>4516</v>
      </c>
      <c r="N824" s="13">
        <v>4516</v>
      </c>
      <c r="O824" s="13">
        <v>3000</v>
      </c>
      <c r="P824" s="13">
        <v>3000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>
        <v>557.06451612903231</v>
      </c>
      <c r="AA824" s="13">
        <v>557.06451612903243</v>
      </c>
      <c r="AB824" s="13">
        <v>532.09677419354841</v>
      </c>
      <c r="AC824" s="13">
        <v>361.70967741935482</v>
      </c>
      <c r="AD824" s="13">
        <v>239.03225806451616</v>
      </c>
      <c r="AE824" s="13">
        <v>211.54838709677421</v>
      </c>
      <c r="AF824" s="13">
        <v>145.67741935483872</v>
      </c>
      <c r="AG824" s="13">
        <v>145.67741935483872</v>
      </c>
      <c r="AH824" s="13">
        <v>96.774193548387103</v>
      </c>
      <c r="AI824" s="13">
        <v>96.774193548387103</v>
      </c>
      <c r="AJ824" s="13"/>
      <c r="AK824" s="13"/>
      <c r="AL824" s="13"/>
      <c r="AM824" s="13"/>
      <c r="AN824" s="13"/>
      <c r="AO824" s="13"/>
      <c r="AP824" s="13"/>
      <c r="AQ824" s="13"/>
      <c r="AR824" s="13"/>
      <c r="AS824" s="13">
        <v>40</v>
      </c>
      <c r="AT824" s="13">
        <v>32</v>
      </c>
      <c r="AU824" s="13">
        <v>27</v>
      </c>
      <c r="AV824" s="13">
        <v>11</v>
      </c>
      <c r="AW824" s="13">
        <v>5</v>
      </c>
      <c r="AX824" s="13">
        <v>4</v>
      </c>
      <c r="AY824" s="13">
        <v>2</v>
      </c>
      <c r="AZ824" s="13">
        <v>2</v>
      </c>
      <c r="BA824" s="13">
        <v>1</v>
      </c>
      <c r="BB824" s="13">
        <v>1</v>
      </c>
      <c r="BC824" s="13"/>
      <c r="BD824" s="13"/>
      <c r="BE824" s="13"/>
      <c r="BF824" s="13"/>
      <c r="BG824" s="13"/>
      <c r="BH824" s="13"/>
      <c r="BI824" s="13"/>
      <c r="BJ824" s="13"/>
      <c r="BK824" s="13"/>
      <c r="BL824" s="13">
        <v>1.2903225806451613</v>
      </c>
      <c r="BM824" s="13">
        <v>1.032258064516129</v>
      </c>
      <c r="BN824" s="13">
        <v>0.87096774193548387</v>
      </c>
      <c r="BO824" s="13">
        <v>0.35483870967741937</v>
      </c>
      <c r="BP824" s="13">
        <v>0.16129032258064516</v>
      </c>
      <c r="BQ824" s="13">
        <v>0.12903225806451613</v>
      </c>
      <c r="BR824" s="13">
        <v>6.4516129032258063E-2</v>
      </c>
      <c r="BS824" s="13">
        <v>6.4516129032258063E-2</v>
      </c>
      <c r="BT824" s="13">
        <v>3.2258064516129031E-2</v>
      </c>
      <c r="BU824" s="13">
        <v>3.2258064516129031E-2</v>
      </c>
      <c r="BV824" s="13"/>
      <c r="BW824" s="13"/>
      <c r="BX824" s="13"/>
      <c r="BY824" s="13"/>
      <c r="BZ824" s="13"/>
      <c r="CA824" s="13"/>
      <c r="CB824" s="13"/>
      <c r="CC824" s="13"/>
      <c r="CD824" s="13"/>
      <c r="CE824" s="13">
        <v>35.578055555757601</v>
      </c>
    </row>
    <row r="825" spans="1:83" x14ac:dyDescent="0.2">
      <c r="A825" s="10" t="s">
        <v>39</v>
      </c>
      <c r="B825" s="10">
        <v>862</v>
      </c>
      <c r="C825" s="10" t="s">
        <v>105</v>
      </c>
      <c r="D825" s="10">
        <v>2025</v>
      </c>
      <c r="E825" s="13">
        <v>7</v>
      </c>
      <c r="F825" s="13" t="s">
        <v>1136</v>
      </c>
      <c r="G825" s="13">
        <v>28116.999999999996</v>
      </c>
      <c r="H825" s="13">
        <v>28116.999999999993</v>
      </c>
      <c r="I825" s="13">
        <v>26553.999999999996</v>
      </c>
      <c r="J825" s="13">
        <v>20225.000000000004</v>
      </c>
      <c r="K825" s="13">
        <v>13330.000000000002</v>
      </c>
      <c r="L825" s="13">
        <v>9688</v>
      </c>
      <c r="M825" s="13">
        <v>6331</v>
      </c>
      <c r="N825" s="13">
        <v>5055</v>
      </c>
      <c r="O825" s="13">
        <v>3500</v>
      </c>
      <c r="P825" s="13">
        <v>3500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>
        <v>906.99999999999989</v>
      </c>
      <c r="AA825" s="13">
        <v>906.99999999999977</v>
      </c>
      <c r="AB825" s="13">
        <v>856.58064516129025</v>
      </c>
      <c r="AC825" s="13">
        <v>652.41935483870975</v>
      </c>
      <c r="AD825" s="13">
        <v>430.00000000000006</v>
      </c>
      <c r="AE825" s="13">
        <v>312.51612903225805</v>
      </c>
      <c r="AF825" s="13">
        <v>204.2258064516129</v>
      </c>
      <c r="AG825" s="13">
        <v>163.06451612903226</v>
      </c>
      <c r="AH825" s="13">
        <v>112.90322580645162</v>
      </c>
      <c r="AI825" s="13">
        <v>112.90322580645162</v>
      </c>
      <c r="AJ825" s="13"/>
      <c r="AK825" s="13"/>
      <c r="AL825" s="13"/>
      <c r="AM825" s="13"/>
      <c r="AN825" s="13"/>
      <c r="AO825" s="13"/>
      <c r="AP825" s="13"/>
      <c r="AQ825" s="13"/>
      <c r="AR825" s="13"/>
      <c r="AS825" s="13">
        <v>66</v>
      </c>
      <c r="AT825" s="13">
        <v>54</v>
      </c>
      <c r="AU825" s="13">
        <v>41</v>
      </c>
      <c r="AV825" s="13">
        <v>21</v>
      </c>
      <c r="AW825" s="13">
        <v>10</v>
      </c>
      <c r="AX825" s="13">
        <v>6</v>
      </c>
      <c r="AY825" s="13">
        <v>3</v>
      </c>
      <c r="AZ825" s="13">
        <v>2</v>
      </c>
      <c r="BA825" s="13">
        <v>1</v>
      </c>
      <c r="BB825" s="13">
        <v>1</v>
      </c>
      <c r="BC825" s="13"/>
      <c r="BD825" s="13"/>
      <c r="BE825" s="13"/>
      <c r="BF825" s="13"/>
      <c r="BG825" s="13"/>
      <c r="BH825" s="13"/>
      <c r="BI825" s="13"/>
      <c r="BJ825" s="13"/>
      <c r="BK825" s="13"/>
      <c r="BL825" s="13">
        <v>2.129032258064516</v>
      </c>
      <c r="BM825" s="13">
        <v>1.7419354838709677</v>
      </c>
      <c r="BN825" s="13">
        <v>1.3225806451612903</v>
      </c>
      <c r="BO825" s="13">
        <v>0.67741935483870963</v>
      </c>
      <c r="BP825" s="13">
        <v>0.32258064516129031</v>
      </c>
      <c r="BQ825" s="13">
        <v>0.19354838709677419</v>
      </c>
      <c r="BR825" s="13">
        <v>9.6774193548387094E-2</v>
      </c>
      <c r="BS825" s="13">
        <v>6.4516129032258063E-2</v>
      </c>
      <c r="BT825" s="13">
        <v>3.2258064516129031E-2</v>
      </c>
      <c r="BU825" s="13">
        <v>3.2258064516129031E-2</v>
      </c>
      <c r="BV825" s="13"/>
      <c r="BW825" s="13"/>
      <c r="BX825" s="13"/>
      <c r="BY825" s="13"/>
      <c r="BZ825" s="13"/>
      <c r="CA825" s="13"/>
      <c r="CB825" s="13"/>
      <c r="CC825" s="13"/>
      <c r="CD825" s="13"/>
      <c r="CE825" s="13">
        <v>70.375555555452593</v>
      </c>
    </row>
    <row r="826" spans="1:83" x14ac:dyDescent="0.2">
      <c r="A826" s="10" t="s">
        <v>39</v>
      </c>
      <c r="B826" s="10">
        <v>575</v>
      </c>
      <c r="C826" s="10" t="s">
        <v>192</v>
      </c>
      <c r="D826" s="10">
        <v>2025</v>
      </c>
      <c r="E826" s="13">
        <v>7</v>
      </c>
      <c r="F826" s="13" t="s">
        <v>1141</v>
      </c>
      <c r="G826" s="13">
        <v>31904.950000000004</v>
      </c>
      <c r="H826" s="13">
        <v>31904.949999999993</v>
      </c>
      <c r="I826" s="13">
        <v>31459.949999999993</v>
      </c>
      <c r="J826" s="13">
        <v>20913.999999999993</v>
      </c>
      <c r="K826" s="13">
        <v>13442.000000000005</v>
      </c>
      <c r="L826" s="13">
        <v>11496.000000000004</v>
      </c>
      <c r="M826" s="13">
        <v>10483.000000000002</v>
      </c>
      <c r="N826" s="13">
        <v>9000.0000000000018</v>
      </c>
      <c r="O826" s="13">
        <v>9000.0000000000018</v>
      </c>
      <c r="P826" s="13">
        <v>9000.0000000000018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>
        <v>1029.191935483871</v>
      </c>
      <c r="AA826" s="13">
        <v>1029.1919354838708</v>
      </c>
      <c r="AB826" s="13">
        <v>1014.8370967741934</v>
      </c>
      <c r="AC826" s="13">
        <v>674.64516129032233</v>
      </c>
      <c r="AD826" s="13">
        <v>433.61290322580663</v>
      </c>
      <c r="AE826" s="13">
        <v>370.83870967741944</v>
      </c>
      <c r="AF826" s="13">
        <v>338.16129032258073</v>
      </c>
      <c r="AG826" s="13">
        <v>290.32258064516134</v>
      </c>
      <c r="AH826" s="13">
        <v>290.32258064516134</v>
      </c>
      <c r="AI826" s="13">
        <v>290.32258064516134</v>
      </c>
      <c r="AJ826" s="13"/>
      <c r="AK826" s="13"/>
      <c r="AL826" s="13"/>
      <c r="AM826" s="13"/>
      <c r="AN826" s="13"/>
      <c r="AO826" s="13"/>
      <c r="AP826" s="13"/>
      <c r="AQ826" s="13"/>
      <c r="AR826" s="13"/>
      <c r="AS826" s="13">
        <v>60</v>
      </c>
      <c r="AT826" s="13">
        <v>54</v>
      </c>
      <c r="AU826" s="13">
        <v>50</v>
      </c>
      <c r="AV826" s="13">
        <v>19</v>
      </c>
      <c r="AW826" s="13">
        <v>7</v>
      </c>
      <c r="AX826" s="13">
        <v>5</v>
      </c>
      <c r="AY826" s="13">
        <v>4</v>
      </c>
      <c r="AZ826" s="13">
        <v>3</v>
      </c>
      <c r="BA826" s="13">
        <v>3</v>
      </c>
      <c r="BB826" s="13">
        <v>3</v>
      </c>
      <c r="BC826" s="13"/>
      <c r="BD826" s="13"/>
      <c r="BE826" s="13"/>
      <c r="BF826" s="13"/>
      <c r="BG826" s="13"/>
      <c r="BH826" s="13"/>
      <c r="BI826" s="13"/>
      <c r="BJ826" s="13"/>
      <c r="BK826" s="13"/>
      <c r="BL826" s="13">
        <v>1.935483870967742</v>
      </c>
      <c r="BM826" s="13">
        <v>1.7419354838709677</v>
      </c>
      <c r="BN826" s="13">
        <v>1.6129032258064515</v>
      </c>
      <c r="BO826" s="13">
        <v>0.61290322580645162</v>
      </c>
      <c r="BP826" s="13">
        <v>0.22580645161290322</v>
      </c>
      <c r="BQ826" s="13">
        <v>0.16129032258064516</v>
      </c>
      <c r="BR826" s="13">
        <v>0.12903225806451613</v>
      </c>
      <c r="BS826" s="13">
        <v>9.6774193548387094E-2</v>
      </c>
      <c r="BT826" s="13">
        <v>9.6774193548387094E-2</v>
      </c>
      <c r="BU826" s="13">
        <v>9.6774193548387094E-2</v>
      </c>
      <c r="BV826" s="13"/>
      <c r="BW826" s="13"/>
      <c r="BX826" s="13"/>
      <c r="BY826" s="13"/>
      <c r="BZ826" s="13"/>
      <c r="CA826" s="13"/>
      <c r="CB826" s="13"/>
      <c r="CC826" s="13"/>
      <c r="CD826" s="13"/>
      <c r="CE826" s="13">
        <v>77.709444444447286</v>
      </c>
    </row>
    <row r="827" spans="1:83" x14ac:dyDescent="0.2">
      <c r="A827" s="10" t="s">
        <v>39</v>
      </c>
      <c r="B827" s="10">
        <v>803</v>
      </c>
      <c r="C827" s="10" t="s">
        <v>154</v>
      </c>
      <c r="D827" s="10">
        <v>2025</v>
      </c>
      <c r="E827" s="13">
        <v>7</v>
      </c>
      <c r="F827" s="13" t="s">
        <v>1139</v>
      </c>
      <c r="G827" s="13">
        <v>7574</v>
      </c>
      <c r="H827" s="13">
        <v>7574</v>
      </c>
      <c r="I827" s="13">
        <v>7574</v>
      </c>
      <c r="J827" s="13">
        <v>6720</v>
      </c>
      <c r="K827" s="13">
        <v>6210</v>
      </c>
      <c r="L827" s="13">
        <v>6210</v>
      </c>
      <c r="M827" s="13">
        <v>6210</v>
      </c>
      <c r="N827" s="13">
        <v>4920</v>
      </c>
      <c r="O827" s="13">
        <v>3000</v>
      </c>
      <c r="P827" s="13">
        <v>3000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>
        <v>244.32258064516128</v>
      </c>
      <c r="AA827" s="13">
        <v>244.32258064516128</v>
      </c>
      <c r="AB827" s="13">
        <v>244.32258064516128</v>
      </c>
      <c r="AC827" s="13">
        <v>216.7741935483871</v>
      </c>
      <c r="AD827" s="13">
        <v>200.32258064516128</v>
      </c>
      <c r="AE827" s="13">
        <v>200.32258064516128</v>
      </c>
      <c r="AF827" s="13">
        <v>200.32258064516128</v>
      </c>
      <c r="AG827" s="13">
        <v>158.70967741935485</v>
      </c>
      <c r="AH827" s="13">
        <v>96.774193548387103</v>
      </c>
      <c r="AI827" s="13">
        <v>96.774193548387103</v>
      </c>
      <c r="AJ827" s="13"/>
      <c r="AK827" s="13"/>
      <c r="AL827" s="13"/>
      <c r="AM827" s="13"/>
      <c r="AN827" s="13"/>
      <c r="AO827" s="13"/>
      <c r="AP827" s="13"/>
      <c r="AQ827" s="13"/>
      <c r="AR827" s="13"/>
      <c r="AS827" s="13">
        <v>8</v>
      </c>
      <c r="AT827" s="13">
        <v>7</v>
      </c>
      <c r="AU827" s="13">
        <v>7</v>
      </c>
      <c r="AV827" s="13">
        <v>4</v>
      </c>
      <c r="AW827" s="13">
        <v>3</v>
      </c>
      <c r="AX827" s="13">
        <v>3</v>
      </c>
      <c r="AY827" s="13">
        <v>3</v>
      </c>
      <c r="AZ827" s="13">
        <v>2</v>
      </c>
      <c r="BA827" s="13">
        <v>1</v>
      </c>
      <c r="BB827" s="13">
        <v>1</v>
      </c>
      <c r="BC827" s="13"/>
      <c r="BD827" s="13"/>
      <c r="BE827" s="13"/>
      <c r="BF827" s="13"/>
      <c r="BG827" s="13"/>
      <c r="BH827" s="13"/>
      <c r="BI827" s="13"/>
      <c r="BJ827" s="13"/>
      <c r="BK827" s="13"/>
      <c r="BL827" s="13">
        <v>0.25806451612903225</v>
      </c>
      <c r="BM827" s="13">
        <v>0.22580645161290322</v>
      </c>
      <c r="BN827" s="13">
        <v>0.22580645161290322</v>
      </c>
      <c r="BO827" s="13">
        <v>0.12903225806451613</v>
      </c>
      <c r="BP827" s="13">
        <v>9.6774193548387094E-2</v>
      </c>
      <c r="BQ827" s="13">
        <v>9.6774193548387094E-2</v>
      </c>
      <c r="BR827" s="13">
        <v>9.6774193548387094E-2</v>
      </c>
      <c r="BS827" s="13">
        <v>6.4516129032258063E-2</v>
      </c>
      <c r="BT827" s="13">
        <v>3.2258064516129031E-2</v>
      </c>
      <c r="BU827" s="13">
        <v>3.2258064516129031E-2</v>
      </c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</row>
    <row r="828" spans="1:83" x14ac:dyDescent="0.2">
      <c r="A828" s="10" t="s">
        <v>39</v>
      </c>
      <c r="B828" s="10">
        <v>814</v>
      </c>
      <c r="C828" s="10" t="s">
        <v>111</v>
      </c>
      <c r="D828" s="10">
        <v>2025</v>
      </c>
      <c r="E828" s="13">
        <v>7</v>
      </c>
      <c r="F828" s="13" t="s">
        <v>1127</v>
      </c>
      <c r="G828" s="13">
        <v>1350</v>
      </c>
      <c r="H828" s="13">
        <v>1350</v>
      </c>
      <c r="I828" s="13">
        <v>1350</v>
      </c>
      <c r="J828" s="13">
        <v>980</v>
      </c>
      <c r="K828" s="13">
        <v>980</v>
      </c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>
        <v>43.548387096774192</v>
      </c>
      <c r="AA828" s="13">
        <v>43.548387096774192</v>
      </c>
      <c r="AB828" s="13">
        <v>43.548387096774192</v>
      </c>
      <c r="AC828" s="13">
        <v>31.612903225806452</v>
      </c>
      <c r="AD828" s="13">
        <v>31.612903225806452</v>
      </c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>
        <v>3</v>
      </c>
      <c r="AT828" s="13">
        <v>2</v>
      </c>
      <c r="AU828" s="13">
        <v>2</v>
      </c>
      <c r="AV828" s="13">
        <v>1</v>
      </c>
      <c r="AW828" s="13">
        <v>1</v>
      </c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>
        <v>9.6774193548387094E-2</v>
      </c>
      <c r="BM828" s="13">
        <v>6.4516129032258063E-2</v>
      </c>
      <c r="BN828" s="13">
        <v>6.4516129032258063E-2</v>
      </c>
      <c r="BO828" s="13">
        <v>3.2258064516129031E-2</v>
      </c>
      <c r="BP828" s="13">
        <v>3.2258064516129031E-2</v>
      </c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</row>
    <row r="829" spans="1:83" x14ac:dyDescent="0.2">
      <c r="A829" s="10" t="s">
        <v>39</v>
      </c>
      <c r="B829" s="10">
        <v>550</v>
      </c>
      <c r="C829" s="10" t="s">
        <v>178</v>
      </c>
      <c r="D829" s="10">
        <v>2025</v>
      </c>
      <c r="E829" s="13">
        <v>7</v>
      </c>
      <c r="F829" s="13" t="s">
        <v>1126</v>
      </c>
      <c r="G829" s="13">
        <v>2960</v>
      </c>
      <c r="H829" s="13">
        <v>2960</v>
      </c>
      <c r="I829" s="13">
        <v>2817</v>
      </c>
      <c r="J829" s="13">
        <v>2188</v>
      </c>
      <c r="K829" s="13">
        <v>1410</v>
      </c>
      <c r="L829" s="13">
        <v>1410</v>
      </c>
      <c r="M829" s="13">
        <v>1410</v>
      </c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>
        <v>95.483870967741936</v>
      </c>
      <c r="AA829" s="13">
        <v>95.483870967741936</v>
      </c>
      <c r="AB829" s="13">
        <v>90.870967741935488</v>
      </c>
      <c r="AC829" s="13">
        <v>70.58064516129032</v>
      </c>
      <c r="AD829" s="13">
        <v>45.483870967741936</v>
      </c>
      <c r="AE829" s="13">
        <v>45.483870967741936</v>
      </c>
      <c r="AF829" s="13">
        <v>45.483870967741936</v>
      </c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>
        <v>7</v>
      </c>
      <c r="AT829" s="13">
        <v>6</v>
      </c>
      <c r="AU829" s="13">
        <v>4</v>
      </c>
      <c r="AV829" s="13">
        <v>2</v>
      </c>
      <c r="AW829" s="13">
        <v>1</v>
      </c>
      <c r="AX829" s="13">
        <v>1</v>
      </c>
      <c r="AY829" s="13">
        <v>1</v>
      </c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>
        <v>0.22580645161290322</v>
      </c>
      <c r="BM829" s="13">
        <v>0.19354838709677419</v>
      </c>
      <c r="BN829" s="13">
        <v>0.12903225806451613</v>
      </c>
      <c r="BO829" s="13">
        <v>6.4516129032258063E-2</v>
      </c>
      <c r="BP829" s="13">
        <v>3.2258064516129031E-2</v>
      </c>
      <c r="BQ829" s="13">
        <v>3.2258064516129031E-2</v>
      </c>
      <c r="BR829" s="13">
        <v>3.2258064516129031E-2</v>
      </c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>
        <v>55.918888888873624</v>
      </c>
    </row>
    <row r="830" spans="1:83" x14ac:dyDescent="0.2">
      <c r="A830" s="10" t="s">
        <v>39</v>
      </c>
      <c r="B830" s="10">
        <v>565</v>
      </c>
      <c r="C830" s="10" t="s">
        <v>187</v>
      </c>
      <c r="D830" s="10">
        <v>2025</v>
      </c>
      <c r="E830" s="13">
        <v>7</v>
      </c>
      <c r="F830" s="13" t="s">
        <v>1125</v>
      </c>
      <c r="G830" s="13">
        <v>5895</v>
      </c>
      <c r="H830" s="13">
        <v>5895</v>
      </c>
      <c r="I830" s="13">
        <v>5869</v>
      </c>
      <c r="J830" s="13">
        <v>4166</v>
      </c>
      <c r="K830" s="13">
        <v>2616</v>
      </c>
      <c r="L830" s="13">
        <v>1794</v>
      </c>
      <c r="M830" s="13">
        <v>1794</v>
      </c>
      <c r="N830" s="13">
        <v>1794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>
        <v>190.16129032258064</v>
      </c>
      <c r="AA830" s="13">
        <v>190.16129032258064</v>
      </c>
      <c r="AB830" s="13">
        <v>189.32258064516128</v>
      </c>
      <c r="AC830" s="13">
        <v>134.38709677419354</v>
      </c>
      <c r="AD830" s="13">
        <v>84.387096774193552</v>
      </c>
      <c r="AE830" s="13">
        <v>57.87096774193548</v>
      </c>
      <c r="AF830" s="13">
        <v>57.87096774193548</v>
      </c>
      <c r="AG830" s="13">
        <v>57.87096774193548</v>
      </c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>
        <v>13</v>
      </c>
      <c r="AT830" s="13">
        <v>10</v>
      </c>
      <c r="AU830" s="13">
        <v>9</v>
      </c>
      <c r="AV830" s="13">
        <v>4</v>
      </c>
      <c r="AW830" s="13">
        <v>2</v>
      </c>
      <c r="AX830" s="13">
        <v>1</v>
      </c>
      <c r="AY830" s="13">
        <v>1</v>
      </c>
      <c r="AZ830" s="13">
        <v>1</v>
      </c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>
        <v>0.41935483870967744</v>
      </c>
      <c r="BM830" s="13">
        <v>0.32258064516129031</v>
      </c>
      <c r="BN830" s="13">
        <v>0.29032258064516131</v>
      </c>
      <c r="BO830" s="13">
        <v>0.12903225806451613</v>
      </c>
      <c r="BP830" s="13">
        <v>6.4516129032258063E-2</v>
      </c>
      <c r="BQ830" s="13">
        <v>3.2258064516129031E-2</v>
      </c>
      <c r="BR830" s="13">
        <v>3.2258064516129031E-2</v>
      </c>
      <c r="BS830" s="13">
        <v>3.2258064516129031E-2</v>
      </c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>
        <v>8.1191666664672084</v>
      </c>
    </row>
    <row r="831" spans="1:83" x14ac:dyDescent="0.2">
      <c r="A831" s="10" t="s">
        <v>39</v>
      </c>
      <c r="B831" s="10">
        <v>569</v>
      </c>
      <c r="C831" s="10" t="s">
        <v>95</v>
      </c>
      <c r="D831" s="10">
        <v>2025</v>
      </c>
      <c r="E831" s="13">
        <v>7</v>
      </c>
      <c r="F831" s="13" t="s">
        <v>1123</v>
      </c>
      <c r="G831" s="13">
        <v>9942</v>
      </c>
      <c r="H831" s="13">
        <v>9942</v>
      </c>
      <c r="I831" s="13">
        <v>9862</v>
      </c>
      <c r="J831" s="13">
        <v>8855</v>
      </c>
      <c r="K831" s="13">
        <v>8299</v>
      </c>
      <c r="L831" s="13">
        <v>7373</v>
      </c>
      <c r="M831" s="13">
        <v>7373</v>
      </c>
      <c r="N831" s="13">
        <v>5999.9999999999991</v>
      </c>
      <c r="O831" s="13">
        <v>5999.9999999999991</v>
      </c>
      <c r="P831" s="13">
        <v>5999.9999999999991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>
        <v>320.70967741935482</v>
      </c>
      <c r="AA831" s="13">
        <v>320.70967741935482</v>
      </c>
      <c r="AB831" s="13">
        <v>318.12903225806451</v>
      </c>
      <c r="AC831" s="13">
        <v>285.64516129032256</v>
      </c>
      <c r="AD831" s="13">
        <v>267.70967741935482</v>
      </c>
      <c r="AE831" s="13">
        <v>237.83870967741936</v>
      </c>
      <c r="AF831" s="13">
        <v>237.83870967741936</v>
      </c>
      <c r="AG831" s="13">
        <v>193.54838709677418</v>
      </c>
      <c r="AH831" s="13">
        <v>193.54838709677418</v>
      </c>
      <c r="AI831" s="13">
        <v>193.54838709677418</v>
      </c>
      <c r="AJ831" s="13"/>
      <c r="AK831" s="13"/>
      <c r="AL831" s="13"/>
      <c r="AM831" s="13"/>
      <c r="AN831" s="13"/>
      <c r="AO831" s="13"/>
      <c r="AP831" s="13"/>
      <c r="AQ831" s="13"/>
      <c r="AR831" s="13"/>
      <c r="AS831" s="13">
        <v>9</v>
      </c>
      <c r="AT831" s="13">
        <v>9</v>
      </c>
      <c r="AU831" s="13">
        <v>8</v>
      </c>
      <c r="AV831" s="13">
        <v>5</v>
      </c>
      <c r="AW831" s="13">
        <v>4</v>
      </c>
      <c r="AX831" s="13">
        <v>3</v>
      </c>
      <c r="AY831" s="13">
        <v>3</v>
      </c>
      <c r="AZ831" s="13">
        <v>2</v>
      </c>
      <c r="BA831" s="13">
        <v>2</v>
      </c>
      <c r="BB831" s="13">
        <v>2</v>
      </c>
      <c r="BC831" s="13"/>
      <c r="BD831" s="13"/>
      <c r="BE831" s="13"/>
      <c r="BF831" s="13"/>
      <c r="BG831" s="13"/>
      <c r="BH831" s="13"/>
      <c r="BI831" s="13"/>
      <c r="BJ831" s="13"/>
      <c r="BK831" s="13"/>
      <c r="BL831" s="13">
        <v>0.29032258064516131</v>
      </c>
      <c r="BM831" s="13">
        <v>0.29032258064516131</v>
      </c>
      <c r="BN831" s="13">
        <v>0.25806451612903225</v>
      </c>
      <c r="BO831" s="13">
        <v>0.16129032258064516</v>
      </c>
      <c r="BP831" s="13">
        <v>0.12903225806451613</v>
      </c>
      <c r="BQ831" s="13">
        <v>9.6774193548387094E-2</v>
      </c>
      <c r="BR831" s="13">
        <v>9.6774193548387094E-2</v>
      </c>
      <c r="BS831" s="13">
        <v>6.4516129032258063E-2</v>
      </c>
      <c r="BT831" s="13">
        <v>6.4516129032258063E-2</v>
      </c>
      <c r="BU831" s="13">
        <v>6.4516129032258063E-2</v>
      </c>
      <c r="BV831" s="13"/>
      <c r="BW831" s="13"/>
      <c r="BX831" s="13"/>
      <c r="BY831" s="13"/>
      <c r="BZ831" s="13"/>
      <c r="CA831" s="13"/>
      <c r="CB831" s="13"/>
      <c r="CC831" s="13"/>
      <c r="CD831" s="13"/>
      <c r="CE831" s="13">
        <v>16.97777777799638</v>
      </c>
    </row>
    <row r="832" spans="1:83" x14ac:dyDescent="0.2">
      <c r="A832" s="10" t="s">
        <v>39</v>
      </c>
      <c r="B832" s="10">
        <v>889</v>
      </c>
      <c r="C832" s="10" t="s">
        <v>106</v>
      </c>
      <c r="D832" s="10">
        <v>2025</v>
      </c>
      <c r="E832" s="13">
        <v>7</v>
      </c>
      <c r="F832" s="13" t="s">
        <v>1128</v>
      </c>
      <c r="G832" s="13">
        <v>69</v>
      </c>
      <c r="H832" s="13">
        <v>69</v>
      </c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>
        <v>2.225806451612903</v>
      </c>
      <c r="AA832" s="13">
        <v>2.225806451612903</v>
      </c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>
        <v>1</v>
      </c>
      <c r="AT832" s="13">
        <v>1</v>
      </c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>
        <v>3.2258064516129031E-2</v>
      </c>
      <c r="BM832" s="13">
        <v>3.2258064516129031E-2</v>
      </c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</row>
    <row r="833" spans="1:83" x14ac:dyDescent="0.2">
      <c r="A833" s="10" t="s">
        <v>39</v>
      </c>
      <c r="B833" s="10">
        <v>571</v>
      </c>
      <c r="C833" s="10" t="s">
        <v>191</v>
      </c>
      <c r="D833" s="10">
        <v>2025</v>
      </c>
      <c r="E833" s="13">
        <v>7</v>
      </c>
      <c r="F833" s="13" t="s">
        <v>1124</v>
      </c>
      <c r="G833" s="13">
        <v>192</v>
      </c>
      <c r="H833" s="13">
        <v>192</v>
      </c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>
        <v>6.193548387096774</v>
      </c>
      <c r="AA833" s="13">
        <v>6.193548387096774</v>
      </c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>
        <v>1</v>
      </c>
      <c r="AT833" s="13">
        <v>1</v>
      </c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>
        <v>3.2258064516129031E-2</v>
      </c>
      <c r="BM833" s="13">
        <v>3.2258064516129031E-2</v>
      </c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</row>
    <row r="834" spans="1:83" x14ac:dyDescent="0.2">
      <c r="A834" s="10" t="s">
        <v>39</v>
      </c>
      <c r="B834" s="10">
        <v>557</v>
      </c>
      <c r="C834" s="10" t="s">
        <v>182</v>
      </c>
      <c r="D834" s="10">
        <v>2025</v>
      </c>
      <c r="E834" s="13">
        <v>7</v>
      </c>
      <c r="F834" s="13" t="s">
        <v>1122</v>
      </c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>
        <v>2.73</v>
      </c>
    </row>
    <row r="835" spans="1:83" x14ac:dyDescent="0.2">
      <c r="A835" s="10" t="s">
        <v>39</v>
      </c>
      <c r="B835" s="10">
        <v>863</v>
      </c>
      <c r="C835" s="10" t="s">
        <v>195</v>
      </c>
      <c r="D835" s="10">
        <v>2025</v>
      </c>
      <c r="E835" s="13">
        <v>7</v>
      </c>
      <c r="F835" s="13" t="s">
        <v>1137</v>
      </c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>
        <v>8</v>
      </c>
    </row>
    <row r="836" spans="1:83" x14ac:dyDescent="0.2">
      <c r="A836" s="10" t="s">
        <v>40</v>
      </c>
      <c r="B836" s="10">
        <v>575</v>
      </c>
      <c r="C836" s="10" t="s">
        <v>192</v>
      </c>
      <c r="D836" s="10">
        <v>2025</v>
      </c>
      <c r="E836" s="13">
        <v>7</v>
      </c>
      <c r="F836" s="13" t="s">
        <v>1148</v>
      </c>
      <c r="G836" s="13">
        <v>1041</v>
      </c>
      <c r="H836" s="13">
        <v>1041</v>
      </c>
      <c r="I836" s="13">
        <v>1041</v>
      </c>
      <c r="J836" s="13">
        <v>717</v>
      </c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>
        <v>33.58064516129032</v>
      </c>
      <c r="AA836" s="13">
        <v>33.58064516129032</v>
      </c>
      <c r="AB836" s="13">
        <v>33.58064516129032</v>
      </c>
      <c r="AC836" s="13">
        <v>23.129032258064516</v>
      </c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>
        <v>2</v>
      </c>
      <c r="AT836" s="13">
        <v>2</v>
      </c>
      <c r="AU836" s="13">
        <v>2</v>
      </c>
      <c r="AV836" s="13">
        <v>1</v>
      </c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>
        <v>6.4516129032258063E-2</v>
      </c>
      <c r="BM836" s="13">
        <v>6.4516129032258063E-2</v>
      </c>
      <c r="BN836" s="13">
        <v>6.4516129032258063E-2</v>
      </c>
      <c r="BO836" s="13">
        <v>3.2258064516129031E-2</v>
      </c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>
        <v>3.1613888888969086</v>
      </c>
    </row>
    <row r="837" spans="1:83" x14ac:dyDescent="0.2">
      <c r="A837" s="10" t="s">
        <v>40</v>
      </c>
      <c r="B837" s="10">
        <v>569</v>
      </c>
      <c r="C837" s="10" t="s">
        <v>95</v>
      </c>
      <c r="D837" s="10">
        <v>2025</v>
      </c>
      <c r="E837" s="13">
        <v>7</v>
      </c>
      <c r="F837" s="13" t="s">
        <v>1151</v>
      </c>
      <c r="G837" s="13">
        <v>7160</v>
      </c>
      <c r="H837" s="13">
        <v>7160</v>
      </c>
      <c r="I837" s="13">
        <v>7159</v>
      </c>
      <c r="J837" s="13">
        <v>7159</v>
      </c>
      <c r="K837" s="13">
        <v>7159</v>
      </c>
      <c r="L837" s="13">
        <v>7159</v>
      </c>
      <c r="M837" s="13">
        <v>7159</v>
      </c>
      <c r="N837" s="13">
        <v>7159</v>
      </c>
      <c r="O837" s="13">
        <v>5596</v>
      </c>
      <c r="P837" s="13">
        <v>5596</v>
      </c>
      <c r="Q837" s="13">
        <v>5596</v>
      </c>
      <c r="R837" s="13">
        <v>5596</v>
      </c>
      <c r="S837" s="13"/>
      <c r="T837" s="13"/>
      <c r="U837" s="13"/>
      <c r="V837" s="13"/>
      <c r="W837" s="13"/>
      <c r="X837" s="13"/>
      <c r="Y837" s="13"/>
      <c r="Z837" s="13">
        <v>230.96774193548387</v>
      </c>
      <c r="AA837" s="13">
        <v>230.96774193548387</v>
      </c>
      <c r="AB837" s="13">
        <v>230.93548387096774</v>
      </c>
      <c r="AC837" s="13">
        <v>230.93548387096774</v>
      </c>
      <c r="AD837" s="13">
        <v>230.93548387096774</v>
      </c>
      <c r="AE837" s="13">
        <v>230.93548387096774</v>
      </c>
      <c r="AF837" s="13">
        <v>230.93548387096774</v>
      </c>
      <c r="AG837" s="13">
        <v>230.93548387096774</v>
      </c>
      <c r="AH837" s="13">
        <v>180.51612903225808</v>
      </c>
      <c r="AI837" s="13">
        <v>180.51612903225808</v>
      </c>
      <c r="AJ837" s="13">
        <v>180.51612903225808</v>
      </c>
      <c r="AK837" s="13">
        <v>180.51612903225808</v>
      </c>
      <c r="AL837" s="13"/>
      <c r="AM837" s="13"/>
      <c r="AN837" s="13"/>
      <c r="AO837" s="13"/>
      <c r="AP837" s="13"/>
      <c r="AQ837" s="13"/>
      <c r="AR837" s="13"/>
      <c r="AS837" s="13">
        <v>3</v>
      </c>
      <c r="AT837" s="13">
        <v>3</v>
      </c>
      <c r="AU837" s="13">
        <v>2</v>
      </c>
      <c r="AV837" s="13">
        <v>2</v>
      </c>
      <c r="AW837" s="13">
        <v>2</v>
      </c>
      <c r="AX837" s="13">
        <v>2</v>
      </c>
      <c r="AY837" s="13">
        <v>2</v>
      </c>
      <c r="AZ837" s="13">
        <v>2</v>
      </c>
      <c r="BA837" s="13">
        <v>1</v>
      </c>
      <c r="BB837" s="13">
        <v>1</v>
      </c>
      <c r="BC837" s="13">
        <v>1</v>
      </c>
      <c r="BD837" s="13">
        <v>1</v>
      </c>
      <c r="BE837" s="13"/>
      <c r="BF837" s="13"/>
      <c r="BG837" s="13"/>
      <c r="BH837" s="13"/>
      <c r="BI837" s="13"/>
      <c r="BJ837" s="13"/>
      <c r="BK837" s="13"/>
      <c r="BL837" s="13">
        <v>9.6774193548387094E-2</v>
      </c>
      <c r="BM837" s="13">
        <v>9.6774193548387094E-2</v>
      </c>
      <c r="BN837" s="13">
        <v>6.4516129032258063E-2</v>
      </c>
      <c r="BO837" s="13">
        <v>6.4516129032258063E-2</v>
      </c>
      <c r="BP837" s="13">
        <v>6.4516129032258063E-2</v>
      </c>
      <c r="BQ837" s="13">
        <v>6.4516129032258063E-2</v>
      </c>
      <c r="BR837" s="13">
        <v>6.4516129032258063E-2</v>
      </c>
      <c r="BS837" s="13">
        <v>6.4516129032258063E-2</v>
      </c>
      <c r="BT837" s="13">
        <v>3.2258064516129031E-2</v>
      </c>
      <c r="BU837" s="13">
        <v>3.2258064516129031E-2</v>
      </c>
      <c r="BV837" s="13">
        <v>3.2258064516129031E-2</v>
      </c>
      <c r="BW837" s="13">
        <v>3.2258064516129031E-2</v>
      </c>
      <c r="BX837" s="13"/>
      <c r="BY837" s="13"/>
      <c r="BZ837" s="13"/>
      <c r="CA837" s="13"/>
      <c r="CB837" s="13"/>
      <c r="CC837" s="13"/>
      <c r="CD837" s="13"/>
      <c r="CE837" s="13"/>
    </row>
    <row r="838" spans="1:83" x14ac:dyDescent="0.2">
      <c r="A838" s="10" t="s">
        <v>40</v>
      </c>
      <c r="B838" s="10">
        <v>803</v>
      </c>
      <c r="C838" s="10" t="s">
        <v>154</v>
      </c>
      <c r="D838" s="10">
        <v>2025</v>
      </c>
      <c r="E838" s="13">
        <v>7</v>
      </c>
      <c r="F838" s="13" t="s">
        <v>1150</v>
      </c>
      <c r="G838" s="13">
        <v>111919.00000000001</v>
      </c>
      <c r="H838" s="13">
        <v>111919.00000000001</v>
      </c>
      <c r="I838" s="13">
        <v>111780.00000000001</v>
      </c>
      <c r="J838" s="13">
        <v>111120.00000000001</v>
      </c>
      <c r="K838" s="13">
        <v>108769.00000000001</v>
      </c>
      <c r="L838" s="13">
        <v>106080.00000000001</v>
      </c>
      <c r="M838" s="13">
        <v>106080.00000000001</v>
      </c>
      <c r="N838" s="13">
        <v>106080.00000000001</v>
      </c>
      <c r="O838" s="13">
        <v>106080.00000000001</v>
      </c>
      <c r="P838" s="13">
        <v>103429.00000000001</v>
      </c>
      <c r="Q838" s="13">
        <v>98474.000000000015</v>
      </c>
      <c r="R838" s="13">
        <v>93474.000000000015</v>
      </c>
      <c r="S838" s="13">
        <v>76657</v>
      </c>
      <c r="T838" s="13">
        <v>76657</v>
      </c>
      <c r="U838" s="13">
        <v>76657</v>
      </c>
      <c r="V838" s="13">
        <v>76657</v>
      </c>
      <c r="W838" s="13">
        <v>60000</v>
      </c>
      <c r="X838" s="13">
        <v>36000</v>
      </c>
      <c r="Y838" s="13"/>
      <c r="Z838" s="13">
        <v>3610.2903225806458</v>
      </c>
      <c r="AA838" s="13">
        <v>3610.2903225806458</v>
      </c>
      <c r="AB838" s="13">
        <v>3605.8064516129039</v>
      </c>
      <c r="AC838" s="13">
        <v>3584.5161290322585</v>
      </c>
      <c r="AD838" s="13">
        <v>3508.677419354839</v>
      </c>
      <c r="AE838" s="13">
        <v>3421.9354838709683</v>
      </c>
      <c r="AF838" s="13">
        <v>3421.9354838709683</v>
      </c>
      <c r="AG838" s="13">
        <v>3421.9354838709683</v>
      </c>
      <c r="AH838" s="13">
        <v>3421.9354838709683</v>
      </c>
      <c r="AI838" s="13">
        <v>3336.4193548387102</v>
      </c>
      <c r="AJ838" s="13">
        <v>3176.5806451612907</v>
      </c>
      <c r="AK838" s="13">
        <v>3015.2903225806458</v>
      </c>
      <c r="AL838" s="13">
        <v>2472.8064516129034</v>
      </c>
      <c r="AM838" s="13">
        <v>2472.8064516129034</v>
      </c>
      <c r="AN838" s="13">
        <v>2472.8064516129034</v>
      </c>
      <c r="AO838" s="13">
        <v>2472.8064516129034</v>
      </c>
      <c r="AP838" s="13">
        <v>1935.483870967742</v>
      </c>
      <c r="AQ838" s="13">
        <v>1161.2903225806451</v>
      </c>
      <c r="AR838" s="13"/>
      <c r="AS838" s="13">
        <v>21</v>
      </c>
      <c r="AT838" s="13">
        <v>19</v>
      </c>
      <c r="AU838" s="13">
        <v>18</v>
      </c>
      <c r="AV838" s="13">
        <v>16</v>
      </c>
      <c r="AW838" s="13">
        <v>12</v>
      </c>
      <c r="AX838" s="13">
        <v>9</v>
      </c>
      <c r="AY838" s="13">
        <v>9</v>
      </c>
      <c r="AZ838" s="13">
        <v>9</v>
      </c>
      <c r="BA838" s="13">
        <v>9</v>
      </c>
      <c r="BB838" s="13">
        <v>8</v>
      </c>
      <c r="BC838" s="13">
        <v>7</v>
      </c>
      <c r="BD838" s="13">
        <v>6</v>
      </c>
      <c r="BE838" s="13">
        <v>3</v>
      </c>
      <c r="BF838" s="13">
        <v>3</v>
      </c>
      <c r="BG838" s="13">
        <v>3</v>
      </c>
      <c r="BH838" s="13">
        <v>3</v>
      </c>
      <c r="BI838" s="13">
        <v>2</v>
      </c>
      <c r="BJ838" s="13">
        <v>1</v>
      </c>
      <c r="BK838" s="13"/>
      <c r="BL838" s="13">
        <v>0.67741935483870963</v>
      </c>
      <c r="BM838" s="13">
        <v>0.61290322580645162</v>
      </c>
      <c r="BN838" s="13">
        <v>0.58064516129032262</v>
      </c>
      <c r="BO838" s="13">
        <v>0.5161290322580645</v>
      </c>
      <c r="BP838" s="13">
        <v>0.38709677419354838</v>
      </c>
      <c r="BQ838" s="13">
        <v>0.29032258064516131</v>
      </c>
      <c r="BR838" s="13">
        <v>0.29032258064516131</v>
      </c>
      <c r="BS838" s="13">
        <v>0.29032258064516131</v>
      </c>
      <c r="BT838" s="13">
        <v>0.29032258064516131</v>
      </c>
      <c r="BU838" s="13">
        <v>0.25806451612903225</v>
      </c>
      <c r="BV838" s="13">
        <v>0.22580645161290322</v>
      </c>
      <c r="BW838" s="13">
        <v>0.19354838709677419</v>
      </c>
      <c r="BX838" s="13">
        <v>9.6774193548387094E-2</v>
      </c>
      <c r="BY838" s="13">
        <v>9.6774193548387094E-2</v>
      </c>
      <c r="BZ838" s="13">
        <v>9.6774193548387094E-2</v>
      </c>
      <c r="CA838" s="13">
        <v>9.6774193548387094E-2</v>
      </c>
      <c r="CB838" s="13">
        <v>6.4516129032258063E-2</v>
      </c>
      <c r="CC838" s="13">
        <v>3.2258064516129031E-2</v>
      </c>
      <c r="CD838" s="13"/>
      <c r="CE838" s="13">
        <v>67.592222222350543</v>
      </c>
    </row>
    <row r="839" spans="1:83" x14ac:dyDescent="0.2">
      <c r="A839" s="10" t="s">
        <v>40</v>
      </c>
      <c r="B839" s="10">
        <v>559</v>
      </c>
      <c r="C839" s="10" t="s">
        <v>109</v>
      </c>
      <c r="D839" s="10">
        <v>2025</v>
      </c>
      <c r="E839" s="13">
        <v>7</v>
      </c>
      <c r="F839" s="13" t="s">
        <v>1152</v>
      </c>
      <c r="G839" s="13">
        <v>0</v>
      </c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>
        <v>0</v>
      </c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>
        <v>1</v>
      </c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>
        <v>3.2258064516129031E-2</v>
      </c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</row>
    <row r="840" spans="1:83" x14ac:dyDescent="0.2">
      <c r="A840" s="10" t="s">
        <v>40</v>
      </c>
      <c r="B840" s="10">
        <v>547</v>
      </c>
      <c r="C840" s="10" t="s">
        <v>94</v>
      </c>
      <c r="D840" s="10">
        <v>2025</v>
      </c>
      <c r="E840" s="13">
        <v>7</v>
      </c>
      <c r="F840" s="13" t="s">
        <v>1144</v>
      </c>
      <c r="G840" s="13">
        <v>34628</v>
      </c>
      <c r="H840" s="13">
        <v>34628</v>
      </c>
      <c r="I840" s="13">
        <v>34628</v>
      </c>
      <c r="J840" s="13">
        <v>34628</v>
      </c>
      <c r="K840" s="13">
        <v>34628</v>
      </c>
      <c r="L840" s="13">
        <v>34628</v>
      </c>
      <c r="M840" s="13">
        <v>34628</v>
      </c>
      <c r="N840" s="13">
        <v>34628</v>
      </c>
      <c r="O840" s="13">
        <v>34628</v>
      </c>
      <c r="P840" s="13">
        <v>34628</v>
      </c>
      <c r="Q840" s="13">
        <v>34628</v>
      </c>
      <c r="R840" s="13">
        <v>34628</v>
      </c>
      <c r="S840" s="13">
        <v>34628</v>
      </c>
      <c r="T840" s="13">
        <v>34628</v>
      </c>
      <c r="U840" s="13">
        <v>34628</v>
      </c>
      <c r="V840" s="13">
        <v>34628</v>
      </c>
      <c r="W840" s="13">
        <v>34628</v>
      </c>
      <c r="X840" s="13">
        <v>34628</v>
      </c>
      <c r="Y840" s="13"/>
      <c r="Z840" s="13">
        <v>1117.0322580645161</v>
      </c>
      <c r="AA840" s="13">
        <v>1117.0322580645161</v>
      </c>
      <c r="AB840" s="13">
        <v>1117.0322580645161</v>
      </c>
      <c r="AC840" s="13">
        <v>1117.0322580645161</v>
      </c>
      <c r="AD840" s="13">
        <v>1117.0322580645161</v>
      </c>
      <c r="AE840" s="13">
        <v>1117.0322580645161</v>
      </c>
      <c r="AF840" s="13">
        <v>1117.0322580645161</v>
      </c>
      <c r="AG840" s="13">
        <v>1117.0322580645161</v>
      </c>
      <c r="AH840" s="13">
        <v>1117.0322580645161</v>
      </c>
      <c r="AI840" s="13">
        <v>1117.0322580645161</v>
      </c>
      <c r="AJ840" s="13">
        <v>1117.0322580645161</v>
      </c>
      <c r="AK840" s="13">
        <v>1117.0322580645161</v>
      </c>
      <c r="AL840" s="13">
        <v>1117.0322580645161</v>
      </c>
      <c r="AM840" s="13">
        <v>1117.0322580645161</v>
      </c>
      <c r="AN840" s="13">
        <v>1117.0322580645161</v>
      </c>
      <c r="AO840" s="13">
        <v>1117.0322580645161</v>
      </c>
      <c r="AP840" s="13">
        <v>1117.0322580645161</v>
      </c>
      <c r="AQ840" s="13">
        <v>1117.0322580645161</v>
      </c>
      <c r="AR840" s="13"/>
      <c r="AS840" s="13">
        <v>1</v>
      </c>
      <c r="AT840" s="13">
        <v>1</v>
      </c>
      <c r="AU840" s="13">
        <v>1</v>
      </c>
      <c r="AV840" s="13">
        <v>1</v>
      </c>
      <c r="AW840" s="13">
        <v>1</v>
      </c>
      <c r="AX840" s="13">
        <v>1</v>
      </c>
      <c r="AY840" s="13">
        <v>1</v>
      </c>
      <c r="AZ840" s="13">
        <v>1</v>
      </c>
      <c r="BA840" s="13">
        <v>1</v>
      </c>
      <c r="BB840" s="13">
        <v>1</v>
      </c>
      <c r="BC840" s="13">
        <v>1</v>
      </c>
      <c r="BD840" s="13">
        <v>1</v>
      </c>
      <c r="BE840" s="13">
        <v>1</v>
      </c>
      <c r="BF840" s="13">
        <v>1</v>
      </c>
      <c r="BG840" s="13">
        <v>1</v>
      </c>
      <c r="BH840" s="13">
        <v>1</v>
      </c>
      <c r="BI840" s="13">
        <v>1</v>
      </c>
      <c r="BJ840" s="13">
        <v>1</v>
      </c>
      <c r="BK840" s="13"/>
      <c r="BL840" s="13">
        <v>3.2258064516129031E-2</v>
      </c>
      <c r="BM840" s="13">
        <v>3.2258064516129031E-2</v>
      </c>
      <c r="BN840" s="13">
        <v>3.2258064516129031E-2</v>
      </c>
      <c r="BO840" s="13">
        <v>3.2258064516129031E-2</v>
      </c>
      <c r="BP840" s="13">
        <v>3.2258064516129031E-2</v>
      </c>
      <c r="BQ840" s="13">
        <v>3.2258064516129031E-2</v>
      </c>
      <c r="BR840" s="13">
        <v>3.2258064516129031E-2</v>
      </c>
      <c r="BS840" s="13">
        <v>3.2258064516129031E-2</v>
      </c>
      <c r="BT840" s="13">
        <v>3.2258064516129031E-2</v>
      </c>
      <c r="BU840" s="13">
        <v>3.2258064516129031E-2</v>
      </c>
      <c r="BV840" s="13">
        <v>3.2258064516129031E-2</v>
      </c>
      <c r="BW840" s="13">
        <v>3.2258064516129031E-2</v>
      </c>
      <c r="BX840" s="13">
        <v>3.2258064516129031E-2</v>
      </c>
      <c r="BY840" s="13">
        <v>3.2258064516129031E-2</v>
      </c>
      <c r="BZ840" s="13">
        <v>3.2258064516129031E-2</v>
      </c>
      <c r="CA840" s="13">
        <v>3.2258064516129031E-2</v>
      </c>
      <c r="CB840" s="13">
        <v>3.2258064516129031E-2</v>
      </c>
      <c r="CC840" s="13">
        <v>3.2258064516129031E-2</v>
      </c>
      <c r="CD840" s="13"/>
      <c r="CE840" s="13"/>
    </row>
    <row r="841" spans="1:83" x14ac:dyDescent="0.2">
      <c r="A841" s="10" t="s">
        <v>40</v>
      </c>
      <c r="B841" s="10">
        <v>870</v>
      </c>
      <c r="C841" s="10" t="s">
        <v>112</v>
      </c>
      <c r="D841" s="10">
        <v>2025</v>
      </c>
      <c r="E841" s="13">
        <v>7</v>
      </c>
      <c r="F841" s="13" t="s">
        <v>1145</v>
      </c>
      <c r="G841" s="13">
        <v>186736.04000000004</v>
      </c>
      <c r="H841" s="13">
        <v>186736.04000000004</v>
      </c>
      <c r="I841" s="13">
        <v>185657.02000000002</v>
      </c>
      <c r="J841" s="13">
        <v>179545.02000000002</v>
      </c>
      <c r="K841" s="13">
        <v>174471.02000000008</v>
      </c>
      <c r="L841" s="13">
        <v>167026.00000000003</v>
      </c>
      <c r="M841" s="13">
        <v>160502.00000000006</v>
      </c>
      <c r="N841" s="13">
        <v>160502.00000000006</v>
      </c>
      <c r="O841" s="13">
        <v>157494.00000000006</v>
      </c>
      <c r="P841" s="13">
        <v>155104.00000000006</v>
      </c>
      <c r="Q841" s="13">
        <v>116103.99999999999</v>
      </c>
      <c r="R841" s="13">
        <v>111104</v>
      </c>
      <c r="S841" s="13">
        <v>98437.000000000015</v>
      </c>
      <c r="T841" s="13">
        <v>90437.000000000015</v>
      </c>
      <c r="U841" s="13">
        <v>90437.000000000015</v>
      </c>
      <c r="V841" s="13">
        <v>63652</v>
      </c>
      <c r="W841" s="13">
        <v>45418</v>
      </c>
      <c r="X841" s="13"/>
      <c r="Y841" s="13"/>
      <c r="Z841" s="13">
        <v>6023.7432258064528</v>
      </c>
      <c r="AA841" s="13">
        <v>6023.7432258064528</v>
      </c>
      <c r="AB841" s="13">
        <v>5988.9361290322586</v>
      </c>
      <c r="AC841" s="13">
        <v>5791.7748387096781</v>
      </c>
      <c r="AD841" s="13">
        <v>5628.0974193548409</v>
      </c>
      <c r="AE841" s="13">
        <v>5387.9354838709687</v>
      </c>
      <c r="AF841" s="13">
        <v>5177.4838709677442</v>
      </c>
      <c r="AG841" s="13">
        <v>5177.4838709677442</v>
      </c>
      <c r="AH841" s="13">
        <v>5080.4516129032281</v>
      </c>
      <c r="AI841" s="13">
        <v>5003.3548387096789</v>
      </c>
      <c r="AJ841" s="13">
        <v>3745.2903225806449</v>
      </c>
      <c r="AK841" s="13">
        <v>3584</v>
      </c>
      <c r="AL841" s="13">
        <v>3175.3870967741941</v>
      </c>
      <c r="AM841" s="13">
        <v>2917.3225806451619</v>
      </c>
      <c r="AN841" s="13">
        <v>2917.3225806451619</v>
      </c>
      <c r="AO841" s="13">
        <v>2053.2903225806454</v>
      </c>
      <c r="AP841" s="13">
        <v>1465.0967741935483</v>
      </c>
      <c r="AQ841" s="13"/>
      <c r="AR841" s="13"/>
      <c r="AS841" s="13">
        <v>81</v>
      </c>
      <c r="AT841" s="13">
        <v>70</v>
      </c>
      <c r="AU841" s="13">
        <v>63</v>
      </c>
      <c r="AV841" s="13">
        <v>47</v>
      </c>
      <c r="AW841" s="13">
        <v>39</v>
      </c>
      <c r="AX841" s="13">
        <v>31</v>
      </c>
      <c r="AY841" s="13">
        <v>25</v>
      </c>
      <c r="AZ841" s="13">
        <v>25</v>
      </c>
      <c r="BA841" s="13">
        <v>23</v>
      </c>
      <c r="BB841" s="13">
        <v>22</v>
      </c>
      <c r="BC841" s="13">
        <v>9</v>
      </c>
      <c r="BD841" s="13">
        <v>8</v>
      </c>
      <c r="BE841" s="13">
        <v>6</v>
      </c>
      <c r="BF841" s="13">
        <v>5</v>
      </c>
      <c r="BG841" s="13">
        <v>5</v>
      </c>
      <c r="BH841" s="13">
        <v>3</v>
      </c>
      <c r="BI841" s="13">
        <v>2</v>
      </c>
      <c r="BJ841" s="13"/>
      <c r="BK841" s="13"/>
      <c r="BL841" s="13">
        <v>2.6129032258064515</v>
      </c>
      <c r="BM841" s="13">
        <v>2.2580645161290325</v>
      </c>
      <c r="BN841" s="13">
        <v>2.032258064516129</v>
      </c>
      <c r="BO841" s="13">
        <v>1.5161290322580645</v>
      </c>
      <c r="BP841" s="13">
        <v>1.2580645161290323</v>
      </c>
      <c r="BQ841" s="13">
        <v>1</v>
      </c>
      <c r="BR841" s="13">
        <v>0.80645161290322576</v>
      </c>
      <c r="BS841" s="13">
        <v>0.80645161290322576</v>
      </c>
      <c r="BT841" s="13">
        <v>0.74193548387096775</v>
      </c>
      <c r="BU841" s="13">
        <v>0.70967741935483875</v>
      </c>
      <c r="BV841" s="13">
        <v>0.29032258064516131</v>
      </c>
      <c r="BW841" s="13">
        <v>0.25806451612903225</v>
      </c>
      <c r="BX841" s="13">
        <v>0.19354838709677419</v>
      </c>
      <c r="BY841" s="13">
        <v>0.16129032258064516</v>
      </c>
      <c r="BZ841" s="13">
        <v>0.16129032258064516</v>
      </c>
      <c r="CA841" s="13">
        <v>9.6774193548387094E-2</v>
      </c>
      <c r="CB841" s="13">
        <v>6.4516129032258063E-2</v>
      </c>
      <c r="CC841" s="13"/>
      <c r="CD841" s="13"/>
      <c r="CE841" s="13">
        <v>61.106388889062217</v>
      </c>
    </row>
    <row r="842" spans="1:83" x14ac:dyDescent="0.2">
      <c r="A842" s="10" t="s">
        <v>40</v>
      </c>
      <c r="B842" s="10">
        <v>564</v>
      </c>
      <c r="C842" s="10" t="s">
        <v>122</v>
      </c>
      <c r="D842" s="10">
        <v>2025</v>
      </c>
      <c r="E842" s="13">
        <v>7</v>
      </c>
      <c r="F842" s="13" t="s">
        <v>1147</v>
      </c>
      <c r="G842" s="13">
        <v>314</v>
      </c>
      <c r="H842" s="13">
        <v>314</v>
      </c>
      <c r="I842" s="13">
        <v>314</v>
      </c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>
        <v>10.129032258064516</v>
      </c>
      <c r="AA842" s="13">
        <v>10.129032258064516</v>
      </c>
      <c r="AB842" s="13">
        <v>10.129032258064516</v>
      </c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>
        <v>1</v>
      </c>
      <c r="AT842" s="13">
        <v>1</v>
      </c>
      <c r="AU842" s="13">
        <v>1</v>
      </c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>
        <v>3.2258064516129031E-2</v>
      </c>
      <c r="BM842" s="13">
        <v>3.2258064516129031E-2</v>
      </c>
      <c r="BN842" s="13">
        <v>3.2258064516129031E-2</v>
      </c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</row>
    <row r="843" spans="1:83" x14ac:dyDescent="0.2">
      <c r="A843" s="10" t="s">
        <v>40</v>
      </c>
      <c r="B843" s="10">
        <v>891</v>
      </c>
      <c r="C843" s="10" t="s">
        <v>113</v>
      </c>
      <c r="D843" s="10">
        <v>2025</v>
      </c>
      <c r="E843" s="13">
        <v>7</v>
      </c>
      <c r="F843" s="13" t="s">
        <v>1155</v>
      </c>
      <c r="G843" s="13">
        <v>26251</v>
      </c>
      <c r="H843" s="13">
        <v>26251</v>
      </c>
      <c r="I843" s="13">
        <v>26251</v>
      </c>
      <c r="J843" s="13">
        <v>24920</v>
      </c>
      <c r="K843" s="13">
        <v>21855</v>
      </c>
      <c r="L843" s="13">
        <v>21855</v>
      </c>
      <c r="M843" s="13">
        <v>21855</v>
      </c>
      <c r="N843" s="13">
        <v>21855</v>
      </c>
      <c r="O843" s="13">
        <v>21855</v>
      </c>
      <c r="P843" s="13">
        <v>21855</v>
      </c>
      <c r="Q843" s="13">
        <v>21855</v>
      </c>
      <c r="R843" s="13">
        <v>21855</v>
      </c>
      <c r="S843" s="13">
        <v>15990</v>
      </c>
      <c r="T843" s="13">
        <v>15990</v>
      </c>
      <c r="U843" s="13">
        <v>15990</v>
      </c>
      <c r="V843" s="13">
        <v>15990</v>
      </c>
      <c r="W843" s="13"/>
      <c r="X843" s="13"/>
      <c r="Y843" s="13"/>
      <c r="Z843" s="13">
        <v>846.80645161290317</v>
      </c>
      <c r="AA843" s="13">
        <v>846.80645161290317</v>
      </c>
      <c r="AB843" s="13">
        <v>846.80645161290317</v>
      </c>
      <c r="AC843" s="13">
        <v>803.87096774193549</v>
      </c>
      <c r="AD843" s="13">
        <v>705</v>
      </c>
      <c r="AE843" s="13">
        <v>705</v>
      </c>
      <c r="AF843" s="13">
        <v>705</v>
      </c>
      <c r="AG843" s="13">
        <v>705</v>
      </c>
      <c r="AH843" s="13">
        <v>705</v>
      </c>
      <c r="AI843" s="13">
        <v>705</v>
      </c>
      <c r="AJ843" s="13">
        <v>705</v>
      </c>
      <c r="AK843" s="13">
        <v>705</v>
      </c>
      <c r="AL843" s="13">
        <v>515.80645161290317</v>
      </c>
      <c r="AM843" s="13">
        <v>515.80645161290317</v>
      </c>
      <c r="AN843" s="13">
        <v>515.80645161290317</v>
      </c>
      <c r="AO843" s="13">
        <v>515.80645161290317</v>
      </c>
      <c r="AP843" s="13"/>
      <c r="AQ843" s="13"/>
      <c r="AR843" s="13"/>
      <c r="AS843" s="13">
        <v>10</v>
      </c>
      <c r="AT843" s="13">
        <v>10</v>
      </c>
      <c r="AU843" s="13">
        <v>10</v>
      </c>
      <c r="AV843" s="13">
        <v>6</v>
      </c>
      <c r="AW843" s="13">
        <v>2</v>
      </c>
      <c r="AX843" s="13">
        <v>2</v>
      </c>
      <c r="AY843" s="13">
        <v>2</v>
      </c>
      <c r="AZ843" s="13">
        <v>2</v>
      </c>
      <c r="BA843" s="13">
        <v>2</v>
      </c>
      <c r="BB843" s="13">
        <v>2</v>
      </c>
      <c r="BC843" s="13">
        <v>2</v>
      </c>
      <c r="BD843" s="13">
        <v>2</v>
      </c>
      <c r="BE843" s="13">
        <v>1</v>
      </c>
      <c r="BF843" s="13">
        <v>1</v>
      </c>
      <c r="BG843" s="13">
        <v>1</v>
      </c>
      <c r="BH843" s="13">
        <v>1</v>
      </c>
      <c r="BI843" s="13"/>
      <c r="BJ843" s="13"/>
      <c r="BK843" s="13"/>
      <c r="BL843" s="13">
        <v>0.32258064516129031</v>
      </c>
      <c r="BM843" s="13">
        <v>0.32258064516129031</v>
      </c>
      <c r="BN843" s="13">
        <v>0.32258064516129031</v>
      </c>
      <c r="BO843" s="13">
        <v>0.19354838709677419</v>
      </c>
      <c r="BP843" s="13">
        <v>6.4516129032258063E-2</v>
      </c>
      <c r="BQ843" s="13">
        <v>6.4516129032258063E-2</v>
      </c>
      <c r="BR843" s="13">
        <v>6.4516129032258063E-2</v>
      </c>
      <c r="BS843" s="13">
        <v>6.4516129032258063E-2</v>
      </c>
      <c r="BT843" s="13">
        <v>6.4516129032258063E-2</v>
      </c>
      <c r="BU843" s="13">
        <v>6.4516129032258063E-2</v>
      </c>
      <c r="BV843" s="13">
        <v>6.4516129032258063E-2</v>
      </c>
      <c r="BW843" s="13">
        <v>6.4516129032258063E-2</v>
      </c>
      <c r="BX843" s="13">
        <v>3.2258064516129031E-2</v>
      </c>
      <c r="BY843" s="13">
        <v>3.2258064516129031E-2</v>
      </c>
      <c r="BZ843" s="13">
        <v>3.2258064516129031E-2</v>
      </c>
      <c r="CA843" s="13">
        <v>3.2258064516129031E-2</v>
      </c>
      <c r="CB843" s="13"/>
      <c r="CC843" s="13"/>
      <c r="CD843" s="13"/>
      <c r="CE843" s="13">
        <v>17.698611110681668</v>
      </c>
    </row>
    <row r="844" spans="1:83" x14ac:dyDescent="0.2">
      <c r="A844" s="10" t="s">
        <v>40</v>
      </c>
      <c r="B844" s="10">
        <v>805</v>
      </c>
      <c r="C844" s="10" t="s">
        <v>137</v>
      </c>
      <c r="D844" s="10">
        <v>2025</v>
      </c>
      <c r="E844" s="13">
        <v>7</v>
      </c>
      <c r="F844" s="13" t="s">
        <v>1156</v>
      </c>
      <c r="G844" s="13">
        <v>8666</v>
      </c>
      <c r="H844" s="13">
        <v>8666</v>
      </c>
      <c r="I844" s="13">
        <v>8666</v>
      </c>
      <c r="J844" s="13">
        <v>8666</v>
      </c>
      <c r="K844" s="13">
        <v>8666</v>
      </c>
      <c r="L844" s="13">
        <v>8666</v>
      </c>
      <c r="M844" s="13">
        <v>8666</v>
      </c>
      <c r="N844" s="13">
        <v>8666</v>
      </c>
      <c r="O844" s="13">
        <v>8666</v>
      </c>
      <c r="P844" s="13">
        <v>8666</v>
      </c>
      <c r="Q844" s="13">
        <v>8666</v>
      </c>
      <c r="R844" s="13">
        <v>8666</v>
      </c>
      <c r="S844" s="13">
        <v>8666</v>
      </c>
      <c r="T844" s="13"/>
      <c r="U844" s="13"/>
      <c r="V844" s="13"/>
      <c r="W844" s="13"/>
      <c r="X844" s="13"/>
      <c r="Y844" s="13"/>
      <c r="Z844" s="13">
        <v>279.54838709677421</v>
      </c>
      <c r="AA844" s="13">
        <v>279.54838709677421</v>
      </c>
      <c r="AB844" s="13">
        <v>279.54838709677421</v>
      </c>
      <c r="AC844" s="13">
        <v>279.54838709677421</v>
      </c>
      <c r="AD844" s="13">
        <v>279.54838709677421</v>
      </c>
      <c r="AE844" s="13">
        <v>279.54838709677421</v>
      </c>
      <c r="AF844" s="13">
        <v>279.54838709677421</v>
      </c>
      <c r="AG844" s="13">
        <v>279.54838709677421</v>
      </c>
      <c r="AH844" s="13">
        <v>279.54838709677421</v>
      </c>
      <c r="AI844" s="13">
        <v>279.54838709677421</v>
      </c>
      <c r="AJ844" s="13">
        <v>279.54838709677421</v>
      </c>
      <c r="AK844" s="13">
        <v>279.54838709677421</v>
      </c>
      <c r="AL844" s="13">
        <v>279.54838709677421</v>
      </c>
      <c r="AM844" s="13"/>
      <c r="AN844" s="13"/>
      <c r="AO844" s="13"/>
      <c r="AP844" s="13"/>
      <c r="AQ844" s="13"/>
      <c r="AR844" s="13"/>
      <c r="AS844" s="13">
        <v>1</v>
      </c>
      <c r="AT844" s="13">
        <v>1</v>
      </c>
      <c r="AU844" s="13">
        <v>1</v>
      </c>
      <c r="AV844" s="13">
        <v>1</v>
      </c>
      <c r="AW844" s="13">
        <v>1</v>
      </c>
      <c r="AX844" s="13">
        <v>1</v>
      </c>
      <c r="AY844" s="13">
        <v>1</v>
      </c>
      <c r="AZ844" s="13">
        <v>1</v>
      </c>
      <c r="BA844" s="13">
        <v>1</v>
      </c>
      <c r="BB844" s="13">
        <v>1</v>
      </c>
      <c r="BC844" s="13">
        <v>1</v>
      </c>
      <c r="BD844" s="13">
        <v>1</v>
      </c>
      <c r="BE844" s="13">
        <v>1</v>
      </c>
      <c r="BF844" s="13"/>
      <c r="BG844" s="13"/>
      <c r="BH844" s="13"/>
      <c r="BI844" s="13"/>
      <c r="BJ844" s="13"/>
      <c r="BK844" s="13"/>
      <c r="BL844" s="13">
        <v>3.2258064516129031E-2</v>
      </c>
      <c r="BM844" s="13">
        <v>3.2258064516129031E-2</v>
      </c>
      <c r="BN844" s="13">
        <v>3.2258064516129031E-2</v>
      </c>
      <c r="BO844" s="13">
        <v>3.2258064516129031E-2</v>
      </c>
      <c r="BP844" s="13">
        <v>3.2258064516129031E-2</v>
      </c>
      <c r="BQ844" s="13">
        <v>3.2258064516129031E-2</v>
      </c>
      <c r="BR844" s="13">
        <v>3.2258064516129031E-2</v>
      </c>
      <c r="BS844" s="13">
        <v>3.2258064516129031E-2</v>
      </c>
      <c r="BT844" s="13">
        <v>3.2258064516129031E-2</v>
      </c>
      <c r="BU844" s="13">
        <v>3.2258064516129031E-2</v>
      </c>
      <c r="BV844" s="13">
        <v>3.2258064516129031E-2</v>
      </c>
      <c r="BW844" s="13">
        <v>3.2258064516129031E-2</v>
      </c>
      <c r="BX844" s="13">
        <v>3.2258064516129031E-2</v>
      </c>
      <c r="BY844" s="13"/>
      <c r="BZ844" s="13"/>
      <c r="CA844" s="13"/>
      <c r="CB844" s="13"/>
      <c r="CC844" s="13"/>
      <c r="CD844" s="13"/>
      <c r="CE844" s="13"/>
    </row>
    <row r="845" spans="1:83" x14ac:dyDescent="0.2">
      <c r="A845" s="10" t="s">
        <v>40</v>
      </c>
      <c r="B845" s="10">
        <v>572</v>
      </c>
      <c r="C845" s="10" t="s">
        <v>123</v>
      </c>
      <c r="D845" s="10">
        <v>2025</v>
      </c>
      <c r="E845" s="13">
        <v>7</v>
      </c>
      <c r="F845" s="13" t="s">
        <v>1149</v>
      </c>
      <c r="G845" s="13">
        <v>833</v>
      </c>
      <c r="H845" s="13">
        <v>833</v>
      </c>
      <c r="I845" s="13">
        <v>833</v>
      </c>
      <c r="J845" s="13">
        <v>833</v>
      </c>
      <c r="K845" s="13">
        <v>833</v>
      </c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>
        <v>26.870967741935484</v>
      </c>
      <c r="AA845" s="13">
        <v>26.870967741935484</v>
      </c>
      <c r="AB845" s="13">
        <v>26.870967741935484</v>
      </c>
      <c r="AC845" s="13">
        <v>26.870967741935484</v>
      </c>
      <c r="AD845" s="13">
        <v>26.870967741935484</v>
      </c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>
        <v>1</v>
      </c>
      <c r="AT845" s="13">
        <v>1</v>
      </c>
      <c r="AU845" s="13">
        <v>1</v>
      </c>
      <c r="AV845" s="13">
        <v>1</v>
      </c>
      <c r="AW845" s="13">
        <v>1</v>
      </c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>
        <v>3.2258064516129031E-2</v>
      </c>
      <c r="BM845" s="13">
        <v>3.2258064516129031E-2</v>
      </c>
      <c r="BN845" s="13">
        <v>3.2258064516129031E-2</v>
      </c>
      <c r="BO845" s="13">
        <v>3.2258064516129031E-2</v>
      </c>
      <c r="BP845" s="13">
        <v>3.2258064516129031E-2</v>
      </c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</row>
    <row r="846" spans="1:83" x14ac:dyDescent="0.2">
      <c r="A846" s="10" t="s">
        <v>40</v>
      </c>
      <c r="B846" s="10">
        <v>571</v>
      </c>
      <c r="C846" s="10" t="s">
        <v>191</v>
      </c>
      <c r="D846" s="10">
        <v>2025</v>
      </c>
      <c r="E846" s="13">
        <v>7</v>
      </c>
      <c r="F846" s="13" t="s">
        <v>1157</v>
      </c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>
        <v>12.727499999871943</v>
      </c>
    </row>
    <row r="847" spans="1:83" x14ac:dyDescent="0.2">
      <c r="A847" s="10" t="s">
        <v>40</v>
      </c>
      <c r="B847" s="10">
        <v>807</v>
      </c>
      <c r="C847" s="10" t="s">
        <v>155</v>
      </c>
      <c r="D847" s="10">
        <v>2025</v>
      </c>
      <c r="E847" s="13">
        <v>7</v>
      </c>
      <c r="F847" s="13" t="s">
        <v>1153</v>
      </c>
      <c r="G847" s="13">
        <v>1982</v>
      </c>
      <c r="H847" s="13">
        <v>1982</v>
      </c>
      <c r="I847" s="13">
        <v>1982</v>
      </c>
      <c r="J847" s="13">
        <v>1982</v>
      </c>
      <c r="K847" s="13">
        <v>1982</v>
      </c>
      <c r="L847" s="13">
        <v>1982</v>
      </c>
      <c r="M847" s="13">
        <v>1982</v>
      </c>
      <c r="N847" s="13">
        <v>1982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>
        <v>63.935483870967744</v>
      </c>
      <c r="AA847" s="13">
        <v>63.935483870967744</v>
      </c>
      <c r="AB847" s="13">
        <v>63.935483870967744</v>
      </c>
      <c r="AC847" s="13">
        <v>63.935483870967744</v>
      </c>
      <c r="AD847" s="13">
        <v>63.935483870967744</v>
      </c>
      <c r="AE847" s="13">
        <v>63.935483870967744</v>
      </c>
      <c r="AF847" s="13">
        <v>63.935483870967744</v>
      </c>
      <c r="AG847" s="13">
        <v>63.935483870967744</v>
      </c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>
        <v>1</v>
      </c>
      <c r="AT847" s="13">
        <v>1</v>
      </c>
      <c r="AU847" s="13">
        <v>1</v>
      </c>
      <c r="AV847" s="13">
        <v>1</v>
      </c>
      <c r="AW847" s="13">
        <v>1</v>
      </c>
      <c r="AX847" s="13">
        <v>1</v>
      </c>
      <c r="AY847" s="13">
        <v>1</v>
      </c>
      <c r="AZ847" s="13">
        <v>1</v>
      </c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>
        <v>3.2258064516129031E-2</v>
      </c>
      <c r="BM847" s="13">
        <v>3.2258064516129031E-2</v>
      </c>
      <c r="BN847" s="13">
        <v>3.2258064516129031E-2</v>
      </c>
      <c r="BO847" s="13">
        <v>3.2258064516129031E-2</v>
      </c>
      <c r="BP847" s="13">
        <v>3.2258064516129031E-2</v>
      </c>
      <c r="BQ847" s="13">
        <v>3.2258064516129031E-2</v>
      </c>
      <c r="BR847" s="13">
        <v>3.2258064516129031E-2</v>
      </c>
      <c r="BS847" s="13">
        <v>3.2258064516129031E-2</v>
      </c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</row>
    <row r="848" spans="1:83" x14ac:dyDescent="0.2">
      <c r="A848" s="10" t="s">
        <v>40</v>
      </c>
      <c r="B848" s="10">
        <v>862</v>
      </c>
      <c r="C848" s="10" t="s">
        <v>105</v>
      </c>
      <c r="D848" s="10">
        <v>2025</v>
      </c>
      <c r="E848" s="13">
        <v>7</v>
      </c>
      <c r="F848" s="13" t="s">
        <v>1154</v>
      </c>
      <c r="G848" s="13">
        <v>25151.999999999996</v>
      </c>
      <c r="H848" s="13">
        <v>25151.999999999996</v>
      </c>
      <c r="I848" s="13">
        <v>25151.999999999996</v>
      </c>
      <c r="J848" s="13">
        <v>24599.999999999996</v>
      </c>
      <c r="K848" s="13">
        <v>22487.999999999996</v>
      </c>
      <c r="L848" s="13">
        <v>22487.999999999996</v>
      </c>
      <c r="M848" s="13">
        <v>21449.999999999996</v>
      </c>
      <c r="N848" s="13">
        <v>21449.999999999996</v>
      </c>
      <c r="O848" s="13">
        <v>21449.999999999996</v>
      </c>
      <c r="P848" s="13">
        <v>21449.999999999996</v>
      </c>
      <c r="Q848" s="13">
        <v>15450</v>
      </c>
      <c r="R848" s="13">
        <v>15450</v>
      </c>
      <c r="S848" s="13">
        <v>15450</v>
      </c>
      <c r="T848" s="13">
        <v>15450</v>
      </c>
      <c r="U848" s="13">
        <v>15450</v>
      </c>
      <c r="V848" s="13">
        <v>15450</v>
      </c>
      <c r="W848" s="13"/>
      <c r="X848" s="13"/>
      <c r="Y848" s="13"/>
      <c r="Z848" s="13">
        <v>811.35483870967732</v>
      </c>
      <c r="AA848" s="13">
        <v>811.35483870967732</v>
      </c>
      <c r="AB848" s="13">
        <v>811.35483870967732</v>
      </c>
      <c r="AC848" s="13">
        <v>793.54838709677404</v>
      </c>
      <c r="AD848" s="13">
        <v>725.41935483870952</v>
      </c>
      <c r="AE848" s="13">
        <v>725.41935483870952</v>
      </c>
      <c r="AF848" s="13">
        <v>691.93548387096757</v>
      </c>
      <c r="AG848" s="13">
        <v>691.93548387096757</v>
      </c>
      <c r="AH848" s="13">
        <v>691.93548387096757</v>
      </c>
      <c r="AI848" s="13">
        <v>691.93548387096757</v>
      </c>
      <c r="AJ848" s="13">
        <v>498.38709677419354</v>
      </c>
      <c r="AK848" s="13">
        <v>498.38709677419354</v>
      </c>
      <c r="AL848" s="13">
        <v>498.38709677419354</v>
      </c>
      <c r="AM848" s="13">
        <v>498.38709677419354</v>
      </c>
      <c r="AN848" s="13">
        <v>498.38709677419354</v>
      </c>
      <c r="AO848" s="13">
        <v>498.38709677419354</v>
      </c>
      <c r="AP848" s="13"/>
      <c r="AQ848" s="13"/>
      <c r="AR848" s="13"/>
      <c r="AS848" s="13">
        <v>11</v>
      </c>
      <c r="AT848" s="13">
        <v>9</v>
      </c>
      <c r="AU848" s="13">
        <v>9</v>
      </c>
      <c r="AV848" s="13">
        <v>7</v>
      </c>
      <c r="AW848" s="13">
        <v>4</v>
      </c>
      <c r="AX848" s="13">
        <v>4</v>
      </c>
      <c r="AY848" s="13">
        <v>3</v>
      </c>
      <c r="AZ848" s="13">
        <v>3</v>
      </c>
      <c r="BA848" s="13">
        <v>3</v>
      </c>
      <c r="BB848" s="13">
        <v>3</v>
      </c>
      <c r="BC848" s="13">
        <v>1</v>
      </c>
      <c r="BD848" s="13">
        <v>1</v>
      </c>
      <c r="BE848" s="13">
        <v>1</v>
      </c>
      <c r="BF848" s="13">
        <v>1</v>
      </c>
      <c r="BG848" s="13">
        <v>1</v>
      </c>
      <c r="BH848" s="13">
        <v>1</v>
      </c>
      <c r="BI848" s="13"/>
      <c r="BJ848" s="13"/>
      <c r="BK848" s="13"/>
      <c r="BL848" s="13">
        <v>0.35483870967741937</v>
      </c>
      <c r="BM848" s="13">
        <v>0.29032258064516131</v>
      </c>
      <c r="BN848" s="13">
        <v>0.29032258064516131</v>
      </c>
      <c r="BO848" s="13">
        <v>0.22580645161290322</v>
      </c>
      <c r="BP848" s="13">
        <v>0.12903225806451613</v>
      </c>
      <c r="BQ848" s="13">
        <v>0.12903225806451613</v>
      </c>
      <c r="BR848" s="13">
        <v>9.6774193548387094E-2</v>
      </c>
      <c r="BS848" s="13">
        <v>9.6774193548387094E-2</v>
      </c>
      <c r="BT848" s="13">
        <v>9.6774193548387094E-2</v>
      </c>
      <c r="BU848" s="13">
        <v>9.6774193548387094E-2</v>
      </c>
      <c r="BV848" s="13">
        <v>3.2258064516129031E-2</v>
      </c>
      <c r="BW848" s="13">
        <v>3.2258064516129031E-2</v>
      </c>
      <c r="BX848" s="13">
        <v>3.2258064516129031E-2</v>
      </c>
      <c r="BY848" s="13">
        <v>3.2258064516129031E-2</v>
      </c>
      <c r="BZ848" s="13">
        <v>3.2258064516129031E-2</v>
      </c>
      <c r="CA848" s="13">
        <v>3.2258064516129031E-2</v>
      </c>
      <c r="CB848" s="13"/>
      <c r="CC848" s="13"/>
      <c r="CD848" s="13"/>
      <c r="CE848" s="13">
        <v>34.047777777537704</v>
      </c>
    </row>
    <row r="849" spans="1:83" x14ac:dyDescent="0.2">
      <c r="A849" s="10" t="s">
        <v>40</v>
      </c>
      <c r="B849" s="10">
        <v>548</v>
      </c>
      <c r="C849" s="10" t="s">
        <v>91</v>
      </c>
      <c r="D849" s="10">
        <v>2025</v>
      </c>
      <c r="E849" s="13">
        <v>7</v>
      </c>
      <c r="F849" s="13" t="s">
        <v>1146</v>
      </c>
      <c r="G849" s="13">
        <v>34271</v>
      </c>
      <c r="H849" s="13">
        <v>34271</v>
      </c>
      <c r="I849" s="13">
        <v>34103</v>
      </c>
      <c r="J849" s="13">
        <v>33633</v>
      </c>
      <c r="K849" s="13">
        <v>33633</v>
      </c>
      <c r="L849" s="13">
        <v>32649</v>
      </c>
      <c r="M849" s="13">
        <v>32649</v>
      </c>
      <c r="N849" s="13">
        <v>31196</v>
      </c>
      <c r="O849" s="13">
        <v>31196</v>
      </c>
      <c r="P849" s="13">
        <v>29196</v>
      </c>
      <c r="Q849" s="13">
        <v>25973</v>
      </c>
      <c r="R849" s="13">
        <v>25973</v>
      </c>
      <c r="S849" s="13">
        <v>25973</v>
      </c>
      <c r="T849" s="13">
        <v>25973</v>
      </c>
      <c r="U849" s="13">
        <v>25973</v>
      </c>
      <c r="V849" s="13">
        <v>25973</v>
      </c>
      <c r="W849" s="13">
        <v>25973</v>
      </c>
      <c r="X849" s="13"/>
      <c r="Y849" s="13"/>
      <c r="Z849" s="13">
        <v>1105.516129032258</v>
      </c>
      <c r="AA849" s="13">
        <v>1105.516129032258</v>
      </c>
      <c r="AB849" s="13">
        <v>1100.0967741935483</v>
      </c>
      <c r="AC849" s="13">
        <v>1084.9354838709678</v>
      </c>
      <c r="AD849" s="13">
        <v>1084.9354838709678</v>
      </c>
      <c r="AE849" s="13">
        <v>1053.1935483870968</v>
      </c>
      <c r="AF849" s="13">
        <v>1053.1935483870968</v>
      </c>
      <c r="AG849" s="13">
        <v>1006.3225806451613</v>
      </c>
      <c r="AH849" s="13">
        <v>1006.3225806451613</v>
      </c>
      <c r="AI849" s="13">
        <v>941.80645161290317</v>
      </c>
      <c r="AJ849" s="13">
        <v>837.83870967741939</v>
      </c>
      <c r="AK849" s="13">
        <v>837.83870967741939</v>
      </c>
      <c r="AL849" s="13">
        <v>837.83870967741939</v>
      </c>
      <c r="AM849" s="13">
        <v>837.83870967741939</v>
      </c>
      <c r="AN849" s="13">
        <v>837.83870967741939</v>
      </c>
      <c r="AO849" s="13">
        <v>837.83870967741939</v>
      </c>
      <c r="AP849" s="13">
        <v>837.83870967741939</v>
      </c>
      <c r="AQ849" s="13"/>
      <c r="AR849" s="13"/>
      <c r="AS849" s="13">
        <v>8</v>
      </c>
      <c r="AT849" s="13">
        <v>8</v>
      </c>
      <c r="AU849" s="13">
        <v>6</v>
      </c>
      <c r="AV849" s="13">
        <v>5</v>
      </c>
      <c r="AW849" s="13">
        <v>5</v>
      </c>
      <c r="AX849" s="13">
        <v>4</v>
      </c>
      <c r="AY849" s="13">
        <v>4</v>
      </c>
      <c r="AZ849" s="13">
        <v>3</v>
      </c>
      <c r="BA849" s="13">
        <v>3</v>
      </c>
      <c r="BB849" s="13">
        <v>2</v>
      </c>
      <c r="BC849" s="13">
        <v>1</v>
      </c>
      <c r="BD849" s="13">
        <v>1</v>
      </c>
      <c r="BE849" s="13">
        <v>1</v>
      </c>
      <c r="BF849" s="13">
        <v>1</v>
      </c>
      <c r="BG849" s="13">
        <v>1</v>
      </c>
      <c r="BH849" s="13">
        <v>1</v>
      </c>
      <c r="BI849" s="13">
        <v>1</v>
      </c>
      <c r="BJ849" s="13"/>
      <c r="BK849" s="13"/>
      <c r="BL849" s="13">
        <v>0.25806451612903225</v>
      </c>
      <c r="BM849" s="13">
        <v>0.25806451612903225</v>
      </c>
      <c r="BN849" s="13">
        <v>0.19354838709677419</v>
      </c>
      <c r="BO849" s="13">
        <v>0.16129032258064516</v>
      </c>
      <c r="BP849" s="13">
        <v>0.16129032258064516</v>
      </c>
      <c r="BQ849" s="13">
        <v>0.12903225806451613</v>
      </c>
      <c r="BR849" s="13">
        <v>0.12903225806451613</v>
      </c>
      <c r="BS849" s="13">
        <v>9.6774193548387094E-2</v>
      </c>
      <c r="BT849" s="13">
        <v>9.6774193548387094E-2</v>
      </c>
      <c r="BU849" s="13">
        <v>6.4516129032258063E-2</v>
      </c>
      <c r="BV849" s="13">
        <v>3.2258064516129031E-2</v>
      </c>
      <c r="BW849" s="13">
        <v>3.2258064516129031E-2</v>
      </c>
      <c r="BX849" s="13">
        <v>3.2258064516129031E-2</v>
      </c>
      <c r="BY849" s="13">
        <v>3.2258064516129031E-2</v>
      </c>
      <c r="BZ849" s="13">
        <v>3.2258064516129031E-2</v>
      </c>
      <c r="CA849" s="13">
        <v>3.2258064516129031E-2</v>
      </c>
      <c r="CB849" s="13">
        <v>3.2258064516129031E-2</v>
      </c>
      <c r="CC849" s="13"/>
      <c r="CD849" s="13"/>
      <c r="CE849" s="13">
        <v>8.159166666562669</v>
      </c>
    </row>
    <row r="850" spans="1:83" x14ac:dyDescent="0.2">
      <c r="A850" s="10" t="s">
        <v>251</v>
      </c>
      <c r="B850" s="10">
        <v>383</v>
      </c>
      <c r="C850" s="10" t="s">
        <v>252</v>
      </c>
      <c r="D850" s="10">
        <v>2025</v>
      </c>
      <c r="E850" s="13">
        <v>7</v>
      </c>
      <c r="F850" s="13" t="s">
        <v>1158</v>
      </c>
      <c r="G850" s="13">
        <v>16349.20000000003</v>
      </c>
      <c r="H850" s="13">
        <v>16349.20000000003</v>
      </c>
      <c r="I850" s="13">
        <v>16349.20000000003</v>
      </c>
      <c r="J850" s="13">
        <v>16349.20000000003</v>
      </c>
      <c r="K850" s="13">
        <v>16349.20000000003</v>
      </c>
      <c r="L850" s="13">
        <v>16349.20000000003</v>
      </c>
      <c r="M850" s="13">
        <v>16349.20000000003</v>
      </c>
      <c r="N850" s="13">
        <v>16349.20000000003</v>
      </c>
      <c r="O850" s="13">
        <v>16349.20000000003</v>
      </c>
      <c r="P850" s="13">
        <v>16349.20000000003</v>
      </c>
      <c r="Q850" s="13">
        <v>7628.6000000000049</v>
      </c>
      <c r="R850" s="13">
        <v>7628.6000000000049</v>
      </c>
      <c r="S850" s="13"/>
      <c r="T850" s="13"/>
      <c r="U850" s="13"/>
      <c r="V850" s="13"/>
      <c r="W850" s="13"/>
      <c r="X850" s="13"/>
      <c r="Y850" s="13"/>
      <c r="Z850" s="13">
        <v>527.39354838709778</v>
      </c>
      <c r="AA850" s="13">
        <v>527.39354838709778</v>
      </c>
      <c r="AB850" s="13">
        <v>527.39354838709778</v>
      </c>
      <c r="AC850" s="13">
        <v>527.39354838709778</v>
      </c>
      <c r="AD850" s="13">
        <v>527.39354838709778</v>
      </c>
      <c r="AE850" s="13">
        <v>527.39354838709778</v>
      </c>
      <c r="AF850" s="13">
        <v>527.39354838709778</v>
      </c>
      <c r="AG850" s="13">
        <v>527.39354838709778</v>
      </c>
      <c r="AH850" s="13">
        <v>527.39354838709778</v>
      </c>
      <c r="AI850" s="13">
        <v>527.39354838709778</v>
      </c>
      <c r="AJ850" s="13">
        <v>246.08387096774209</v>
      </c>
      <c r="AK850" s="13">
        <v>246.08387096774209</v>
      </c>
      <c r="AL850" s="13"/>
      <c r="AM850" s="13"/>
      <c r="AN850" s="13"/>
      <c r="AO850" s="13"/>
      <c r="AP850" s="13"/>
      <c r="AQ850" s="13"/>
      <c r="AR850" s="13"/>
      <c r="AS850" s="13">
        <v>3</v>
      </c>
      <c r="AT850" s="13">
        <v>3</v>
      </c>
      <c r="AU850" s="13">
        <v>3</v>
      </c>
      <c r="AV850" s="13">
        <v>3</v>
      </c>
      <c r="AW850" s="13">
        <v>3</v>
      </c>
      <c r="AX850" s="13">
        <v>3</v>
      </c>
      <c r="AY850" s="13">
        <v>3</v>
      </c>
      <c r="AZ850" s="13">
        <v>3</v>
      </c>
      <c r="BA850" s="13">
        <v>3</v>
      </c>
      <c r="BB850" s="13">
        <v>3</v>
      </c>
      <c r="BC850" s="13">
        <v>1</v>
      </c>
      <c r="BD850" s="13">
        <v>1</v>
      </c>
      <c r="BE850" s="13"/>
      <c r="BF850" s="13"/>
      <c r="BG850" s="13"/>
      <c r="BH850" s="13"/>
      <c r="BI850" s="13"/>
      <c r="BJ850" s="13"/>
      <c r="BK850" s="13"/>
      <c r="BL850" s="13">
        <v>9.6774193548387094E-2</v>
      </c>
      <c r="BM850" s="13">
        <v>9.6774193548387094E-2</v>
      </c>
      <c r="BN850" s="13">
        <v>9.6774193548387094E-2</v>
      </c>
      <c r="BO850" s="13">
        <v>9.6774193548387094E-2</v>
      </c>
      <c r="BP850" s="13">
        <v>9.6774193548387094E-2</v>
      </c>
      <c r="BQ850" s="13">
        <v>9.6774193548387094E-2</v>
      </c>
      <c r="BR850" s="13">
        <v>9.6774193548387094E-2</v>
      </c>
      <c r="BS850" s="13">
        <v>9.6774193548387094E-2</v>
      </c>
      <c r="BT850" s="13">
        <v>9.6774193548387094E-2</v>
      </c>
      <c r="BU850" s="13">
        <v>9.6774193548387094E-2</v>
      </c>
      <c r="BV850" s="13">
        <v>3.2258064516129031E-2</v>
      </c>
      <c r="BW850" s="13">
        <v>3.2258064516129031E-2</v>
      </c>
      <c r="BX850" s="13"/>
      <c r="BY850" s="13"/>
      <c r="BZ850" s="13"/>
      <c r="CA850" s="13"/>
      <c r="CB850" s="13"/>
      <c r="CC850" s="13"/>
      <c r="CD850" s="13"/>
      <c r="CE850" s="13"/>
    </row>
    <row r="851" spans="1:83" x14ac:dyDescent="0.2">
      <c r="A851" s="10" t="s">
        <v>251</v>
      </c>
      <c r="B851" s="10">
        <v>308</v>
      </c>
      <c r="C851" s="10" t="s">
        <v>138</v>
      </c>
      <c r="D851" s="10">
        <v>2025</v>
      </c>
      <c r="E851" s="13">
        <v>7</v>
      </c>
      <c r="F851" s="13" t="s">
        <v>1159</v>
      </c>
      <c r="G851" s="13">
        <v>268.89999999999998</v>
      </c>
      <c r="H851" s="13">
        <v>268.89999999999998</v>
      </c>
      <c r="I851" s="13">
        <v>268.89999999999998</v>
      </c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>
        <v>8.6741935483870964</v>
      </c>
      <c r="AA851" s="13">
        <v>8.6741935483870964</v>
      </c>
      <c r="AB851" s="13">
        <v>8.6741935483870964</v>
      </c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>
        <v>1</v>
      </c>
      <c r="AT851" s="13">
        <v>1</v>
      </c>
      <c r="AU851" s="13">
        <v>1</v>
      </c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  <c r="BF851" s="13"/>
      <c r="BG851" s="13"/>
      <c r="BH851" s="13"/>
      <c r="BI851" s="13"/>
      <c r="BJ851" s="13"/>
      <c r="BK851" s="13"/>
      <c r="BL851" s="13">
        <v>3.2258064516129031E-2</v>
      </c>
      <c r="BM851" s="13">
        <v>3.2258064516129031E-2</v>
      </c>
      <c r="BN851" s="13">
        <v>3.2258064516129031E-2</v>
      </c>
      <c r="BO851" s="13"/>
      <c r="BP851" s="13"/>
      <c r="BQ851" s="13"/>
      <c r="BR851" s="13"/>
      <c r="BS851" s="13"/>
      <c r="BT851" s="13"/>
      <c r="BU851" s="13"/>
      <c r="BV851" s="13"/>
      <c r="BW851" s="13"/>
      <c r="BX851" s="13"/>
      <c r="BY851" s="13"/>
      <c r="BZ851" s="13"/>
      <c r="CA851" s="13"/>
      <c r="CB851" s="13"/>
      <c r="CC851" s="13"/>
      <c r="CD851" s="13"/>
      <c r="CE851" s="13"/>
    </row>
    <row r="852" spans="1:83" x14ac:dyDescent="0.2">
      <c r="A852" s="10" t="s">
        <v>27</v>
      </c>
      <c r="B852" s="10">
        <v>557</v>
      </c>
      <c r="C852" s="10" t="s">
        <v>182</v>
      </c>
      <c r="D852" s="10">
        <v>2025</v>
      </c>
      <c r="E852" s="13">
        <v>7</v>
      </c>
      <c r="F852" s="13" t="s">
        <v>1163</v>
      </c>
      <c r="G852" s="13">
        <v>7729.0000000000018</v>
      </c>
      <c r="H852" s="13">
        <v>7729.0000000000018</v>
      </c>
      <c r="I852" s="13">
        <v>7728.0000000000018</v>
      </c>
      <c r="J852" s="13">
        <v>7412.0000000000018</v>
      </c>
      <c r="K852" s="13">
        <v>5310</v>
      </c>
      <c r="L852" s="13">
        <v>4444</v>
      </c>
      <c r="M852" s="13">
        <v>4444</v>
      </c>
      <c r="N852" s="13">
        <v>3000</v>
      </c>
      <c r="O852" s="13">
        <v>3000</v>
      </c>
      <c r="P852" s="13">
        <v>3000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>
        <v>249.32258064516134</v>
      </c>
      <c r="AA852" s="13">
        <v>249.32258064516134</v>
      </c>
      <c r="AB852" s="13">
        <v>249.29032258064521</v>
      </c>
      <c r="AC852" s="13">
        <v>239.09677419354844</v>
      </c>
      <c r="AD852" s="13">
        <v>171.29032258064515</v>
      </c>
      <c r="AE852" s="13">
        <v>143.35483870967741</v>
      </c>
      <c r="AF852" s="13">
        <v>143.35483870967741</v>
      </c>
      <c r="AG852" s="13">
        <v>96.774193548387103</v>
      </c>
      <c r="AH852" s="13">
        <v>96.774193548387103</v>
      </c>
      <c r="AI852" s="13">
        <v>96.774193548387103</v>
      </c>
      <c r="AJ852" s="13"/>
      <c r="AK852" s="13"/>
      <c r="AL852" s="13"/>
      <c r="AM852" s="13"/>
      <c r="AN852" s="13"/>
      <c r="AO852" s="13"/>
      <c r="AP852" s="13"/>
      <c r="AQ852" s="13"/>
      <c r="AR852" s="13"/>
      <c r="AS852" s="13">
        <v>9</v>
      </c>
      <c r="AT852" s="13">
        <v>8</v>
      </c>
      <c r="AU852" s="13">
        <v>7</v>
      </c>
      <c r="AV852" s="13">
        <v>6</v>
      </c>
      <c r="AW852" s="13">
        <v>3</v>
      </c>
      <c r="AX852" s="13">
        <v>2</v>
      </c>
      <c r="AY852" s="13">
        <v>2</v>
      </c>
      <c r="AZ852" s="13">
        <v>1</v>
      </c>
      <c r="BA852" s="13">
        <v>1</v>
      </c>
      <c r="BB852" s="13">
        <v>1</v>
      </c>
      <c r="BC852" s="13"/>
      <c r="BD852" s="13"/>
      <c r="BE852" s="13"/>
      <c r="BF852" s="13"/>
      <c r="BG852" s="13"/>
      <c r="BH852" s="13"/>
      <c r="BI852" s="13"/>
      <c r="BJ852" s="13"/>
      <c r="BK852" s="13"/>
      <c r="BL852" s="13">
        <v>0.29032258064516131</v>
      </c>
      <c r="BM852" s="13">
        <v>0.25806451612903225</v>
      </c>
      <c r="BN852" s="13">
        <v>0.22580645161290322</v>
      </c>
      <c r="BO852" s="13">
        <v>0.19354838709677419</v>
      </c>
      <c r="BP852" s="13">
        <v>9.6774193548387094E-2</v>
      </c>
      <c r="BQ852" s="13">
        <v>6.4516129032258063E-2</v>
      </c>
      <c r="BR852" s="13">
        <v>6.4516129032258063E-2</v>
      </c>
      <c r="BS852" s="13">
        <v>3.2258064516129031E-2</v>
      </c>
      <c r="BT852" s="13">
        <v>3.2258064516129031E-2</v>
      </c>
      <c r="BU852" s="13">
        <v>3.2258064516129031E-2</v>
      </c>
      <c r="BV852" s="13"/>
      <c r="BW852" s="13"/>
      <c r="BX852" s="13"/>
      <c r="BY852" s="13"/>
      <c r="BZ852" s="13"/>
      <c r="CA852" s="13"/>
      <c r="CB852" s="13"/>
      <c r="CC852" s="13"/>
      <c r="CD852" s="13"/>
      <c r="CE852" s="13">
        <v>8.99</v>
      </c>
    </row>
    <row r="853" spans="1:83" x14ac:dyDescent="0.2">
      <c r="A853" s="10" t="s">
        <v>27</v>
      </c>
      <c r="B853" s="10">
        <v>805</v>
      </c>
      <c r="C853" s="10" t="s">
        <v>137</v>
      </c>
      <c r="D853" s="10">
        <v>2025</v>
      </c>
      <c r="E853" s="13">
        <v>7</v>
      </c>
      <c r="F853" s="13" t="s">
        <v>1171</v>
      </c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  <c r="BF853" s="13"/>
      <c r="BG853" s="13"/>
      <c r="BH853" s="13"/>
      <c r="BI853" s="13"/>
      <c r="BJ853" s="13"/>
      <c r="BK853" s="13"/>
      <c r="BL853" s="13"/>
      <c r="BM853" s="13"/>
      <c r="BN853" s="13"/>
      <c r="BO853" s="13"/>
      <c r="BP853" s="13"/>
      <c r="BQ853" s="13"/>
      <c r="BR853" s="13"/>
      <c r="BS853" s="13"/>
      <c r="BT853" s="13"/>
      <c r="BU853" s="13"/>
      <c r="BV853" s="13"/>
      <c r="BW853" s="13"/>
      <c r="BX853" s="13"/>
      <c r="BY853" s="13"/>
      <c r="BZ853" s="13"/>
      <c r="CA853" s="13"/>
      <c r="CB853" s="13"/>
      <c r="CC853" s="13"/>
      <c r="CD853" s="13"/>
      <c r="CE853" s="13">
        <v>24.822500000002329</v>
      </c>
    </row>
    <row r="854" spans="1:83" x14ac:dyDescent="0.2">
      <c r="A854" s="10" t="s">
        <v>27</v>
      </c>
      <c r="B854" s="10">
        <v>573</v>
      </c>
      <c r="C854" s="10" t="s">
        <v>120</v>
      </c>
      <c r="D854" s="10">
        <v>2025</v>
      </c>
      <c r="E854" s="13">
        <v>7</v>
      </c>
      <c r="F854" s="13" t="s">
        <v>1169</v>
      </c>
      <c r="G854" s="13">
        <v>0</v>
      </c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>
        <v>0</v>
      </c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>
        <v>1</v>
      </c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  <c r="BF854" s="13"/>
      <c r="BG854" s="13"/>
      <c r="BH854" s="13"/>
      <c r="BI854" s="13"/>
      <c r="BJ854" s="13"/>
      <c r="BK854" s="13"/>
      <c r="BL854" s="13">
        <v>3.2258064516129031E-2</v>
      </c>
      <c r="BM854" s="13"/>
      <c r="BN854" s="13"/>
      <c r="BO854" s="13"/>
      <c r="BP854" s="13"/>
      <c r="BQ854" s="13"/>
      <c r="BR854" s="13"/>
      <c r="BS854" s="13"/>
      <c r="BT854" s="13"/>
      <c r="BU854" s="13"/>
      <c r="BV854" s="13"/>
      <c r="BW854" s="13"/>
      <c r="BX854" s="13"/>
      <c r="BY854" s="13"/>
      <c r="BZ854" s="13"/>
      <c r="CA854" s="13"/>
      <c r="CB854" s="13"/>
      <c r="CC854" s="13"/>
      <c r="CD854" s="13"/>
      <c r="CE854" s="13">
        <v>166.60777777833397</v>
      </c>
    </row>
    <row r="855" spans="1:83" x14ac:dyDescent="0.2">
      <c r="A855" s="10" t="s">
        <v>27</v>
      </c>
      <c r="B855" s="10">
        <v>569</v>
      </c>
      <c r="C855" s="10" t="s">
        <v>95</v>
      </c>
      <c r="D855" s="10">
        <v>2025</v>
      </c>
      <c r="E855" s="13">
        <v>7</v>
      </c>
      <c r="F855" s="13" t="s">
        <v>1167</v>
      </c>
      <c r="G855" s="13">
        <v>1123</v>
      </c>
      <c r="H855" s="13">
        <v>1123</v>
      </c>
      <c r="I855" s="13">
        <v>1123</v>
      </c>
      <c r="J855" s="13">
        <v>1123</v>
      </c>
      <c r="K855" s="13">
        <v>1123</v>
      </c>
      <c r="L855" s="13">
        <v>1123</v>
      </c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>
        <v>36.225806451612904</v>
      </c>
      <c r="AA855" s="13">
        <v>36.225806451612904</v>
      </c>
      <c r="AB855" s="13">
        <v>36.225806451612904</v>
      </c>
      <c r="AC855" s="13">
        <v>36.225806451612904</v>
      </c>
      <c r="AD855" s="13">
        <v>36.225806451612904</v>
      </c>
      <c r="AE855" s="13">
        <v>36.225806451612904</v>
      </c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>
        <v>1</v>
      </c>
      <c r="AT855" s="13">
        <v>1</v>
      </c>
      <c r="AU855" s="13">
        <v>1</v>
      </c>
      <c r="AV855" s="13">
        <v>1</v>
      </c>
      <c r="AW855" s="13">
        <v>1</v>
      </c>
      <c r="AX855" s="13">
        <v>1</v>
      </c>
      <c r="AY855" s="13"/>
      <c r="AZ855" s="13"/>
      <c r="BA855" s="13"/>
      <c r="BB855" s="13"/>
      <c r="BC855" s="13"/>
      <c r="BD855" s="13"/>
      <c r="BE855" s="13"/>
      <c r="BF855" s="13"/>
      <c r="BG855" s="13"/>
      <c r="BH855" s="13"/>
      <c r="BI855" s="13"/>
      <c r="BJ855" s="13"/>
      <c r="BK855" s="13"/>
      <c r="BL855" s="13">
        <v>3.2258064516129031E-2</v>
      </c>
      <c r="BM855" s="13">
        <v>3.2258064516129031E-2</v>
      </c>
      <c r="BN855" s="13">
        <v>3.2258064516129031E-2</v>
      </c>
      <c r="BO855" s="13">
        <v>3.2258064516129031E-2</v>
      </c>
      <c r="BP855" s="13">
        <v>3.2258064516129031E-2</v>
      </c>
      <c r="BQ855" s="13">
        <v>3.2258064516129031E-2</v>
      </c>
      <c r="BR855" s="13"/>
      <c r="BS855" s="13"/>
      <c r="BT855" s="13"/>
      <c r="BU855" s="13"/>
      <c r="BV855" s="13"/>
      <c r="BW855" s="13"/>
      <c r="BX855" s="13"/>
      <c r="BY855" s="13"/>
      <c r="BZ855" s="13"/>
      <c r="CA855" s="13"/>
      <c r="CB855" s="13"/>
      <c r="CC855" s="13"/>
      <c r="CD855" s="13"/>
      <c r="CE855" s="13"/>
    </row>
    <row r="856" spans="1:83" x14ac:dyDescent="0.2">
      <c r="A856" s="10" t="s">
        <v>27</v>
      </c>
      <c r="B856" s="10">
        <v>863</v>
      </c>
      <c r="C856" s="10" t="s">
        <v>195</v>
      </c>
      <c r="D856" s="10">
        <v>2025</v>
      </c>
      <c r="E856" s="13">
        <v>7</v>
      </c>
      <c r="F856" s="13" t="s">
        <v>1166</v>
      </c>
      <c r="G856" s="13">
        <v>660</v>
      </c>
      <c r="H856" s="13">
        <v>660</v>
      </c>
      <c r="I856" s="13">
        <v>660</v>
      </c>
      <c r="J856" s="13">
        <v>660</v>
      </c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>
        <v>21.29032258064516</v>
      </c>
      <c r="AA856" s="13">
        <v>21.29032258064516</v>
      </c>
      <c r="AB856" s="13">
        <v>21.29032258064516</v>
      </c>
      <c r="AC856" s="13">
        <v>21.29032258064516</v>
      </c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>
        <v>1</v>
      </c>
      <c r="AT856" s="13">
        <v>1</v>
      </c>
      <c r="AU856" s="13">
        <v>1</v>
      </c>
      <c r="AV856" s="13">
        <v>1</v>
      </c>
      <c r="AW856" s="13"/>
      <c r="AX856" s="13"/>
      <c r="AY856" s="13"/>
      <c r="AZ856" s="13"/>
      <c r="BA856" s="13"/>
      <c r="BB856" s="13"/>
      <c r="BC856" s="13"/>
      <c r="BD856" s="13"/>
      <c r="BE856" s="13"/>
      <c r="BF856" s="13"/>
      <c r="BG856" s="13"/>
      <c r="BH856" s="13"/>
      <c r="BI856" s="13"/>
      <c r="BJ856" s="13"/>
      <c r="BK856" s="13"/>
      <c r="BL856" s="13">
        <v>3.2258064516129031E-2</v>
      </c>
      <c r="BM856" s="13">
        <v>3.2258064516129031E-2</v>
      </c>
      <c r="BN856" s="13">
        <v>3.2258064516129031E-2</v>
      </c>
      <c r="BO856" s="13">
        <v>3.2258064516129031E-2</v>
      </c>
      <c r="BP856" s="13"/>
      <c r="BQ856" s="13"/>
      <c r="BR856" s="13"/>
      <c r="BS856" s="13"/>
      <c r="BT856" s="13"/>
      <c r="BU856" s="13"/>
      <c r="BV856" s="13"/>
      <c r="BW856" s="13"/>
      <c r="BX856" s="13"/>
      <c r="BY856" s="13"/>
      <c r="BZ856" s="13"/>
      <c r="CA856" s="13"/>
      <c r="CB856" s="13"/>
      <c r="CC856" s="13"/>
      <c r="CD856" s="13"/>
      <c r="CE856" s="13">
        <v>0.85</v>
      </c>
    </row>
    <row r="857" spans="1:83" x14ac:dyDescent="0.2">
      <c r="A857" s="10" t="s">
        <v>27</v>
      </c>
      <c r="B857" s="10">
        <v>838</v>
      </c>
      <c r="C857" s="10" t="s">
        <v>98</v>
      </c>
      <c r="D857" s="10">
        <v>2025</v>
      </c>
      <c r="E857" s="13">
        <v>7</v>
      </c>
      <c r="F857" s="13" t="s">
        <v>1168</v>
      </c>
      <c r="G857" s="13">
        <v>2356</v>
      </c>
      <c r="H857" s="13">
        <v>2356</v>
      </c>
      <c r="I857" s="13">
        <v>2356</v>
      </c>
      <c r="J857" s="13">
        <v>2356</v>
      </c>
      <c r="K857" s="13">
        <v>2356</v>
      </c>
      <c r="L857" s="13">
        <v>2356</v>
      </c>
      <c r="M857" s="13">
        <v>2356</v>
      </c>
      <c r="N857" s="13">
        <v>2356</v>
      </c>
      <c r="O857" s="13">
        <v>2356</v>
      </c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>
        <v>76</v>
      </c>
      <c r="AA857" s="13">
        <v>76</v>
      </c>
      <c r="AB857" s="13">
        <v>76</v>
      </c>
      <c r="AC857" s="13">
        <v>76</v>
      </c>
      <c r="AD857" s="13">
        <v>76</v>
      </c>
      <c r="AE857" s="13">
        <v>76</v>
      </c>
      <c r="AF857" s="13">
        <v>76</v>
      </c>
      <c r="AG857" s="13">
        <v>76</v>
      </c>
      <c r="AH857" s="13">
        <v>76</v>
      </c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>
        <v>1</v>
      </c>
      <c r="AT857" s="13">
        <v>1</v>
      </c>
      <c r="AU857" s="13">
        <v>1</v>
      </c>
      <c r="AV857" s="13">
        <v>1</v>
      </c>
      <c r="AW857" s="13">
        <v>1</v>
      </c>
      <c r="AX857" s="13">
        <v>1</v>
      </c>
      <c r="AY857" s="13">
        <v>1</v>
      </c>
      <c r="AZ857" s="13">
        <v>1</v>
      </c>
      <c r="BA857" s="13">
        <v>1</v>
      </c>
      <c r="BB857" s="13"/>
      <c r="BC857" s="13"/>
      <c r="BD857" s="13"/>
      <c r="BE857" s="13"/>
      <c r="BF857" s="13"/>
      <c r="BG857" s="13"/>
      <c r="BH857" s="13"/>
      <c r="BI857" s="13"/>
      <c r="BJ857" s="13"/>
      <c r="BK857" s="13"/>
      <c r="BL857" s="13">
        <v>3.2258064516129031E-2</v>
      </c>
      <c r="BM857" s="13">
        <v>3.2258064516129031E-2</v>
      </c>
      <c r="BN857" s="13">
        <v>3.2258064516129031E-2</v>
      </c>
      <c r="BO857" s="13">
        <v>3.2258064516129031E-2</v>
      </c>
      <c r="BP857" s="13">
        <v>3.2258064516129031E-2</v>
      </c>
      <c r="BQ857" s="13">
        <v>3.2258064516129031E-2</v>
      </c>
      <c r="BR857" s="13">
        <v>3.2258064516129031E-2</v>
      </c>
      <c r="BS857" s="13">
        <v>3.2258064516129031E-2</v>
      </c>
      <c r="BT857" s="13">
        <v>3.2258064516129031E-2</v>
      </c>
      <c r="BU857" s="13"/>
      <c r="BV857" s="13"/>
      <c r="BW857" s="13"/>
      <c r="BX857" s="13"/>
      <c r="BY857" s="13"/>
      <c r="BZ857" s="13"/>
      <c r="CA857" s="13"/>
      <c r="CB857" s="13"/>
      <c r="CC857" s="13"/>
      <c r="CD857" s="13"/>
      <c r="CE857" s="13"/>
    </row>
    <row r="858" spans="1:83" x14ac:dyDescent="0.2">
      <c r="A858" s="10" t="s">
        <v>27</v>
      </c>
      <c r="B858" s="10">
        <v>803</v>
      </c>
      <c r="C858" s="10" t="s">
        <v>154</v>
      </c>
      <c r="D858" s="10">
        <v>2025</v>
      </c>
      <c r="E858" s="13">
        <v>7</v>
      </c>
      <c r="F858" s="13" t="s">
        <v>1170</v>
      </c>
      <c r="G858" s="13">
        <v>-1068</v>
      </c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>
        <v>-34.451612903225808</v>
      </c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>
        <v>1</v>
      </c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  <c r="BF858" s="13"/>
      <c r="BG858" s="13"/>
      <c r="BH858" s="13"/>
      <c r="BI858" s="13"/>
      <c r="BJ858" s="13"/>
      <c r="BK858" s="13"/>
      <c r="BL858" s="13">
        <v>3.2258064516129031E-2</v>
      </c>
      <c r="BM858" s="13"/>
      <c r="BN858" s="13"/>
      <c r="BO858" s="13"/>
      <c r="BP858" s="13"/>
      <c r="BQ858" s="13"/>
      <c r="BR858" s="13"/>
      <c r="BS858" s="13"/>
      <c r="BT858" s="13"/>
      <c r="BU858" s="13"/>
      <c r="BV858" s="13"/>
      <c r="BW858" s="13"/>
      <c r="BX858" s="13"/>
      <c r="BY858" s="13"/>
      <c r="BZ858" s="13"/>
      <c r="CA858" s="13"/>
      <c r="CB858" s="13"/>
      <c r="CC858" s="13"/>
      <c r="CD858" s="13"/>
      <c r="CE858" s="13">
        <v>3.32</v>
      </c>
    </row>
    <row r="859" spans="1:83" x14ac:dyDescent="0.2">
      <c r="A859" s="10" t="s">
        <v>27</v>
      </c>
      <c r="B859" s="10">
        <v>898</v>
      </c>
      <c r="C859" s="10" t="s">
        <v>107</v>
      </c>
      <c r="D859" s="10">
        <v>2025</v>
      </c>
      <c r="E859" s="13">
        <v>7</v>
      </c>
      <c r="F859" s="13" t="s">
        <v>1172</v>
      </c>
      <c r="G859" s="13">
        <v>196860.85000000053</v>
      </c>
      <c r="H859" s="13">
        <v>196860.85000000041</v>
      </c>
      <c r="I859" s="13">
        <v>190931.95000000042</v>
      </c>
      <c r="J859" s="13">
        <v>150456.00000000032</v>
      </c>
      <c r="K859" s="13">
        <v>117516.00000000023</v>
      </c>
      <c r="L859" s="13">
        <v>101787.00000000015</v>
      </c>
      <c r="M859" s="13">
        <v>93316.000000000146</v>
      </c>
      <c r="N859" s="13">
        <v>75654.000000000029</v>
      </c>
      <c r="O859" s="13">
        <v>64195.999999999964</v>
      </c>
      <c r="P859" s="13">
        <v>60050.999999999971</v>
      </c>
      <c r="Q859" s="13">
        <v>16500.000000000004</v>
      </c>
      <c r="R859" s="13">
        <v>16500.000000000004</v>
      </c>
      <c r="S859" s="13"/>
      <c r="T859" s="13"/>
      <c r="U859" s="13"/>
      <c r="V859" s="13"/>
      <c r="W859" s="13"/>
      <c r="X859" s="13"/>
      <c r="Y859" s="13"/>
      <c r="Z859" s="13">
        <v>6350.3500000000167</v>
      </c>
      <c r="AA859" s="13">
        <v>6350.3500000000131</v>
      </c>
      <c r="AB859" s="13">
        <v>6159.0951612903364</v>
      </c>
      <c r="AC859" s="13">
        <v>4853.4193548387202</v>
      </c>
      <c r="AD859" s="13">
        <v>3790.8387096774268</v>
      </c>
      <c r="AE859" s="13">
        <v>3283.4516129032304</v>
      </c>
      <c r="AF859" s="13">
        <v>3010.1935483871016</v>
      </c>
      <c r="AG859" s="13">
        <v>2440.4516129032268</v>
      </c>
      <c r="AH859" s="13">
        <v>2070.8387096774181</v>
      </c>
      <c r="AI859" s="13">
        <v>1937.1290322580635</v>
      </c>
      <c r="AJ859" s="13">
        <v>532.25806451612914</v>
      </c>
      <c r="AK859" s="13">
        <v>532.25806451612914</v>
      </c>
      <c r="AL859" s="13"/>
      <c r="AM859" s="13"/>
      <c r="AN859" s="13"/>
      <c r="AO859" s="13"/>
      <c r="AP859" s="13"/>
      <c r="AQ859" s="13"/>
      <c r="AR859" s="13"/>
      <c r="AS859" s="13">
        <v>304</v>
      </c>
      <c r="AT859" s="13">
        <v>283</v>
      </c>
      <c r="AU859" s="13">
        <v>239</v>
      </c>
      <c r="AV859" s="13">
        <v>116</v>
      </c>
      <c r="AW859" s="13">
        <v>65</v>
      </c>
      <c r="AX859" s="13">
        <v>47</v>
      </c>
      <c r="AY859" s="13">
        <v>39</v>
      </c>
      <c r="AZ859" s="13">
        <v>26</v>
      </c>
      <c r="BA859" s="13">
        <v>19</v>
      </c>
      <c r="BB859" s="13">
        <v>17</v>
      </c>
      <c r="BC859" s="13">
        <v>3</v>
      </c>
      <c r="BD859" s="13">
        <v>3</v>
      </c>
      <c r="BE859" s="13"/>
      <c r="BF859" s="13"/>
      <c r="BG859" s="13"/>
      <c r="BH859" s="13"/>
      <c r="BI859" s="13"/>
      <c r="BJ859" s="13"/>
      <c r="BK859" s="13"/>
      <c r="BL859" s="13">
        <v>9.806451612903226</v>
      </c>
      <c r="BM859" s="13">
        <v>9.129032258064516</v>
      </c>
      <c r="BN859" s="13">
        <v>7.709677419354839</v>
      </c>
      <c r="BO859" s="13">
        <v>3.7419354838709675</v>
      </c>
      <c r="BP859" s="13">
        <v>2.096774193548387</v>
      </c>
      <c r="BQ859" s="13">
        <v>1.5161290322580645</v>
      </c>
      <c r="BR859" s="13">
        <v>1.2580645161290323</v>
      </c>
      <c r="BS859" s="13">
        <v>0.83870967741935487</v>
      </c>
      <c r="BT859" s="13">
        <v>0.61290322580645162</v>
      </c>
      <c r="BU859" s="13">
        <v>0.54838709677419351</v>
      </c>
      <c r="BV859" s="13">
        <v>9.6774193548387094E-2</v>
      </c>
      <c r="BW859" s="13">
        <v>9.6774193548387094E-2</v>
      </c>
      <c r="BX859" s="13"/>
      <c r="BY859" s="13"/>
      <c r="BZ859" s="13"/>
      <c r="CA859" s="13"/>
      <c r="CB859" s="13"/>
      <c r="CC859" s="13"/>
      <c r="CD859" s="13"/>
      <c r="CE859" s="13">
        <v>174.50694444405613</v>
      </c>
    </row>
    <row r="860" spans="1:83" x14ac:dyDescent="0.2">
      <c r="A860" s="10" t="s">
        <v>27</v>
      </c>
      <c r="B860" s="10">
        <v>891</v>
      </c>
      <c r="C860" s="10" t="s">
        <v>113</v>
      </c>
      <c r="D860" s="10">
        <v>2025</v>
      </c>
      <c r="E860" s="13">
        <v>7</v>
      </c>
      <c r="F860" s="13" t="s">
        <v>1173</v>
      </c>
      <c r="G860" s="13">
        <v>210044.72000000035</v>
      </c>
      <c r="H860" s="13">
        <v>210044.72000000029</v>
      </c>
      <c r="I860" s="13">
        <v>203889.92000000022</v>
      </c>
      <c r="J860" s="13">
        <v>182313.02000000014</v>
      </c>
      <c r="K860" s="13">
        <v>164665.02000000019</v>
      </c>
      <c r="L860" s="13">
        <v>157624.02000000022</v>
      </c>
      <c r="M860" s="13">
        <v>146887.00000000026</v>
      </c>
      <c r="N860" s="13">
        <v>138541.00000000023</v>
      </c>
      <c r="O860" s="13">
        <v>135412.00000000023</v>
      </c>
      <c r="P860" s="13">
        <v>123947.00000000022</v>
      </c>
      <c r="Q860" s="13">
        <v>65255.999999999978</v>
      </c>
      <c r="R860" s="13">
        <v>55197.999999999978</v>
      </c>
      <c r="S860" s="13">
        <v>30731.999999999982</v>
      </c>
      <c r="T860" s="13">
        <v>14461.999999999998</v>
      </c>
      <c r="U860" s="13">
        <v>14461.999999999998</v>
      </c>
      <c r="V860" s="13"/>
      <c r="W860" s="13"/>
      <c r="X860" s="13"/>
      <c r="Y860" s="13"/>
      <c r="Z860" s="13">
        <v>6775.6361290322693</v>
      </c>
      <c r="AA860" s="13">
        <v>6775.6361290322675</v>
      </c>
      <c r="AB860" s="13">
        <v>6577.0941935483943</v>
      </c>
      <c r="AC860" s="13">
        <v>5881.0651612903266</v>
      </c>
      <c r="AD860" s="13">
        <v>5311.7748387096835</v>
      </c>
      <c r="AE860" s="13">
        <v>5084.64580645162</v>
      </c>
      <c r="AF860" s="13">
        <v>4738.290322580654</v>
      </c>
      <c r="AG860" s="13">
        <v>4469.0645161290395</v>
      </c>
      <c r="AH860" s="13">
        <v>4368.1290322580717</v>
      </c>
      <c r="AI860" s="13">
        <v>3998.2903225806522</v>
      </c>
      <c r="AJ860" s="13">
        <v>2105.0322580645156</v>
      </c>
      <c r="AK860" s="13">
        <v>1780.5806451612896</v>
      </c>
      <c r="AL860" s="13">
        <v>991.35483870967687</v>
      </c>
      <c r="AM860" s="13">
        <v>466.51612903225799</v>
      </c>
      <c r="AN860" s="13">
        <v>466.51612903225799</v>
      </c>
      <c r="AO860" s="13"/>
      <c r="AP860" s="13"/>
      <c r="AQ860" s="13"/>
      <c r="AR860" s="13"/>
      <c r="AS860" s="13">
        <v>231</v>
      </c>
      <c r="AT860" s="13">
        <v>200</v>
      </c>
      <c r="AU860" s="13">
        <v>153</v>
      </c>
      <c r="AV860" s="13">
        <v>86</v>
      </c>
      <c r="AW860" s="13">
        <v>59</v>
      </c>
      <c r="AX860" s="13">
        <v>51</v>
      </c>
      <c r="AY860" s="13">
        <v>41</v>
      </c>
      <c r="AZ860" s="13">
        <v>35</v>
      </c>
      <c r="BA860" s="13">
        <v>33</v>
      </c>
      <c r="BB860" s="13">
        <v>28</v>
      </c>
      <c r="BC860" s="13">
        <v>9</v>
      </c>
      <c r="BD860" s="13">
        <v>7</v>
      </c>
      <c r="BE860" s="13">
        <v>3</v>
      </c>
      <c r="BF860" s="13">
        <v>1</v>
      </c>
      <c r="BG860" s="13">
        <v>1</v>
      </c>
      <c r="BH860" s="13"/>
      <c r="BI860" s="13"/>
      <c r="BJ860" s="13"/>
      <c r="BK860" s="13"/>
      <c r="BL860" s="13">
        <v>7.4516129032258061</v>
      </c>
      <c r="BM860" s="13">
        <v>6.4516129032258061</v>
      </c>
      <c r="BN860" s="13">
        <v>4.935483870967742</v>
      </c>
      <c r="BO860" s="13">
        <v>2.774193548387097</v>
      </c>
      <c r="BP860" s="13">
        <v>1.903225806451613</v>
      </c>
      <c r="BQ860" s="13">
        <v>1.6451612903225807</v>
      </c>
      <c r="BR860" s="13">
        <v>1.3225806451612903</v>
      </c>
      <c r="BS860" s="13">
        <v>1.1290322580645162</v>
      </c>
      <c r="BT860" s="13">
        <v>1.064516129032258</v>
      </c>
      <c r="BU860" s="13">
        <v>0.90322580645161288</v>
      </c>
      <c r="BV860" s="13">
        <v>0.29032258064516131</v>
      </c>
      <c r="BW860" s="13">
        <v>0.22580645161290322</v>
      </c>
      <c r="BX860" s="13">
        <v>9.6774193548387094E-2</v>
      </c>
      <c r="BY860" s="13">
        <v>3.2258064516129031E-2</v>
      </c>
      <c r="BZ860" s="13">
        <v>3.2258064516129031E-2</v>
      </c>
      <c r="CA860" s="13"/>
      <c r="CB860" s="13"/>
      <c r="CC860" s="13"/>
      <c r="CD860" s="13"/>
      <c r="CE860" s="13">
        <v>159.1119444440701</v>
      </c>
    </row>
    <row r="861" spans="1:83" x14ac:dyDescent="0.2">
      <c r="A861" s="10" t="s">
        <v>27</v>
      </c>
      <c r="B861" s="10">
        <v>558</v>
      </c>
      <c r="C861" s="10" t="s">
        <v>90</v>
      </c>
      <c r="D861" s="10">
        <v>2025</v>
      </c>
      <c r="E861" s="13">
        <v>7</v>
      </c>
      <c r="F861" s="13" t="s">
        <v>1174</v>
      </c>
      <c r="G861" s="13">
        <v>125979.95000000022</v>
      </c>
      <c r="H861" s="13">
        <v>125979.95000000014</v>
      </c>
      <c r="I861" s="13">
        <v>121396.95000000014</v>
      </c>
      <c r="J861" s="13">
        <v>92858.000000000073</v>
      </c>
      <c r="K861" s="13">
        <v>73195.000000000044</v>
      </c>
      <c r="L861" s="13">
        <v>59194.999999999993</v>
      </c>
      <c r="M861" s="13">
        <v>48152.000000000007</v>
      </c>
      <c r="N861" s="13">
        <v>37699.999999999993</v>
      </c>
      <c r="O861" s="13">
        <v>36029.999999999993</v>
      </c>
      <c r="P861" s="13">
        <v>36029.999999999993</v>
      </c>
      <c r="Q861" s="13">
        <v>27030</v>
      </c>
      <c r="R861" s="13">
        <v>27030</v>
      </c>
      <c r="S861" s="13">
        <v>21530</v>
      </c>
      <c r="T861" s="13">
        <v>12700</v>
      </c>
      <c r="U861" s="13">
        <v>12700</v>
      </c>
      <c r="V861" s="13"/>
      <c r="W861" s="13"/>
      <c r="X861" s="13"/>
      <c r="Y861" s="13"/>
      <c r="Z861" s="13">
        <v>4063.8693548387168</v>
      </c>
      <c r="AA861" s="13">
        <v>4063.8693548387141</v>
      </c>
      <c r="AB861" s="13">
        <v>3916.0306451612951</v>
      </c>
      <c r="AC861" s="13">
        <v>2995.419354838712</v>
      </c>
      <c r="AD861" s="13">
        <v>2361.1290322580658</v>
      </c>
      <c r="AE861" s="13">
        <v>1909.5161290322578</v>
      </c>
      <c r="AF861" s="13">
        <v>1553.2903225806454</v>
      </c>
      <c r="AG861" s="13">
        <v>1216.1290322580642</v>
      </c>
      <c r="AH861" s="13">
        <v>1162.2580645161288</v>
      </c>
      <c r="AI861" s="13">
        <v>1162.2580645161288</v>
      </c>
      <c r="AJ861" s="13">
        <v>871.93548387096769</v>
      </c>
      <c r="AK861" s="13">
        <v>871.93548387096769</v>
      </c>
      <c r="AL861" s="13">
        <v>694.51612903225805</v>
      </c>
      <c r="AM861" s="13">
        <v>409.67741935483872</v>
      </c>
      <c r="AN861" s="13">
        <v>409.67741935483872</v>
      </c>
      <c r="AO861" s="13"/>
      <c r="AP861" s="13"/>
      <c r="AQ861" s="13"/>
      <c r="AR861" s="13"/>
      <c r="AS861" s="13">
        <v>225</v>
      </c>
      <c r="AT861" s="13">
        <v>199</v>
      </c>
      <c r="AU861" s="13">
        <v>162</v>
      </c>
      <c r="AV861" s="13">
        <v>73</v>
      </c>
      <c r="AW861" s="13">
        <v>41</v>
      </c>
      <c r="AX861" s="13">
        <v>25</v>
      </c>
      <c r="AY861" s="13">
        <v>15</v>
      </c>
      <c r="AZ861" s="13">
        <v>7</v>
      </c>
      <c r="BA861" s="13">
        <v>6</v>
      </c>
      <c r="BB861" s="13">
        <v>6</v>
      </c>
      <c r="BC861" s="13">
        <v>3</v>
      </c>
      <c r="BD861" s="13">
        <v>3</v>
      </c>
      <c r="BE861" s="13">
        <v>2</v>
      </c>
      <c r="BF861" s="13">
        <v>1</v>
      </c>
      <c r="BG861" s="13">
        <v>1</v>
      </c>
      <c r="BH861" s="13"/>
      <c r="BI861" s="13"/>
      <c r="BJ861" s="13"/>
      <c r="BK861" s="13"/>
      <c r="BL861" s="13">
        <v>7.258064516129032</v>
      </c>
      <c r="BM861" s="13">
        <v>6.419354838709677</v>
      </c>
      <c r="BN861" s="13">
        <v>5.225806451612903</v>
      </c>
      <c r="BO861" s="13">
        <v>2.3548387096774195</v>
      </c>
      <c r="BP861" s="13">
        <v>1.3225806451612903</v>
      </c>
      <c r="BQ861" s="13">
        <v>0.80645161290322576</v>
      </c>
      <c r="BR861" s="13">
        <v>0.4838709677419355</v>
      </c>
      <c r="BS861" s="13">
        <v>0.22580645161290322</v>
      </c>
      <c r="BT861" s="13">
        <v>0.19354838709677419</v>
      </c>
      <c r="BU861" s="13">
        <v>0.19354838709677419</v>
      </c>
      <c r="BV861" s="13">
        <v>9.6774193548387094E-2</v>
      </c>
      <c r="BW861" s="13">
        <v>9.6774193548387094E-2</v>
      </c>
      <c r="BX861" s="13">
        <v>6.4516129032258063E-2</v>
      </c>
      <c r="BY861" s="13">
        <v>3.2258064516129031E-2</v>
      </c>
      <c r="BZ861" s="13">
        <v>3.2258064516129031E-2</v>
      </c>
      <c r="CA861" s="13"/>
      <c r="CB861" s="13"/>
      <c r="CC861" s="13"/>
      <c r="CD861" s="13"/>
      <c r="CE861" s="13">
        <v>159.17805555457016</v>
      </c>
    </row>
    <row r="862" spans="1:83" x14ac:dyDescent="0.2">
      <c r="A862" s="10" t="s">
        <v>27</v>
      </c>
      <c r="B862" s="10">
        <v>820</v>
      </c>
      <c r="C862" s="10" t="s">
        <v>134</v>
      </c>
      <c r="D862" s="10">
        <v>2025</v>
      </c>
      <c r="E862" s="13">
        <v>7</v>
      </c>
      <c r="F862" s="13" t="s">
        <v>1175</v>
      </c>
      <c r="G862" s="13">
        <v>114920.9000000001</v>
      </c>
      <c r="H862" s="13">
        <v>114920.90000000011</v>
      </c>
      <c r="I862" s="13">
        <v>111981.9000000001</v>
      </c>
      <c r="J862" s="13">
        <v>95862.950000000099</v>
      </c>
      <c r="K862" s="13">
        <v>74452.999999999971</v>
      </c>
      <c r="L862" s="13">
        <v>69359</v>
      </c>
      <c r="M862" s="13">
        <v>56813.999999999949</v>
      </c>
      <c r="N862" s="13">
        <v>49990.999999999978</v>
      </c>
      <c r="O862" s="13">
        <v>48408.999999999985</v>
      </c>
      <c r="P862" s="13">
        <v>46278.999999999993</v>
      </c>
      <c r="Q862" s="13">
        <v>18559</v>
      </c>
      <c r="R862" s="13">
        <v>13499.999999999998</v>
      </c>
      <c r="S862" s="13">
        <v>8000.0000000000009</v>
      </c>
      <c r="T862" s="13"/>
      <c r="U862" s="13"/>
      <c r="V862" s="13"/>
      <c r="W862" s="13"/>
      <c r="X862" s="13"/>
      <c r="Y862" s="13"/>
      <c r="Z862" s="13">
        <v>3707.125806451616</v>
      </c>
      <c r="AA862" s="13">
        <v>3707.1258064516164</v>
      </c>
      <c r="AB862" s="13">
        <v>3612.3193548387126</v>
      </c>
      <c r="AC862" s="13">
        <v>3092.3532258064547</v>
      </c>
      <c r="AD862" s="13">
        <v>2401.7096774193537</v>
      </c>
      <c r="AE862" s="13">
        <v>2237.3870967741937</v>
      </c>
      <c r="AF862" s="13">
        <v>1832.7096774193533</v>
      </c>
      <c r="AG862" s="13">
        <v>1612.6129032258057</v>
      </c>
      <c r="AH862" s="13">
        <v>1561.5806451612898</v>
      </c>
      <c r="AI862" s="13">
        <v>1492.8709677419351</v>
      </c>
      <c r="AJ862" s="13">
        <v>598.67741935483866</v>
      </c>
      <c r="AK862" s="13">
        <v>435.48387096774189</v>
      </c>
      <c r="AL862" s="13">
        <v>258.06451612903231</v>
      </c>
      <c r="AM862" s="13"/>
      <c r="AN862" s="13"/>
      <c r="AO862" s="13"/>
      <c r="AP862" s="13"/>
      <c r="AQ862" s="13"/>
      <c r="AR862" s="13"/>
      <c r="AS862" s="13">
        <v>166</v>
      </c>
      <c r="AT862" s="13">
        <v>148</v>
      </c>
      <c r="AU862" s="13">
        <v>122</v>
      </c>
      <c r="AV862" s="13">
        <v>71</v>
      </c>
      <c r="AW862" s="13">
        <v>37</v>
      </c>
      <c r="AX862" s="13">
        <v>31</v>
      </c>
      <c r="AY862" s="13">
        <v>19</v>
      </c>
      <c r="AZ862" s="13">
        <v>14</v>
      </c>
      <c r="BA862" s="13">
        <v>13</v>
      </c>
      <c r="BB862" s="13">
        <v>12</v>
      </c>
      <c r="BC862" s="13">
        <v>3</v>
      </c>
      <c r="BD862" s="13">
        <v>2</v>
      </c>
      <c r="BE862" s="13">
        <v>1</v>
      </c>
      <c r="BF862" s="13"/>
      <c r="BG862" s="13"/>
      <c r="BH862" s="13"/>
      <c r="BI862" s="13"/>
      <c r="BJ862" s="13"/>
      <c r="BK862" s="13"/>
      <c r="BL862" s="13">
        <v>5.354838709677419</v>
      </c>
      <c r="BM862" s="13">
        <v>4.774193548387097</v>
      </c>
      <c r="BN862" s="13">
        <v>3.935483870967742</v>
      </c>
      <c r="BO862" s="13">
        <v>2.2903225806451615</v>
      </c>
      <c r="BP862" s="13">
        <v>1.1935483870967742</v>
      </c>
      <c r="BQ862" s="13">
        <v>1</v>
      </c>
      <c r="BR862" s="13">
        <v>0.61290322580645162</v>
      </c>
      <c r="BS862" s="13">
        <v>0.45161290322580644</v>
      </c>
      <c r="BT862" s="13">
        <v>0.41935483870967744</v>
      </c>
      <c r="BU862" s="13">
        <v>0.38709677419354838</v>
      </c>
      <c r="BV862" s="13">
        <v>9.6774193548387094E-2</v>
      </c>
      <c r="BW862" s="13">
        <v>6.4516129032258063E-2</v>
      </c>
      <c r="BX862" s="13">
        <v>3.2258064516129031E-2</v>
      </c>
      <c r="BY862" s="13"/>
      <c r="BZ862" s="13"/>
      <c r="CA862" s="13"/>
      <c r="CB862" s="13"/>
      <c r="CC862" s="13"/>
      <c r="CD862" s="13"/>
      <c r="CE862" s="13">
        <v>114.20222222216427</v>
      </c>
    </row>
    <row r="863" spans="1:83" x14ac:dyDescent="0.2">
      <c r="A863" s="10" t="s">
        <v>27</v>
      </c>
      <c r="B863" s="10">
        <v>814</v>
      </c>
      <c r="C863" s="10" t="s">
        <v>111</v>
      </c>
      <c r="D863" s="10">
        <v>2025</v>
      </c>
      <c r="E863" s="13">
        <v>7</v>
      </c>
      <c r="F863" s="13" t="s">
        <v>1176</v>
      </c>
      <c r="G863" s="13">
        <v>245027.8000000004</v>
      </c>
      <c r="H863" s="13">
        <v>245027.80000000028</v>
      </c>
      <c r="I863" s="13">
        <v>236031.85000000021</v>
      </c>
      <c r="J863" s="13">
        <v>189044.00000000026</v>
      </c>
      <c r="K863" s="13">
        <v>153208.00000000026</v>
      </c>
      <c r="L863" s="13">
        <v>132376.00000000009</v>
      </c>
      <c r="M863" s="13">
        <v>123581.0000000001</v>
      </c>
      <c r="N863" s="13">
        <v>102150.00000000007</v>
      </c>
      <c r="O863" s="13">
        <v>92629.000000000058</v>
      </c>
      <c r="P863" s="13">
        <v>88384.000000000058</v>
      </c>
      <c r="Q863" s="13">
        <v>23741</v>
      </c>
      <c r="R863" s="13">
        <v>18740.999999999996</v>
      </c>
      <c r="S863" s="13">
        <v>13120</v>
      </c>
      <c r="T863" s="13">
        <v>13120</v>
      </c>
      <c r="U863" s="13">
        <v>13120</v>
      </c>
      <c r="V863" s="13"/>
      <c r="W863" s="13"/>
      <c r="X863" s="13"/>
      <c r="Y863" s="13"/>
      <c r="Z863" s="13">
        <v>7904.1225806451739</v>
      </c>
      <c r="AA863" s="13">
        <v>7904.1225806451703</v>
      </c>
      <c r="AB863" s="13">
        <v>7613.9306451612974</v>
      </c>
      <c r="AC863" s="13">
        <v>6098.1935483871048</v>
      </c>
      <c r="AD863" s="13">
        <v>4942.1935483871048</v>
      </c>
      <c r="AE863" s="13">
        <v>4270.1935483870993</v>
      </c>
      <c r="AF863" s="13">
        <v>3986.4838709677451</v>
      </c>
      <c r="AG863" s="13">
        <v>3295.1612903225828</v>
      </c>
      <c r="AH863" s="13">
        <v>2988.0322580645179</v>
      </c>
      <c r="AI863" s="13">
        <v>2851.0967741935501</v>
      </c>
      <c r="AJ863" s="13">
        <v>765.83870967741939</v>
      </c>
      <c r="AK863" s="13">
        <v>604.54838709677404</v>
      </c>
      <c r="AL863" s="13">
        <v>423.22580645161293</v>
      </c>
      <c r="AM863" s="13">
        <v>423.22580645161293</v>
      </c>
      <c r="AN863" s="13">
        <v>423.22580645161293</v>
      </c>
      <c r="AO863" s="13"/>
      <c r="AP863" s="13"/>
      <c r="AQ863" s="13"/>
      <c r="AR863" s="13"/>
      <c r="AS863" s="13">
        <v>405</v>
      </c>
      <c r="AT863" s="13">
        <v>351</v>
      </c>
      <c r="AU863" s="13">
        <v>277</v>
      </c>
      <c r="AV863" s="13">
        <v>137</v>
      </c>
      <c r="AW863" s="13">
        <v>80</v>
      </c>
      <c r="AX863" s="13">
        <v>56</v>
      </c>
      <c r="AY863" s="13">
        <v>48</v>
      </c>
      <c r="AZ863" s="13">
        <v>32</v>
      </c>
      <c r="BA863" s="13">
        <v>26</v>
      </c>
      <c r="BB863" s="13">
        <v>24</v>
      </c>
      <c r="BC863" s="13">
        <v>3</v>
      </c>
      <c r="BD863" s="13">
        <v>2</v>
      </c>
      <c r="BE863" s="13">
        <v>1</v>
      </c>
      <c r="BF863" s="13">
        <v>1</v>
      </c>
      <c r="BG863" s="13">
        <v>1</v>
      </c>
      <c r="BH863" s="13"/>
      <c r="BI863" s="13"/>
      <c r="BJ863" s="13"/>
      <c r="BK863" s="13"/>
      <c r="BL863" s="13">
        <v>13.064516129032258</v>
      </c>
      <c r="BM863" s="13">
        <v>11.32258064516129</v>
      </c>
      <c r="BN863" s="13">
        <v>8.935483870967742</v>
      </c>
      <c r="BO863" s="13">
        <v>4.419354838709677</v>
      </c>
      <c r="BP863" s="13">
        <v>2.5806451612903225</v>
      </c>
      <c r="BQ863" s="13">
        <v>1.8064516129032258</v>
      </c>
      <c r="BR863" s="13">
        <v>1.5483870967741935</v>
      </c>
      <c r="BS863" s="13">
        <v>1.032258064516129</v>
      </c>
      <c r="BT863" s="13">
        <v>0.83870967741935487</v>
      </c>
      <c r="BU863" s="13">
        <v>0.77419354838709675</v>
      </c>
      <c r="BV863" s="13">
        <v>9.6774193548387094E-2</v>
      </c>
      <c r="BW863" s="13">
        <v>6.4516129032258063E-2</v>
      </c>
      <c r="BX863" s="13">
        <v>3.2258064516129031E-2</v>
      </c>
      <c r="BY863" s="13">
        <v>3.2258064516129031E-2</v>
      </c>
      <c r="BZ863" s="13">
        <v>3.2258064516129031E-2</v>
      </c>
      <c r="CA863" s="13"/>
      <c r="CB863" s="13"/>
      <c r="CC863" s="13"/>
      <c r="CD863" s="13"/>
      <c r="CE863" s="13">
        <v>189.54666666607139</v>
      </c>
    </row>
    <row r="864" spans="1:83" x14ac:dyDescent="0.2">
      <c r="A864" s="10" t="s">
        <v>27</v>
      </c>
      <c r="B864" s="10">
        <v>516</v>
      </c>
      <c r="C864" s="10" t="s">
        <v>119</v>
      </c>
      <c r="D864" s="10">
        <v>2025</v>
      </c>
      <c r="E864" s="13">
        <v>7</v>
      </c>
      <c r="F864" s="13" t="s">
        <v>1177</v>
      </c>
      <c r="G864" s="13">
        <v>94030.950000000026</v>
      </c>
      <c r="H864" s="13">
        <v>94030.950000000026</v>
      </c>
      <c r="I864" s="13">
        <v>92258.000000000029</v>
      </c>
      <c r="J864" s="13">
        <v>80492.000000000015</v>
      </c>
      <c r="K864" s="13">
        <v>72146</v>
      </c>
      <c r="L864" s="13">
        <v>59747.999999999978</v>
      </c>
      <c r="M864" s="13">
        <v>53143.999999999993</v>
      </c>
      <c r="N864" s="13">
        <v>49379.999999999993</v>
      </c>
      <c r="O864" s="13">
        <v>42508.999999999993</v>
      </c>
      <c r="P864" s="13">
        <v>35577.999999999993</v>
      </c>
      <c r="Q864" s="13">
        <v>5500.0000000000018</v>
      </c>
      <c r="R864" s="13">
        <v>5500.0000000000018</v>
      </c>
      <c r="S864" s="13"/>
      <c r="T864" s="13"/>
      <c r="U864" s="13"/>
      <c r="V864" s="13"/>
      <c r="W864" s="13"/>
      <c r="X864" s="13"/>
      <c r="Y864" s="13"/>
      <c r="Z864" s="13">
        <v>3033.2564516129041</v>
      </c>
      <c r="AA864" s="13">
        <v>3033.2564516129041</v>
      </c>
      <c r="AB864" s="13">
        <v>2976.0645161290331</v>
      </c>
      <c r="AC864" s="13">
        <v>2596.5161290322585</v>
      </c>
      <c r="AD864" s="13">
        <v>2327.2903225806454</v>
      </c>
      <c r="AE864" s="13">
        <v>1927.3548387096766</v>
      </c>
      <c r="AF864" s="13">
        <v>1714.322580645161</v>
      </c>
      <c r="AG864" s="13">
        <v>1592.9032258064515</v>
      </c>
      <c r="AH864" s="13">
        <v>1371.2580645161288</v>
      </c>
      <c r="AI864" s="13">
        <v>1147.6774193548385</v>
      </c>
      <c r="AJ864" s="13">
        <v>177.41935483870972</v>
      </c>
      <c r="AK864" s="13">
        <v>177.41935483870972</v>
      </c>
      <c r="AL864" s="13"/>
      <c r="AM864" s="13"/>
      <c r="AN864" s="13"/>
      <c r="AO864" s="13"/>
      <c r="AP864" s="13"/>
      <c r="AQ864" s="13"/>
      <c r="AR864" s="13"/>
      <c r="AS864" s="13">
        <v>116</v>
      </c>
      <c r="AT864" s="13">
        <v>103</v>
      </c>
      <c r="AU864" s="13">
        <v>88</v>
      </c>
      <c r="AV864" s="13">
        <v>53</v>
      </c>
      <c r="AW864" s="13">
        <v>40</v>
      </c>
      <c r="AX864" s="13">
        <v>26</v>
      </c>
      <c r="AY864" s="13">
        <v>20</v>
      </c>
      <c r="AZ864" s="13">
        <v>17</v>
      </c>
      <c r="BA864" s="13">
        <v>13</v>
      </c>
      <c r="BB864" s="13">
        <v>10</v>
      </c>
      <c r="BC864" s="13">
        <v>1</v>
      </c>
      <c r="BD864" s="13">
        <v>1</v>
      </c>
      <c r="BE864" s="13"/>
      <c r="BF864" s="13"/>
      <c r="BG864" s="13"/>
      <c r="BH864" s="13"/>
      <c r="BI864" s="13"/>
      <c r="BJ864" s="13"/>
      <c r="BK864" s="13"/>
      <c r="BL864" s="13">
        <v>3.7419354838709675</v>
      </c>
      <c r="BM864" s="13">
        <v>3.3225806451612905</v>
      </c>
      <c r="BN864" s="13">
        <v>2.838709677419355</v>
      </c>
      <c r="BO864" s="13">
        <v>1.7096774193548387</v>
      </c>
      <c r="BP864" s="13">
        <v>1.2903225806451613</v>
      </c>
      <c r="BQ864" s="13">
        <v>0.83870967741935487</v>
      </c>
      <c r="BR864" s="13">
        <v>0.64516129032258063</v>
      </c>
      <c r="BS864" s="13">
        <v>0.54838709677419351</v>
      </c>
      <c r="BT864" s="13">
        <v>0.41935483870967744</v>
      </c>
      <c r="BU864" s="13">
        <v>0.32258064516129031</v>
      </c>
      <c r="BV864" s="13">
        <v>3.2258064516129031E-2</v>
      </c>
      <c r="BW864" s="13">
        <v>3.2258064516129031E-2</v>
      </c>
      <c r="BX864" s="13"/>
      <c r="BY864" s="13"/>
      <c r="BZ864" s="13"/>
      <c r="CA864" s="13"/>
      <c r="CB864" s="13"/>
      <c r="CC864" s="13"/>
      <c r="CD864" s="13"/>
      <c r="CE864" s="13">
        <v>95.155555555096356</v>
      </c>
    </row>
    <row r="865" spans="1:83" x14ac:dyDescent="0.2">
      <c r="A865" s="10" t="s">
        <v>27</v>
      </c>
      <c r="B865" s="10">
        <v>548</v>
      </c>
      <c r="C865" s="10" t="s">
        <v>91</v>
      </c>
      <c r="D865" s="10">
        <v>2025</v>
      </c>
      <c r="E865" s="13">
        <v>7</v>
      </c>
      <c r="F865" s="13" t="s">
        <v>1178</v>
      </c>
      <c r="G865" s="13">
        <v>90092.920000000158</v>
      </c>
      <c r="H865" s="13">
        <v>90093.020000000106</v>
      </c>
      <c r="I865" s="13">
        <v>87615.020000000077</v>
      </c>
      <c r="J865" s="13">
        <v>74077.02</v>
      </c>
      <c r="K865" s="13">
        <v>63449</v>
      </c>
      <c r="L865" s="13">
        <v>55080.999999999993</v>
      </c>
      <c r="M865" s="13">
        <v>49596.999999999993</v>
      </c>
      <c r="N865" s="13">
        <v>45442.999999999993</v>
      </c>
      <c r="O865" s="13">
        <v>40565</v>
      </c>
      <c r="P865" s="13">
        <v>40565</v>
      </c>
      <c r="Q865" s="13">
        <v>20914</v>
      </c>
      <c r="R865" s="13">
        <v>20914</v>
      </c>
      <c r="S865" s="13">
        <v>14999.999999999996</v>
      </c>
      <c r="T865" s="13">
        <v>14999.999999999996</v>
      </c>
      <c r="U865" s="13">
        <v>14999.999999999996</v>
      </c>
      <c r="V865" s="13">
        <v>14999.999999999996</v>
      </c>
      <c r="W865" s="13"/>
      <c r="X865" s="13"/>
      <c r="Y865" s="13"/>
      <c r="Z865" s="13">
        <v>2906.2232258064569</v>
      </c>
      <c r="AA865" s="13">
        <v>2906.2264516129067</v>
      </c>
      <c r="AB865" s="13">
        <v>2826.2909677419379</v>
      </c>
      <c r="AC865" s="13">
        <v>2389.5812903225806</v>
      </c>
      <c r="AD865" s="13">
        <v>2046.741935483871</v>
      </c>
      <c r="AE865" s="13">
        <v>1776.8064516129029</v>
      </c>
      <c r="AF865" s="13">
        <v>1599.9032258064515</v>
      </c>
      <c r="AG865" s="13">
        <v>1465.9032258064515</v>
      </c>
      <c r="AH865" s="13">
        <v>1308.5483870967741</v>
      </c>
      <c r="AI865" s="13">
        <v>1308.5483870967741</v>
      </c>
      <c r="AJ865" s="13">
        <v>674.64516129032256</v>
      </c>
      <c r="AK865" s="13">
        <v>674.64516129032256</v>
      </c>
      <c r="AL865" s="13">
        <v>483.87096774193537</v>
      </c>
      <c r="AM865" s="13">
        <v>483.87096774193537</v>
      </c>
      <c r="AN865" s="13">
        <v>483.87096774193537</v>
      </c>
      <c r="AO865" s="13">
        <v>483.87096774193537</v>
      </c>
      <c r="AP865" s="13"/>
      <c r="AQ865" s="13"/>
      <c r="AR865" s="13"/>
      <c r="AS865" s="13">
        <v>127</v>
      </c>
      <c r="AT865" s="13">
        <v>109</v>
      </c>
      <c r="AU865" s="13">
        <v>88</v>
      </c>
      <c r="AV865" s="13">
        <v>46</v>
      </c>
      <c r="AW865" s="13">
        <v>29</v>
      </c>
      <c r="AX865" s="13">
        <v>19</v>
      </c>
      <c r="AY865" s="13">
        <v>14</v>
      </c>
      <c r="AZ865" s="13">
        <v>11</v>
      </c>
      <c r="BA865" s="13">
        <v>8</v>
      </c>
      <c r="BB865" s="13">
        <v>8</v>
      </c>
      <c r="BC865" s="13">
        <v>2</v>
      </c>
      <c r="BD865" s="13">
        <v>2</v>
      </c>
      <c r="BE865" s="13">
        <v>1</v>
      </c>
      <c r="BF865" s="13">
        <v>1</v>
      </c>
      <c r="BG865" s="13">
        <v>1</v>
      </c>
      <c r="BH865" s="13">
        <v>1</v>
      </c>
      <c r="BI865" s="13"/>
      <c r="BJ865" s="13"/>
      <c r="BK865" s="13"/>
      <c r="BL865" s="13">
        <v>4.096774193548387</v>
      </c>
      <c r="BM865" s="13">
        <v>3.5161290322580645</v>
      </c>
      <c r="BN865" s="13">
        <v>2.838709677419355</v>
      </c>
      <c r="BO865" s="13">
        <v>1.4838709677419355</v>
      </c>
      <c r="BP865" s="13">
        <v>0.93548387096774188</v>
      </c>
      <c r="BQ865" s="13">
        <v>0.61290322580645162</v>
      </c>
      <c r="BR865" s="13">
        <v>0.45161290322580644</v>
      </c>
      <c r="BS865" s="13">
        <v>0.35483870967741937</v>
      </c>
      <c r="BT865" s="13">
        <v>0.25806451612903225</v>
      </c>
      <c r="BU865" s="13">
        <v>0.25806451612903225</v>
      </c>
      <c r="BV865" s="13">
        <v>6.4516129032258063E-2</v>
      </c>
      <c r="BW865" s="13">
        <v>6.4516129032258063E-2</v>
      </c>
      <c r="BX865" s="13">
        <v>3.2258064516129031E-2</v>
      </c>
      <c r="BY865" s="13">
        <v>3.2258064516129031E-2</v>
      </c>
      <c r="BZ865" s="13">
        <v>3.2258064516129031E-2</v>
      </c>
      <c r="CA865" s="13">
        <v>3.2258064516129031E-2</v>
      </c>
      <c r="CB865" s="13"/>
      <c r="CC865" s="13"/>
      <c r="CD865" s="13"/>
      <c r="CE865" s="13">
        <v>68.706666666786191</v>
      </c>
    </row>
    <row r="866" spans="1:83" x14ac:dyDescent="0.2">
      <c r="A866" s="10" t="s">
        <v>27</v>
      </c>
      <c r="B866" s="10">
        <v>552</v>
      </c>
      <c r="C866" s="10" t="s">
        <v>180</v>
      </c>
      <c r="D866" s="10">
        <v>2025</v>
      </c>
      <c r="E866" s="13">
        <v>7</v>
      </c>
      <c r="F866" s="13" t="s">
        <v>1160</v>
      </c>
      <c r="G866" s="13">
        <v>70981.949999999968</v>
      </c>
      <c r="H866" s="13">
        <v>71457.949999999924</v>
      </c>
      <c r="I866" s="13">
        <v>69271.94999999991</v>
      </c>
      <c r="J866" s="13">
        <v>54689.99999999992</v>
      </c>
      <c r="K866" s="13">
        <v>41845.999999999964</v>
      </c>
      <c r="L866" s="13">
        <v>41000.999999999971</v>
      </c>
      <c r="M866" s="13">
        <v>34613.999999999978</v>
      </c>
      <c r="N866" s="13">
        <v>29197.999999999975</v>
      </c>
      <c r="O866" s="13">
        <v>25864.999999999971</v>
      </c>
      <c r="P866" s="13">
        <v>23832.999999999985</v>
      </c>
      <c r="Q866" s="13">
        <v>5833.0000000000009</v>
      </c>
      <c r="R866" s="13">
        <v>5833.0000000000009</v>
      </c>
      <c r="S866" s="13"/>
      <c r="T866" s="13"/>
      <c r="U866" s="13"/>
      <c r="V866" s="13"/>
      <c r="W866" s="13"/>
      <c r="X866" s="13"/>
      <c r="Y866" s="13"/>
      <c r="Z866" s="13">
        <v>2289.7403225806443</v>
      </c>
      <c r="AA866" s="13">
        <v>2305.09516129032</v>
      </c>
      <c r="AB866" s="13">
        <v>2234.5790322580615</v>
      </c>
      <c r="AC866" s="13">
        <v>1764.1935483870941</v>
      </c>
      <c r="AD866" s="13">
        <v>1349.8709677419342</v>
      </c>
      <c r="AE866" s="13">
        <v>1322.6129032258054</v>
      </c>
      <c r="AF866" s="13">
        <v>1116.5806451612896</v>
      </c>
      <c r="AG866" s="13">
        <v>941.87096774193469</v>
      </c>
      <c r="AH866" s="13">
        <v>834.35483870967653</v>
      </c>
      <c r="AI866" s="13">
        <v>768.80645161290272</v>
      </c>
      <c r="AJ866" s="13">
        <v>188.16129032258067</v>
      </c>
      <c r="AK866" s="13">
        <v>188.16129032258067</v>
      </c>
      <c r="AL866" s="13"/>
      <c r="AM866" s="13"/>
      <c r="AN866" s="13"/>
      <c r="AO866" s="13"/>
      <c r="AP866" s="13"/>
      <c r="AQ866" s="13"/>
      <c r="AR866" s="13"/>
      <c r="AS866" s="13">
        <v>113</v>
      </c>
      <c r="AT866" s="13">
        <v>103</v>
      </c>
      <c r="AU866" s="13">
        <v>85</v>
      </c>
      <c r="AV866" s="13">
        <v>42</v>
      </c>
      <c r="AW866" s="13">
        <v>21</v>
      </c>
      <c r="AX866" s="13">
        <v>20</v>
      </c>
      <c r="AY866" s="13">
        <v>14</v>
      </c>
      <c r="AZ866" s="13">
        <v>10</v>
      </c>
      <c r="BA866" s="13">
        <v>8</v>
      </c>
      <c r="BB866" s="13">
        <v>7</v>
      </c>
      <c r="BC866" s="13">
        <v>1</v>
      </c>
      <c r="BD866" s="13">
        <v>1</v>
      </c>
      <c r="BE866" s="13"/>
      <c r="BF866" s="13"/>
      <c r="BG866" s="13"/>
      <c r="BH866" s="13"/>
      <c r="BI866" s="13"/>
      <c r="BJ866" s="13"/>
      <c r="BK866" s="13"/>
      <c r="BL866" s="13">
        <v>3.6451612903225805</v>
      </c>
      <c r="BM866" s="13">
        <v>3.3225806451612905</v>
      </c>
      <c r="BN866" s="13">
        <v>2.7419354838709675</v>
      </c>
      <c r="BO866" s="13">
        <v>1.3548387096774193</v>
      </c>
      <c r="BP866" s="13">
        <v>0.67741935483870963</v>
      </c>
      <c r="BQ866" s="13">
        <v>0.64516129032258063</v>
      </c>
      <c r="BR866" s="13">
        <v>0.45161290322580644</v>
      </c>
      <c r="BS866" s="13">
        <v>0.32258064516129031</v>
      </c>
      <c r="BT866" s="13">
        <v>0.25806451612903225</v>
      </c>
      <c r="BU866" s="13">
        <v>0.22580645161290322</v>
      </c>
      <c r="BV866" s="13">
        <v>3.2258064516129031E-2</v>
      </c>
      <c r="BW866" s="13">
        <v>3.2258064516129031E-2</v>
      </c>
      <c r="BX866" s="13"/>
      <c r="BY866" s="13"/>
      <c r="BZ866" s="13"/>
      <c r="CA866" s="13"/>
      <c r="CB866" s="13"/>
      <c r="CC866" s="13"/>
      <c r="CD866" s="13"/>
      <c r="CE866" s="13">
        <v>60.665833333174234</v>
      </c>
    </row>
    <row r="867" spans="1:83" x14ac:dyDescent="0.2">
      <c r="A867" s="10" t="s">
        <v>27</v>
      </c>
      <c r="B867" s="10">
        <v>550</v>
      </c>
      <c r="C867" s="10" t="s">
        <v>178</v>
      </c>
      <c r="D867" s="10">
        <v>2025</v>
      </c>
      <c r="E867" s="13">
        <v>7</v>
      </c>
      <c r="F867" s="13" t="s">
        <v>1179</v>
      </c>
      <c r="G867" s="13">
        <v>7717</v>
      </c>
      <c r="H867" s="13">
        <v>7717</v>
      </c>
      <c r="I867" s="13">
        <v>7284</v>
      </c>
      <c r="J867" s="13">
        <v>4118</v>
      </c>
      <c r="K867" s="13">
        <v>800</v>
      </c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>
        <v>248.93548387096774</v>
      </c>
      <c r="AA867" s="13">
        <v>248.93548387096774</v>
      </c>
      <c r="AB867" s="13">
        <v>234.96774193548387</v>
      </c>
      <c r="AC867" s="13">
        <v>132.83870967741936</v>
      </c>
      <c r="AD867" s="13">
        <v>25.806451612903224</v>
      </c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>
        <v>26</v>
      </c>
      <c r="AT867" s="13">
        <v>22</v>
      </c>
      <c r="AU867" s="13">
        <v>16</v>
      </c>
      <c r="AV867" s="13">
        <v>6</v>
      </c>
      <c r="AW867" s="13">
        <v>1</v>
      </c>
      <c r="AX867" s="13"/>
      <c r="AY867" s="13"/>
      <c r="AZ867" s="13"/>
      <c r="BA867" s="13"/>
      <c r="BB867" s="13"/>
      <c r="BC867" s="13"/>
      <c r="BD867" s="13"/>
      <c r="BE867" s="13"/>
      <c r="BF867" s="13"/>
      <c r="BG867" s="13"/>
      <c r="BH867" s="13"/>
      <c r="BI867" s="13"/>
      <c r="BJ867" s="13"/>
      <c r="BK867" s="13"/>
      <c r="BL867" s="13">
        <v>0.83870967741935487</v>
      </c>
      <c r="BM867" s="13">
        <v>0.70967741935483875</v>
      </c>
      <c r="BN867" s="13">
        <v>0.5161290322580645</v>
      </c>
      <c r="BO867" s="13">
        <v>0.19354838709677419</v>
      </c>
      <c r="BP867" s="13">
        <v>3.2258064516129031E-2</v>
      </c>
      <c r="BQ867" s="13"/>
      <c r="BR867" s="13"/>
      <c r="BS867" s="13"/>
      <c r="BT867" s="13"/>
      <c r="BU867" s="13"/>
      <c r="BV867" s="13"/>
      <c r="BW867" s="13"/>
      <c r="BX867" s="13"/>
      <c r="BY867" s="13"/>
      <c r="BZ867" s="13"/>
      <c r="CA867" s="13"/>
      <c r="CB867" s="13"/>
      <c r="CC867" s="13"/>
      <c r="CD867" s="13"/>
      <c r="CE867" s="13">
        <v>74.769444444673127</v>
      </c>
    </row>
    <row r="868" spans="1:83" x14ac:dyDescent="0.2">
      <c r="A868" s="10" t="s">
        <v>27</v>
      </c>
      <c r="B868" s="10">
        <v>574</v>
      </c>
      <c r="C868" s="10" t="s">
        <v>100</v>
      </c>
      <c r="D868" s="10">
        <v>2025</v>
      </c>
      <c r="E868" s="13">
        <v>7</v>
      </c>
      <c r="F868" s="13" t="s">
        <v>1161</v>
      </c>
      <c r="G868" s="13">
        <v>141292.90000000029</v>
      </c>
      <c r="H868" s="13">
        <v>141292.90000000026</v>
      </c>
      <c r="I868" s="13">
        <v>136584.9000000002</v>
      </c>
      <c r="J868" s="13">
        <v>99083.00000000016</v>
      </c>
      <c r="K868" s="13">
        <v>68886.999999999927</v>
      </c>
      <c r="L868" s="13">
        <v>58875.999999999927</v>
      </c>
      <c r="M868" s="13">
        <v>47916.999999999964</v>
      </c>
      <c r="N868" s="13">
        <v>42639.999999999985</v>
      </c>
      <c r="O868" s="13">
        <v>34381.999999999993</v>
      </c>
      <c r="P868" s="13">
        <v>26999.999999999996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>
        <v>4557.8354838709765</v>
      </c>
      <c r="AA868" s="13">
        <v>4557.8354838709756</v>
      </c>
      <c r="AB868" s="13">
        <v>4405.9645161290382</v>
      </c>
      <c r="AC868" s="13">
        <v>3196.2258064516182</v>
      </c>
      <c r="AD868" s="13">
        <v>2222.1612903225782</v>
      </c>
      <c r="AE868" s="13">
        <v>1899.2258064516107</v>
      </c>
      <c r="AF868" s="13">
        <v>1545.7096774193537</v>
      </c>
      <c r="AG868" s="13">
        <v>1375.4838709677415</v>
      </c>
      <c r="AH868" s="13">
        <v>1109.0967741935481</v>
      </c>
      <c r="AI868" s="13">
        <v>870.96774193548379</v>
      </c>
      <c r="AJ868" s="13"/>
      <c r="AK868" s="13"/>
      <c r="AL868" s="13"/>
      <c r="AM868" s="13"/>
      <c r="AN868" s="13"/>
      <c r="AO868" s="13"/>
      <c r="AP868" s="13"/>
      <c r="AQ868" s="13"/>
      <c r="AR868" s="13"/>
      <c r="AS868" s="13">
        <v>286</v>
      </c>
      <c r="AT868" s="13">
        <v>248</v>
      </c>
      <c r="AU868" s="13">
        <v>205</v>
      </c>
      <c r="AV868" s="13">
        <v>89</v>
      </c>
      <c r="AW868" s="13">
        <v>42</v>
      </c>
      <c r="AX868" s="13">
        <v>31</v>
      </c>
      <c r="AY868" s="13">
        <v>21</v>
      </c>
      <c r="AZ868" s="13">
        <v>17</v>
      </c>
      <c r="BA868" s="13">
        <v>12</v>
      </c>
      <c r="BB868" s="13">
        <v>9</v>
      </c>
      <c r="BC868" s="13"/>
      <c r="BD868" s="13"/>
      <c r="BE868" s="13"/>
      <c r="BF868" s="13"/>
      <c r="BG868" s="13"/>
      <c r="BH868" s="13"/>
      <c r="BI868" s="13"/>
      <c r="BJ868" s="13"/>
      <c r="BK868" s="13"/>
      <c r="BL868" s="13">
        <v>9.2258064516129039</v>
      </c>
      <c r="BM868" s="13">
        <v>8</v>
      </c>
      <c r="BN868" s="13">
        <v>6.612903225806452</v>
      </c>
      <c r="BO868" s="13">
        <v>2.870967741935484</v>
      </c>
      <c r="BP868" s="13">
        <v>1.3548387096774193</v>
      </c>
      <c r="BQ868" s="13">
        <v>1</v>
      </c>
      <c r="BR868" s="13">
        <v>0.67741935483870963</v>
      </c>
      <c r="BS868" s="13">
        <v>0.54838709677419351</v>
      </c>
      <c r="BT868" s="13">
        <v>0.38709677419354838</v>
      </c>
      <c r="BU868" s="13">
        <v>0.29032258064516131</v>
      </c>
      <c r="BV868" s="13"/>
      <c r="BW868" s="13"/>
      <c r="BX868" s="13"/>
      <c r="BY868" s="13"/>
      <c r="BZ868" s="13"/>
      <c r="CA868" s="13"/>
      <c r="CB868" s="13"/>
      <c r="CC868" s="13"/>
      <c r="CD868" s="13"/>
      <c r="CE868" s="13">
        <v>137.46444444472667</v>
      </c>
    </row>
    <row r="869" spans="1:83" x14ac:dyDescent="0.2">
      <c r="A869" s="10" t="s">
        <v>27</v>
      </c>
      <c r="B869" s="10">
        <v>828</v>
      </c>
      <c r="C869" s="10" t="s">
        <v>158</v>
      </c>
      <c r="D869" s="10">
        <v>2025</v>
      </c>
      <c r="E869" s="13">
        <v>7</v>
      </c>
      <c r="F869" s="13" t="s">
        <v>1162</v>
      </c>
      <c r="G869" s="13">
        <v>1708</v>
      </c>
      <c r="H869" s="13">
        <v>1708</v>
      </c>
      <c r="I869" s="13">
        <v>1708</v>
      </c>
      <c r="J869" s="13">
        <v>1708</v>
      </c>
      <c r="K869" s="13">
        <v>1708</v>
      </c>
      <c r="L869" s="13">
        <v>1708</v>
      </c>
      <c r="M869" s="13">
        <v>1708</v>
      </c>
      <c r="N869" s="13">
        <v>1708</v>
      </c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>
        <v>55.096774193548384</v>
      </c>
      <c r="AA869" s="13">
        <v>55.096774193548384</v>
      </c>
      <c r="AB869" s="13">
        <v>55.096774193548384</v>
      </c>
      <c r="AC869" s="13">
        <v>55.096774193548384</v>
      </c>
      <c r="AD869" s="13">
        <v>55.096774193548384</v>
      </c>
      <c r="AE869" s="13">
        <v>55.096774193548384</v>
      </c>
      <c r="AF869" s="13">
        <v>55.096774193548384</v>
      </c>
      <c r="AG869" s="13">
        <v>55.096774193548384</v>
      </c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>
        <v>2</v>
      </c>
      <c r="AT869" s="13">
        <v>1</v>
      </c>
      <c r="AU869" s="13">
        <v>1</v>
      </c>
      <c r="AV869" s="13">
        <v>1</v>
      </c>
      <c r="AW869" s="13">
        <v>1</v>
      </c>
      <c r="AX869" s="13">
        <v>1</v>
      </c>
      <c r="AY869" s="13">
        <v>1</v>
      </c>
      <c r="AZ869" s="13">
        <v>1</v>
      </c>
      <c r="BA869" s="13"/>
      <c r="BB869" s="13"/>
      <c r="BC869" s="13"/>
      <c r="BD869" s="13"/>
      <c r="BE869" s="13"/>
      <c r="BF869" s="13"/>
      <c r="BG869" s="13"/>
      <c r="BH869" s="13"/>
      <c r="BI869" s="13"/>
      <c r="BJ869" s="13"/>
      <c r="BK869" s="13"/>
      <c r="BL869" s="13">
        <v>6.4516129032258063E-2</v>
      </c>
      <c r="BM869" s="13">
        <v>3.2258064516129031E-2</v>
      </c>
      <c r="BN869" s="13">
        <v>3.2258064516129031E-2</v>
      </c>
      <c r="BO869" s="13">
        <v>3.2258064516129031E-2</v>
      </c>
      <c r="BP869" s="13">
        <v>3.2258064516129031E-2</v>
      </c>
      <c r="BQ869" s="13">
        <v>3.2258064516129031E-2</v>
      </c>
      <c r="BR869" s="13">
        <v>3.2258064516129031E-2</v>
      </c>
      <c r="BS869" s="13">
        <v>3.2258064516129031E-2</v>
      </c>
      <c r="BT869" s="13"/>
      <c r="BU869" s="13"/>
      <c r="BV869" s="13"/>
      <c r="BW869" s="13"/>
      <c r="BX869" s="13"/>
      <c r="BY869" s="13"/>
      <c r="BZ869" s="13"/>
      <c r="CA869" s="13"/>
      <c r="CB869" s="13"/>
      <c r="CC869" s="13"/>
      <c r="CD869" s="13"/>
      <c r="CE869" s="13"/>
    </row>
    <row r="870" spans="1:83" x14ac:dyDescent="0.2">
      <c r="A870" s="10" t="s">
        <v>27</v>
      </c>
      <c r="B870" s="10">
        <v>517</v>
      </c>
      <c r="C870" s="10" t="s">
        <v>165</v>
      </c>
      <c r="D870" s="10">
        <v>2025</v>
      </c>
      <c r="E870" s="13">
        <v>7</v>
      </c>
      <c r="F870" s="13" t="s">
        <v>1164</v>
      </c>
      <c r="G870" s="13">
        <v>5103</v>
      </c>
      <c r="H870" s="13">
        <v>5103</v>
      </c>
      <c r="I870" s="13">
        <v>5014</v>
      </c>
      <c r="J870" s="13">
        <v>4031.0000000000005</v>
      </c>
      <c r="K870" s="13">
        <v>3446</v>
      </c>
      <c r="L870" s="13">
        <v>3446</v>
      </c>
      <c r="M870" s="13">
        <v>3446</v>
      </c>
      <c r="N870" s="13">
        <v>3446</v>
      </c>
      <c r="O870" s="13">
        <v>3446</v>
      </c>
      <c r="P870" s="13">
        <v>3446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>
        <v>164.61290322580646</v>
      </c>
      <c r="AA870" s="13">
        <v>164.61290322580646</v>
      </c>
      <c r="AB870" s="13">
        <v>161.74193548387098</v>
      </c>
      <c r="AC870" s="13">
        <v>130.03225806451616</v>
      </c>
      <c r="AD870" s="13">
        <v>111.16129032258064</v>
      </c>
      <c r="AE870" s="13">
        <v>111.16129032258064</v>
      </c>
      <c r="AF870" s="13">
        <v>111.16129032258064</v>
      </c>
      <c r="AG870" s="13">
        <v>111.16129032258064</v>
      </c>
      <c r="AH870" s="13">
        <v>111.16129032258064</v>
      </c>
      <c r="AI870" s="13">
        <v>111.16129032258064</v>
      </c>
      <c r="AJ870" s="13"/>
      <c r="AK870" s="13"/>
      <c r="AL870" s="13"/>
      <c r="AM870" s="13"/>
      <c r="AN870" s="13"/>
      <c r="AO870" s="13"/>
      <c r="AP870" s="13"/>
      <c r="AQ870" s="13"/>
      <c r="AR870" s="13"/>
      <c r="AS870" s="13">
        <v>6</v>
      </c>
      <c r="AT870" s="13">
        <v>6</v>
      </c>
      <c r="AU870" s="13">
        <v>5</v>
      </c>
      <c r="AV870" s="13">
        <v>2</v>
      </c>
      <c r="AW870" s="13">
        <v>1</v>
      </c>
      <c r="AX870" s="13">
        <v>1</v>
      </c>
      <c r="AY870" s="13">
        <v>1</v>
      </c>
      <c r="AZ870" s="13">
        <v>1</v>
      </c>
      <c r="BA870" s="13">
        <v>1</v>
      </c>
      <c r="BB870" s="13">
        <v>1</v>
      </c>
      <c r="BC870" s="13"/>
      <c r="BD870" s="13"/>
      <c r="BE870" s="13"/>
      <c r="BF870" s="13"/>
      <c r="BG870" s="13"/>
      <c r="BH870" s="13"/>
      <c r="BI870" s="13"/>
      <c r="BJ870" s="13"/>
      <c r="BK870" s="13"/>
      <c r="BL870" s="13">
        <v>0.19354838709677419</v>
      </c>
      <c r="BM870" s="13">
        <v>0.19354838709677419</v>
      </c>
      <c r="BN870" s="13">
        <v>0.16129032258064516</v>
      </c>
      <c r="BO870" s="13">
        <v>6.4516129032258063E-2</v>
      </c>
      <c r="BP870" s="13">
        <v>3.2258064516129031E-2</v>
      </c>
      <c r="BQ870" s="13">
        <v>3.2258064516129031E-2</v>
      </c>
      <c r="BR870" s="13">
        <v>3.2258064516129031E-2</v>
      </c>
      <c r="BS870" s="13">
        <v>3.2258064516129031E-2</v>
      </c>
      <c r="BT870" s="13">
        <v>3.2258064516129031E-2</v>
      </c>
      <c r="BU870" s="13">
        <v>3.2258064516129031E-2</v>
      </c>
      <c r="BV870" s="13"/>
      <c r="BW870" s="13"/>
      <c r="BX870" s="13"/>
      <c r="BY870" s="13"/>
      <c r="BZ870" s="13"/>
      <c r="CA870" s="13"/>
      <c r="CB870" s="13"/>
      <c r="CC870" s="13"/>
      <c r="CD870" s="13"/>
      <c r="CE870" s="13">
        <v>4.5599999999999996</v>
      </c>
    </row>
    <row r="871" spans="1:83" x14ac:dyDescent="0.2">
      <c r="A871" s="10" t="s">
        <v>27</v>
      </c>
      <c r="B871" s="10">
        <v>544</v>
      </c>
      <c r="C871" s="10" t="s">
        <v>99</v>
      </c>
      <c r="D871" s="10">
        <v>2025</v>
      </c>
      <c r="E871" s="13">
        <v>7</v>
      </c>
      <c r="F871" s="13" t="s">
        <v>1165</v>
      </c>
      <c r="G871" s="13">
        <v>11653.000000000002</v>
      </c>
      <c r="H871" s="13">
        <v>11653.000000000002</v>
      </c>
      <c r="I871" s="13">
        <v>11369.000000000002</v>
      </c>
      <c r="J871" s="13">
        <v>9536.0000000000018</v>
      </c>
      <c r="K871" s="13">
        <v>7646.9999999999991</v>
      </c>
      <c r="L871" s="13">
        <v>7646.9999999999991</v>
      </c>
      <c r="M871" s="13">
        <v>6549.9999999999991</v>
      </c>
      <c r="N871" s="13">
        <v>5295.9999999999991</v>
      </c>
      <c r="O871" s="13">
        <v>5295.9999999999991</v>
      </c>
      <c r="P871" s="13">
        <v>3000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>
        <v>375.90322580645164</v>
      </c>
      <c r="AA871" s="13">
        <v>375.90322580645164</v>
      </c>
      <c r="AB871" s="13">
        <v>366.74193548387103</v>
      </c>
      <c r="AC871" s="13">
        <v>307.61290322580652</v>
      </c>
      <c r="AD871" s="13">
        <v>246.67741935483869</v>
      </c>
      <c r="AE871" s="13">
        <v>246.67741935483869</v>
      </c>
      <c r="AF871" s="13">
        <v>211.29032258064512</v>
      </c>
      <c r="AG871" s="13">
        <v>170.83870967741933</v>
      </c>
      <c r="AH871" s="13">
        <v>170.83870967741933</v>
      </c>
      <c r="AI871" s="13">
        <v>96.774193548387103</v>
      </c>
      <c r="AJ871" s="13"/>
      <c r="AK871" s="13"/>
      <c r="AL871" s="13"/>
      <c r="AM871" s="13"/>
      <c r="AN871" s="13"/>
      <c r="AO871" s="13"/>
      <c r="AP871" s="13"/>
      <c r="AQ871" s="13"/>
      <c r="AR871" s="13"/>
      <c r="AS871" s="13">
        <v>16</v>
      </c>
      <c r="AT871" s="13">
        <v>16</v>
      </c>
      <c r="AU871" s="13">
        <v>13</v>
      </c>
      <c r="AV871" s="13">
        <v>7</v>
      </c>
      <c r="AW871" s="13">
        <v>4</v>
      </c>
      <c r="AX871" s="13">
        <v>4</v>
      </c>
      <c r="AY871" s="13">
        <v>3</v>
      </c>
      <c r="AZ871" s="13">
        <v>2</v>
      </c>
      <c r="BA871" s="13">
        <v>2</v>
      </c>
      <c r="BB871" s="13">
        <v>1</v>
      </c>
      <c r="BC871" s="13"/>
      <c r="BD871" s="13"/>
      <c r="BE871" s="13"/>
      <c r="BF871" s="13"/>
      <c r="BG871" s="13"/>
      <c r="BH871" s="13"/>
      <c r="BI871" s="13"/>
      <c r="BJ871" s="13"/>
      <c r="BK871" s="13"/>
      <c r="BL871" s="13">
        <v>0.5161290322580645</v>
      </c>
      <c r="BM871" s="13">
        <v>0.5161290322580645</v>
      </c>
      <c r="BN871" s="13">
        <v>0.41935483870967744</v>
      </c>
      <c r="BO871" s="13">
        <v>0.22580645161290322</v>
      </c>
      <c r="BP871" s="13">
        <v>0.12903225806451613</v>
      </c>
      <c r="BQ871" s="13">
        <v>0.12903225806451613</v>
      </c>
      <c r="BR871" s="13">
        <v>9.6774193548387094E-2</v>
      </c>
      <c r="BS871" s="13">
        <v>6.4516129032258063E-2</v>
      </c>
      <c r="BT871" s="13">
        <v>6.4516129032258063E-2</v>
      </c>
      <c r="BU871" s="13">
        <v>3.2258064516129031E-2</v>
      </c>
      <c r="BV871" s="13"/>
      <c r="BW871" s="13"/>
      <c r="BX871" s="13"/>
      <c r="BY871" s="13"/>
      <c r="BZ871" s="13"/>
      <c r="CA871" s="13"/>
      <c r="CB871" s="13"/>
      <c r="CC871" s="13"/>
      <c r="CD871" s="13"/>
      <c r="CE871" s="13">
        <v>8.4369444444891997</v>
      </c>
    </row>
    <row r="872" spans="1:83" x14ac:dyDescent="0.2">
      <c r="A872" s="10" t="s">
        <v>29</v>
      </c>
      <c r="B872" s="10">
        <v>572</v>
      </c>
      <c r="C872" s="10" t="s">
        <v>123</v>
      </c>
      <c r="D872" s="10">
        <v>2025</v>
      </c>
      <c r="E872" s="13">
        <v>7</v>
      </c>
      <c r="F872" s="13" t="s">
        <v>1194</v>
      </c>
      <c r="G872" s="13">
        <v>469</v>
      </c>
      <c r="H872" s="13">
        <v>469</v>
      </c>
      <c r="I872" s="13">
        <v>469</v>
      </c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>
        <v>15.129032258064516</v>
      </c>
      <c r="AA872" s="13">
        <v>15.129032258064516</v>
      </c>
      <c r="AB872" s="13">
        <v>15.129032258064516</v>
      </c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>
        <v>1</v>
      </c>
      <c r="AT872" s="13">
        <v>1</v>
      </c>
      <c r="AU872" s="13">
        <v>1</v>
      </c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  <c r="BF872" s="13"/>
      <c r="BG872" s="13"/>
      <c r="BH872" s="13"/>
      <c r="BI872" s="13"/>
      <c r="BJ872" s="13"/>
      <c r="BK872" s="13"/>
      <c r="BL872" s="13">
        <v>3.2258064516129031E-2</v>
      </c>
      <c r="BM872" s="13">
        <v>3.2258064516129031E-2</v>
      </c>
      <c r="BN872" s="13">
        <v>3.2258064516129031E-2</v>
      </c>
      <c r="BO872" s="13"/>
      <c r="BP872" s="13"/>
      <c r="BQ872" s="13"/>
      <c r="BR872" s="13"/>
      <c r="BS872" s="13"/>
      <c r="BT872" s="13"/>
      <c r="BU872" s="13"/>
      <c r="BV872" s="13"/>
      <c r="BW872" s="13"/>
      <c r="BX872" s="13"/>
      <c r="BY872" s="13"/>
      <c r="BZ872" s="13"/>
      <c r="CA872" s="13"/>
      <c r="CB872" s="13"/>
      <c r="CC872" s="13"/>
      <c r="CD872" s="13"/>
      <c r="CE872" s="13">
        <v>0.08</v>
      </c>
    </row>
    <row r="873" spans="1:83" x14ac:dyDescent="0.2">
      <c r="A873" s="10" t="s">
        <v>29</v>
      </c>
      <c r="B873" s="10">
        <v>308</v>
      </c>
      <c r="C873" s="10" t="s">
        <v>138</v>
      </c>
      <c r="D873" s="10">
        <v>2025</v>
      </c>
      <c r="E873" s="13">
        <v>7</v>
      </c>
      <c r="F873" s="13" t="s">
        <v>1186</v>
      </c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  <c r="BF873" s="13"/>
      <c r="BG873" s="13"/>
      <c r="BH873" s="13"/>
      <c r="BI873" s="13"/>
      <c r="BJ873" s="13"/>
      <c r="BK873" s="13"/>
      <c r="BL873" s="13"/>
      <c r="BM873" s="13"/>
      <c r="BN873" s="13"/>
      <c r="BO873" s="13"/>
      <c r="BP873" s="13"/>
      <c r="BQ873" s="13"/>
      <c r="BR873" s="13"/>
      <c r="BS873" s="13"/>
      <c r="BT873" s="13"/>
      <c r="BU873" s="13"/>
      <c r="BV873" s="13"/>
      <c r="BW873" s="13"/>
      <c r="BX873" s="13"/>
      <c r="BY873" s="13"/>
      <c r="BZ873" s="13"/>
      <c r="CA873" s="13"/>
      <c r="CB873" s="13"/>
      <c r="CC873" s="13"/>
      <c r="CD873" s="13"/>
      <c r="CE873" s="13">
        <v>0.03</v>
      </c>
    </row>
    <row r="874" spans="1:83" x14ac:dyDescent="0.2">
      <c r="A874" s="10" t="s">
        <v>29</v>
      </c>
      <c r="B874" s="10">
        <v>569</v>
      </c>
      <c r="C874" s="10" t="s">
        <v>95</v>
      </c>
      <c r="D874" s="10">
        <v>2025</v>
      </c>
      <c r="E874" s="13">
        <v>7</v>
      </c>
      <c r="F874" s="13" t="s">
        <v>1183</v>
      </c>
      <c r="G874" s="13">
        <v>105793.00000000009</v>
      </c>
      <c r="H874" s="13">
        <v>105793.00000000004</v>
      </c>
      <c r="I874" s="13">
        <v>102967.00000000001</v>
      </c>
      <c r="J874" s="13">
        <v>90946.999999999971</v>
      </c>
      <c r="K874" s="13">
        <v>77425.999999999985</v>
      </c>
      <c r="L874" s="13">
        <v>72295.999999999971</v>
      </c>
      <c r="M874" s="13">
        <v>65568.999999999971</v>
      </c>
      <c r="N874" s="13">
        <v>56330.999999999993</v>
      </c>
      <c r="O874" s="13">
        <v>46594.999999999978</v>
      </c>
      <c r="P874" s="13">
        <v>40401</v>
      </c>
      <c r="Q874" s="13">
        <v>20000</v>
      </c>
      <c r="R874" s="13">
        <v>20000</v>
      </c>
      <c r="S874" s="13">
        <v>20000</v>
      </c>
      <c r="T874" s="13">
        <v>12000</v>
      </c>
      <c r="U874" s="13">
        <v>12000</v>
      </c>
      <c r="V874" s="13"/>
      <c r="W874" s="13"/>
      <c r="X874" s="13"/>
      <c r="Y874" s="13"/>
      <c r="Z874" s="13">
        <v>3412.6774193548417</v>
      </c>
      <c r="AA874" s="13">
        <v>3412.6774193548399</v>
      </c>
      <c r="AB874" s="13">
        <v>3321.5161290322585</v>
      </c>
      <c r="AC874" s="13">
        <v>2933.7741935483859</v>
      </c>
      <c r="AD874" s="13">
        <v>2497.6129032258059</v>
      </c>
      <c r="AE874" s="13">
        <v>2332.1290322580635</v>
      </c>
      <c r="AF874" s="13">
        <v>2115.1290322580635</v>
      </c>
      <c r="AG874" s="13">
        <v>1817.1290322580642</v>
      </c>
      <c r="AH874" s="13">
        <v>1503.0645161290315</v>
      </c>
      <c r="AI874" s="13">
        <v>1303.258064516129</v>
      </c>
      <c r="AJ874" s="13">
        <v>645.16129032258061</v>
      </c>
      <c r="AK874" s="13">
        <v>645.16129032258061</v>
      </c>
      <c r="AL874" s="13">
        <v>645.16129032258061</v>
      </c>
      <c r="AM874" s="13">
        <v>387.09677419354841</v>
      </c>
      <c r="AN874" s="13">
        <v>387.09677419354841</v>
      </c>
      <c r="AO874" s="13"/>
      <c r="AP874" s="13"/>
      <c r="AQ874" s="13"/>
      <c r="AR874" s="13"/>
      <c r="AS874" s="13">
        <v>143</v>
      </c>
      <c r="AT874" s="13">
        <v>119</v>
      </c>
      <c r="AU874" s="13">
        <v>97</v>
      </c>
      <c r="AV874" s="13">
        <v>59</v>
      </c>
      <c r="AW874" s="13">
        <v>36</v>
      </c>
      <c r="AX874" s="13">
        <v>30</v>
      </c>
      <c r="AY874" s="13">
        <v>24</v>
      </c>
      <c r="AZ874" s="13">
        <v>17</v>
      </c>
      <c r="BA874" s="13">
        <v>11</v>
      </c>
      <c r="BB874" s="13">
        <v>8</v>
      </c>
      <c r="BC874" s="13">
        <v>2</v>
      </c>
      <c r="BD874" s="13">
        <v>2</v>
      </c>
      <c r="BE874" s="13">
        <v>2</v>
      </c>
      <c r="BF874" s="13">
        <v>1</v>
      </c>
      <c r="BG874" s="13">
        <v>1</v>
      </c>
      <c r="BH874" s="13"/>
      <c r="BI874" s="13"/>
      <c r="BJ874" s="13"/>
      <c r="BK874" s="13"/>
      <c r="BL874" s="13">
        <v>4.612903225806452</v>
      </c>
      <c r="BM874" s="13">
        <v>3.838709677419355</v>
      </c>
      <c r="BN874" s="13">
        <v>3.129032258064516</v>
      </c>
      <c r="BO874" s="13">
        <v>1.903225806451613</v>
      </c>
      <c r="BP874" s="13">
        <v>1.1612903225806452</v>
      </c>
      <c r="BQ874" s="13">
        <v>0.967741935483871</v>
      </c>
      <c r="BR874" s="13">
        <v>0.77419354838709675</v>
      </c>
      <c r="BS874" s="13">
        <v>0.54838709677419351</v>
      </c>
      <c r="BT874" s="13">
        <v>0.35483870967741937</v>
      </c>
      <c r="BU874" s="13">
        <v>0.25806451612903225</v>
      </c>
      <c r="BV874" s="13">
        <v>6.4516129032258063E-2</v>
      </c>
      <c r="BW874" s="13">
        <v>6.4516129032258063E-2</v>
      </c>
      <c r="BX874" s="13">
        <v>6.4516129032258063E-2</v>
      </c>
      <c r="BY874" s="13">
        <v>3.2258064516129031E-2</v>
      </c>
      <c r="BZ874" s="13">
        <v>3.2258064516129031E-2</v>
      </c>
      <c r="CA874" s="13"/>
      <c r="CB874" s="13"/>
      <c r="CC874" s="13"/>
      <c r="CD874" s="13"/>
      <c r="CE874" s="13">
        <v>132.80222222224808</v>
      </c>
    </row>
    <row r="875" spans="1:83" x14ac:dyDescent="0.2">
      <c r="A875" s="10" t="s">
        <v>29</v>
      </c>
      <c r="B875" s="10">
        <v>853</v>
      </c>
      <c r="C875" s="10" t="s">
        <v>117</v>
      </c>
      <c r="D875" s="10">
        <v>2025</v>
      </c>
      <c r="E875" s="13">
        <v>7</v>
      </c>
      <c r="F875" s="13" t="s">
        <v>1184</v>
      </c>
      <c r="G875" s="13">
        <v>13376</v>
      </c>
      <c r="H875" s="13">
        <v>13376</v>
      </c>
      <c r="I875" s="13">
        <v>12717</v>
      </c>
      <c r="J875" s="13">
        <v>7348</v>
      </c>
      <c r="K875" s="13">
        <v>5657</v>
      </c>
      <c r="L875" s="13">
        <v>5657</v>
      </c>
      <c r="M875" s="13">
        <v>3499</v>
      </c>
      <c r="N875" s="13">
        <v>2133</v>
      </c>
      <c r="O875" s="13">
        <v>2133</v>
      </c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>
        <v>431.48387096774195</v>
      </c>
      <c r="AA875" s="13">
        <v>431.48387096774195</v>
      </c>
      <c r="AB875" s="13">
        <v>410.22580645161293</v>
      </c>
      <c r="AC875" s="13">
        <v>237.03225806451613</v>
      </c>
      <c r="AD875" s="13">
        <v>182.48387096774192</v>
      </c>
      <c r="AE875" s="13">
        <v>182.48387096774192</v>
      </c>
      <c r="AF875" s="13">
        <v>112.87096774193549</v>
      </c>
      <c r="AG875" s="13">
        <v>68.806451612903231</v>
      </c>
      <c r="AH875" s="13">
        <v>68.806451612903231</v>
      </c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>
        <v>31</v>
      </c>
      <c r="AT875" s="13">
        <v>28</v>
      </c>
      <c r="AU875" s="13">
        <v>22</v>
      </c>
      <c r="AV875" s="13">
        <v>7</v>
      </c>
      <c r="AW875" s="13">
        <v>4</v>
      </c>
      <c r="AX875" s="13">
        <v>4</v>
      </c>
      <c r="AY875" s="13">
        <v>2</v>
      </c>
      <c r="AZ875" s="13">
        <v>1</v>
      </c>
      <c r="BA875" s="13">
        <v>1</v>
      </c>
      <c r="BB875" s="13"/>
      <c r="BC875" s="13"/>
      <c r="BD875" s="13"/>
      <c r="BE875" s="13"/>
      <c r="BF875" s="13"/>
      <c r="BG875" s="13"/>
      <c r="BH875" s="13"/>
      <c r="BI875" s="13"/>
      <c r="BJ875" s="13"/>
      <c r="BK875" s="13"/>
      <c r="BL875" s="13">
        <v>1</v>
      </c>
      <c r="BM875" s="13">
        <v>0.90322580645161288</v>
      </c>
      <c r="BN875" s="13">
        <v>0.70967741935483875</v>
      </c>
      <c r="BO875" s="13">
        <v>0.22580645161290322</v>
      </c>
      <c r="BP875" s="13">
        <v>0.12903225806451613</v>
      </c>
      <c r="BQ875" s="13">
        <v>0.12903225806451613</v>
      </c>
      <c r="BR875" s="13">
        <v>6.4516129032258063E-2</v>
      </c>
      <c r="BS875" s="13">
        <v>3.2258064516129031E-2</v>
      </c>
      <c r="BT875" s="13">
        <v>3.2258064516129031E-2</v>
      </c>
      <c r="BU875" s="13"/>
      <c r="BV875" s="13"/>
      <c r="BW875" s="13"/>
      <c r="BX875" s="13"/>
      <c r="BY875" s="13"/>
      <c r="BZ875" s="13"/>
      <c r="CA875" s="13"/>
      <c r="CB875" s="13"/>
      <c r="CC875" s="13"/>
      <c r="CD875" s="13"/>
      <c r="CE875" s="13">
        <v>181.41194444465219</v>
      </c>
    </row>
    <row r="876" spans="1:83" x14ac:dyDescent="0.2">
      <c r="A876" s="10" t="s">
        <v>29</v>
      </c>
      <c r="B876" s="10">
        <v>571</v>
      </c>
      <c r="C876" s="10" t="s">
        <v>191</v>
      </c>
      <c r="D876" s="10">
        <v>2025</v>
      </c>
      <c r="E876" s="13">
        <v>7</v>
      </c>
      <c r="F876" s="13" t="s">
        <v>1191</v>
      </c>
      <c r="G876" s="13">
        <v>1761</v>
      </c>
      <c r="H876" s="13">
        <v>1761</v>
      </c>
      <c r="I876" s="13">
        <v>1732</v>
      </c>
      <c r="J876" s="13">
        <v>515</v>
      </c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>
        <v>56.806451612903224</v>
      </c>
      <c r="AA876" s="13">
        <v>56.806451612903224</v>
      </c>
      <c r="AB876" s="13">
        <v>55.87096774193548</v>
      </c>
      <c r="AC876" s="13">
        <v>16.612903225806452</v>
      </c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>
        <v>6</v>
      </c>
      <c r="AT876" s="13">
        <v>6</v>
      </c>
      <c r="AU876" s="13">
        <v>5</v>
      </c>
      <c r="AV876" s="13">
        <v>1</v>
      </c>
      <c r="AW876" s="13"/>
      <c r="AX876" s="13"/>
      <c r="AY876" s="13"/>
      <c r="AZ876" s="13"/>
      <c r="BA876" s="13"/>
      <c r="BB876" s="13"/>
      <c r="BC876" s="13"/>
      <c r="BD876" s="13"/>
      <c r="BE876" s="13"/>
      <c r="BF876" s="13"/>
      <c r="BG876" s="13"/>
      <c r="BH876" s="13"/>
      <c r="BI876" s="13"/>
      <c r="BJ876" s="13"/>
      <c r="BK876" s="13"/>
      <c r="BL876" s="13">
        <v>0.19354838709677419</v>
      </c>
      <c r="BM876" s="13">
        <v>0.19354838709677419</v>
      </c>
      <c r="BN876" s="13">
        <v>0.16129032258064516</v>
      </c>
      <c r="BO876" s="13">
        <v>3.2258064516129031E-2</v>
      </c>
      <c r="BP876" s="13"/>
      <c r="BQ876" s="13"/>
      <c r="BR876" s="13"/>
      <c r="BS876" s="13"/>
      <c r="BT876" s="13"/>
      <c r="BU876" s="13"/>
      <c r="BV876" s="13"/>
      <c r="BW876" s="13"/>
      <c r="BX876" s="13"/>
      <c r="BY876" s="13"/>
      <c r="BZ876" s="13"/>
      <c r="CA876" s="13"/>
      <c r="CB876" s="13"/>
      <c r="CC876" s="13"/>
      <c r="CD876" s="13"/>
      <c r="CE876" s="13">
        <v>8.1438888888806105</v>
      </c>
    </row>
    <row r="877" spans="1:83" x14ac:dyDescent="0.2">
      <c r="A877" s="10" t="s">
        <v>29</v>
      </c>
      <c r="B877" s="10">
        <v>803</v>
      </c>
      <c r="C877" s="10" t="s">
        <v>154</v>
      </c>
      <c r="D877" s="10">
        <v>2025</v>
      </c>
      <c r="E877" s="13">
        <v>7</v>
      </c>
      <c r="F877" s="13" t="s">
        <v>1189</v>
      </c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  <c r="BF877" s="13"/>
      <c r="BG877" s="13"/>
      <c r="BH877" s="13"/>
      <c r="BI877" s="13"/>
      <c r="BJ877" s="13"/>
      <c r="BK877" s="13"/>
      <c r="BL877" s="13"/>
      <c r="BM877" s="13"/>
      <c r="BN877" s="13"/>
      <c r="BO877" s="13"/>
      <c r="BP877" s="13"/>
      <c r="BQ877" s="13"/>
      <c r="BR877" s="13"/>
      <c r="BS877" s="13"/>
      <c r="BT877" s="13"/>
      <c r="BU877" s="13"/>
      <c r="BV877" s="13"/>
      <c r="BW877" s="13"/>
      <c r="BX877" s="13"/>
      <c r="BY877" s="13"/>
      <c r="BZ877" s="13"/>
      <c r="CA877" s="13"/>
      <c r="CB877" s="13"/>
      <c r="CC877" s="13"/>
      <c r="CD877" s="13"/>
      <c r="CE877" s="13">
        <v>13.240000000000002</v>
      </c>
    </row>
    <row r="878" spans="1:83" x14ac:dyDescent="0.2">
      <c r="A878" s="10" t="s">
        <v>29</v>
      </c>
      <c r="B878" s="10">
        <v>559</v>
      </c>
      <c r="C878" s="10" t="s">
        <v>109</v>
      </c>
      <c r="D878" s="10">
        <v>2025</v>
      </c>
      <c r="E878" s="13">
        <v>7</v>
      </c>
      <c r="F878" s="13" t="s">
        <v>1180</v>
      </c>
      <c r="G878" s="13">
        <v>139241.00000000006</v>
      </c>
      <c r="H878" s="13">
        <v>139241.00000000003</v>
      </c>
      <c r="I878" s="13">
        <v>136072.00000000003</v>
      </c>
      <c r="J878" s="13">
        <v>116596.00000000003</v>
      </c>
      <c r="K878" s="13">
        <v>99216.000000000029</v>
      </c>
      <c r="L878" s="13">
        <v>87779.000000000029</v>
      </c>
      <c r="M878" s="13">
        <v>82205</v>
      </c>
      <c r="N878" s="13">
        <v>75489</v>
      </c>
      <c r="O878" s="13">
        <v>73760.999999999985</v>
      </c>
      <c r="P878" s="13">
        <v>71760.999999999985</v>
      </c>
      <c r="Q878" s="13">
        <v>53760.999999999993</v>
      </c>
      <c r="R878" s="13">
        <v>48761</v>
      </c>
      <c r="S878" s="13">
        <v>43261</v>
      </c>
      <c r="T878" s="13">
        <v>43261</v>
      </c>
      <c r="U878" s="13">
        <v>43261</v>
      </c>
      <c r="V878" s="13">
        <v>43261</v>
      </c>
      <c r="W878" s="13">
        <v>27099</v>
      </c>
      <c r="X878" s="13"/>
      <c r="Y878" s="13"/>
      <c r="Z878" s="13">
        <v>4491.6451612903247</v>
      </c>
      <c r="AA878" s="13">
        <v>4491.6451612903238</v>
      </c>
      <c r="AB878" s="13">
        <v>4389.4193548387102</v>
      </c>
      <c r="AC878" s="13">
        <v>3761.1612903225814</v>
      </c>
      <c r="AD878" s="13">
        <v>3200.516129032259</v>
      </c>
      <c r="AE878" s="13">
        <v>2831.5806451612912</v>
      </c>
      <c r="AF878" s="13">
        <v>2651.7741935483873</v>
      </c>
      <c r="AG878" s="13">
        <v>2435.1290322580644</v>
      </c>
      <c r="AH878" s="13">
        <v>2379.3870967741932</v>
      </c>
      <c r="AI878" s="13">
        <v>2314.8709677419351</v>
      </c>
      <c r="AJ878" s="13">
        <v>1734.2258064516127</v>
      </c>
      <c r="AK878" s="13">
        <v>1572.9354838709678</v>
      </c>
      <c r="AL878" s="13">
        <v>1395.516129032258</v>
      </c>
      <c r="AM878" s="13">
        <v>1395.516129032258</v>
      </c>
      <c r="AN878" s="13">
        <v>1395.516129032258</v>
      </c>
      <c r="AO878" s="13">
        <v>1395.516129032258</v>
      </c>
      <c r="AP878" s="13">
        <v>874.16129032258061</v>
      </c>
      <c r="AQ878" s="13"/>
      <c r="AR878" s="13"/>
      <c r="AS878" s="13">
        <v>169</v>
      </c>
      <c r="AT878" s="13">
        <v>148</v>
      </c>
      <c r="AU878" s="13">
        <v>124</v>
      </c>
      <c r="AV878" s="13">
        <v>63</v>
      </c>
      <c r="AW878" s="13">
        <v>35</v>
      </c>
      <c r="AX878" s="13">
        <v>22</v>
      </c>
      <c r="AY878" s="13">
        <v>17</v>
      </c>
      <c r="AZ878" s="13">
        <v>12</v>
      </c>
      <c r="BA878" s="13">
        <v>11</v>
      </c>
      <c r="BB878" s="13">
        <v>10</v>
      </c>
      <c r="BC878" s="13">
        <v>4</v>
      </c>
      <c r="BD878" s="13">
        <v>3</v>
      </c>
      <c r="BE878" s="13">
        <v>2</v>
      </c>
      <c r="BF878" s="13">
        <v>2</v>
      </c>
      <c r="BG878" s="13">
        <v>2</v>
      </c>
      <c r="BH878" s="13">
        <v>2</v>
      </c>
      <c r="BI878" s="13">
        <v>1</v>
      </c>
      <c r="BJ878" s="13"/>
      <c r="BK878" s="13"/>
      <c r="BL878" s="13">
        <v>5.4516129032258061</v>
      </c>
      <c r="BM878" s="13">
        <v>4.774193548387097</v>
      </c>
      <c r="BN878" s="13">
        <v>4</v>
      </c>
      <c r="BO878" s="13">
        <v>2.032258064516129</v>
      </c>
      <c r="BP878" s="13">
        <v>1.1290322580645162</v>
      </c>
      <c r="BQ878" s="13">
        <v>0.70967741935483875</v>
      </c>
      <c r="BR878" s="13">
        <v>0.54838709677419351</v>
      </c>
      <c r="BS878" s="13">
        <v>0.38709677419354838</v>
      </c>
      <c r="BT878" s="13">
        <v>0.35483870967741937</v>
      </c>
      <c r="BU878" s="13">
        <v>0.32258064516129031</v>
      </c>
      <c r="BV878" s="13">
        <v>0.12903225806451613</v>
      </c>
      <c r="BW878" s="13">
        <v>9.6774193548387094E-2</v>
      </c>
      <c r="BX878" s="13">
        <v>6.4516129032258063E-2</v>
      </c>
      <c r="BY878" s="13">
        <v>6.4516129032258063E-2</v>
      </c>
      <c r="BZ878" s="13">
        <v>6.4516129032258063E-2</v>
      </c>
      <c r="CA878" s="13">
        <v>6.4516129032258063E-2</v>
      </c>
      <c r="CB878" s="13">
        <v>3.2258064516129031E-2</v>
      </c>
      <c r="CC878" s="13"/>
      <c r="CD878" s="13"/>
      <c r="CE878" s="13">
        <v>130.8550000001816</v>
      </c>
    </row>
    <row r="879" spans="1:83" x14ac:dyDescent="0.2">
      <c r="A879" s="10" t="s">
        <v>29</v>
      </c>
      <c r="B879" s="10">
        <v>810</v>
      </c>
      <c r="C879" s="10" t="s">
        <v>103</v>
      </c>
      <c r="D879" s="10">
        <v>2025</v>
      </c>
      <c r="E879" s="13">
        <v>7</v>
      </c>
      <c r="F879" s="13" t="s">
        <v>1196</v>
      </c>
      <c r="G879" s="13">
        <v>254533.00000000044</v>
      </c>
      <c r="H879" s="13">
        <v>254533.00000000032</v>
      </c>
      <c r="I879" s="13">
        <v>250737.00000000029</v>
      </c>
      <c r="J879" s="13">
        <v>216442.00000000015</v>
      </c>
      <c r="K879" s="13">
        <v>185890</v>
      </c>
      <c r="L879" s="13">
        <v>169965.00000000003</v>
      </c>
      <c r="M879" s="13">
        <v>153497</v>
      </c>
      <c r="N879" s="13">
        <v>139661.00000000012</v>
      </c>
      <c r="O879" s="13">
        <v>130137.00000000013</v>
      </c>
      <c r="P879" s="13">
        <v>119411.00000000009</v>
      </c>
      <c r="Q879" s="13">
        <v>51989.999999999993</v>
      </c>
      <c r="R879" s="13">
        <v>41990</v>
      </c>
      <c r="S879" s="13">
        <v>27999.999999999993</v>
      </c>
      <c r="T879" s="13">
        <v>11999.999999999998</v>
      </c>
      <c r="U879" s="13">
        <v>11999.999999999998</v>
      </c>
      <c r="V879" s="13"/>
      <c r="W879" s="13"/>
      <c r="X879" s="13"/>
      <c r="Y879" s="13"/>
      <c r="Z879" s="13">
        <v>8210.7419354838858</v>
      </c>
      <c r="AA879" s="13">
        <v>8210.7419354838821</v>
      </c>
      <c r="AB879" s="13">
        <v>8088.2903225806549</v>
      </c>
      <c r="AC879" s="13">
        <v>6982.0000000000045</v>
      </c>
      <c r="AD879" s="13">
        <v>5996.4516129032254</v>
      </c>
      <c r="AE879" s="13">
        <v>5482.7419354838721</v>
      </c>
      <c r="AF879" s="13">
        <v>4951.5161290322585</v>
      </c>
      <c r="AG879" s="13">
        <v>4505.1935483871002</v>
      </c>
      <c r="AH879" s="13">
        <v>4197.9677419354884</v>
      </c>
      <c r="AI879" s="13">
        <v>3851.9677419354866</v>
      </c>
      <c r="AJ879" s="13">
        <v>1677.0967741935481</v>
      </c>
      <c r="AK879" s="13">
        <v>1354.516129032258</v>
      </c>
      <c r="AL879" s="13">
        <v>903.2258064516127</v>
      </c>
      <c r="AM879" s="13">
        <v>387.09677419354836</v>
      </c>
      <c r="AN879" s="13">
        <v>387.09677419354836</v>
      </c>
      <c r="AO879" s="13"/>
      <c r="AP879" s="13"/>
      <c r="AQ879" s="13"/>
      <c r="AR879" s="13"/>
      <c r="AS879" s="13">
        <v>299</v>
      </c>
      <c r="AT879" s="13">
        <v>271</v>
      </c>
      <c r="AU879" s="13">
        <v>236</v>
      </c>
      <c r="AV879" s="13">
        <v>132</v>
      </c>
      <c r="AW879" s="13">
        <v>83</v>
      </c>
      <c r="AX879" s="13">
        <v>65</v>
      </c>
      <c r="AY879" s="13">
        <v>50</v>
      </c>
      <c r="AZ879" s="13">
        <v>40</v>
      </c>
      <c r="BA879" s="13">
        <v>34</v>
      </c>
      <c r="BB879" s="13">
        <v>29</v>
      </c>
      <c r="BC879" s="13">
        <v>7</v>
      </c>
      <c r="BD879" s="13">
        <v>5</v>
      </c>
      <c r="BE879" s="13">
        <v>3</v>
      </c>
      <c r="BF879" s="13">
        <v>1</v>
      </c>
      <c r="BG879" s="13">
        <v>1</v>
      </c>
      <c r="BH879" s="13"/>
      <c r="BI879" s="13"/>
      <c r="BJ879" s="13"/>
      <c r="BK879" s="13"/>
      <c r="BL879" s="13">
        <v>9.6451612903225801</v>
      </c>
      <c r="BM879" s="13">
        <v>8.741935483870968</v>
      </c>
      <c r="BN879" s="13">
        <v>7.612903225806452</v>
      </c>
      <c r="BO879" s="13">
        <v>4.258064516129032</v>
      </c>
      <c r="BP879" s="13">
        <v>2.6774193548387095</v>
      </c>
      <c r="BQ879" s="13">
        <v>2.096774193548387</v>
      </c>
      <c r="BR879" s="13">
        <v>1.6129032258064515</v>
      </c>
      <c r="BS879" s="13">
        <v>1.2903225806451613</v>
      </c>
      <c r="BT879" s="13">
        <v>1.096774193548387</v>
      </c>
      <c r="BU879" s="13">
        <v>0.93548387096774188</v>
      </c>
      <c r="BV879" s="13">
        <v>0.22580645161290322</v>
      </c>
      <c r="BW879" s="13">
        <v>0.16129032258064516</v>
      </c>
      <c r="BX879" s="13">
        <v>9.6774193548387094E-2</v>
      </c>
      <c r="BY879" s="13">
        <v>3.2258064516129031E-2</v>
      </c>
      <c r="BZ879" s="13">
        <v>3.2258064516129031E-2</v>
      </c>
      <c r="CA879" s="13"/>
      <c r="CB879" s="13"/>
      <c r="CC879" s="13"/>
      <c r="CD879" s="13"/>
      <c r="CE879" s="13">
        <v>175.16611111059319</v>
      </c>
    </row>
    <row r="880" spans="1:83" x14ac:dyDescent="0.2">
      <c r="A880" s="10" t="s">
        <v>29</v>
      </c>
      <c r="B880" s="10">
        <v>568</v>
      </c>
      <c r="C880" s="10" t="s">
        <v>189</v>
      </c>
      <c r="D880" s="10">
        <v>2025</v>
      </c>
      <c r="E880" s="13">
        <v>7</v>
      </c>
      <c r="F880" s="13" t="s">
        <v>1181</v>
      </c>
      <c r="G880" s="13">
        <v>200055.00000000032</v>
      </c>
      <c r="H880" s="13">
        <v>200055.00000000029</v>
      </c>
      <c r="I880" s="13">
        <v>196844.00000000029</v>
      </c>
      <c r="J880" s="13">
        <v>175531.00000000026</v>
      </c>
      <c r="K880" s="13">
        <v>151077.0000000002</v>
      </c>
      <c r="L880" s="13">
        <v>141322.00000000012</v>
      </c>
      <c r="M880" s="13">
        <v>135926.00000000012</v>
      </c>
      <c r="N880" s="13">
        <v>131903.00000000012</v>
      </c>
      <c r="O880" s="13">
        <v>123614.00000000006</v>
      </c>
      <c r="P880" s="13">
        <v>107135.99999999999</v>
      </c>
      <c r="Q880" s="13">
        <v>67518</v>
      </c>
      <c r="R880" s="13">
        <v>62518</v>
      </c>
      <c r="S880" s="13">
        <v>49390</v>
      </c>
      <c r="T880" s="13">
        <v>33264</v>
      </c>
      <c r="U880" s="13">
        <v>33264</v>
      </c>
      <c r="V880" s="13">
        <v>33264</v>
      </c>
      <c r="W880" s="13">
        <v>33264</v>
      </c>
      <c r="X880" s="13">
        <v>33264</v>
      </c>
      <c r="Y880" s="13"/>
      <c r="Z880" s="13">
        <v>6453.3870967742041</v>
      </c>
      <c r="AA880" s="13">
        <v>6453.3870967742032</v>
      </c>
      <c r="AB880" s="13">
        <v>6349.8064516129125</v>
      </c>
      <c r="AC880" s="13">
        <v>5662.290322580654</v>
      </c>
      <c r="AD880" s="13">
        <v>4873.4516129032327</v>
      </c>
      <c r="AE880" s="13">
        <v>4558.7741935483909</v>
      </c>
      <c r="AF880" s="13">
        <v>4384.7096774193587</v>
      </c>
      <c r="AG880" s="13">
        <v>4254.9354838709714</v>
      </c>
      <c r="AH880" s="13">
        <v>3987.548387096776</v>
      </c>
      <c r="AI880" s="13">
        <v>3455.9999999999995</v>
      </c>
      <c r="AJ880" s="13">
        <v>2178</v>
      </c>
      <c r="AK880" s="13">
        <v>2016.7096774193549</v>
      </c>
      <c r="AL880" s="13">
        <v>1593.2258064516129</v>
      </c>
      <c r="AM880" s="13">
        <v>1073.0322580645161</v>
      </c>
      <c r="AN880" s="13">
        <v>1073.0322580645161</v>
      </c>
      <c r="AO880" s="13">
        <v>1073.0322580645161</v>
      </c>
      <c r="AP880" s="13">
        <v>1073.0322580645161</v>
      </c>
      <c r="AQ880" s="13">
        <v>1073.0322580645161</v>
      </c>
      <c r="AR880" s="13"/>
      <c r="AS880" s="13">
        <v>195</v>
      </c>
      <c r="AT880" s="13">
        <v>177</v>
      </c>
      <c r="AU880" s="13">
        <v>153</v>
      </c>
      <c r="AV880" s="13">
        <v>88</v>
      </c>
      <c r="AW880" s="13">
        <v>50</v>
      </c>
      <c r="AX880" s="13">
        <v>39</v>
      </c>
      <c r="AY880" s="13">
        <v>34</v>
      </c>
      <c r="AZ880" s="13">
        <v>31</v>
      </c>
      <c r="BA880" s="13">
        <v>26</v>
      </c>
      <c r="BB880" s="13">
        <v>19</v>
      </c>
      <c r="BC880" s="13">
        <v>6</v>
      </c>
      <c r="BD880" s="13">
        <v>5</v>
      </c>
      <c r="BE880" s="13">
        <v>3</v>
      </c>
      <c r="BF880" s="13">
        <v>1</v>
      </c>
      <c r="BG880" s="13">
        <v>1</v>
      </c>
      <c r="BH880" s="13">
        <v>1</v>
      </c>
      <c r="BI880" s="13">
        <v>1</v>
      </c>
      <c r="BJ880" s="13">
        <v>1</v>
      </c>
      <c r="BK880" s="13"/>
      <c r="BL880" s="13">
        <v>6.290322580645161</v>
      </c>
      <c r="BM880" s="13">
        <v>5.709677419354839</v>
      </c>
      <c r="BN880" s="13">
        <v>4.935483870967742</v>
      </c>
      <c r="BO880" s="13">
        <v>2.838709677419355</v>
      </c>
      <c r="BP880" s="13">
        <v>1.6129032258064515</v>
      </c>
      <c r="BQ880" s="13">
        <v>1.2580645161290323</v>
      </c>
      <c r="BR880" s="13">
        <v>1.096774193548387</v>
      </c>
      <c r="BS880" s="13">
        <v>1</v>
      </c>
      <c r="BT880" s="13">
        <v>0.83870967741935487</v>
      </c>
      <c r="BU880" s="13">
        <v>0.61290322580645162</v>
      </c>
      <c r="BV880" s="13">
        <v>0.19354838709677419</v>
      </c>
      <c r="BW880" s="13">
        <v>0.16129032258064516</v>
      </c>
      <c r="BX880" s="13">
        <v>9.6774193548387094E-2</v>
      </c>
      <c r="BY880" s="13">
        <v>3.2258064516129031E-2</v>
      </c>
      <c r="BZ880" s="13">
        <v>3.2258064516129031E-2</v>
      </c>
      <c r="CA880" s="13">
        <v>3.2258064516129031E-2</v>
      </c>
      <c r="CB880" s="13">
        <v>3.2258064516129031E-2</v>
      </c>
      <c r="CC880" s="13">
        <v>3.2258064516129031E-2</v>
      </c>
      <c r="CD880" s="13"/>
      <c r="CE880" s="13">
        <v>188.46944444487337</v>
      </c>
    </row>
    <row r="881" spans="1:83" x14ac:dyDescent="0.2">
      <c r="A881" s="10" t="s">
        <v>29</v>
      </c>
      <c r="B881" s="10">
        <v>339</v>
      </c>
      <c r="C881" s="10" t="s">
        <v>136</v>
      </c>
      <c r="D881" s="10">
        <v>2025</v>
      </c>
      <c r="E881" s="13">
        <v>7</v>
      </c>
      <c r="F881" s="13" t="s">
        <v>1185</v>
      </c>
      <c r="G881" s="13">
        <v>1906</v>
      </c>
      <c r="H881" s="13">
        <v>1906</v>
      </c>
      <c r="I881" s="13">
        <v>1906</v>
      </c>
      <c r="J881" s="13">
        <v>1547</v>
      </c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>
        <v>61.483870967741936</v>
      </c>
      <c r="AA881" s="13">
        <v>61.483870967741936</v>
      </c>
      <c r="AB881" s="13">
        <v>61.483870967741936</v>
      </c>
      <c r="AC881" s="13">
        <v>49.903225806451616</v>
      </c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>
        <v>3</v>
      </c>
      <c r="AT881" s="13">
        <v>3</v>
      </c>
      <c r="AU881" s="13">
        <v>3</v>
      </c>
      <c r="AV881" s="13">
        <v>2</v>
      </c>
      <c r="AW881" s="13"/>
      <c r="AX881" s="13"/>
      <c r="AY881" s="13"/>
      <c r="AZ881" s="13"/>
      <c r="BA881" s="13"/>
      <c r="BB881" s="13"/>
      <c r="BC881" s="13"/>
      <c r="BD881" s="13"/>
      <c r="BE881" s="13"/>
      <c r="BF881" s="13"/>
      <c r="BG881" s="13"/>
      <c r="BH881" s="13"/>
      <c r="BI881" s="13"/>
      <c r="BJ881" s="13"/>
      <c r="BK881" s="13"/>
      <c r="BL881" s="13">
        <v>9.6774193548387094E-2</v>
      </c>
      <c r="BM881" s="13">
        <v>9.6774193548387094E-2</v>
      </c>
      <c r="BN881" s="13">
        <v>9.6774193548387094E-2</v>
      </c>
      <c r="BO881" s="13">
        <v>6.4516129032258063E-2</v>
      </c>
      <c r="BP881" s="13"/>
      <c r="BQ881" s="13"/>
      <c r="BR881" s="13"/>
      <c r="BS881" s="13"/>
      <c r="BT881" s="13"/>
      <c r="BU881" s="13"/>
      <c r="BV881" s="13"/>
      <c r="BW881" s="13"/>
      <c r="BX881" s="13"/>
      <c r="BY881" s="13"/>
      <c r="BZ881" s="13"/>
      <c r="CA881" s="13"/>
      <c r="CB881" s="13"/>
      <c r="CC881" s="13"/>
      <c r="CD881" s="13"/>
      <c r="CE881" s="13">
        <v>8</v>
      </c>
    </row>
    <row r="882" spans="1:83" x14ac:dyDescent="0.2">
      <c r="A882" s="10" t="s">
        <v>29</v>
      </c>
      <c r="B882" s="10">
        <v>337</v>
      </c>
      <c r="C882" s="10" t="s">
        <v>161</v>
      </c>
      <c r="D882" s="10">
        <v>2025</v>
      </c>
      <c r="E882" s="13">
        <v>7</v>
      </c>
      <c r="F882" s="13" t="s">
        <v>1190</v>
      </c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  <c r="BF882" s="13"/>
      <c r="BG882" s="13"/>
      <c r="BH882" s="13"/>
      <c r="BI882" s="13"/>
      <c r="BJ882" s="13"/>
      <c r="BK882" s="13"/>
      <c r="BL882" s="13"/>
      <c r="BM882" s="13"/>
      <c r="BN882" s="13"/>
      <c r="BO882" s="13"/>
      <c r="BP882" s="13"/>
      <c r="BQ882" s="13"/>
      <c r="BR882" s="13"/>
      <c r="BS882" s="13"/>
      <c r="BT882" s="13"/>
      <c r="BU882" s="13"/>
      <c r="BV882" s="13"/>
      <c r="BW882" s="13"/>
      <c r="BX882" s="13"/>
      <c r="BY882" s="13"/>
      <c r="BZ882" s="13"/>
      <c r="CA882" s="13"/>
      <c r="CB882" s="13"/>
      <c r="CC882" s="13"/>
      <c r="CD882" s="13"/>
      <c r="CE882" s="13">
        <v>8</v>
      </c>
    </row>
    <row r="883" spans="1:83" x14ac:dyDescent="0.2">
      <c r="A883" s="10" t="s">
        <v>29</v>
      </c>
      <c r="B883" s="10">
        <v>543</v>
      </c>
      <c r="C883" s="10" t="s">
        <v>110</v>
      </c>
      <c r="D883" s="10">
        <v>2025</v>
      </c>
      <c r="E883" s="13">
        <v>7</v>
      </c>
      <c r="F883" s="13" t="s">
        <v>1193</v>
      </c>
      <c r="G883" s="13">
        <v>2851</v>
      </c>
      <c r="H883" s="13">
        <v>2851</v>
      </c>
      <c r="I883" s="13">
        <v>2851</v>
      </c>
      <c r="J883" s="13">
        <v>2462</v>
      </c>
      <c r="K883" s="13">
        <v>1336</v>
      </c>
      <c r="L883" s="13">
        <v>1336</v>
      </c>
      <c r="M883" s="13">
        <v>1336</v>
      </c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>
        <v>91.967741935483872</v>
      </c>
      <c r="AA883" s="13">
        <v>91.967741935483872</v>
      </c>
      <c r="AB883" s="13">
        <v>91.967741935483872</v>
      </c>
      <c r="AC883" s="13">
        <v>79.41935483870968</v>
      </c>
      <c r="AD883" s="13">
        <v>43.096774193548384</v>
      </c>
      <c r="AE883" s="13">
        <v>43.096774193548384</v>
      </c>
      <c r="AF883" s="13">
        <v>43.096774193548384</v>
      </c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>
        <v>7</v>
      </c>
      <c r="AT883" s="13">
        <v>4</v>
      </c>
      <c r="AU883" s="13">
        <v>4</v>
      </c>
      <c r="AV883" s="13">
        <v>3</v>
      </c>
      <c r="AW883" s="13">
        <v>1</v>
      </c>
      <c r="AX883" s="13">
        <v>1</v>
      </c>
      <c r="AY883" s="13">
        <v>1</v>
      </c>
      <c r="AZ883" s="13"/>
      <c r="BA883" s="13"/>
      <c r="BB883" s="13"/>
      <c r="BC883" s="13"/>
      <c r="BD883" s="13"/>
      <c r="BE883" s="13"/>
      <c r="BF883" s="13"/>
      <c r="BG883" s="13"/>
      <c r="BH883" s="13"/>
      <c r="BI883" s="13"/>
      <c r="BJ883" s="13"/>
      <c r="BK883" s="13"/>
      <c r="BL883" s="13">
        <v>0.22580645161290322</v>
      </c>
      <c r="BM883" s="13">
        <v>0.12903225806451613</v>
      </c>
      <c r="BN883" s="13">
        <v>0.12903225806451613</v>
      </c>
      <c r="BO883" s="13">
        <v>9.6774193548387094E-2</v>
      </c>
      <c r="BP883" s="13">
        <v>3.2258064516129031E-2</v>
      </c>
      <c r="BQ883" s="13">
        <v>3.2258064516129031E-2</v>
      </c>
      <c r="BR883" s="13">
        <v>3.2258064516129031E-2</v>
      </c>
      <c r="BS883" s="13"/>
      <c r="BT883" s="13"/>
      <c r="BU883" s="13"/>
      <c r="BV883" s="13"/>
      <c r="BW883" s="13"/>
      <c r="BX883" s="13"/>
      <c r="BY883" s="13"/>
      <c r="BZ883" s="13"/>
      <c r="CA883" s="13"/>
      <c r="CB883" s="13"/>
      <c r="CC883" s="13"/>
      <c r="CD883" s="13"/>
      <c r="CE883" s="13">
        <v>8.3052777777775191</v>
      </c>
    </row>
    <row r="884" spans="1:83" x14ac:dyDescent="0.2">
      <c r="A884" s="10" t="s">
        <v>29</v>
      </c>
      <c r="B884" s="10">
        <v>805</v>
      </c>
      <c r="C884" s="10" t="s">
        <v>137</v>
      </c>
      <c r="D884" s="10">
        <v>2025</v>
      </c>
      <c r="E884" s="13">
        <v>7</v>
      </c>
      <c r="F884" s="13" t="s">
        <v>1188</v>
      </c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  <c r="BF884" s="13"/>
      <c r="BG884" s="13"/>
      <c r="BH884" s="13"/>
      <c r="BI884" s="13"/>
      <c r="BJ884" s="13"/>
      <c r="BK884" s="13"/>
      <c r="BL884" s="13"/>
      <c r="BM884" s="13"/>
      <c r="BN884" s="13"/>
      <c r="BO884" s="13"/>
      <c r="BP884" s="13"/>
      <c r="BQ884" s="13"/>
      <c r="BR884" s="13"/>
      <c r="BS884" s="13"/>
      <c r="BT884" s="13"/>
      <c r="BU884" s="13"/>
      <c r="BV884" s="13"/>
      <c r="BW884" s="13"/>
      <c r="BX884" s="13"/>
      <c r="BY884" s="13"/>
      <c r="BZ884" s="13"/>
      <c r="CA884" s="13"/>
      <c r="CB884" s="13"/>
      <c r="CC884" s="13"/>
      <c r="CD884" s="13"/>
      <c r="CE884" s="13">
        <v>20.69111111118691</v>
      </c>
    </row>
    <row r="885" spans="1:83" x14ac:dyDescent="0.2">
      <c r="A885" s="10" t="s">
        <v>29</v>
      </c>
      <c r="B885" s="10">
        <v>557</v>
      </c>
      <c r="C885" s="10" t="s">
        <v>182</v>
      </c>
      <c r="D885" s="10">
        <v>2025</v>
      </c>
      <c r="E885" s="13">
        <v>7</v>
      </c>
      <c r="F885" s="13" t="s">
        <v>1182</v>
      </c>
      <c r="G885" s="13">
        <v>47168.999999999985</v>
      </c>
      <c r="H885" s="13">
        <v>47168.999999999978</v>
      </c>
      <c r="I885" s="13">
        <v>46438.999999999985</v>
      </c>
      <c r="J885" s="13">
        <v>42626.999999999978</v>
      </c>
      <c r="K885" s="13">
        <v>35776.999999999985</v>
      </c>
      <c r="L885" s="13">
        <v>33131.999999999993</v>
      </c>
      <c r="M885" s="13">
        <v>31088.999999999989</v>
      </c>
      <c r="N885" s="13">
        <v>28360.999999999996</v>
      </c>
      <c r="O885" s="13">
        <v>28360.999999999996</v>
      </c>
      <c r="P885" s="13">
        <v>21789.000000000004</v>
      </c>
      <c r="Q885" s="13">
        <v>5000</v>
      </c>
      <c r="R885" s="13"/>
      <c r="S885" s="13"/>
      <c r="T885" s="13"/>
      <c r="U885" s="13"/>
      <c r="V885" s="13"/>
      <c r="W885" s="13"/>
      <c r="X885" s="13"/>
      <c r="Y885" s="13"/>
      <c r="Z885" s="13">
        <v>1521.5806451612898</v>
      </c>
      <c r="AA885" s="13">
        <v>1521.5806451612896</v>
      </c>
      <c r="AB885" s="13">
        <v>1498.0322580645156</v>
      </c>
      <c r="AC885" s="13">
        <v>1375.0645161290315</v>
      </c>
      <c r="AD885" s="13">
        <v>1154.0967741935478</v>
      </c>
      <c r="AE885" s="13">
        <v>1068.7741935483868</v>
      </c>
      <c r="AF885" s="13">
        <v>1002.8709677419351</v>
      </c>
      <c r="AG885" s="13">
        <v>914.87096774193537</v>
      </c>
      <c r="AH885" s="13">
        <v>914.87096774193537</v>
      </c>
      <c r="AI885" s="13">
        <v>702.8709677419356</v>
      </c>
      <c r="AJ885" s="13">
        <v>161.29032258064515</v>
      </c>
      <c r="AK885" s="13"/>
      <c r="AL885" s="13"/>
      <c r="AM885" s="13"/>
      <c r="AN885" s="13"/>
      <c r="AO885" s="13"/>
      <c r="AP885" s="13"/>
      <c r="AQ885" s="13"/>
      <c r="AR885" s="13"/>
      <c r="AS885" s="13">
        <v>47</v>
      </c>
      <c r="AT885" s="13">
        <v>43</v>
      </c>
      <c r="AU885" s="13">
        <v>37</v>
      </c>
      <c r="AV885" s="13">
        <v>27</v>
      </c>
      <c r="AW885" s="13">
        <v>16</v>
      </c>
      <c r="AX885" s="13">
        <v>13</v>
      </c>
      <c r="AY885" s="13">
        <v>11</v>
      </c>
      <c r="AZ885" s="13">
        <v>9</v>
      </c>
      <c r="BA885" s="13">
        <v>9</v>
      </c>
      <c r="BB885" s="13">
        <v>6</v>
      </c>
      <c r="BC885" s="13">
        <v>1</v>
      </c>
      <c r="BD885" s="13"/>
      <c r="BE885" s="13"/>
      <c r="BF885" s="13"/>
      <c r="BG885" s="13"/>
      <c r="BH885" s="13"/>
      <c r="BI885" s="13"/>
      <c r="BJ885" s="13"/>
      <c r="BK885" s="13"/>
      <c r="BL885" s="13">
        <v>1.5161290322580645</v>
      </c>
      <c r="BM885" s="13">
        <v>1.3870967741935485</v>
      </c>
      <c r="BN885" s="13">
        <v>1.1935483870967742</v>
      </c>
      <c r="BO885" s="13">
        <v>0.87096774193548387</v>
      </c>
      <c r="BP885" s="13">
        <v>0.5161290322580645</v>
      </c>
      <c r="BQ885" s="13">
        <v>0.41935483870967744</v>
      </c>
      <c r="BR885" s="13">
        <v>0.35483870967741937</v>
      </c>
      <c r="BS885" s="13">
        <v>0.29032258064516131</v>
      </c>
      <c r="BT885" s="13">
        <v>0.29032258064516131</v>
      </c>
      <c r="BU885" s="13">
        <v>0.19354838709677419</v>
      </c>
      <c r="BV885" s="13">
        <v>3.2258064516129031E-2</v>
      </c>
      <c r="BW885" s="13"/>
      <c r="BX885" s="13"/>
      <c r="BY885" s="13"/>
      <c r="BZ885" s="13"/>
      <c r="CA885" s="13"/>
      <c r="CB885" s="13"/>
      <c r="CC885" s="13"/>
      <c r="CD885" s="13"/>
      <c r="CE885" s="13">
        <v>134.76</v>
      </c>
    </row>
    <row r="886" spans="1:83" x14ac:dyDescent="0.2">
      <c r="A886" s="10" t="s">
        <v>29</v>
      </c>
      <c r="B886" s="10">
        <v>573</v>
      </c>
      <c r="C886" s="10" t="s">
        <v>120</v>
      </c>
      <c r="D886" s="10">
        <v>2025</v>
      </c>
      <c r="E886" s="13">
        <v>7</v>
      </c>
      <c r="F886" s="13" t="s">
        <v>1187</v>
      </c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  <c r="BF886" s="13"/>
      <c r="BG886" s="13"/>
      <c r="BH886" s="13"/>
      <c r="BI886" s="13"/>
      <c r="BJ886" s="13"/>
      <c r="BK886" s="13"/>
      <c r="BL886" s="13"/>
      <c r="BM886" s="13"/>
      <c r="BN886" s="13"/>
      <c r="BO886" s="13"/>
      <c r="BP886" s="13"/>
      <c r="BQ886" s="13"/>
      <c r="BR886" s="13"/>
      <c r="BS886" s="13"/>
      <c r="BT886" s="13"/>
      <c r="BU886" s="13"/>
      <c r="BV886" s="13"/>
      <c r="BW886" s="13"/>
      <c r="BX886" s="13"/>
      <c r="BY886" s="13"/>
      <c r="BZ886" s="13"/>
      <c r="CA886" s="13"/>
      <c r="CB886" s="13"/>
      <c r="CC886" s="13"/>
      <c r="CD886" s="13"/>
      <c r="CE886" s="13">
        <v>16.642222222464625</v>
      </c>
    </row>
    <row r="887" spans="1:83" x14ac:dyDescent="0.2">
      <c r="A887" s="10" t="s">
        <v>29</v>
      </c>
      <c r="B887" s="10">
        <v>666</v>
      </c>
      <c r="C887" s="10" t="s">
        <v>135</v>
      </c>
      <c r="D887" s="10">
        <v>2025</v>
      </c>
      <c r="E887" s="13">
        <v>7</v>
      </c>
      <c r="F887" s="13" t="s">
        <v>1192</v>
      </c>
      <c r="G887" s="13">
        <v>470</v>
      </c>
      <c r="H887" s="13">
        <v>470</v>
      </c>
      <c r="I887" s="13">
        <v>470</v>
      </c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>
        <v>15.161290322580646</v>
      </c>
      <c r="AA887" s="13">
        <v>15.161290322580646</v>
      </c>
      <c r="AB887" s="13">
        <v>15.161290322580646</v>
      </c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>
        <v>1</v>
      </c>
      <c r="AT887" s="13">
        <v>1</v>
      </c>
      <c r="AU887" s="13">
        <v>1</v>
      </c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  <c r="BF887" s="13"/>
      <c r="BG887" s="13"/>
      <c r="BH887" s="13"/>
      <c r="BI887" s="13"/>
      <c r="BJ887" s="13"/>
      <c r="BK887" s="13"/>
      <c r="BL887" s="13">
        <v>3.2258064516129031E-2</v>
      </c>
      <c r="BM887" s="13">
        <v>3.2258064516129031E-2</v>
      </c>
      <c r="BN887" s="13">
        <v>3.2258064516129031E-2</v>
      </c>
      <c r="BO887" s="13"/>
      <c r="BP887" s="13"/>
      <c r="BQ887" s="13"/>
      <c r="BR887" s="13"/>
      <c r="BS887" s="13"/>
      <c r="BT887" s="13"/>
      <c r="BU887" s="13"/>
      <c r="BV887" s="13"/>
      <c r="BW887" s="13"/>
      <c r="BX887" s="13"/>
      <c r="BY887" s="13"/>
      <c r="BZ887" s="13"/>
      <c r="CA887" s="13"/>
      <c r="CB887" s="13"/>
      <c r="CC887" s="13"/>
      <c r="CD887" s="13"/>
      <c r="CE887" s="13"/>
    </row>
    <row r="888" spans="1:83" x14ac:dyDescent="0.2">
      <c r="A888" s="10" t="s">
        <v>29</v>
      </c>
      <c r="B888" s="10">
        <v>544</v>
      </c>
      <c r="C888" s="10" t="s">
        <v>99</v>
      </c>
      <c r="D888" s="10">
        <v>2025</v>
      </c>
      <c r="E888" s="13">
        <v>7</v>
      </c>
      <c r="F888" s="13" t="s">
        <v>1195</v>
      </c>
      <c r="G888" s="13">
        <v>2873</v>
      </c>
      <c r="H888" s="13">
        <v>2873</v>
      </c>
      <c r="I888" s="13">
        <v>2873</v>
      </c>
      <c r="J888" s="13">
        <v>1616</v>
      </c>
      <c r="K888" s="13">
        <v>1081</v>
      </c>
      <c r="L888" s="13">
        <v>1081</v>
      </c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>
        <v>92.677419354838705</v>
      </c>
      <c r="AA888" s="13">
        <v>92.677419354838705</v>
      </c>
      <c r="AB888" s="13">
        <v>92.677419354838705</v>
      </c>
      <c r="AC888" s="13">
        <v>52.12903225806452</v>
      </c>
      <c r="AD888" s="13">
        <v>34.87096774193548</v>
      </c>
      <c r="AE888" s="13">
        <v>34.87096774193548</v>
      </c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>
        <v>6</v>
      </c>
      <c r="AT888" s="13">
        <v>6</v>
      </c>
      <c r="AU888" s="13">
        <v>6</v>
      </c>
      <c r="AV888" s="13">
        <v>2</v>
      </c>
      <c r="AW888" s="13">
        <v>1</v>
      </c>
      <c r="AX888" s="13">
        <v>1</v>
      </c>
      <c r="AY888" s="13"/>
      <c r="AZ888" s="13"/>
      <c r="BA888" s="13"/>
      <c r="BB888" s="13"/>
      <c r="BC888" s="13"/>
      <c r="BD888" s="13"/>
      <c r="BE888" s="13"/>
      <c r="BF888" s="13"/>
      <c r="BG888" s="13"/>
      <c r="BH888" s="13"/>
      <c r="BI888" s="13"/>
      <c r="BJ888" s="13"/>
      <c r="BK888" s="13"/>
      <c r="BL888" s="13">
        <v>0.19354838709677419</v>
      </c>
      <c r="BM888" s="13">
        <v>0.19354838709677419</v>
      </c>
      <c r="BN888" s="13">
        <v>0.19354838709677419</v>
      </c>
      <c r="BO888" s="13">
        <v>6.4516129032258063E-2</v>
      </c>
      <c r="BP888" s="13">
        <v>3.2258064516129031E-2</v>
      </c>
      <c r="BQ888" s="13">
        <v>3.2258064516129031E-2</v>
      </c>
      <c r="BR888" s="13"/>
      <c r="BS888" s="13"/>
      <c r="BT888" s="13"/>
      <c r="BU888" s="13"/>
      <c r="BV888" s="13"/>
      <c r="BW888" s="13"/>
      <c r="BX888" s="13"/>
      <c r="BY888" s="13"/>
      <c r="BZ888" s="13"/>
      <c r="CA888" s="13"/>
      <c r="CB888" s="13"/>
      <c r="CC888" s="13"/>
      <c r="CD888" s="13"/>
      <c r="CE888" s="13">
        <v>6.3544444445287809</v>
      </c>
    </row>
    <row r="889" spans="1:83" x14ac:dyDescent="0.2">
      <c r="A889" s="10" t="s">
        <v>41</v>
      </c>
      <c r="B889" s="10">
        <v>568</v>
      </c>
      <c r="C889" s="10" t="s">
        <v>189</v>
      </c>
      <c r="D889" s="10">
        <v>2025</v>
      </c>
      <c r="E889" s="13">
        <v>7</v>
      </c>
      <c r="F889" s="13" t="s">
        <v>1203</v>
      </c>
      <c r="G889" s="13">
        <v>12194</v>
      </c>
      <c r="H889" s="13">
        <v>12194</v>
      </c>
      <c r="I889" s="13">
        <v>12194</v>
      </c>
      <c r="J889" s="13">
        <v>12194</v>
      </c>
      <c r="K889" s="13">
        <v>12194</v>
      </c>
      <c r="L889" s="13">
        <v>12194</v>
      </c>
      <c r="M889" s="13">
        <v>12194</v>
      </c>
      <c r="N889" s="13">
        <v>12194</v>
      </c>
      <c r="O889" s="13">
        <v>12194</v>
      </c>
      <c r="P889" s="13">
        <v>12194</v>
      </c>
      <c r="Q889" s="13">
        <v>12194</v>
      </c>
      <c r="R889" s="13">
        <v>12194</v>
      </c>
      <c r="S889" s="13">
        <v>12194</v>
      </c>
      <c r="T889" s="13">
        <v>12194</v>
      </c>
      <c r="U889" s="13">
        <v>12194</v>
      </c>
      <c r="V889" s="13"/>
      <c r="W889" s="13"/>
      <c r="X889" s="13"/>
      <c r="Y889" s="13"/>
      <c r="Z889" s="13">
        <v>393.35483870967744</v>
      </c>
      <c r="AA889" s="13">
        <v>393.35483870967744</v>
      </c>
      <c r="AB889" s="13">
        <v>393.35483870967744</v>
      </c>
      <c r="AC889" s="13">
        <v>393.35483870967744</v>
      </c>
      <c r="AD889" s="13">
        <v>393.35483870967744</v>
      </c>
      <c r="AE889" s="13">
        <v>393.35483870967744</v>
      </c>
      <c r="AF889" s="13">
        <v>393.35483870967744</v>
      </c>
      <c r="AG889" s="13">
        <v>393.35483870967744</v>
      </c>
      <c r="AH889" s="13">
        <v>393.35483870967744</v>
      </c>
      <c r="AI889" s="13">
        <v>393.35483870967744</v>
      </c>
      <c r="AJ889" s="13">
        <v>393.35483870967744</v>
      </c>
      <c r="AK889" s="13">
        <v>393.35483870967744</v>
      </c>
      <c r="AL889" s="13">
        <v>393.35483870967744</v>
      </c>
      <c r="AM889" s="13">
        <v>393.35483870967744</v>
      </c>
      <c r="AN889" s="13">
        <v>393.35483870967744</v>
      </c>
      <c r="AO889" s="13"/>
      <c r="AP889" s="13"/>
      <c r="AQ889" s="13"/>
      <c r="AR889" s="13"/>
      <c r="AS889" s="13">
        <v>1</v>
      </c>
      <c r="AT889" s="13">
        <v>1</v>
      </c>
      <c r="AU889" s="13">
        <v>1</v>
      </c>
      <c r="AV889" s="13">
        <v>1</v>
      </c>
      <c r="AW889" s="13">
        <v>1</v>
      </c>
      <c r="AX889" s="13">
        <v>1</v>
      </c>
      <c r="AY889" s="13">
        <v>1</v>
      </c>
      <c r="AZ889" s="13">
        <v>1</v>
      </c>
      <c r="BA889" s="13">
        <v>1</v>
      </c>
      <c r="BB889" s="13">
        <v>1</v>
      </c>
      <c r="BC889" s="13">
        <v>1</v>
      </c>
      <c r="BD889" s="13">
        <v>1</v>
      </c>
      <c r="BE889" s="13">
        <v>1</v>
      </c>
      <c r="BF889" s="13">
        <v>1</v>
      </c>
      <c r="BG889" s="13">
        <v>1</v>
      </c>
      <c r="BH889" s="13"/>
      <c r="BI889" s="13"/>
      <c r="BJ889" s="13"/>
      <c r="BK889" s="13"/>
      <c r="BL889" s="13">
        <v>3.2258064516129031E-2</v>
      </c>
      <c r="BM889" s="13">
        <v>3.2258064516129031E-2</v>
      </c>
      <c r="BN889" s="13">
        <v>3.2258064516129031E-2</v>
      </c>
      <c r="BO889" s="13">
        <v>3.2258064516129031E-2</v>
      </c>
      <c r="BP889" s="13">
        <v>3.2258064516129031E-2</v>
      </c>
      <c r="BQ889" s="13">
        <v>3.2258064516129031E-2</v>
      </c>
      <c r="BR889" s="13">
        <v>3.2258064516129031E-2</v>
      </c>
      <c r="BS889" s="13">
        <v>3.2258064516129031E-2</v>
      </c>
      <c r="BT889" s="13">
        <v>3.2258064516129031E-2</v>
      </c>
      <c r="BU889" s="13">
        <v>3.2258064516129031E-2</v>
      </c>
      <c r="BV889" s="13">
        <v>3.2258064516129031E-2</v>
      </c>
      <c r="BW889" s="13">
        <v>3.2258064516129031E-2</v>
      </c>
      <c r="BX889" s="13">
        <v>3.2258064516129031E-2</v>
      </c>
      <c r="BY889" s="13">
        <v>3.2258064516129031E-2</v>
      </c>
      <c r="BZ889" s="13">
        <v>3.2258064516129031E-2</v>
      </c>
      <c r="CA889" s="13"/>
      <c r="CB889" s="13"/>
      <c r="CC889" s="13"/>
      <c r="CD889" s="13"/>
      <c r="CE889" s="13"/>
    </row>
    <row r="890" spans="1:83" x14ac:dyDescent="0.2">
      <c r="A890" s="10" t="s">
        <v>41</v>
      </c>
      <c r="B890" s="10">
        <v>525</v>
      </c>
      <c r="C890" s="10" t="s">
        <v>125</v>
      </c>
      <c r="D890" s="10">
        <v>2025</v>
      </c>
      <c r="E890" s="13">
        <v>7</v>
      </c>
      <c r="F890" s="13" t="s">
        <v>1199</v>
      </c>
      <c r="G890" s="13">
        <v>6548</v>
      </c>
      <c r="H890" s="13">
        <v>6548</v>
      </c>
      <c r="I890" s="13">
        <v>6375.0000000000009</v>
      </c>
      <c r="J890" s="13">
        <v>3837.9999999999995</v>
      </c>
      <c r="K890" s="13">
        <v>2031</v>
      </c>
      <c r="L890" s="13">
        <v>1084</v>
      </c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>
        <v>211.2258064516129</v>
      </c>
      <c r="AA890" s="13">
        <v>211.2258064516129</v>
      </c>
      <c r="AB890" s="13">
        <v>205.64516129032262</v>
      </c>
      <c r="AC890" s="13">
        <v>123.80645161290322</v>
      </c>
      <c r="AD890" s="13">
        <v>65.516129032258064</v>
      </c>
      <c r="AE890" s="13">
        <v>34.967741935483872</v>
      </c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>
        <v>16</v>
      </c>
      <c r="AT890" s="13">
        <v>14</v>
      </c>
      <c r="AU890" s="13">
        <v>12</v>
      </c>
      <c r="AV890" s="13">
        <v>5</v>
      </c>
      <c r="AW890" s="13">
        <v>2</v>
      </c>
      <c r="AX890" s="13">
        <v>1</v>
      </c>
      <c r="AY890" s="13"/>
      <c r="AZ890" s="13"/>
      <c r="BA890" s="13"/>
      <c r="BB890" s="13"/>
      <c r="BC890" s="13"/>
      <c r="BD890" s="13"/>
      <c r="BE890" s="13"/>
      <c r="BF890" s="13"/>
      <c r="BG890" s="13"/>
      <c r="BH890" s="13"/>
      <c r="BI890" s="13"/>
      <c r="BJ890" s="13"/>
      <c r="BK890" s="13"/>
      <c r="BL890" s="13">
        <v>0.5161290322580645</v>
      </c>
      <c r="BM890" s="13">
        <v>0.45161290322580644</v>
      </c>
      <c r="BN890" s="13">
        <v>0.38709677419354838</v>
      </c>
      <c r="BO890" s="13">
        <v>0.16129032258064516</v>
      </c>
      <c r="BP890" s="13">
        <v>6.4516129032258063E-2</v>
      </c>
      <c r="BQ890" s="13">
        <v>3.2258064516129031E-2</v>
      </c>
      <c r="BR890" s="13"/>
      <c r="BS890" s="13"/>
      <c r="BT890" s="13"/>
      <c r="BU890" s="13"/>
      <c r="BV890" s="13"/>
      <c r="BW890" s="13"/>
      <c r="BX890" s="13"/>
      <c r="BY890" s="13"/>
      <c r="BZ890" s="13"/>
      <c r="CA890" s="13"/>
      <c r="CB890" s="13"/>
      <c r="CC890" s="13"/>
      <c r="CD890" s="13"/>
      <c r="CE890" s="13">
        <v>24.520833333546761</v>
      </c>
    </row>
    <row r="891" spans="1:83" x14ac:dyDescent="0.2">
      <c r="A891" s="10" t="s">
        <v>41</v>
      </c>
      <c r="B891" s="10">
        <v>807</v>
      </c>
      <c r="C891" s="10" t="s">
        <v>155</v>
      </c>
      <c r="D891" s="10">
        <v>2025</v>
      </c>
      <c r="E891" s="13">
        <v>7</v>
      </c>
      <c r="F891" s="13" t="s">
        <v>1197</v>
      </c>
      <c r="G891" s="13">
        <v>73977.999999999985</v>
      </c>
      <c r="H891" s="13">
        <v>73978</v>
      </c>
      <c r="I891" s="13">
        <v>70733.000000000029</v>
      </c>
      <c r="J891" s="13">
        <v>60674.000000000022</v>
      </c>
      <c r="K891" s="13">
        <v>50149</v>
      </c>
      <c r="L891" s="13">
        <v>43142.000000000007</v>
      </c>
      <c r="M891" s="13">
        <v>39803.000000000007</v>
      </c>
      <c r="N891" s="13">
        <v>33064</v>
      </c>
      <c r="O891" s="13">
        <v>26386.999999999996</v>
      </c>
      <c r="P891" s="13">
        <v>22019</v>
      </c>
      <c r="Q891" s="13">
        <v>6044</v>
      </c>
      <c r="R891" s="13">
        <v>6044</v>
      </c>
      <c r="S891" s="13"/>
      <c r="T891" s="13"/>
      <c r="U891" s="13"/>
      <c r="V891" s="13"/>
      <c r="W891" s="13"/>
      <c r="X891" s="13"/>
      <c r="Y891" s="13"/>
      <c r="Z891" s="13">
        <v>2386.3870967741932</v>
      </c>
      <c r="AA891" s="13">
        <v>2386.3870967741937</v>
      </c>
      <c r="AB891" s="13">
        <v>2281.7096774193556</v>
      </c>
      <c r="AC891" s="13">
        <v>1957.2258064516136</v>
      </c>
      <c r="AD891" s="13">
        <v>1617.7096774193549</v>
      </c>
      <c r="AE891" s="13">
        <v>1391.677419354839</v>
      </c>
      <c r="AF891" s="13">
        <v>1283.9677419354841</v>
      </c>
      <c r="AG891" s="13">
        <v>1066.5806451612902</v>
      </c>
      <c r="AH891" s="13">
        <v>851.19354838709671</v>
      </c>
      <c r="AI891" s="13">
        <v>710.29032258064512</v>
      </c>
      <c r="AJ891" s="13">
        <v>194.96774193548387</v>
      </c>
      <c r="AK891" s="13">
        <v>194.96774193548387</v>
      </c>
      <c r="AL891" s="13"/>
      <c r="AM891" s="13"/>
      <c r="AN891" s="13"/>
      <c r="AO891" s="13"/>
      <c r="AP891" s="13"/>
      <c r="AQ891" s="13"/>
      <c r="AR891" s="13"/>
      <c r="AS891" s="13">
        <v>120</v>
      </c>
      <c r="AT891" s="13">
        <v>105</v>
      </c>
      <c r="AU891" s="13">
        <v>77</v>
      </c>
      <c r="AV891" s="13">
        <v>45</v>
      </c>
      <c r="AW891" s="13">
        <v>28</v>
      </c>
      <c r="AX891" s="13">
        <v>20</v>
      </c>
      <c r="AY891" s="13">
        <v>17</v>
      </c>
      <c r="AZ891" s="13">
        <v>12</v>
      </c>
      <c r="BA891" s="13">
        <v>8</v>
      </c>
      <c r="BB891" s="13">
        <v>6</v>
      </c>
      <c r="BC891" s="13">
        <v>1</v>
      </c>
      <c r="BD891" s="13">
        <v>1</v>
      </c>
      <c r="BE891" s="13"/>
      <c r="BF891" s="13"/>
      <c r="BG891" s="13"/>
      <c r="BH891" s="13"/>
      <c r="BI891" s="13"/>
      <c r="BJ891" s="13"/>
      <c r="BK891" s="13"/>
      <c r="BL891" s="13">
        <v>3.870967741935484</v>
      </c>
      <c r="BM891" s="13">
        <v>3.3870967741935485</v>
      </c>
      <c r="BN891" s="13">
        <v>2.4838709677419355</v>
      </c>
      <c r="BO891" s="13">
        <v>1.4516129032258065</v>
      </c>
      <c r="BP891" s="13">
        <v>0.90322580645161288</v>
      </c>
      <c r="BQ891" s="13">
        <v>0.64516129032258063</v>
      </c>
      <c r="BR891" s="13">
        <v>0.54838709677419351</v>
      </c>
      <c r="BS891" s="13">
        <v>0.38709677419354838</v>
      </c>
      <c r="BT891" s="13">
        <v>0.25806451612903225</v>
      </c>
      <c r="BU891" s="13">
        <v>0.19354838709677419</v>
      </c>
      <c r="BV891" s="13">
        <v>3.2258064516129031E-2</v>
      </c>
      <c r="BW891" s="13">
        <v>3.2258064516129031E-2</v>
      </c>
      <c r="BX891" s="13"/>
      <c r="BY891" s="13"/>
      <c r="BZ891" s="13"/>
      <c r="CA891" s="13"/>
      <c r="CB891" s="13"/>
      <c r="CC891" s="13"/>
      <c r="CD891" s="13"/>
      <c r="CE891" s="13">
        <v>150.73138888878282</v>
      </c>
    </row>
    <row r="892" spans="1:83" x14ac:dyDescent="0.2">
      <c r="A892" s="10" t="s">
        <v>41</v>
      </c>
      <c r="B892" s="10">
        <v>569</v>
      </c>
      <c r="C892" s="10" t="s">
        <v>95</v>
      </c>
      <c r="D892" s="10">
        <v>2025</v>
      </c>
      <c r="E892" s="13">
        <v>7</v>
      </c>
      <c r="F892" s="13" t="s">
        <v>1201</v>
      </c>
      <c r="G892" s="13">
        <v>11358</v>
      </c>
      <c r="H892" s="13">
        <v>11358</v>
      </c>
      <c r="I892" s="13">
        <v>11123</v>
      </c>
      <c r="J892" s="13">
        <v>11123</v>
      </c>
      <c r="K892" s="13">
        <v>8000</v>
      </c>
      <c r="L892" s="13">
        <v>8000</v>
      </c>
      <c r="M892" s="13">
        <v>8000</v>
      </c>
      <c r="N892" s="13">
        <v>8000</v>
      </c>
      <c r="O892" s="13">
        <v>8000</v>
      </c>
      <c r="P892" s="13">
        <v>8000</v>
      </c>
      <c r="Q892" s="13">
        <v>8000</v>
      </c>
      <c r="R892" s="13">
        <v>8000</v>
      </c>
      <c r="S892" s="13">
        <v>8000</v>
      </c>
      <c r="T892" s="13"/>
      <c r="U892" s="13"/>
      <c r="V892" s="13"/>
      <c r="W892" s="13"/>
      <c r="X892" s="13"/>
      <c r="Y892" s="13"/>
      <c r="Z892" s="13">
        <v>366.38709677419354</v>
      </c>
      <c r="AA892" s="13">
        <v>366.38709677419354</v>
      </c>
      <c r="AB892" s="13">
        <v>358.80645161290323</v>
      </c>
      <c r="AC892" s="13">
        <v>358.80645161290323</v>
      </c>
      <c r="AD892" s="13">
        <v>258.06451612903226</v>
      </c>
      <c r="AE892" s="13">
        <v>258.06451612903226</v>
      </c>
      <c r="AF892" s="13">
        <v>258.06451612903226</v>
      </c>
      <c r="AG892" s="13">
        <v>258.06451612903226</v>
      </c>
      <c r="AH892" s="13">
        <v>258.06451612903226</v>
      </c>
      <c r="AI892" s="13">
        <v>258.06451612903226</v>
      </c>
      <c r="AJ892" s="13">
        <v>258.06451612903226</v>
      </c>
      <c r="AK892" s="13">
        <v>258.06451612903226</v>
      </c>
      <c r="AL892" s="13">
        <v>258.06451612903226</v>
      </c>
      <c r="AM892" s="13"/>
      <c r="AN892" s="13"/>
      <c r="AO892" s="13"/>
      <c r="AP892" s="13"/>
      <c r="AQ892" s="13"/>
      <c r="AR892" s="13"/>
      <c r="AS892" s="13">
        <v>8</v>
      </c>
      <c r="AT892" s="13">
        <v>8</v>
      </c>
      <c r="AU892" s="13">
        <v>6</v>
      </c>
      <c r="AV892" s="13">
        <v>6</v>
      </c>
      <c r="AW892" s="13">
        <v>1</v>
      </c>
      <c r="AX892" s="13">
        <v>1</v>
      </c>
      <c r="AY892" s="13">
        <v>1</v>
      </c>
      <c r="AZ892" s="13">
        <v>1</v>
      </c>
      <c r="BA892" s="13">
        <v>1</v>
      </c>
      <c r="BB892" s="13">
        <v>1</v>
      </c>
      <c r="BC892" s="13">
        <v>1</v>
      </c>
      <c r="BD892" s="13">
        <v>1</v>
      </c>
      <c r="BE892" s="13">
        <v>1</v>
      </c>
      <c r="BF892" s="13"/>
      <c r="BG892" s="13"/>
      <c r="BH892" s="13"/>
      <c r="BI892" s="13"/>
      <c r="BJ892" s="13"/>
      <c r="BK892" s="13"/>
      <c r="BL892" s="13">
        <v>0.25806451612903225</v>
      </c>
      <c r="BM892" s="13">
        <v>0.25806451612903225</v>
      </c>
      <c r="BN892" s="13">
        <v>0.19354838709677419</v>
      </c>
      <c r="BO892" s="13">
        <v>0.19354838709677419</v>
      </c>
      <c r="BP892" s="13">
        <v>3.2258064516129031E-2</v>
      </c>
      <c r="BQ892" s="13">
        <v>3.2258064516129031E-2</v>
      </c>
      <c r="BR892" s="13">
        <v>3.2258064516129031E-2</v>
      </c>
      <c r="BS892" s="13">
        <v>3.2258064516129031E-2</v>
      </c>
      <c r="BT892" s="13">
        <v>3.2258064516129031E-2</v>
      </c>
      <c r="BU892" s="13">
        <v>3.2258064516129031E-2</v>
      </c>
      <c r="BV892" s="13">
        <v>3.2258064516129031E-2</v>
      </c>
      <c r="BW892" s="13">
        <v>3.2258064516129031E-2</v>
      </c>
      <c r="BX892" s="13">
        <v>3.2258064516129031E-2</v>
      </c>
      <c r="BY892" s="13"/>
      <c r="BZ892" s="13"/>
      <c r="CA892" s="13"/>
      <c r="CB892" s="13"/>
      <c r="CC892" s="13"/>
      <c r="CD892" s="13"/>
      <c r="CE892" s="13">
        <v>16.213611111219507</v>
      </c>
    </row>
    <row r="893" spans="1:83" x14ac:dyDescent="0.2">
      <c r="A893" s="10" t="s">
        <v>41</v>
      </c>
      <c r="B893" s="10">
        <v>559</v>
      </c>
      <c r="C893" s="10" t="s">
        <v>109</v>
      </c>
      <c r="D893" s="10">
        <v>2025</v>
      </c>
      <c r="E893" s="13">
        <v>7</v>
      </c>
      <c r="F893" s="13" t="s">
        <v>1202</v>
      </c>
      <c r="G893" s="13">
        <v>16202.000000000004</v>
      </c>
      <c r="H893" s="13">
        <v>16202.000000000004</v>
      </c>
      <c r="I893" s="13">
        <v>15787.000000000004</v>
      </c>
      <c r="J893" s="13">
        <v>12553</v>
      </c>
      <c r="K893" s="13">
        <v>11960</v>
      </c>
      <c r="L893" s="13">
        <v>10280</v>
      </c>
      <c r="M893" s="13">
        <v>10280</v>
      </c>
      <c r="N893" s="13">
        <v>8916</v>
      </c>
      <c r="O893" s="13">
        <v>5789</v>
      </c>
      <c r="P893" s="13">
        <v>3000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>
        <v>522.64516129032268</v>
      </c>
      <c r="AA893" s="13">
        <v>522.64516129032268</v>
      </c>
      <c r="AB893" s="13">
        <v>509.25806451612914</v>
      </c>
      <c r="AC893" s="13">
        <v>404.93548387096774</v>
      </c>
      <c r="AD893" s="13">
        <v>385.80645161290323</v>
      </c>
      <c r="AE893" s="13">
        <v>331.61290322580646</v>
      </c>
      <c r="AF893" s="13">
        <v>331.61290322580646</v>
      </c>
      <c r="AG893" s="13">
        <v>287.61290322580646</v>
      </c>
      <c r="AH893" s="13">
        <v>186.74193548387098</v>
      </c>
      <c r="AI893" s="13">
        <v>96.774193548387103</v>
      </c>
      <c r="AJ893" s="13"/>
      <c r="AK893" s="13"/>
      <c r="AL893" s="13"/>
      <c r="AM893" s="13"/>
      <c r="AN893" s="13"/>
      <c r="AO893" s="13"/>
      <c r="AP893" s="13"/>
      <c r="AQ893" s="13"/>
      <c r="AR893" s="13"/>
      <c r="AS893" s="13">
        <v>22</v>
      </c>
      <c r="AT893" s="13">
        <v>21</v>
      </c>
      <c r="AU893" s="13">
        <v>17</v>
      </c>
      <c r="AV893" s="13">
        <v>8</v>
      </c>
      <c r="AW893" s="13">
        <v>7</v>
      </c>
      <c r="AX893" s="13">
        <v>5</v>
      </c>
      <c r="AY893" s="13">
        <v>5</v>
      </c>
      <c r="AZ893" s="13">
        <v>4</v>
      </c>
      <c r="BA893" s="13">
        <v>2</v>
      </c>
      <c r="BB893" s="13">
        <v>1</v>
      </c>
      <c r="BC893" s="13"/>
      <c r="BD893" s="13"/>
      <c r="BE893" s="13"/>
      <c r="BF893" s="13"/>
      <c r="BG893" s="13"/>
      <c r="BH893" s="13"/>
      <c r="BI893" s="13"/>
      <c r="BJ893" s="13"/>
      <c r="BK893" s="13"/>
      <c r="BL893" s="13">
        <v>0.70967741935483875</v>
      </c>
      <c r="BM893" s="13">
        <v>0.67741935483870963</v>
      </c>
      <c r="BN893" s="13">
        <v>0.54838709677419351</v>
      </c>
      <c r="BO893" s="13">
        <v>0.25806451612903225</v>
      </c>
      <c r="BP893" s="13">
        <v>0.22580645161290322</v>
      </c>
      <c r="BQ893" s="13">
        <v>0.16129032258064516</v>
      </c>
      <c r="BR893" s="13">
        <v>0.16129032258064516</v>
      </c>
      <c r="BS893" s="13">
        <v>0.12903225806451613</v>
      </c>
      <c r="BT893" s="13">
        <v>6.4516129032258063E-2</v>
      </c>
      <c r="BU893" s="13">
        <v>3.2258064516129031E-2</v>
      </c>
      <c r="BV893" s="13"/>
      <c r="BW893" s="13"/>
      <c r="BX893" s="13"/>
      <c r="BY893" s="13"/>
      <c r="BZ893" s="13"/>
      <c r="CA893" s="13"/>
      <c r="CB893" s="13"/>
      <c r="CC893" s="13"/>
      <c r="CD893" s="13"/>
      <c r="CE893" s="13">
        <v>39.444444444437977</v>
      </c>
    </row>
    <row r="894" spans="1:83" x14ac:dyDescent="0.2">
      <c r="A894" s="10" t="s">
        <v>41</v>
      </c>
      <c r="B894" s="10">
        <v>571</v>
      </c>
      <c r="C894" s="10" t="s">
        <v>191</v>
      </c>
      <c r="D894" s="10">
        <v>2025</v>
      </c>
      <c r="E894" s="13">
        <v>7</v>
      </c>
      <c r="F894" s="13" t="s">
        <v>1200</v>
      </c>
      <c r="G894" s="13">
        <v>60728.999999999971</v>
      </c>
      <c r="H894" s="13">
        <v>60728.999999999971</v>
      </c>
      <c r="I894" s="13">
        <v>56339.999999999971</v>
      </c>
      <c r="J894" s="13">
        <v>43129.999999999978</v>
      </c>
      <c r="K894" s="13">
        <v>31589.999999999978</v>
      </c>
      <c r="L894" s="13">
        <v>25461.999999999996</v>
      </c>
      <c r="M894" s="13">
        <v>22138</v>
      </c>
      <c r="N894" s="13">
        <v>19440</v>
      </c>
      <c r="O894" s="13">
        <v>14398</v>
      </c>
      <c r="P894" s="13">
        <v>12398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>
        <v>1958.9999999999991</v>
      </c>
      <c r="AA894" s="13">
        <v>1958.9999999999991</v>
      </c>
      <c r="AB894" s="13">
        <v>1817.4193548387088</v>
      </c>
      <c r="AC894" s="13">
        <v>1391.2903225806444</v>
      </c>
      <c r="AD894" s="13">
        <v>1019.0322580645154</v>
      </c>
      <c r="AE894" s="13">
        <v>821.35483870967732</v>
      </c>
      <c r="AF894" s="13">
        <v>714.12903225806451</v>
      </c>
      <c r="AG894" s="13">
        <v>627.09677419354841</v>
      </c>
      <c r="AH894" s="13">
        <v>464.45161290322579</v>
      </c>
      <c r="AI894" s="13">
        <v>399.93548387096774</v>
      </c>
      <c r="AJ894" s="13"/>
      <c r="AK894" s="13"/>
      <c r="AL894" s="13"/>
      <c r="AM894" s="13"/>
      <c r="AN894" s="13"/>
      <c r="AO894" s="13"/>
      <c r="AP894" s="13"/>
      <c r="AQ894" s="13"/>
      <c r="AR894" s="13"/>
      <c r="AS894" s="13">
        <v>125</v>
      </c>
      <c r="AT894" s="13">
        <v>118</v>
      </c>
      <c r="AU894" s="13">
        <v>79</v>
      </c>
      <c r="AV894" s="13">
        <v>38</v>
      </c>
      <c r="AW894" s="13">
        <v>20</v>
      </c>
      <c r="AX894" s="13">
        <v>13</v>
      </c>
      <c r="AY894" s="13">
        <v>10</v>
      </c>
      <c r="AZ894" s="13">
        <v>8</v>
      </c>
      <c r="BA894" s="13">
        <v>5</v>
      </c>
      <c r="BB894" s="13">
        <v>4</v>
      </c>
      <c r="BC894" s="13"/>
      <c r="BD894" s="13"/>
      <c r="BE894" s="13"/>
      <c r="BF894" s="13"/>
      <c r="BG894" s="13"/>
      <c r="BH894" s="13"/>
      <c r="BI894" s="13"/>
      <c r="BJ894" s="13"/>
      <c r="BK894" s="13"/>
      <c r="BL894" s="13">
        <v>4.032258064516129</v>
      </c>
      <c r="BM894" s="13">
        <v>3.806451612903226</v>
      </c>
      <c r="BN894" s="13">
        <v>2.5483870967741935</v>
      </c>
      <c r="BO894" s="13">
        <v>1.2258064516129032</v>
      </c>
      <c r="BP894" s="13">
        <v>0.64516129032258063</v>
      </c>
      <c r="BQ894" s="13">
        <v>0.41935483870967744</v>
      </c>
      <c r="BR894" s="13">
        <v>0.32258064516129031</v>
      </c>
      <c r="BS894" s="13">
        <v>0.25806451612903225</v>
      </c>
      <c r="BT894" s="13">
        <v>0.16129032258064516</v>
      </c>
      <c r="BU894" s="13">
        <v>0.12903225806451613</v>
      </c>
      <c r="BV894" s="13"/>
      <c r="BW894" s="13"/>
      <c r="BX894" s="13"/>
      <c r="BY894" s="13"/>
      <c r="BZ894" s="13"/>
      <c r="CA894" s="13"/>
      <c r="CB894" s="13"/>
      <c r="CC894" s="13"/>
      <c r="CD894" s="13"/>
      <c r="CE894" s="13">
        <v>166.49694444461028</v>
      </c>
    </row>
    <row r="895" spans="1:83" x14ac:dyDescent="0.2">
      <c r="A895" s="10" t="s">
        <v>41</v>
      </c>
      <c r="B895" s="10">
        <v>805</v>
      </c>
      <c r="C895" s="10" t="s">
        <v>137</v>
      </c>
      <c r="D895" s="10">
        <v>2025</v>
      </c>
      <c r="E895" s="13">
        <v>7</v>
      </c>
      <c r="F895" s="13" t="s">
        <v>1198</v>
      </c>
      <c r="G895" s="13">
        <v>2412</v>
      </c>
      <c r="H895" s="13">
        <v>2412</v>
      </c>
      <c r="I895" s="13">
        <v>2322</v>
      </c>
      <c r="J895" s="13">
        <v>2322</v>
      </c>
      <c r="K895" s="13">
        <v>1813.0000000000002</v>
      </c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>
        <v>77.806451612903231</v>
      </c>
      <c r="AA895" s="13">
        <v>77.806451612903231</v>
      </c>
      <c r="AB895" s="13">
        <v>74.903225806451616</v>
      </c>
      <c r="AC895" s="13">
        <v>74.903225806451616</v>
      </c>
      <c r="AD895" s="13">
        <v>58.483870967741943</v>
      </c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>
        <v>4</v>
      </c>
      <c r="AT895" s="13">
        <v>4</v>
      </c>
      <c r="AU895" s="13">
        <v>3</v>
      </c>
      <c r="AV895" s="13">
        <v>3</v>
      </c>
      <c r="AW895" s="13">
        <v>2</v>
      </c>
      <c r="AX895" s="13"/>
      <c r="AY895" s="13"/>
      <c r="AZ895" s="13"/>
      <c r="BA895" s="13"/>
      <c r="BB895" s="13"/>
      <c r="BC895" s="13"/>
      <c r="BD895" s="13"/>
      <c r="BE895" s="13"/>
      <c r="BF895" s="13"/>
      <c r="BG895" s="13"/>
      <c r="BH895" s="13"/>
      <c r="BI895" s="13"/>
      <c r="BJ895" s="13"/>
      <c r="BK895" s="13"/>
      <c r="BL895" s="13">
        <v>0.12903225806451613</v>
      </c>
      <c r="BM895" s="13">
        <v>0.12903225806451613</v>
      </c>
      <c r="BN895" s="13">
        <v>9.6774193548387094E-2</v>
      </c>
      <c r="BO895" s="13">
        <v>9.6774193548387094E-2</v>
      </c>
      <c r="BP895" s="13">
        <v>6.4516129032258063E-2</v>
      </c>
      <c r="BQ895" s="13"/>
      <c r="BR895" s="13"/>
      <c r="BS895" s="13"/>
      <c r="BT895" s="13"/>
      <c r="BU895" s="13"/>
      <c r="BV895" s="13"/>
      <c r="BW895" s="13"/>
      <c r="BX895" s="13"/>
      <c r="BY895" s="13"/>
      <c r="BZ895" s="13"/>
      <c r="CA895" s="13"/>
      <c r="CB895" s="13"/>
      <c r="CC895" s="13"/>
      <c r="CD895" s="13"/>
      <c r="CE895" s="13">
        <v>18.16194444441004</v>
      </c>
    </row>
    <row r="896" spans="1:83" x14ac:dyDescent="0.2">
      <c r="A896" s="10" t="s">
        <v>41</v>
      </c>
      <c r="B896" s="10">
        <v>557</v>
      </c>
      <c r="C896" s="10" t="s">
        <v>182</v>
      </c>
      <c r="D896" s="10">
        <v>2025</v>
      </c>
      <c r="E896" s="13">
        <v>7</v>
      </c>
      <c r="F896" s="13" t="s">
        <v>1204</v>
      </c>
      <c r="G896" s="13">
        <v>9055</v>
      </c>
      <c r="H896" s="13">
        <v>9055</v>
      </c>
      <c r="I896" s="13">
        <v>8847</v>
      </c>
      <c r="J896" s="13">
        <v>6050</v>
      </c>
      <c r="K896" s="13">
        <v>4138</v>
      </c>
      <c r="L896" s="13">
        <v>4138</v>
      </c>
      <c r="M896" s="13">
        <v>3000</v>
      </c>
      <c r="N896" s="13">
        <v>3000</v>
      </c>
      <c r="O896" s="13">
        <v>3000</v>
      </c>
      <c r="P896" s="13">
        <v>3000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>
        <v>292.09677419354841</v>
      </c>
      <c r="AA896" s="13">
        <v>292.09677419354841</v>
      </c>
      <c r="AB896" s="13">
        <v>285.38709677419354</v>
      </c>
      <c r="AC896" s="13">
        <v>195.16129032258064</v>
      </c>
      <c r="AD896" s="13">
        <v>133.48387096774192</v>
      </c>
      <c r="AE896" s="13">
        <v>133.48387096774192</v>
      </c>
      <c r="AF896" s="13">
        <v>96.774193548387103</v>
      </c>
      <c r="AG896" s="13">
        <v>96.774193548387103</v>
      </c>
      <c r="AH896" s="13">
        <v>96.774193548387103</v>
      </c>
      <c r="AI896" s="13">
        <v>96.774193548387103</v>
      </c>
      <c r="AJ896" s="13"/>
      <c r="AK896" s="13"/>
      <c r="AL896" s="13"/>
      <c r="AM896" s="13"/>
      <c r="AN896" s="13"/>
      <c r="AO896" s="13"/>
      <c r="AP896" s="13"/>
      <c r="AQ896" s="13"/>
      <c r="AR896" s="13"/>
      <c r="AS896" s="13">
        <v>16</v>
      </c>
      <c r="AT896" s="13">
        <v>15</v>
      </c>
      <c r="AU896" s="13">
        <v>13</v>
      </c>
      <c r="AV896" s="13">
        <v>5</v>
      </c>
      <c r="AW896" s="13">
        <v>2</v>
      </c>
      <c r="AX896" s="13">
        <v>2</v>
      </c>
      <c r="AY896" s="13">
        <v>1</v>
      </c>
      <c r="AZ896" s="13">
        <v>1</v>
      </c>
      <c r="BA896" s="13">
        <v>1</v>
      </c>
      <c r="BB896" s="13">
        <v>1</v>
      </c>
      <c r="BC896" s="13"/>
      <c r="BD896" s="13"/>
      <c r="BE896" s="13"/>
      <c r="BF896" s="13"/>
      <c r="BG896" s="13"/>
      <c r="BH896" s="13"/>
      <c r="BI896" s="13"/>
      <c r="BJ896" s="13"/>
      <c r="BK896" s="13"/>
      <c r="BL896" s="13">
        <v>0.5161290322580645</v>
      </c>
      <c r="BM896" s="13">
        <v>0.4838709677419355</v>
      </c>
      <c r="BN896" s="13">
        <v>0.41935483870967744</v>
      </c>
      <c r="BO896" s="13">
        <v>0.16129032258064516</v>
      </c>
      <c r="BP896" s="13">
        <v>6.4516129032258063E-2</v>
      </c>
      <c r="BQ896" s="13">
        <v>6.4516129032258063E-2</v>
      </c>
      <c r="BR896" s="13">
        <v>3.2258064516129031E-2</v>
      </c>
      <c r="BS896" s="13">
        <v>3.2258064516129031E-2</v>
      </c>
      <c r="BT896" s="13">
        <v>3.2258064516129031E-2</v>
      </c>
      <c r="BU896" s="13">
        <v>3.2258064516129031E-2</v>
      </c>
      <c r="BV896" s="13"/>
      <c r="BW896" s="13"/>
      <c r="BX896" s="13"/>
      <c r="BY896" s="13"/>
      <c r="BZ896" s="13"/>
      <c r="CA896" s="13"/>
      <c r="CB896" s="13"/>
      <c r="CC896" s="13"/>
      <c r="CD896" s="13"/>
      <c r="CE896" s="13">
        <v>15.969999999999999</v>
      </c>
    </row>
    <row r="897" spans="1:83" x14ac:dyDescent="0.2">
      <c r="A897" s="10" t="s">
        <v>37</v>
      </c>
      <c r="B897" s="10">
        <v>520</v>
      </c>
      <c r="C897" s="10" t="s">
        <v>101</v>
      </c>
      <c r="D897" s="10">
        <v>2025</v>
      </c>
      <c r="E897" s="13">
        <v>6</v>
      </c>
      <c r="F897" s="13" t="s">
        <v>1205</v>
      </c>
      <c r="G897" s="13">
        <v>8660.0000000000018</v>
      </c>
      <c r="H897" s="13">
        <v>8660.0000000000018</v>
      </c>
      <c r="I897" s="13">
        <v>8276.0000000000018</v>
      </c>
      <c r="J897" s="13">
        <v>6068</v>
      </c>
      <c r="K897" s="13">
        <v>6068</v>
      </c>
      <c r="L897" s="13">
        <v>6068</v>
      </c>
      <c r="M897" s="13">
        <v>6068</v>
      </c>
      <c r="N897" s="13">
        <v>6068</v>
      </c>
      <c r="O897" s="13">
        <v>6068</v>
      </c>
      <c r="P897" s="13">
        <v>6068</v>
      </c>
      <c r="Q897" s="13">
        <v>6068</v>
      </c>
      <c r="R897" s="13">
        <v>6068</v>
      </c>
      <c r="S897" s="13"/>
      <c r="T897" s="13"/>
      <c r="U897" s="13"/>
      <c r="V897" s="13"/>
      <c r="W897" s="13"/>
      <c r="X897" s="13"/>
      <c r="Y897" s="13"/>
      <c r="Z897" s="13">
        <v>288.66666666666674</v>
      </c>
      <c r="AA897" s="13">
        <v>288.66666666666674</v>
      </c>
      <c r="AB897" s="13">
        <v>275.86666666666673</v>
      </c>
      <c r="AC897" s="13">
        <v>202.26666666666668</v>
      </c>
      <c r="AD897" s="13">
        <v>202.26666666666668</v>
      </c>
      <c r="AE897" s="13">
        <v>202.26666666666668</v>
      </c>
      <c r="AF897" s="13">
        <v>202.26666666666668</v>
      </c>
      <c r="AG897" s="13">
        <v>202.26666666666668</v>
      </c>
      <c r="AH897" s="13">
        <v>202.26666666666668</v>
      </c>
      <c r="AI897" s="13">
        <v>202.26666666666668</v>
      </c>
      <c r="AJ897" s="13">
        <v>202.26666666666668</v>
      </c>
      <c r="AK897" s="13">
        <v>202.26666666666668</v>
      </c>
      <c r="AL897" s="13"/>
      <c r="AM897" s="13"/>
      <c r="AN897" s="13"/>
      <c r="AO897" s="13"/>
      <c r="AP897" s="13"/>
      <c r="AQ897" s="13"/>
      <c r="AR897" s="13"/>
      <c r="AS897" s="13">
        <v>12</v>
      </c>
      <c r="AT897" s="13">
        <v>12</v>
      </c>
      <c r="AU897" s="13">
        <v>8</v>
      </c>
      <c r="AV897" s="13">
        <v>1</v>
      </c>
      <c r="AW897" s="13">
        <v>1</v>
      </c>
      <c r="AX897" s="13">
        <v>1</v>
      </c>
      <c r="AY897" s="13">
        <v>1</v>
      </c>
      <c r="AZ897" s="13">
        <v>1</v>
      </c>
      <c r="BA897" s="13">
        <v>1</v>
      </c>
      <c r="BB897" s="13">
        <v>1</v>
      </c>
      <c r="BC897" s="13">
        <v>1</v>
      </c>
      <c r="BD897" s="13">
        <v>1</v>
      </c>
      <c r="BE897" s="13"/>
      <c r="BF897" s="13"/>
      <c r="BG897" s="13"/>
      <c r="BH897" s="13"/>
      <c r="BI897" s="13"/>
      <c r="BJ897" s="13"/>
      <c r="BK897" s="13"/>
      <c r="BL897" s="13">
        <v>0.4</v>
      </c>
      <c r="BM897" s="13">
        <v>0.4</v>
      </c>
      <c r="BN897" s="13">
        <v>0.26666666666666666</v>
      </c>
      <c r="BO897" s="13">
        <v>3.3333333333333333E-2</v>
      </c>
      <c r="BP897" s="13">
        <v>3.3333333333333333E-2</v>
      </c>
      <c r="BQ897" s="13">
        <v>3.3333333333333333E-2</v>
      </c>
      <c r="BR897" s="13">
        <v>3.3333333333333333E-2</v>
      </c>
      <c r="BS897" s="13">
        <v>3.3333333333333333E-2</v>
      </c>
      <c r="BT897" s="13">
        <v>3.3333333333333333E-2</v>
      </c>
      <c r="BU897" s="13">
        <v>3.3333333333333333E-2</v>
      </c>
      <c r="BV897" s="13">
        <v>3.3333333333333333E-2</v>
      </c>
      <c r="BW897" s="13">
        <v>3.3333333333333333E-2</v>
      </c>
      <c r="BX897" s="13"/>
      <c r="BY897" s="13"/>
      <c r="BZ897" s="13"/>
      <c r="CA897" s="13"/>
      <c r="CB897" s="13"/>
      <c r="CC897" s="13"/>
      <c r="CD897" s="13"/>
      <c r="CE897" s="13"/>
    </row>
    <row r="898" spans="1:83" x14ac:dyDescent="0.2">
      <c r="A898" s="10" t="s">
        <v>37</v>
      </c>
      <c r="B898" s="10">
        <v>817</v>
      </c>
      <c r="C898" s="10" t="s">
        <v>93</v>
      </c>
      <c r="D898" s="10">
        <v>2025</v>
      </c>
      <c r="E898" s="13">
        <v>6</v>
      </c>
      <c r="F898" s="13" t="s">
        <v>1206</v>
      </c>
      <c r="G898" s="13">
        <v>516</v>
      </c>
      <c r="H898" s="13">
        <v>516</v>
      </c>
      <c r="I898" s="13">
        <v>338</v>
      </c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>
        <v>17.2</v>
      </c>
      <c r="AA898" s="13">
        <v>17.2</v>
      </c>
      <c r="AB898" s="13">
        <v>11.266666666666667</v>
      </c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>
        <v>2</v>
      </c>
      <c r="AT898" s="13">
        <v>2</v>
      </c>
      <c r="AU898" s="13">
        <v>1</v>
      </c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  <c r="BF898" s="13"/>
      <c r="BG898" s="13"/>
      <c r="BH898" s="13"/>
      <c r="BI898" s="13"/>
      <c r="BJ898" s="13"/>
      <c r="BK898" s="13"/>
      <c r="BL898" s="13">
        <v>6.6666666666666666E-2</v>
      </c>
      <c r="BM898" s="13">
        <v>6.6666666666666666E-2</v>
      </c>
      <c r="BN898" s="13">
        <v>3.3333333333333333E-2</v>
      </c>
      <c r="BO898" s="13"/>
      <c r="BP898" s="13"/>
      <c r="BQ898" s="13"/>
      <c r="BR898" s="13"/>
      <c r="BS898" s="13"/>
      <c r="BT898" s="13"/>
      <c r="BU898" s="13"/>
      <c r="BV898" s="13"/>
      <c r="BW898" s="13"/>
      <c r="BX898" s="13"/>
      <c r="BY898" s="13"/>
      <c r="BZ898" s="13"/>
      <c r="CA898" s="13"/>
      <c r="CB898" s="13"/>
      <c r="CC898" s="13"/>
      <c r="CD898" s="13"/>
      <c r="CE898" s="13">
        <v>8</v>
      </c>
    </row>
    <row r="899" spans="1:83" x14ac:dyDescent="0.2">
      <c r="A899" s="10" t="s">
        <v>37</v>
      </c>
      <c r="B899" s="10">
        <v>543</v>
      </c>
      <c r="C899" s="10" t="s">
        <v>110</v>
      </c>
      <c r="D899" s="10">
        <v>2025</v>
      </c>
      <c r="E899" s="13">
        <v>6</v>
      </c>
      <c r="F899" s="13" t="s">
        <v>1208</v>
      </c>
      <c r="G899" s="13">
        <v>120461.95000000019</v>
      </c>
      <c r="H899" s="13">
        <v>120461.95000000019</v>
      </c>
      <c r="I899" s="13">
        <v>111225.95000000019</v>
      </c>
      <c r="J899" s="13">
        <v>86019.950000000055</v>
      </c>
      <c r="K899" s="13">
        <v>68010.999999999942</v>
      </c>
      <c r="L899" s="13">
        <v>62805.999999999949</v>
      </c>
      <c r="M899" s="13">
        <v>57299.999999999949</v>
      </c>
      <c r="N899" s="13">
        <v>55878.999999999949</v>
      </c>
      <c r="O899" s="13">
        <v>52595.999999999942</v>
      </c>
      <c r="P899" s="13">
        <v>50067.999999999949</v>
      </c>
      <c r="Q899" s="13">
        <v>16529</v>
      </c>
      <c r="R899" s="13">
        <v>16529</v>
      </c>
      <c r="S899" s="13"/>
      <c r="T899" s="13"/>
      <c r="U899" s="13"/>
      <c r="V899" s="13"/>
      <c r="W899" s="13"/>
      <c r="X899" s="13"/>
      <c r="Y899" s="13"/>
      <c r="Z899" s="13">
        <v>4015.3983333333395</v>
      </c>
      <c r="AA899" s="13">
        <v>4015.3983333333395</v>
      </c>
      <c r="AB899" s="13">
        <v>3707.5316666666727</v>
      </c>
      <c r="AC899" s="13">
        <v>2867.3316666666683</v>
      </c>
      <c r="AD899" s="13">
        <v>2267.0333333333315</v>
      </c>
      <c r="AE899" s="13">
        <v>2093.5333333333315</v>
      </c>
      <c r="AF899" s="13">
        <v>1909.9999999999984</v>
      </c>
      <c r="AG899" s="13">
        <v>1862.6333333333316</v>
      </c>
      <c r="AH899" s="13">
        <v>1753.199999999998</v>
      </c>
      <c r="AI899" s="13">
        <v>1668.9333333333316</v>
      </c>
      <c r="AJ899" s="13">
        <v>550.9666666666667</v>
      </c>
      <c r="AK899" s="13">
        <v>550.9666666666667</v>
      </c>
      <c r="AL899" s="13"/>
      <c r="AM899" s="13"/>
      <c r="AN899" s="13"/>
      <c r="AO899" s="13"/>
      <c r="AP899" s="13"/>
      <c r="AQ899" s="13"/>
      <c r="AR899" s="13"/>
      <c r="AS899" s="13">
        <v>224</v>
      </c>
      <c r="AT899" s="13">
        <v>219</v>
      </c>
      <c r="AU899" s="13">
        <v>138</v>
      </c>
      <c r="AV899" s="13">
        <v>59</v>
      </c>
      <c r="AW899" s="13">
        <v>29</v>
      </c>
      <c r="AX899" s="13">
        <v>23</v>
      </c>
      <c r="AY899" s="13">
        <v>18</v>
      </c>
      <c r="AZ899" s="13">
        <v>17</v>
      </c>
      <c r="BA899" s="13">
        <v>15</v>
      </c>
      <c r="BB899" s="13">
        <v>14</v>
      </c>
      <c r="BC899" s="13">
        <v>3</v>
      </c>
      <c r="BD899" s="13">
        <v>3</v>
      </c>
      <c r="BE899" s="13"/>
      <c r="BF899" s="13"/>
      <c r="BG899" s="13"/>
      <c r="BH899" s="13"/>
      <c r="BI899" s="13"/>
      <c r="BJ899" s="13"/>
      <c r="BK899" s="13"/>
      <c r="BL899" s="13">
        <v>7.4666666666666668</v>
      </c>
      <c r="BM899" s="13">
        <v>7.3</v>
      </c>
      <c r="BN899" s="13">
        <v>4.5999999999999996</v>
      </c>
      <c r="BO899" s="13">
        <v>1.9666666666666666</v>
      </c>
      <c r="BP899" s="13">
        <v>0.96666666666666667</v>
      </c>
      <c r="BQ899" s="13">
        <v>0.76666666666666672</v>
      </c>
      <c r="BR899" s="13">
        <v>0.6</v>
      </c>
      <c r="BS899" s="13">
        <v>0.56666666666666665</v>
      </c>
      <c r="BT899" s="13">
        <v>0.5</v>
      </c>
      <c r="BU899" s="13">
        <v>0.46666666666666667</v>
      </c>
      <c r="BV899" s="13">
        <v>0.1</v>
      </c>
      <c r="BW899" s="13">
        <v>0.1</v>
      </c>
      <c r="BX899" s="13"/>
      <c r="BY899" s="13"/>
      <c r="BZ899" s="13"/>
      <c r="CA899" s="13"/>
      <c r="CB899" s="13"/>
      <c r="CC899" s="13"/>
      <c r="CD899" s="13"/>
      <c r="CE899" s="13">
        <v>40.58</v>
      </c>
    </row>
    <row r="900" spans="1:83" x14ac:dyDescent="0.2">
      <c r="A900" s="10" t="s">
        <v>37</v>
      </c>
      <c r="B900" s="10">
        <v>544</v>
      </c>
      <c r="C900" s="10" t="s">
        <v>99</v>
      </c>
      <c r="D900" s="10">
        <v>2025</v>
      </c>
      <c r="E900" s="13">
        <v>6</v>
      </c>
      <c r="F900" s="13" t="s">
        <v>1209</v>
      </c>
      <c r="G900" s="13">
        <v>122993.85000000019</v>
      </c>
      <c r="H900" s="13">
        <v>122993.85000000019</v>
      </c>
      <c r="I900" s="13">
        <v>113030.0000000002</v>
      </c>
      <c r="J900" s="13">
        <v>82587</v>
      </c>
      <c r="K900" s="13">
        <v>54481.999999999935</v>
      </c>
      <c r="L900" s="13">
        <v>49152.999999999942</v>
      </c>
      <c r="M900" s="13">
        <v>40598.999999999949</v>
      </c>
      <c r="N900" s="13">
        <v>31408.999999999978</v>
      </c>
      <c r="O900" s="13">
        <v>26380.999999999985</v>
      </c>
      <c r="P900" s="13">
        <v>19566.000000000004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>
        <v>4099.7950000000064</v>
      </c>
      <c r="AA900" s="13">
        <v>4099.7950000000064</v>
      </c>
      <c r="AB900" s="13">
        <v>3767.6666666666733</v>
      </c>
      <c r="AC900" s="13">
        <v>2752.9</v>
      </c>
      <c r="AD900" s="13">
        <v>1816.0666666666646</v>
      </c>
      <c r="AE900" s="13">
        <v>1638.4333333333313</v>
      </c>
      <c r="AF900" s="13">
        <v>1353.2999999999984</v>
      </c>
      <c r="AG900" s="13">
        <v>1046.966666666666</v>
      </c>
      <c r="AH900" s="13">
        <v>879.36666666666622</v>
      </c>
      <c r="AI900" s="13">
        <v>652.20000000000016</v>
      </c>
      <c r="AJ900" s="13"/>
      <c r="AK900" s="13"/>
      <c r="AL900" s="13"/>
      <c r="AM900" s="13"/>
      <c r="AN900" s="13"/>
      <c r="AO900" s="13"/>
      <c r="AP900" s="13"/>
      <c r="AQ900" s="13"/>
      <c r="AR900" s="13"/>
      <c r="AS900" s="13">
        <v>271</v>
      </c>
      <c r="AT900" s="13">
        <v>255</v>
      </c>
      <c r="AU900" s="13">
        <v>169</v>
      </c>
      <c r="AV900" s="13">
        <v>79</v>
      </c>
      <c r="AW900" s="13">
        <v>33</v>
      </c>
      <c r="AX900" s="13">
        <v>27</v>
      </c>
      <c r="AY900" s="13">
        <v>19</v>
      </c>
      <c r="AZ900" s="13">
        <v>12</v>
      </c>
      <c r="BA900" s="13">
        <v>9</v>
      </c>
      <c r="BB900" s="13">
        <v>6</v>
      </c>
      <c r="BC900" s="13"/>
      <c r="BD900" s="13"/>
      <c r="BE900" s="13"/>
      <c r="BF900" s="13"/>
      <c r="BG900" s="13"/>
      <c r="BH900" s="13"/>
      <c r="BI900" s="13"/>
      <c r="BJ900" s="13"/>
      <c r="BK900" s="13"/>
      <c r="BL900" s="13">
        <v>9.0333333333333332</v>
      </c>
      <c r="BM900" s="13">
        <v>8.5</v>
      </c>
      <c r="BN900" s="13">
        <v>5.6333333333333337</v>
      </c>
      <c r="BO900" s="13">
        <v>2.6333333333333333</v>
      </c>
      <c r="BP900" s="13">
        <v>1.1000000000000001</v>
      </c>
      <c r="BQ900" s="13">
        <v>0.9</v>
      </c>
      <c r="BR900" s="13">
        <v>0.6333333333333333</v>
      </c>
      <c r="BS900" s="13">
        <v>0.4</v>
      </c>
      <c r="BT900" s="13">
        <v>0.3</v>
      </c>
      <c r="BU900" s="13">
        <v>0.2</v>
      </c>
      <c r="BV900" s="13"/>
      <c r="BW900" s="13"/>
      <c r="BX900" s="13"/>
      <c r="BY900" s="13"/>
      <c r="BZ900" s="13"/>
      <c r="CA900" s="13"/>
      <c r="CB900" s="13"/>
      <c r="CC900" s="13"/>
      <c r="CD900" s="13"/>
      <c r="CE900" s="13">
        <v>85.381666666823435</v>
      </c>
    </row>
    <row r="901" spans="1:83" x14ac:dyDescent="0.2">
      <c r="A901" s="10" t="s">
        <v>37</v>
      </c>
      <c r="B901" s="10">
        <v>565</v>
      </c>
      <c r="C901" s="10" t="s">
        <v>187</v>
      </c>
      <c r="D901" s="10">
        <v>2025</v>
      </c>
      <c r="E901" s="13">
        <v>6</v>
      </c>
      <c r="F901" s="13" t="s">
        <v>1211</v>
      </c>
      <c r="G901" s="13">
        <v>9449</v>
      </c>
      <c r="H901" s="13">
        <v>9449</v>
      </c>
      <c r="I901" s="13">
        <v>8569</v>
      </c>
      <c r="J901" s="13">
        <v>7180</v>
      </c>
      <c r="K901" s="13">
        <v>5289</v>
      </c>
      <c r="L901" s="13">
        <v>5289</v>
      </c>
      <c r="M901" s="13">
        <v>3209</v>
      </c>
      <c r="N901" s="13">
        <v>3209</v>
      </c>
      <c r="O901" s="13">
        <v>3209</v>
      </c>
      <c r="P901" s="13">
        <v>3209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>
        <v>314.96666666666664</v>
      </c>
      <c r="AA901" s="13">
        <v>314.96666666666664</v>
      </c>
      <c r="AB901" s="13">
        <v>285.63333333333333</v>
      </c>
      <c r="AC901" s="13">
        <v>239.33333333333334</v>
      </c>
      <c r="AD901" s="13">
        <v>176.3</v>
      </c>
      <c r="AE901" s="13">
        <v>176.3</v>
      </c>
      <c r="AF901" s="13">
        <v>106.96666666666667</v>
      </c>
      <c r="AG901" s="13">
        <v>106.96666666666667</v>
      </c>
      <c r="AH901" s="13">
        <v>106.96666666666667</v>
      </c>
      <c r="AI901" s="13">
        <v>106.96666666666667</v>
      </c>
      <c r="AJ901" s="13"/>
      <c r="AK901" s="13"/>
      <c r="AL901" s="13"/>
      <c r="AM901" s="13"/>
      <c r="AN901" s="13"/>
      <c r="AO901" s="13"/>
      <c r="AP901" s="13"/>
      <c r="AQ901" s="13"/>
      <c r="AR901" s="13"/>
      <c r="AS901" s="13">
        <v>18</v>
      </c>
      <c r="AT901" s="13">
        <v>17</v>
      </c>
      <c r="AU901" s="13">
        <v>10</v>
      </c>
      <c r="AV901" s="13">
        <v>6</v>
      </c>
      <c r="AW901" s="13">
        <v>3</v>
      </c>
      <c r="AX901" s="13">
        <v>3</v>
      </c>
      <c r="AY901" s="13">
        <v>1</v>
      </c>
      <c r="AZ901" s="13">
        <v>1</v>
      </c>
      <c r="BA901" s="13">
        <v>1</v>
      </c>
      <c r="BB901" s="13">
        <v>1</v>
      </c>
      <c r="BC901" s="13"/>
      <c r="BD901" s="13"/>
      <c r="BE901" s="13"/>
      <c r="BF901" s="13"/>
      <c r="BG901" s="13"/>
      <c r="BH901" s="13"/>
      <c r="BI901" s="13"/>
      <c r="BJ901" s="13"/>
      <c r="BK901" s="13"/>
      <c r="BL901" s="13">
        <v>0.6</v>
      </c>
      <c r="BM901" s="13">
        <v>0.56666666666666665</v>
      </c>
      <c r="BN901" s="13">
        <v>0.33333333333333331</v>
      </c>
      <c r="BO901" s="13">
        <v>0.2</v>
      </c>
      <c r="BP901" s="13">
        <v>0.1</v>
      </c>
      <c r="BQ901" s="13">
        <v>0.1</v>
      </c>
      <c r="BR901" s="13">
        <v>3.3333333333333333E-2</v>
      </c>
      <c r="BS901" s="13">
        <v>3.3333333333333333E-2</v>
      </c>
      <c r="BT901" s="13">
        <v>3.3333333333333333E-2</v>
      </c>
      <c r="BU901" s="13">
        <v>3.3333333333333333E-2</v>
      </c>
      <c r="BV901" s="13"/>
      <c r="BW901" s="13"/>
      <c r="BX901" s="13"/>
      <c r="BY901" s="13"/>
      <c r="BZ901" s="13"/>
      <c r="CA901" s="13"/>
      <c r="CB901" s="13"/>
      <c r="CC901" s="13"/>
      <c r="CD901" s="13"/>
      <c r="CE901" s="13">
        <v>16</v>
      </c>
    </row>
    <row r="902" spans="1:83" x14ac:dyDescent="0.2">
      <c r="A902" s="10" t="s">
        <v>37</v>
      </c>
      <c r="B902" s="10">
        <v>517</v>
      </c>
      <c r="C902" s="10" t="s">
        <v>165</v>
      </c>
      <c r="D902" s="10">
        <v>2025</v>
      </c>
      <c r="E902" s="13">
        <v>6</v>
      </c>
      <c r="F902" s="13" t="s">
        <v>1207</v>
      </c>
      <c r="G902" s="13">
        <v>25304.999999999996</v>
      </c>
      <c r="H902" s="13">
        <v>25304.999999999996</v>
      </c>
      <c r="I902" s="13">
        <v>22864</v>
      </c>
      <c r="J902" s="13">
        <v>18207.000000000007</v>
      </c>
      <c r="K902" s="13">
        <v>17131.000000000007</v>
      </c>
      <c r="L902" s="13">
        <v>14486.000000000002</v>
      </c>
      <c r="M902" s="13">
        <v>12376.000000000002</v>
      </c>
      <c r="N902" s="13">
        <v>12376.000000000002</v>
      </c>
      <c r="O902" s="13">
        <v>9009</v>
      </c>
      <c r="P902" s="13">
        <v>9009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>
        <v>843.49999999999989</v>
      </c>
      <c r="AA902" s="13">
        <v>843.49999999999989</v>
      </c>
      <c r="AB902" s="13">
        <v>762.13333333333333</v>
      </c>
      <c r="AC902" s="13">
        <v>606.9000000000002</v>
      </c>
      <c r="AD902" s="13">
        <v>571.03333333333353</v>
      </c>
      <c r="AE902" s="13">
        <v>482.86666666666673</v>
      </c>
      <c r="AF902" s="13">
        <v>412.53333333333342</v>
      </c>
      <c r="AG902" s="13">
        <v>412.53333333333342</v>
      </c>
      <c r="AH902" s="13">
        <v>300.3</v>
      </c>
      <c r="AI902" s="13">
        <v>300.3</v>
      </c>
      <c r="AJ902" s="13"/>
      <c r="AK902" s="13"/>
      <c r="AL902" s="13"/>
      <c r="AM902" s="13"/>
      <c r="AN902" s="13"/>
      <c r="AO902" s="13"/>
      <c r="AP902" s="13"/>
      <c r="AQ902" s="13"/>
      <c r="AR902" s="13"/>
      <c r="AS902" s="13">
        <v>47</v>
      </c>
      <c r="AT902" s="13">
        <v>47</v>
      </c>
      <c r="AU902" s="13">
        <v>28</v>
      </c>
      <c r="AV902" s="13">
        <v>12</v>
      </c>
      <c r="AW902" s="13">
        <v>10</v>
      </c>
      <c r="AX902" s="13">
        <v>7</v>
      </c>
      <c r="AY902" s="13">
        <v>5</v>
      </c>
      <c r="AZ902" s="13">
        <v>5</v>
      </c>
      <c r="BA902" s="13">
        <v>3</v>
      </c>
      <c r="BB902" s="13">
        <v>3</v>
      </c>
      <c r="BC902" s="13"/>
      <c r="BD902" s="13"/>
      <c r="BE902" s="13"/>
      <c r="BF902" s="13"/>
      <c r="BG902" s="13"/>
      <c r="BH902" s="13"/>
      <c r="BI902" s="13"/>
      <c r="BJ902" s="13"/>
      <c r="BK902" s="13"/>
      <c r="BL902" s="13">
        <v>1.5666666666666667</v>
      </c>
      <c r="BM902" s="13">
        <v>1.5666666666666667</v>
      </c>
      <c r="BN902" s="13">
        <v>0.93333333333333335</v>
      </c>
      <c r="BO902" s="13">
        <v>0.4</v>
      </c>
      <c r="BP902" s="13">
        <v>0.33333333333333331</v>
      </c>
      <c r="BQ902" s="13">
        <v>0.23333333333333334</v>
      </c>
      <c r="BR902" s="13">
        <v>0.16666666666666666</v>
      </c>
      <c r="BS902" s="13">
        <v>0.16666666666666666</v>
      </c>
      <c r="BT902" s="13">
        <v>0.1</v>
      </c>
      <c r="BU902" s="13">
        <v>0.1</v>
      </c>
      <c r="BV902" s="13"/>
      <c r="BW902" s="13"/>
      <c r="BX902" s="13"/>
      <c r="BY902" s="13"/>
      <c r="BZ902" s="13"/>
      <c r="CA902" s="13"/>
      <c r="CB902" s="13"/>
      <c r="CC902" s="13"/>
      <c r="CD902" s="13"/>
      <c r="CE902" s="13">
        <v>8</v>
      </c>
    </row>
    <row r="903" spans="1:83" x14ac:dyDescent="0.2">
      <c r="A903" s="10" t="s">
        <v>37</v>
      </c>
      <c r="B903" s="10">
        <v>835</v>
      </c>
      <c r="C903" s="10" t="s">
        <v>121</v>
      </c>
      <c r="D903" s="10">
        <v>2025</v>
      </c>
      <c r="E903" s="13">
        <v>6</v>
      </c>
      <c r="F903" s="13" t="s">
        <v>1210</v>
      </c>
      <c r="G903" s="13">
        <v>7645</v>
      </c>
      <c r="H903" s="13">
        <v>7645</v>
      </c>
      <c r="I903" s="13">
        <v>7200</v>
      </c>
      <c r="J903" s="13">
        <v>5817</v>
      </c>
      <c r="K903" s="13">
        <v>845</v>
      </c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>
        <v>254.83333333333334</v>
      </c>
      <c r="AA903" s="13">
        <v>254.83333333333334</v>
      </c>
      <c r="AB903" s="13">
        <v>240</v>
      </c>
      <c r="AC903" s="13">
        <v>193.9</v>
      </c>
      <c r="AD903" s="13">
        <v>28.166666666666668</v>
      </c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>
        <v>17</v>
      </c>
      <c r="AT903" s="13">
        <v>17</v>
      </c>
      <c r="AU903" s="13">
        <v>13</v>
      </c>
      <c r="AV903" s="13">
        <v>9</v>
      </c>
      <c r="AW903" s="13">
        <v>1</v>
      </c>
      <c r="AX903" s="13"/>
      <c r="AY903" s="13"/>
      <c r="AZ903" s="13"/>
      <c r="BA903" s="13"/>
      <c r="BB903" s="13"/>
      <c r="BC903" s="13"/>
      <c r="BD903" s="13"/>
      <c r="BE903" s="13"/>
      <c r="BF903" s="13"/>
      <c r="BG903" s="13"/>
      <c r="BH903" s="13"/>
      <c r="BI903" s="13"/>
      <c r="BJ903" s="13"/>
      <c r="BK903" s="13"/>
      <c r="BL903" s="13">
        <v>0.56666666666666665</v>
      </c>
      <c r="BM903" s="13">
        <v>0.56666666666666665</v>
      </c>
      <c r="BN903" s="13">
        <v>0.43333333333333335</v>
      </c>
      <c r="BO903" s="13">
        <v>0.3</v>
      </c>
      <c r="BP903" s="13">
        <v>3.3333333333333333E-2</v>
      </c>
      <c r="BQ903" s="13"/>
      <c r="BR903" s="13"/>
      <c r="BS903" s="13"/>
      <c r="BT903" s="13"/>
      <c r="BU903" s="13"/>
      <c r="BV903" s="13"/>
      <c r="BW903" s="13"/>
      <c r="BX903" s="13"/>
      <c r="BY903" s="13"/>
      <c r="BZ903" s="13"/>
      <c r="CA903" s="13"/>
      <c r="CB903" s="13"/>
      <c r="CC903" s="13"/>
      <c r="CD903" s="13"/>
      <c r="CE903" s="13">
        <v>5.43</v>
      </c>
    </row>
    <row r="904" spans="1:83" x14ac:dyDescent="0.2">
      <c r="A904" s="10" t="s">
        <v>37</v>
      </c>
      <c r="B904" s="10">
        <v>863</v>
      </c>
      <c r="C904" s="10" t="s">
        <v>195</v>
      </c>
      <c r="D904" s="10">
        <v>2025</v>
      </c>
      <c r="E904" s="13">
        <v>6</v>
      </c>
      <c r="F904" s="13" t="s">
        <v>1212</v>
      </c>
      <c r="G904" s="13">
        <v>202</v>
      </c>
      <c r="H904" s="13">
        <v>202</v>
      </c>
      <c r="I904" s="13">
        <v>202</v>
      </c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>
        <v>6.7333333333333334</v>
      </c>
      <c r="AA904" s="13">
        <v>6.7333333333333334</v>
      </c>
      <c r="AB904" s="13">
        <v>6.7333333333333334</v>
      </c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>
        <v>1</v>
      </c>
      <c r="AT904" s="13">
        <v>1</v>
      </c>
      <c r="AU904" s="13">
        <v>1</v>
      </c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  <c r="BF904" s="13"/>
      <c r="BG904" s="13"/>
      <c r="BH904" s="13"/>
      <c r="BI904" s="13"/>
      <c r="BJ904" s="13"/>
      <c r="BK904" s="13"/>
      <c r="BL904" s="13">
        <v>3.3333333333333333E-2</v>
      </c>
      <c r="BM904" s="13">
        <v>3.3333333333333333E-2</v>
      </c>
      <c r="BN904" s="13">
        <v>3.3333333333333333E-2</v>
      </c>
      <c r="BO904" s="13"/>
      <c r="BP904" s="13"/>
      <c r="BQ904" s="13"/>
      <c r="BR904" s="13"/>
      <c r="BS904" s="13"/>
      <c r="BT904" s="13"/>
      <c r="BU904" s="13"/>
      <c r="BV904" s="13"/>
      <c r="BW904" s="13"/>
      <c r="BX904" s="13"/>
      <c r="BY904" s="13"/>
      <c r="BZ904" s="13"/>
      <c r="CA904" s="13"/>
      <c r="CB904" s="13"/>
      <c r="CC904" s="13"/>
      <c r="CD904" s="13"/>
      <c r="CE904" s="13">
        <v>8</v>
      </c>
    </row>
    <row r="905" spans="1:83" x14ac:dyDescent="0.2">
      <c r="A905" s="10" t="s">
        <v>33</v>
      </c>
      <c r="B905" s="10">
        <v>805</v>
      </c>
      <c r="C905" s="10" t="s">
        <v>137</v>
      </c>
      <c r="D905" s="10">
        <v>2025</v>
      </c>
      <c r="E905" s="13">
        <v>6</v>
      </c>
      <c r="F905" s="13" t="s">
        <v>1213</v>
      </c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  <c r="BF905" s="13"/>
      <c r="BG905" s="13"/>
      <c r="BH905" s="13"/>
      <c r="BI905" s="13"/>
      <c r="BJ905" s="13"/>
      <c r="BK905" s="13"/>
      <c r="BL905" s="13"/>
      <c r="BM905" s="13"/>
      <c r="BN905" s="13"/>
      <c r="BO905" s="13"/>
      <c r="BP905" s="13"/>
      <c r="BQ905" s="13"/>
      <c r="BR905" s="13"/>
      <c r="BS905" s="13"/>
      <c r="BT905" s="13"/>
      <c r="BU905" s="13"/>
      <c r="BV905" s="13"/>
      <c r="BW905" s="13"/>
      <c r="BX905" s="13"/>
      <c r="BY905" s="13"/>
      <c r="BZ905" s="13"/>
      <c r="CA905" s="13"/>
      <c r="CB905" s="13"/>
      <c r="CC905" s="13"/>
      <c r="CD905" s="13"/>
      <c r="CE905" s="13">
        <v>28.541944444342516</v>
      </c>
    </row>
    <row r="906" spans="1:83" x14ac:dyDescent="0.2">
      <c r="A906" s="10" t="s">
        <v>33</v>
      </c>
      <c r="B906" s="10">
        <v>523</v>
      </c>
      <c r="C906" s="10" t="s">
        <v>114</v>
      </c>
      <c r="D906" s="10">
        <v>2025</v>
      </c>
      <c r="E906" s="13">
        <v>6</v>
      </c>
      <c r="F906" s="13" t="s">
        <v>1214</v>
      </c>
      <c r="G906" s="13">
        <v>199079.02000000115</v>
      </c>
      <c r="H906" s="13">
        <v>199079.02000000104</v>
      </c>
      <c r="I906" s="13">
        <v>193641.02000000092</v>
      </c>
      <c r="J906" s="13">
        <v>163579.00000000044</v>
      </c>
      <c r="K906" s="13">
        <v>135076.00000000055</v>
      </c>
      <c r="L906" s="13">
        <v>126344.00000000055</v>
      </c>
      <c r="M906" s="13">
        <v>107079.00000000042</v>
      </c>
      <c r="N906" s="13">
        <v>88366.000000000029</v>
      </c>
      <c r="O906" s="13">
        <v>70337.000000000029</v>
      </c>
      <c r="P906" s="13">
        <v>65841.999999999898</v>
      </c>
      <c r="Q906" s="13">
        <v>31645.999999999964</v>
      </c>
      <c r="R906" s="13">
        <v>31645.999999999964</v>
      </c>
      <c r="S906" s="13">
        <v>15146.000000000002</v>
      </c>
      <c r="T906" s="13">
        <v>15146.000000000002</v>
      </c>
      <c r="U906" s="13">
        <v>15146.000000000002</v>
      </c>
      <c r="V906" s="13">
        <v>15146.000000000002</v>
      </c>
      <c r="W906" s="13"/>
      <c r="X906" s="13"/>
      <c r="Y906" s="13"/>
      <c r="Z906" s="13">
        <v>6635.9673333333722</v>
      </c>
      <c r="AA906" s="13">
        <v>6635.9673333333676</v>
      </c>
      <c r="AB906" s="13">
        <v>6454.7006666666975</v>
      </c>
      <c r="AC906" s="13">
        <v>5452.6333333333478</v>
      </c>
      <c r="AD906" s="13">
        <v>4502.5333333333519</v>
      </c>
      <c r="AE906" s="13">
        <v>4211.4666666666853</v>
      </c>
      <c r="AF906" s="13">
        <v>3569.3000000000143</v>
      </c>
      <c r="AG906" s="13">
        <v>2945.5333333333342</v>
      </c>
      <c r="AH906" s="13">
        <v>2344.5666666666675</v>
      </c>
      <c r="AI906" s="13">
        <v>2194.7333333333299</v>
      </c>
      <c r="AJ906" s="13">
        <v>1054.8666666666654</v>
      </c>
      <c r="AK906" s="13">
        <v>1054.8666666666654</v>
      </c>
      <c r="AL906" s="13">
        <v>504.86666666666673</v>
      </c>
      <c r="AM906" s="13">
        <v>504.86666666666673</v>
      </c>
      <c r="AN906" s="13">
        <v>504.86666666666673</v>
      </c>
      <c r="AO906" s="13">
        <v>504.86666666666673</v>
      </c>
      <c r="AP906" s="13"/>
      <c r="AQ906" s="13"/>
      <c r="AR906" s="13"/>
      <c r="AS906" s="13">
        <v>272</v>
      </c>
      <c r="AT906" s="13">
        <v>254</v>
      </c>
      <c r="AU906" s="13">
        <v>208</v>
      </c>
      <c r="AV906" s="13">
        <v>115</v>
      </c>
      <c r="AW906" s="13">
        <v>70</v>
      </c>
      <c r="AX906" s="13">
        <v>60</v>
      </c>
      <c r="AY906" s="13">
        <v>42</v>
      </c>
      <c r="AZ906" s="13">
        <v>28</v>
      </c>
      <c r="BA906" s="13">
        <v>17</v>
      </c>
      <c r="BB906" s="13">
        <v>15</v>
      </c>
      <c r="BC906" s="13">
        <v>4</v>
      </c>
      <c r="BD906" s="13">
        <v>4</v>
      </c>
      <c r="BE906" s="13">
        <v>1</v>
      </c>
      <c r="BF906" s="13">
        <v>1</v>
      </c>
      <c r="BG906" s="13">
        <v>1</v>
      </c>
      <c r="BH906" s="13">
        <v>1</v>
      </c>
      <c r="BI906" s="13"/>
      <c r="BJ906" s="13"/>
      <c r="BK906" s="13"/>
      <c r="BL906" s="13">
        <v>9.0666666666666664</v>
      </c>
      <c r="BM906" s="13">
        <v>8.4666666666666668</v>
      </c>
      <c r="BN906" s="13">
        <v>6.9333333333333336</v>
      </c>
      <c r="BO906" s="13">
        <v>3.8333333333333335</v>
      </c>
      <c r="BP906" s="13">
        <v>2.3333333333333335</v>
      </c>
      <c r="BQ906" s="13">
        <v>2</v>
      </c>
      <c r="BR906" s="13">
        <v>1.4</v>
      </c>
      <c r="BS906" s="13">
        <v>0.93333333333333335</v>
      </c>
      <c r="BT906" s="13">
        <v>0.56666666666666665</v>
      </c>
      <c r="BU906" s="13">
        <v>0.5</v>
      </c>
      <c r="BV906" s="13">
        <v>0.13333333333333333</v>
      </c>
      <c r="BW906" s="13">
        <v>0.13333333333333333</v>
      </c>
      <c r="BX906" s="13">
        <v>3.3333333333333333E-2</v>
      </c>
      <c r="BY906" s="13">
        <v>3.3333333333333333E-2</v>
      </c>
      <c r="BZ906" s="13">
        <v>3.3333333333333333E-2</v>
      </c>
      <c r="CA906" s="13">
        <v>3.3333333333333333E-2</v>
      </c>
      <c r="CB906" s="13"/>
      <c r="CC906" s="13"/>
      <c r="CD906" s="13"/>
      <c r="CE906" s="13">
        <v>166.45611111105885</v>
      </c>
    </row>
    <row r="907" spans="1:83" x14ac:dyDescent="0.2">
      <c r="A907" s="10" t="s">
        <v>33</v>
      </c>
      <c r="B907" s="10">
        <v>886</v>
      </c>
      <c r="C907" s="10" t="s">
        <v>116</v>
      </c>
      <c r="D907" s="10">
        <v>2025</v>
      </c>
      <c r="E907" s="13">
        <v>6</v>
      </c>
      <c r="F907" s="13" t="s">
        <v>1222</v>
      </c>
      <c r="G907" s="13">
        <v>134297.92000000013</v>
      </c>
      <c r="H907" s="13">
        <v>134297.92000000013</v>
      </c>
      <c r="I907" s="13">
        <v>128354.92000000011</v>
      </c>
      <c r="J907" s="13">
        <v>103626.0000000001</v>
      </c>
      <c r="K907" s="13">
        <v>80112.999999999971</v>
      </c>
      <c r="L907" s="13">
        <v>73116</v>
      </c>
      <c r="M907" s="13">
        <v>59351.999999999964</v>
      </c>
      <c r="N907" s="13">
        <v>44653.999999999964</v>
      </c>
      <c r="O907" s="13">
        <v>37768.999999999978</v>
      </c>
      <c r="P907" s="13">
        <v>35768.999999999993</v>
      </c>
      <c r="Q907" s="13">
        <v>5500</v>
      </c>
      <c r="R907" s="13">
        <v>5500</v>
      </c>
      <c r="S907" s="13"/>
      <c r="T907" s="13"/>
      <c r="U907" s="13"/>
      <c r="V907" s="13"/>
      <c r="W907" s="13"/>
      <c r="X907" s="13"/>
      <c r="Y907" s="13"/>
      <c r="Z907" s="13">
        <v>4476.5973333333377</v>
      </c>
      <c r="AA907" s="13">
        <v>4476.5973333333377</v>
      </c>
      <c r="AB907" s="13">
        <v>4278.4973333333373</v>
      </c>
      <c r="AC907" s="13">
        <v>3454.2000000000035</v>
      </c>
      <c r="AD907" s="13">
        <v>2670.4333333333325</v>
      </c>
      <c r="AE907" s="13">
        <v>2437.1999999999998</v>
      </c>
      <c r="AF907" s="13">
        <v>1978.3999999999987</v>
      </c>
      <c r="AG907" s="13">
        <v>1488.4666666666656</v>
      </c>
      <c r="AH907" s="13">
        <v>1258.966666666666</v>
      </c>
      <c r="AI907" s="13">
        <v>1192.2999999999997</v>
      </c>
      <c r="AJ907" s="13">
        <v>183.33333333333334</v>
      </c>
      <c r="AK907" s="13">
        <v>183.33333333333334</v>
      </c>
      <c r="AL907" s="13"/>
      <c r="AM907" s="13"/>
      <c r="AN907" s="13"/>
      <c r="AO907" s="13"/>
      <c r="AP907" s="13"/>
      <c r="AQ907" s="13"/>
      <c r="AR907" s="13"/>
      <c r="AS907" s="13">
        <v>227</v>
      </c>
      <c r="AT907" s="13">
        <v>209</v>
      </c>
      <c r="AU907" s="13">
        <v>164</v>
      </c>
      <c r="AV907" s="13">
        <v>86</v>
      </c>
      <c r="AW907" s="13">
        <v>48</v>
      </c>
      <c r="AX907" s="13">
        <v>40</v>
      </c>
      <c r="AY907" s="13">
        <v>27</v>
      </c>
      <c r="AZ907" s="13">
        <v>16</v>
      </c>
      <c r="BA907" s="13">
        <v>12</v>
      </c>
      <c r="BB907" s="13">
        <v>11</v>
      </c>
      <c r="BC907" s="13">
        <v>1</v>
      </c>
      <c r="BD907" s="13">
        <v>1</v>
      </c>
      <c r="BE907" s="13"/>
      <c r="BF907" s="13"/>
      <c r="BG907" s="13"/>
      <c r="BH907" s="13"/>
      <c r="BI907" s="13"/>
      <c r="BJ907" s="13"/>
      <c r="BK907" s="13"/>
      <c r="BL907" s="13">
        <v>7.5666666666666664</v>
      </c>
      <c r="BM907" s="13">
        <v>6.9666666666666668</v>
      </c>
      <c r="BN907" s="13">
        <v>5.4666666666666668</v>
      </c>
      <c r="BO907" s="13">
        <v>2.8666666666666667</v>
      </c>
      <c r="BP907" s="13">
        <v>1.6</v>
      </c>
      <c r="BQ907" s="13">
        <v>1.3333333333333333</v>
      </c>
      <c r="BR907" s="13">
        <v>0.9</v>
      </c>
      <c r="BS907" s="13">
        <v>0.53333333333333333</v>
      </c>
      <c r="BT907" s="13">
        <v>0.4</v>
      </c>
      <c r="BU907" s="13">
        <v>0.36666666666666664</v>
      </c>
      <c r="BV907" s="13">
        <v>3.3333333333333333E-2</v>
      </c>
      <c r="BW907" s="13">
        <v>3.3333333333333333E-2</v>
      </c>
      <c r="BX907" s="13"/>
      <c r="BY907" s="13"/>
      <c r="BZ907" s="13"/>
      <c r="CA907" s="13"/>
      <c r="CB907" s="13"/>
      <c r="CC907" s="13"/>
      <c r="CD907" s="13"/>
      <c r="CE907" s="13">
        <v>160.14305555569706</v>
      </c>
    </row>
    <row r="908" spans="1:83" x14ac:dyDescent="0.2">
      <c r="A908" s="10" t="s">
        <v>33</v>
      </c>
      <c r="B908" s="10">
        <v>828</v>
      </c>
      <c r="C908" s="10" t="s">
        <v>158</v>
      </c>
      <c r="D908" s="10">
        <v>2025</v>
      </c>
      <c r="E908" s="13">
        <v>6</v>
      </c>
      <c r="F908" s="13" t="s">
        <v>1217</v>
      </c>
      <c r="G908" s="13">
        <v>187602.99000000051</v>
      </c>
      <c r="H908" s="13">
        <v>187602.99000000043</v>
      </c>
      <c r="I908" s="13">
        <v>182607.04000000033</v>
      </c>
      <c r="J908" s="13">
        <v>160076.00000000032</v>
      </c>
      <c r="K908" s="13">
        <v>141761.00000000035</v>
      </c>
      <c r="L908" s="13">
        <v>129585.00000000022</v>
      </c>
      <c r="M908" s="13">
        <v>114541.00000000013</v>
      </c>
      <c r="N908" s="13">
        <v>105315.0000000001</v>
      </c>
      <c r="O908" s="13">
        <v>93916.000000000131</v>
      </c>
      <c r="P908" s="13">
        <v>91436.000000000131</v>
      </c>
      <c r="Q908" s="13">
        <v>45335.999999999949</v>
      </c>
      <c r="R908" s="13">
        <v>45335.999999999949</v>
      </c>
      <c r="S908" s="13">
        <v>10499.999999999998</v>
      </c>
      <c r="T908" s="13">
        <v>10499.999999999998</v>
      </c>
      <c r="U908" s="13">
        <v>10499.999999999998</v>
      </c>
      <c r="V908" s="13"/>
      <c r="W908" s="13"/>
      <c r="X908" s="13"/>
      <c r="Y908" s="13"/>
      <c r="Z908" s="13">
        <v>6253.4330000000173</v>
      </c>
      <c r="AA908" s="13">
        <v>6253.4330000000145</v>
      </c>
      <c r="AB908" s="13">
        <v>6086.9013333333442</v>
      </c>
      <c r="AC908" s="13">
        <v>5335.8666666666777</v>
      </c>
      <c r="AD908" s="13">
        <v>4725.3666666666786</v>
      </c>
      <c r="AE908" s="13">
        <v>4319.5000000000073</v>
      </c>
      <c r="AF908" s="13">
        <v>3818.0333333333379</v>
      </c>
      <c r="AG908" s="13">
        <v>3510.5000000000032</v>
      </c>
      <c r="AH908" s="13">
        <v>3130.5333333333379</v>
      </c>
      <c r="AI908" s="13">
        <v>3047.8666666666709</v>
      </c>
      <c r="AJ908" s="13">
        <v>1511.1999999999982</v>
      </c>
      <c r="AK908" s="13">
        <v>1511.1999999999982</v>
      </c>
      <c r="AL908" s="13">
        <v>349.99999999999994</v>
      </c>
      <c r="AM908" s="13">
        <v>349.99999999999994</v>
      </c>
      <c r="AN908" s="13">
        <v>349.99999999999994</v>
      </c>
      <c r="AO908" s="13"/>
      <c r="AP908" s="13"/>
      <c r="AQ908" s="13"/>
      <c r="AR908" s="13"/>
      <c r="AS908" s="13">
        <v>232</v>
      </c>
      <c r="AT908" s="13">
        <v>212</v>
      </c>
      <c r="AU908" s="13">
        <v>166</v>
      </c>
      <c r="AV908" s="13">
        <v>96</v>
      </c>
      <c r="AW908" s="13">
        <v>65</v>
      </c>
      <c r="AX908" s="13">
        <v>51</v>
      </c>
      <c r="AY908" s="13">
        <v>37</v>
      </c>
      <c r="AZ908" s="13">
        <v>30</v>
      </c>
      <c r="BA908" s="13">
        <v>23</v>
      </c>
      <c r="BB908" s="13">
        <v>22</v>
      </c>
      <c r="BC908" s="13">
        <v>7</v>
      </c>
      <c r="BD908" s="13">
        <v>7</v>
      </c>
      <c r="BE908" s="13">
        <v>1</v>
      </c>
      <c r="BF908" s="13">
        <v>1</v>
      </c>
      <c r="BG908" s="13">
        <v>1</v>
      </c>
      <c r="BH908" s="13"/>
      <c r="BI908" s="13"/>
      <c r="BJ908" s="13"/>
      <c r="BK908" s="13"/>
      <c r="BL908" s="13">
        <v>7.7333333333333334</v>
      </c>
      <c r="BM908" s="13">
        <v>7.0666666666666664</v>
      </c>
      <c r="BN908" s="13">
        <v>5.5333333333333332</v>
      </c>
      <c r="BO908" s="13">
        <v>3.2</v>
      </c>
      <c r="BP908" s="13">
        <v>2.1666666666666665</v>
      </c>
      <c r="BQ908" s="13">
        <v>1.7</v>
      </c>
      <c r="BR908" s="13">
        <v>1.2333333333333334</v>
      </c>
      <c r="BS908" s="13">
        <v>1</v>
      </c>
      <c r="BT908" s="13">
        <v>0.76666666666666672</v>
      </c>
      <c r="BU908" s="13">
        <v>0.73333333333333328</v>
      </c>
      <c r="BV908" s="13">
        <v>0.23333333333333334</v>
      </c>
      <c r="BW908" s="13">
        <v>0.23333333333333334</v>
      </c>
      <c r="BX908" s="13">
        <v>3.3333333333333333E-2</v>
      </c>
      <c r="BY908" s="13">
        <v>3.3333333333333333E-2</v>
      </c>
      <c r="BZ908" s="13">
        <v>3.3333333333333333E-2</v>
      </c>
      <c r="CA908" s="13"/>
      <c r="CB908" s="13"/>
      <c r="CC908" s="13"/>
      <c r="CD908" s="13"/>
      <c r="CE908" s="13">
        <v>131.72472222230863</v>
      </c>
    </row>
    <row r="909" spans="1:83" x14ac:dyDescent="0.2">
      <c r="A909" s="10" t="s">
        <v>33</v>
      </c>
      <c r="B909" s="10">
        <v>889</v>
      </c>
      <c r="C909" s="10" t="s">
        <v>106</v>
      </c>
      <c r="D909" s="10">
        <v>2025</v>
      </c>
      <c r="E909" s="13">
        <v>6</v>
      </c>
      <c r="F909" s="13" t="s">
        <v>1218</v>
      </c>
      <c r="G909" s="13">
        <v>85410.999999999985</v>
      </c>
      <c r="H909" s="13">
        <v>85410.999999999985</v>
      </c>
      <c r="I909" s="13">
        <v>81518</v>
      </c>
      <c r="J909" s="13">
        <v>67097.999999999956</v>
      </c>
      <c r="K909" s="13">
        <v>54109.999999999971</v>
      </c>
      <c r="L909" s="13">
        <v>48930.999999999993</v>
      </c>
      <c r="M909" s="13">
        <v>45678.999999999993</v>
      </c>
      <c r="N909" s="13">
        <v>34898.000000000015</v>
      </c>
      <c r="O909" s="13">
        <v>30062.000000000007</v>
      </c>
      <c r="P909" s="13">
        <v>23775.999999999993</v>
      </c>
      <c r="Q909" s="13">
        <v>11000</v>
      </c>
      <c r="R909" s="13">
        <v>11000</v>
      </c>
      <c r="S909" s="13"/>
      <c r="T909" s="13"/>
      <c r="U909" s="13"/>
      <c r="V909" s="13"/>
      <c r="W909" s="13"/>
      <c r="X909" s="13"/>
      <c r="Y909" s="13"/>
      <c r="Z909" s="13">
        <v>2847.0333333333328</v>
      </c>
      <c r="AA909" s="13">
        <v>2847.0333333333328</v>
      </c>
      <c r="AB909" s="13">
        <v>2717.2666666666669</v>
      </c>
      <c r="AC909" s="13">
        <v>2236.5999999999985</v>
      </c>
      <c r="AD909" s="13">
        <v>1803.6666666666656</v>
      </c>
      <c r="AE909" s="13">
        <v>1631.0333333333331</v>
      </c>
      <c r="AF909" s="13">
        <v>1522.633333333333</v>
      </c>
      <c r="AG909" s="13">
        <v>1163.2666666666671</v>
      </c>
      <c r="AH909" s="13">
        <v>1002.0666666666669</v>
      </c>
      <c r="AI909" s="13">
        <v>792.53333333333308</v>
      </c>
      <c r="AJ909" s="13">
        <v>366.66666666666669</v>
      </c>
      <c r="AK909" s="13">
        <v>366.66666666666669</v>
      </c>
      <c r="AL909" s="13"/>
      <c r="AM909" s="13"/>
      <c r="AN909" s="13"/>
      <c r="AO909" s="13"/>
      <c r="AP909" s="13"/>
      <c r="AQ909" s="13"/>
      <c r="AR909" s="13"/>
      <c r="AS909" s="13">
        <v>146</v>
      </c>
      <c r="AT909" s="13">
        <v>130</v>
      </c>
      <c r="AU909" s="13">
        <v>97</v>
      </c>
      <c r="AV909" s="13">
        <v>49</v>
      </c>
      <c r="AW909" s="13">
        <v>29</v>
      </c>
      <c r="AX909" s="13">
        <v>23</v>
      </c>
      <c r="AY909" s="13">
        <v>20</v>
      </c>
      <c r="AZ909" s="13">
        <v>12</v>
      </c>
      <c r="BA909" s="13">
        <v>9</v>
      </c>
      <c r="BB909" s="13">
        <v>6</v>
      </c>
      <c r="BC909" s="13">
        <v>2</v>
      </c>
      <c r="BD909" s="13">
        <v>2</v>
      </c>
      <c r="BE909" s="13"/>
      <c r="BF909" s="13"/>
      <c r="BG909" s="13"/>
      <c r="BH909" s="13"/>
      <c r="BI909" s="13"/>
      <c r="BJ909" s="13"/>
      <c r="BK909" s="13"/>
      <c r="BL909" s="13">
        <v>4.8666666666666663</v>
      </c>
      <c r="BM909" s="13">
        <v>4.333333333333333</v>
      </c>
      <c r="BN909" s="13">
        <v>3.2333333333333334</v>
      </c>
      <c r="BO909" s="13">
        <v>1.6333333333333333</v>
      </c>
      <c r="BP909" s="13">
        <v>0.96666666666666667</v>
      </c>
      <c r="BQ909" s="13">
        <v>0.76666666666666672</v>
      </c>
      <c r="BR909" s="13">
        <v>0.66666666666666663</v>
      </c>
      <c r="BS909" s="13">
        <v>0.4</v>
      </c>
      <c r="BT909" s="13">
        <v>0.3</v>
      </c>
      <c r="BU909" s="13">
        <v>0.2</v>
      </c>
      <c r="BV909" s="13">
        <v>6.6666666666666666E-2</v>
      </c>
      <c r="BW909" s="13">
        <v>6.6666666666666666E-2</v>
      </c>
      <c r="BX909" s="13"/>
      <c r="BY909" s="13"/>
      <c r="BZ909" s="13"/>
      <c r="CA909" s="13"/>
      <c r="CB909" s="13"/>
      <c r="CC909" s="13"/>
      <c r="CD909" s="13"/>
      <c r="CE909" s="13">
        <v>121.07333333400311</v>
      </c>
    </row>
    <row r="910" spans="1:83" x14ac:dyDescent="0.2">
      <c r="A910" s="10" t="s">
        <v>33</v>
      </c>
      <c r="B910" s="10">
        <v>520</v>
      </c>
      <c r="C910" s="10" t="s">
        <v>101</v>
      </c>
      <c r="D910" s="10">
        <v>2025</v>
      </c>
      <c r="E910" s="13">
        <v>6</v>
      </c>
      <c r="F910" s="13" t="s">
        <v>1223</v>
      </c>
      <c r="G910" s="13">
        <v>1126</v>
      </c>
      <c r="H910" s="13">
        <v>1126</v>
      </c>
      <c r="I910" s="13">
        <v>1126</v>
      </c>
      <c r="J910" s="13">
        <v>1126</v>
      </c>
      <c r="K910" s="13">
        <v>1126</v>
      </c>
      <c r="L910" s="13">
        <v>1126</v>
      </c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>
        <v>37.533333333333331</v>
      </c>
      <c r="AA910" s="13">
        <v>37.533333333333331</v>
      </c>
      <c r="AB910" s="13">
        <v>37.533333333333331</v>
      </c>
      <c r="AC910" s="13">
        <v>37.533333333333331</v>
      </c>
      <c r="AD910" s="13">
        <v>37.533333333333331</v>
      </c>
      <c r="AE910" s="13">
        <v>37.533333333333331</v>
      </c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>
        <v>1</v>
      </c>
      <c r="AT910" s="13">
        <v>1</v>
      </c>
      <c r="AU910" s="13">
        <v>1</v>
      </c>
      <c r="AV910" s="13">
        <v>1</v>
      </c>
      <c r="AW910" s="13">
        <v>1</v>
      </c>
      <c r="AX910" s="13">
        <v>1</v>
      </c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>
        <v>3.3333333333333333E-2</v>
      </c>
      <c r="BM910" s="13">
        <v>3.3333333333333333E-2</v>
      </c>
      <c r="BN910" s="13">
        <v>3.3333333333333333E-2</v>
      </c>
      <c r="BO910" s="13">
        <v>3.3333333333333333E-2</v>
      </c>
      <c r="BP910" s="13">
        <v>3.3333333333333333E-2</v>
      </c>
      <c r="BQ910" s="13">
        <v>3.3333333333333333E-2</v>
      </c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</row>
    <row r="911" spans="1:83" x14ac:dyDescent="0.2">
      <c r="A911" s="10" t="s">
        <v>33</v>
      </c>
      <c r="B911" s="10">
        <v>812</v>
      </c>
      <c r="C911" s="10" t="s">
        <v>157</v>
      </c>
      <c r="D911" s="10">
        <v>2025</v>
      </c>
      <c r="E911" s="13">
        <v>6</v>
      </c>
      <c r="F911" s="13" t="s">
        <v>1220</v>
      </c>
      <c r="G911" s="13">
        <v>176240.97000000035</v>
      </c>
      <c r="H911" s="13">
        <v>176240.97000000044</v>
      </c>
      <c r="I911" s="13">
        <v>173342.97000000041</v>
      </c>
      <c r="J911" s="13">
        <v>145659.00000000035</v>
      </c>
      <c r="K911" s="13">
        <v>116139.00000000026</v>
      </c>
      <c r="L911" s="13">
        <v>110029.00000000009</v>
      </c>
      <c r="M911" s="13">
        <v>100479.00000000012</v>
      </c>
      <c r="N911" s="13">
        <v>83818</v>
      </c>
      <c r="O911" s="13">
        <v>73295.999999999985</v>
      </c>
      <c r="P911" s="13">
        <v>62973.999999999935</v>
      </c>
      <c r="Q911" s="13">
        <v>29375.999999999985</v>
      </c>
      <c r="R911" s="13">
        <v>29375.999999999985</v>
      </c>
      <c r="S911" s="13">
        <v>18376</v>
      </c>
      <c r="T911" s="13">
        <v>18376</v>
      </c>
      <c r="U911" s="13">
        <v>18376</v>
      </c>
      <c r="V911" s="13">
        <v>18376</v>
      </c>
      <c r="W911" s="13"/>
      <c r="X911" s="13"/>
      <c r="Y911" s="13"/>
      <c r="Z911" s="13">
        <v>5874.6990000000114</v>
      </c>
      <c r="AA911" s="13">
        <v>5874.6990000000142</v>
      </c>
      <c r="AB911" s="13">
        <v>5778.0990000000138</v>
      </c>
      <c r="AC911" s="13">
        <v>4855.300000000012</v>
      </c>
      <c r="AD911" s="13">
        <v>3871.3000000000088</v>
      </c>
      <c r="AE911" s="13">
        <v>3667.6333333333364</v>
      </c>
      <c r="AF911" s="13">
        <v>3349.3000000000038</v>
      </c>
      <c r="AG911" s="13">
        <v>2793.9333333333334</v>
      </c>
      <c r="AH911" s="13">
        <v>2443.1999999999994</v>
      </c>
      <c r="AI911" s="13">
        <v>2099.1333333333309</v>
      </c>
      <c r="AJ911" s="13">
        <v>979.19999999999948</v>
      </c>
      <c r="AK911" s="13">
        <v>979.19999999999948</v>
      </c>
      <c r="AL911" s="13">
        <v>612.5333333333333</v>
      </c>
      <c r="AM911" s="13">
        <v>612.5333333333333</v>
      </c>
      <c r="AN911" s="13">
        <v>612.5333333333333</v>
      </c>
      <c r="AO911" s="13">
        <v>612.5333333333333</v>
      </c>
      <c r="AP911" s="13"/>
      <c r="AQ911" s="13"/>
      <c r="AR911" s="13"/>
      <c r="AS911" s="13">
        <v>233</v>
      </c>
      <c r="AT911" s="13">
        <v>210</v>
      </c>
      <c r="AU911" s="13">
        <v>186</v>
      </c>
      <c r="AV911" s="13">
        <v>99</v>
      </c>
      <c r="AW911" s="13">
        <v>53</v>
      </c>
      <c r="AX911" s="13">
        <v>46</v>
      </c>
      <c r="AY911" s="13">
        <v>37</v>
      </c>
      <c r="AZ911" s="13">
        <v>25</v>
      </c>
      <c r="BA911" s="13">
        <v>19</v>
      </c>
      <c r="BB911" s="13">
        <v>14</v>
      </c>
      <c r="BC911" s="13">
        <v>3</v>
      </c>
      <c r="BD911" s="13">
        <v>3</v>
      </c>
      <c r="BE911" s="13">
        <v>1</v>
      </c>
      <c r="BF911" s="13">
        <v>1</v>
      </c>
      <c r="BG911" s="13">
        <v>1</v>
      </c>
      <c r="BH911" s="13">
        <v>1</v>
      </c>
      <c r="BI911" s="13"/>
      <c r="BJ911" s="13"/>
      <c r="BK911" s="13"/>
      <c r="BL911" s="13">
        <v>7.7666666666666666</v>
      </c>
      <c r="BM911" s="13">
        <v>7</v>
      </c>
      <c r="BN911" s="13">
        <v>6.2</v>
      </c>
      <c r="BO911" s="13">
        <v>3.3</v>
      </c>
      <c r="BP911" s="13">
        <v>1.7666666666666666</v>
      </c>
      <c r="BQ911" s="13">
        <v>1.5333333333333334</v>
      </c>
      <c r="BR911" s="13">
        <v>1.2333333333333334</v>
      </c>
      <c r="BS911" s="13">
        <v>0.83333333333333337</v>
      </c>
      <c r="BT911" s="13">
        <v>0.6333333333333333</v>
      </c>
      <c r="BU911" s="13">
        <v>0.46666666666666667</v>
      </c>
      <c r="BV911" s="13">
        <v>0.1</v>
      </c>
      <c r="BW911" s="13">
        <v>0.1</v>
      </c>
      <c r="BX911" s="13">
        <v>3.3333333333333333E-2</v>
      </c>
      <c r="BY911" s="13">
        <v>3.3333333333333333E-2</v>
      </c>
      <c r="BZ911" s="13">
        <v>3.3333333333333333E-2</v>
      </c>
      <c r="CA911" s="13">
        <v>3.3333333333333333E-2</v>
      </c>
      <c r="CB911" s="13"/>
      <c r="CC911" s="13"/>
      <c r="CD911" s="13"/>
      <c r="CE911" s="13">
        <v>131.33999999973457</v>
      </c>
    </row>
    <row r="912" spans="1:83" x14ac:dyDescent="0.2">
      <c r="A912" s="10" t="s">
        <v>33</v>
      </c>
      <c r="B912" s="10">
        <v>570</v>
      </c>
      <c r="C912" s="10" t="s">
        <v>190</v>
      </c>
      <c r="D912" s="10">
        <v>2025</v>
      </c>
      <c r="E912" s="13">
        <v>6</v>
      </c>
      <c r="F912" s="13" t="s">
        <v>1216</v>
      </c>
      <c r="G912" s="13">
        <v>6167.0000000000009</v>
      </c>
      <c r="H912" s="13">
        <v>6167.0000000000009</v>
      </c>
      <c r="I912" s="13">
        <v>6068.0000000000009</v>
      </c>
      <c r="J912" s="13">
        <v>4066.9999999999991</v>
      </c>
      <c r="K912" s="13">
        <v>1725</v>
      </c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>
        <v>205.56666666666669</v>
      </c>
      <c r="AA912" s="13">
        <v>205.56666666666669</v>
      </c>
      <c r="AB912" s="13">
        <v>202.26666666666671</v>
      </c>
      <c r="AC912" s="13">
        <v>135.56666666666663</v>
      </c>
      <c r="AD912" s="13">
        <v>57.5</v>
      </c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>
        <v>15</v>
      </c>
      <c r="AT912" s="13">
        <v>13</v>
      </c>
      <c r="AU912" s="13">
        <v>12</v>
      </c>
      <c r="AV912" s="13">
        <v>6</v>
      </c>
      <c r="AW912" s="13">
        <v>2</v>
      </c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>
        <v>0.5</v>
      </c>
      <c r="BM912" s="13">
        <v>0.43333333333333335</v>
      </c>
      <c r="BN912" s="13">
        <v>0.4</v>
      </c>
      <c r="BO912" s="13">
        <v>0.2</v>
      </c>
      <c r="BP912" s="13">
        <v>6.6666666666666666E-2</v>
      </c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>
        <v>8.3230555555201136</v>
      </c>
    </row>
    <row r="913" spans="1:83" x14ac:dyDescent="0.2">
      <c r="A913" s="10" t="s">
        <v>33</v>
      </c>
      <c r="B913" s="10">
        <v>537</v>
      </c>
      <c r="C913" s="10" t="s">
        <v>126</v>
      </c>
      <c r="D913" s="10">
        <v>2025</v>
      </c>
      <c r="E913" s="13">
        <v>6</v>
      </c>
      <c r="F913" s="13" t="s">
        <v>1215</v>
      </c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>
        <v>81.002777778403839</v>
      </c>
    </row>
    <row r="914" spans="1:83" x14ac:dyDescent="0.2">
      <c r="A914" s="10" t="s">
        <v>33</v>
      </c>
      <c r="B914" s="10">
        <v>863</v>
      </c>
      <c r="C914" s="10" t="s">
        <v>195</v>
      </c>
      <c r="D914" s="10">
        <v>2025</v>
      </c>
      <c r="E914" s="13">
        <v>6</v>
      </c>
      <c r="F914" s="13" t="s">
        <v>1219</v>
      </c>
      <c r="G914" s="13">
        <v>8277.02</v>
      </c>
      <c r="H914" s="13">
        <v>25052.02</v>
      </c>
      <c r="I914" s="13">
        <v>23924.02</v>
      </c>
      <c r="J914" s="13">
        <v>19520</v>
      </c>
      <c r="K914" s="13">
        <v>12390</v>
      </c>
      <c r="L914" s="13">
        <v>12390</v>
      </c>
      <c r="M914" s="13">
        <v>10202</v>
      </c>
      <c r="N914" s="13">
        <v>7500</v>
      </c>
      <c r="O914" s="13">
        <v>7500</v>
      </c>
      <c r="P914" s="13">
        <v>5500</v>
      </c>
      <c r="Q914" s="13">
        <v>5500</v>
      </c>
      <c r="R914" s="13">
        <v>5500</v>
      </c>
      <c r="S914" s="13"/>
      <c r="T914" s="13"/>
      <c r="U914" s="13"/>
      <c r="V914" s="13"/>
      <c r="W914" s="13"/>
      <c r="X914" s="13"/>
      <c r="Y914" s="13"/>
      <c r="Z914" s="13">
        <v>275.90066666666667</v>
      </c>
      <c r="AA914" s="13">
        <v>835.06733333333329</v>
      </c>
      <c r="AB914" s="13">
        <v>797.46733333333339</v>
      </c>
      <c r="AC914" s="13">
        <v>650.66666666666663</v>
      </c>
      <c r="AD914" s="13">
        <v>413</v>
      </c>
      <c r="AE914" s="13">
        <v>413</v>
      </c>
      <c r="AF914" s="13">
        <v>340.06666666666666</v>
      </c>
      <c r="AG914" s="13">
        <v>250</v>
      </c>
      <c r="AH914" s="13">
        <v>250</v>
      </c>
      <c r="AI914" s="13">
        <v>183.33333333333334</v>
      </c>
      <c r="AJ914" s="13">
        <v>183.33333333333334</v>
      </c>
      <c r="AK914" s="13">
        <v>183.33333333333334</v>
      </c>
      <c r="AL914" s="13"/>
      <c r="AM914" s="13"/>
      <c r="AN914" s="13"/>
      <c r="AO914" s="13"/>
      <c r="AP914" s="13"/>
      <c r="AQ914" s="13"/>
      <c r="AR914" s="13"/>
      <c r="AS914" s="13">
        <v>55</v>
      </c>
      <c r="AT914" s="13">
        <v>42</v>
      </c>
      <c r="AU914" s="13">
        <v>31</v>
      </c>
      <c r="AV914" s="13">
        <v>17</v>
      </c>
      <c r="AW914" s="13">
        <v>6</v>
      </c>
      <c r="AX914" s="13">
        <v>6</v>
      </c>
      <c r="AY914" s="13">
        <v>4</v>
      </c>
      <c r="AZ914" s="13">
        <v>2</v>
      </c>
      <c r="BA914" s="13">
        <v>2</v>
      </c>
      <c r="BB914" s="13">
        <v>1</v>
      </c>
      <c r="BC914" s="13">
        <v>1</v>
      </c>
      <c r="BD914" s="13">
        <v>1</v>
      </c>
      <c r="BE914" s="13"/>
      <c r="BF914" s="13"/>
      <c r="BG914" s="13"/>
      <c r="BH914" s="13"/>
      <c r="BI914" s="13"/>
      <c r="BJ914" s="13"/>
      <c r="BK914" s="13"/>
      <c r="BL914" s="13">
        <v>1.8333333333333333</v>
      </c>
      <c r="BM914" s="13">
        <v>1.4</v>
      </c>
      <c r="BN914" s="13">
        <v>1.0333333333333334</v>
      </c>
      <c r="BO914" s="13">
        <v>0.56666666666666665</v>
      </c>
      <c r="BP914" s="13">
        <v>0.2</v>
      </c>
      <c r="BQ914" s="13">
        <v>0.2</v>
      </c>
      <c r="BR914" s="13">
        <v>0.13333333333333333</v>
      </c>
      <c r="BS914" s="13">
        <v>6.6666666666666666E-2</v>
      </c>
      <c r="BT914" s="13">
        <v>6.6666666666666666E-2</v>
      </c>
      <c r="BU914" s="13">
        <v>3.3333333333333333E-2</v>
      </c>
      <c r="BV914" s="13">
        <v>3.3333333333333333E-2</v>
      </c>
      <c r="BW914" s="13">
        <v>3.3333333333333333E-2</v>
      </c>
      <c r="BX914" s="13"/>
      <c r="BY914" s="13"/>
      <c r="BZ914" s="13"/>
      <c r="CA914" s="13"/>
      <c r="CB914" s="13"/>
      <c r="CC914" s="13"/>
      <c r="CD914" s="13"/>
      <c r="CE914" s="13">
        <v>74.758055555762255</v>
      </c>
    </row>
    <row r="915" spans="1:83" x14ac:dyDescent="0.2">
      <c r="A915" s="10" t="s">
        <v>33</v>
      </c>
      <c r="B915" s="10">
        <v>832</v>
      </c>
      <c r="C915" s="10" t="s">
        <v>115</v>
      </c>
      <c r="D915" s="10">
        <v>2025</v>
      </c>
      <c r="E915" s="13">
        <v>6</v>
      </c>
      <c r="F915" s="13" t="s">
        <v>1221</v>
      </c>
      <c r="G915" s="13">
        <v>225549.67000000045</v>
      </c>
      <c r="H915" s="13">
        <v>225549.77000000046</v>
      </c>
      <c r="I915" s="13">
        <v>219516.92000000036</v>
      </c>
      <c r="J915" s="13">
        <v>187320.00000000035</v>
      </c>
      <c r="K915" s="13">
        <v>155784.00000000029</v>
      </c>
      <c r="L915" s="13">
        <v>146129.00000000023</v>
      </c>
      <c r="M915" s="13">
        <v>133861.00000000029</v>
      </c>
      <c r="N915" s="13">
        <v>127244.00000000016</v>
      </c>
      <c r="O915" s="13">
        <v>122420.00000000013</v>
      </c>
      <c r="P915" s="13">
        <v>102875.00000000006</v>
      </c>
      <c r="Q915" s="13">
        <v>56345.999999999942</v>
      </c>
      <c r="R915" s="13">
        <v>56345.999999999942</v>
      </c>
      <c r="S915" s="13">
        <v>15271</v>
      </c>
      <c r="T915" s="13">
        <v>15271</v>
      </c>
      <c r="U915" s="13">
        <v>15271</v>
      </c>
      <c r="V915" s="13">
        <v>15271</v>
      </c>
      <c r="W915" s="13"/>
      <c r="X915" s="13"/>
      <c r="Y915" s="13"/>
      <c r="Z915" s="13">
        <v>7518.3223333333481</v>
      </c>
      <c r="AA915" s="13">
        <v>7518.3256666666821</v>
      </c>
      <c r="AB915" s="13">
        <v>7317.2306666666791</v>
      </c>
      <c r="AC915" s="13">
        <v>6244.0000000000118</v>
      </c>
      <c r="AD915" s="13">
        <v>5192.8000000000093</v>
      </c>
      <c r="AE915" s="13">
        <v>4870.9666666666744</v>
      </c>
      <c r="AF915" s="13">
        <v>4462.0333333333429</v>
      </c>
      <c r="AG915" s="13">
        <v>4241.4666666666717</v>
      </c>
      <c r="AH915" s="13">
        <v>4080.6666666666711</v>
      </c>
      <c r="AI915" s="13">
        <v>3429.1666666666688</v>
      </c>
      <c r="AJ915" s="13">
        <v>1878.199999999998</v>
      </c>
      <c r="AK915" s="13">
        <v>1878.199999999998</v>
      </c>
      <c r="AL915" s="13">
        <v>509.03333333333336</v>
      </c>
      <c r="AM915" s="13">
        <v>509.03333333333336</v>
      </c>
      <c r="AN915" s="13">
        <v>509.03333333333336</v>
      </c>
      <c r="AO915" s="13">
        <v>509.03333333333336</v>
      </c>
      <c r="AP915" s="13"/>
      <c r="AQ915" s="13"/>
      <c r="AR915" s="13"/>
      <c r="AS915" s="13">
        <v>303</v>
      </c>
      <c r="AT915" s="13">
        <v>268</v>
      </c>
      <c r="AU915" s="13">
        <v>216</v>
      </c>
      <c r="AV915" s="13">
        <v>115</v>
      </c>
      <c r="AW915" s="13">
        <v>62</v>
      </c>
      <c r="AX915" s="13">
        <v>51</v>
      </c>
      <c r="AY915" s="13">
        <v>40</v>
      </c>
      <c r="AZ915" s="13">
        <v>35</v>
      </c>
      <c r="BA915" s="13">
        <v>32</v>
      </c>
      <c r="BB915" s="13">
        <v>23</v>
      </c>
      <c r="BC915" s="13">
        <v>8</v>
      </c>
      <c r="BD915" s="13">
        <v>8</v>
      </c>
      <c r="BE915" s="13">
        <v>1</v>
      </c>
      <c r="BF915" s="13">
        <v>1</v>
      </c>
      <c r="BG915" s="13">
        <v>1</v>
      </c>
      <c r="BH915" s="13">
        <v>1</v>
      </c>
      <c r="BI915" s="13"/>
      <c r="BJ915" s="13"/>
      <c r="BK915" s="13"/>
      <c r="BL915" s="13">
        <v>10.1</v>
      </c>
      <c r="BM915" s="13">
        <v>8.9333333333333336</v>
      </c>
      <c r="BN915" s="13">
        <v>7.2</v>
      </c>
      <c r="BO915" s="13">
        <v>3.8333333333333335</v>
      </c>
      <c r="BP915" s="13">
        <v>2.0666666666666669</v>
      </c>
      <c r="BQ915" s="13">
        <v>1.7</v>
      </c>
      <c r="BR915" s="13">
        <v>1.3333333333333333</v>
      </c>
      <c r="BS915" s="13">
        <v>1.1666666666666667</v>
      </c>
      <c r="BT915" s="13">
        <v>1.0666666666666667</v>
      </c>
      <c r="BU915" s="13">
        <v>0.76666666666666672</v>
      </c>
      <c r="BV915" s="13">
        <v>0.26666666666666666</v>
      </c>
      <c r="BW915" s="13">
        <v>0.26666666666666666</v>
      </c>
      <c r="BX915" s="13">
        <v>3.3333333333333333E-2</v>
      </c>
      <c r="BY915" s="13">
        <v>3.3333333333333333E-2</v>
      </c>
      <c r="BZ915" s="13">
        <v>3.3333333333333333E-2</v>
      </c>
      <c r="CA915" s="13">
        <v>3.3333333333333333E-2</v>
      </c>
      <c r="CB915" s="13"/>
      <c r="CC915" s="13"/>
      <c r="CD915" s="13"/>
      <c r="CE915" s="13">
        <v>172.94027777733049</v>
      </c>
    </row>
    <row r="916" spans="1:83" x14ac:dyDescent="0.2">
      <c r="A916" s="10" t="s">
        <v>35</v>
      </c>
      <c r="B916" s="10">
        <v>863</v>
      </c>
      <c r="C916" s="10" t="s">
        <v>195</v>
      </c>
      <c r="D916" s="10">
        <v>2025</v>
      </c>
      <c r="E916" s="13">
        <v>6</v>
      </c>
      <c r="F916" s="13" t="s">
        <v>1230</v>
      </c>
      <c r="G916" s="13">
        <v>17006.850000000002</v>
      </c>
      <c r="H916" s="13">
        <v>17006.950000000004</v>
      </c>
      <c r="I916" s="13">
        <v>15300.950000000003</v>
      </c>
      <c r="J916" s="13">
        <v>11306.000000000004</v>
      </c>
      <c r="K916" s="13">
        <v>6037</v>
      </c>
      <c r="L916" s="13">
        <v>6037</v>
      </c>
      <c r="M916" s="13">
        <v>3944</v>
      </c>
      <c r="N916" s="13">
        <v>2648</v>
      </c>
      <c r="O916" s="13">
        <v>2648</v>
      </c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>
        <v>566.8950000000001</v>
      </c>
      <c r="AA916" s="13">
        <v>566.89833333333343</v>
      </c>
      <c r="AB916" s="13">
        <v>510.03166666666675</v>
      </c>
      <c r="AC916" s="13">
        <v>376.86666666666679</v>
      </c>
      <c r="AD916" s="13">
        <v>201.23333333333332</v>
      </c>
      <c r="AE916" s="13">
        <v>201.23333333333332</v>
      </c>
      <c r="AF916" s="13">
        <v>131.46666666666667</v>
      </c>
      <c r="AG916" s="13">
        <v>88.266666666666666</v>
      </c>
      <c r="AH916" s="13">
        <v>88.266666666666666</v>
      </c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>
        <v>48</v>
      </c>
      <c r="AT916" s="13">
        <v>43</v>
      </c>
      <c r="AU916" s="13">
        <v>25</v>
      </c>
      <c r="AV916" s="13">
        <v>13</v>
      </c>
      <c r="AW916" s="13">
        <v>4</v>
      </c>
      <c r="AX916" s="13">
        <v>4</v>
      </c>
      <c r="AY916" s="13">
        <v>2</v>
      </c>
      <c r="AZ916" s="13">
        <v>1</v>
      </c>
      <c r="BA916" s="13">
        <v>1</v>
      </c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>
        <v>1.6</v>
      </c>
      <c r="BM916" s="13">
        <v>1.4333333333333333</v>
      </c>
      <c r="BN916" s="13">
        <v>0.83333333333333337</v>
      </c>
      <c r="BO916" s="13">
        <v>0.43333333333333335</v>
      </c>
      <c r="BP916" s="13">
        <v>0.13333333333333333</v>
      </c>
      <c r="BQ916" s="13">
        <v>0.13333333333333333</v>
      </c>
      <c r="BR916" s="13">
        <v>6.6666666666666666E-2</v>
      </c>
      <c r="BS916" s="13">
        <v>3.3333333333333333E-2</v>
      </c>
      <c r="BT916" s="13">
        <v>3.3333333333333333E-2</v>
      </c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>
        <v>52.882499999674039</v>
      </c>
    </row>
    <row r="917" spans="1:83" x14ac:dyDescent="0.2">
      <c r="A917" s="10" t="s">
        <v>35</v>
      </c>
      <c r="B917" s="10">
        <v>889</v>
      </c>
      <c r="C917" s="10" t="s">
        <v>106</v>
      </c>
      <c r="D917" s="10">
        <v>2025</v>
      </c>
      <c r="E917" s="13">
        <v>6</v>
      </c>
      <c r="F917" s="13" t="s">
        <v>1240</v>
      </c>
      <c r="G917" s="13">
        <v>0</v>
      </c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>
        <v>0</v>
      </c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>
        <v>1</v>
      </c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>
        <v>3.3333333333333333E-2</v>
      </c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</row>
    <row r="918" spans="1:83" x14ac:dyDescent="0.2">
      <c r="A918" s="10" t="s">
        <v>35</v>
      </c>
      <c r="B918" s="10">
        <v>835</v>
      </c>
      <c r="C918" s="10" t="s">
        <v>121</v>
      </c>
      <c r="D918" s="10">
        <v>2025</v>
      </c>
      <c r="E918" s="13">
        <v>6</v>
      </c>
      <c r="F918" s="13" t="s">
        <v>1236</v>
      </c>
      <c r="G918" s="13">
        <v>19710.02</v>
      </c>
      <c r="H918" s="13">
        <v>19710.02</v>
      </c>
      <c r="I918" s="13">
        <v>19192.02</v>
      </c>
      <c r="J918" s="13">
        <v>16871.000000000007</v>
      </c>
      <c r="K918" s="13">
        <v>12624.000000000004</v>
      </c>
      <c r="L918" s="13">
        <v>10101.000000000002</v>
      </c>
      <c r="M918" s="13">
        <v>7921.0000000000009</v>
      </c>
      <c r="N918" s="13">
        <v>7921.0000000000009</v>
      </c>
      <c r="O918" s="13">
        <v>7921.0000000000009</v>
      </c>
      <c r="P918" s="13">
        <v>5500</v>
      </c>
      <c r="Q918" s="13">
        <v>5500</v>
      </c>
      <c r="R918" s="13">
        <v>5500</v>
      </c>
      <c r="S918" s="13"/>
      <c r="T918" s="13"/>
      <c r="U918" s="13"/>
      <c r="V918" s="13"/>
      <c r="W918" s="13"/>
      <c r="X918" s="13"/>
      <c r="Y918" s="13"/>
      <c r="Z918" s="13">
        <v>657.00066666666669</v>
      </c>
      <c r="AA918" s="13">
        <v>657.00066666666669</v>
      </c>
      <c r="AB918" s="13">
        <v>639.73400000000004</v>
      </c>
      <c r="AC918" s="13">
        <v>562.3666666666669</v>
      </c>
      <c r="AD918" s="13">
        <v>420.80000000000013</v>
      </c>
      <c r="AE918" s="13">
        <v>336.70000000000005</v>
      </c>
      <c r="AF918" s="13">
        <v>264.03333333333336</v>
      </c>
      <c r="AG918" s="13">
        <v>264.03333333333336</v>
      </c>
      <c r="AH918" s="13">
        <v>264.03333333333336</v>
      </c>
      <c r="AI918" s="13">
        <v>183.33333333333334</v>
      </c>
      <c r="AJ918" s="13">
        <v>183.33333333333334</v>
      </c>
      <c r="AK918" s="13">
        <v>183.33333333333334</v>
      </c>
      <c r="AL918" s="13"/>
      <c r="AM918" s="13"/>
      <c r="AN918" s="13"/>
      <c r="AO918" s="13"/>
      <c r="AP918" s="13"/>
      <c r="AQ918" s="13"/>
      <c r="AR918" s="13"/>
      <c r="AS918" s="13">
        <v>25</v>
      </c>
      <c r="AT918" s="13">
        <v>25</v>
      </c>
      <c r="AU918" s="13">
        <v>22</v>
      </c>
      <c r="AV918" s="13">
        <v>14</v>
      </c>
      <c r="AW918" s="13">
        <v>7</v>
      </c>
      <c r="AX918" s="13">
        <v>4</v>
      </c>
      <c r="AY918" s="13">
        <v>2</v>
      </c>
      <c r="AZ918" s="13">
        <v>2</v>
      </c>
      <c r="BA918" s="13">
        <v>2</v>
      </c>
      <c r="BB918" s="13">
        <v>1</v>
      </c>
      <c r="BC918" s="13">
        <v>1</v>
      </c>
      <c r="BD918" s="13">
        <v>1</v>
      </c>
      <c r="BE918" s="13"/>
      <c r="BF918" s="13"/>
      <c r="BG918" s="13"/>
      <c r="BH918" s="13"/>
      <c r="BI918" s="13"/>
      <c r="BJ918" s="13"/>
      <c r="BK918" s="13"/>
      <c r="BL918" s="13">
        <v>0.83333333333333337</v>
      </c>
      <c r="BM918" s="13">
        <v>0.83333333333333337</v>
      </c>
      <c r="BN918" s="13">
        <v>0.73333333333333328</v>
      </c>
      <c r="BO918" s="13">
        <v>0.46666666666666667</v>
      </c>
      <c r="BP918" s="13">
        <v>0.23333333333333334</v>
      </c>
      <c r="BQ918" s="13">
        <v>0.13333333333333333</v>
      </c>
      <c r="BR918" s="13">
        <v>6.6666666666666666E-2</v>
      </c>
      <c r="BS918" s="13">
        <v>6.6666666666666666E-2</v>
      </c>
      <c r="BT918" s="13">
        <v>6.6666666666666666E-2</v>
      </c>
      <c r="BU918" s="13">
        <v>3.3333333333333333E-2</v>
      </c>
      <c r="BV918" s="13">
        <v>3.3333333333333333E-2</v>
      </c>
      <c r="BW918" s="13">
        <v>3.3333333333333333E-2</v>
      </c>
      <c r="BX918" s="13"/>
      <c r="BY918" s="13"/>
      <c r="BZ918" s="13"/>
      <c r="CA918" s="13"/>
      <c r="CB918" s="13"/>
      <c r="CC918" s="13"/>
      <c r="CD918" s="13"/>
      <c r="CE918" s="13">
        <v>31.336388888652436</v>
      </c>
    </row>
    <row r="919" spans="1:83" x14ac:dyDescent="0.2">
      <c r="A919" s="10" t="s">
        <v>35</v>
      </c>
      <c r="B919" s="10">
        <v>838</v>
      </c>
      <c r="C919" s="10" t="s">
        <v>98</v>
      </c>
      <c r="D919" s="10">
        <v>2025</v>
      </c>
      <c r="E919" s="13">
        <v>6</v>
      </c>
      <c r="F919" s="13" t="s">
        <v>1237</v>
      </c>
      <c r="G919" s="13">
        <v>291670.92000000033</v>
      </c>
      <c r="H919" s="13">
        <v>291670.92000000045</v>
      </c>
      <c r="I919" s="13">
        <v>284353.02000000037</v>
      </c>
      <c r="J919" s="13">
        <v>239346.00000000047</v>
      </c>
      <c r="K919" s="13">
        <v>194116.00000000026</v>
      </c>
      <c r="L919" s="13">
        <v>180792.00000000026</v>
      </c>
      <c r="M919" s="13">
        <v>156090.00000000012</v>
      </c>
      <c r="N919" s="13">
        <v>145759.00000000017</v>
      </c>
      <c r="O919" s="13">
        <v>137914.00000000009</v>
      </c>
      <c r="P919" s="13">
        <v>127337.99999999997</v>
      </c>
      <c r="Q919" s="13">
        <v>57279.000000000015</v>
      </c>
      <c r="R919" s="13">
        <v>57279.000000000015</v>
      </c>
      <c r="S919" s="13">
        <v>38802</v>
      </c>
      <c r="T919" s="13">
        <v>38802</v>
      </c>
      <c r="U919" s="13">
        <v>38802</v>
      </c>
      <c r="V919" s="13">
        <v>15182</v>
      </c>
      <c r="W919" s="13"/>
      <c r="X919" s="13"/>
      <c r="Y919" s="13"/>
      <c r="Z919" s="13">
        <v>9722.3640000000105</v>
      </c>
      <c r="AA919" s="13">
        <v>9722.3640000000141</v>
      </c>
      <c r="AB919" s="13">
        <v>9478.434000000012</v>
      </c>
      <c r="AC919" s="13">
        <v>7978.2000000000153</v>
      </c>
      <c r="AD919" s="13">
        <v>6470.5333333333419</v>
      </c>
      <c r="AE919" s="13">
        <v>6026.4000000000087</v>
      </c>
      <c r="AF919" s="13">
        <v>5203.0000000000036</v>
      </c>
      <c r="AG919" s="13">
        <v>4858.6333333333396</v>
      </c>
      <c r="AH919" s="13">
        <v>4597.1333333333359</v>
      </c>
      <c r="AI919" s="13">
        <v>4244.5999999999995</v>
      </c>
      <c r="AJ919" s="13">
        <v>1909.3000000000004</v>
      </c>
      <c r="AK919" s="13">
        <v>1909.3000000000004</v>
      </c>
      <c r="AL919" s="13">
        <v>1293.4000000000001</v>
      </c>
      <c r="AM919" s="13">
        <v>1293.4000000000001</v>
      </c>
      <c r="AN919" s="13">
        <v>1293.4000000000001</v>
      </c>
      <c r="AO919" s="13">
        <v>506.06666666666666</v>
      </c>
      <c r="AP919" s="13"/>
      <c r="AQ919" s="13"/>
      <c r="AR919" s="13"/>
      <c r="AS919" s="13">
        <v>396</v>
      </c>
      <c r="AT919" s="13">
        <v>365</v>
      </c>
      <c r="AU919" s="13">
        <v>300</v>
      </c>
      <c r="AV919" s="13">
        <v>160</v>
      </c>
      <c r="AW919" s="13">
        <v>85</v>
      </c>
      <c r="AX919" s="13">
        <v>70</v>
      </c>
      <c r="AY919" s="13">
        <v>47</v>
      </c>
      <c r="AZ919" s="13">
        <v>39</v>
      </c>
      <c r="BA919" s="13">
        <v>34</v>
      </c>
      <c r="BB919" s="13">
        <v>29</v>
      </c>
      <c r="BC919" s="13">
        <v>6</v>
      </c>
      <c r="BD919" s="13">
        <v>6</v>
      </c>
      <c r="BE919" s="13">
        <v>3</v>
      </c>
      <c r="BF919" s="13">
        <v>3</v>
      </c>
      <c r="BG919" s="13">
        <v>3</v>
      </c>
      <c r="BH919" s="13">
        <v>1</v>
      </c>
      <c r="BI919" s="13"/>
      <c r="BJ919" s="13"/>
      <c r="BK919" s="13"/>
      <c r="BL919" s="13">
        <v>13.2</v>
      </c>
      <c r="BM919" s="13">
        <v>12.166666666666666</v>
      </c>
      <c r="BN919" s="13">
        <v>10</v>
      </c>
      <c r="BO919" s="13">
        <v>5.333333333333333</v>
      </c>
      <c r="BP919" s="13">
        <v>2.8333333333333335</v>
      </c>
      <c r="BQ919" s="13">
        <v>2.3333333333333335</v>
      </c>
      <c r="BR919" s="13">
        <v>1.5666666666666667</v>
      </c>
      <c r="BS919" s="13">
        <v>1.3</v>
      </c>
      <c r="BT919" s="13">
        <v>1.1333333333333333</v>
      </c>
      <c r="BU919" s="13">
        <v>0.96666666666666667</v>
      </c>
      <c r="BV919" s="13">
        <v>0.2</v>
      </c>
      <c r="BW919" s="13">
        <v>0.2</v>
      </c>
      <c r="BX919" s="13">
        <v>0.1</v>
      </c>
      <c r="BY919" s="13">
        <v>0.1</v>
      </c>
      <c r="BZ919" s="13">
        <v>0.1</v>
      </c>
      <c r="CA919" s="13">
        <v>3.3333333333333333E-2</v>
      </c>
      <c r="CB919" s="13"/>
      <c r="CC919" s="13"/>
      <c r="CD919" s="13"/>
      <c r="CE919" s="13">
        <v>168.14666666794801</v>
      </c>
    </row>
    <row r="920" spans="1:83" x14ac:dyDescent="0.2">
      <c r="A920" s="10" t="s">
        <v>35</v>
      </c>
      <c r="B920" s="10">
        <v>520</v>
      </c>
      <c r="C920" s="10" t="s">
        <v>101</v>
      </c>
      <c r="D920" s="10">
        <v>2025</v>
      </c>
      <c r="E920" s="13">
        <v>6</v>
      </c>
      <c r="F920" s="13" t="s">
        <v>1235</v>
      </c>
      <c r="G920" s="13">
        <v>245386.8500000003</v>
      </c>
      <c r="H920" s="13">
        <v>245386.85000000021</v>
      </c>
      <c r="I920" s="13">
        <v>240220.90000000023</v>
      </c>
      <c r="J920" s="13">
        <v>199167.00000000012</v>
      </c>
      <c r="K920" s="13">
        <v>145263.00000000012</v>
      </c>
      <c r="L920" s="13">
        <v>132079.00000000015</v>
      </c>
      <c r="M920" s="13">
        <v>106199.00000000012</v>
      </c>
      <c r="N920" s="13">
        <v>86243.000000000029</v>
      </c>
      <c r="O920" s="13">
        <v>74393.000000000015</v>
      </c>
      <c r="P920" s="13">
        <v>65539.999999999985</v>
      </c>
      <c r="Q920" s="13">
        <v>21505</v>
      </c>
      <c r="R920" s="13">
        <v>21505</v>
      </c>
      <c r="S920" s="13">
        <v>15000</v>
      </c>
      <c r="T920" s="13">
        <v>15000</v>
      </c>
      <c r="U920" s="13">
        <v>15000</v>
      </c>
      <c r="V920" s="13">
        <v>15000</v>
      </c>
      <c r="W920" s="13"/>
      <c r="X920" s="13"/>
      <c r="Y920" s="13"/>
      <c r="Z920" s="13">
        <v>8179.5616666666765</v>
      </c>
      <c r="AA920" s="13">
        <v>8179.5616666666738</v>
      </c>
      <c r="AB920" s="13">
        <v>8007.363333333341</v>
      </c>
      <c r="AC920" s="13">
        <v>6638.9000000000042</v>
      </c>
      <c r="AD920" s="13">
        <v>4842.100000000004</v>
      </c>
      <c r="AE920" s="13">
        <v>4402.6333333333378</v>
      </c>
      <c r="AF920" s="13">
        <v>3539.9666666666703</v>
      </c>
      <c r="AG920" s="13">
        <v>2874.7666666666678</v>
      </c>
      <c r="AH920" s="13">
        <v>2479.7666666666673</v>
      </c>
      <c r="AI920" s="13">
        <v>2184.6666666666661</v>
      </c>
      <c r="AJ920" s="13">
        <v>716.83333333333337</v>
      </c>
      <c r="AK920" s="13">
        <v>716.83333333333337</v>
      </c>
      <c r="AL920" s="13">
        <v>500</v>
      </c>
      <c r="AM920" s="13">
        <v>500</v>
      </c>
      <c r="AN920" s="13">
        <v>500</v>
      </c>
      <c r="AO920" s="13">
        <v>500</v>
      </c>
      <c r="AP920" s="13"/>
      <c r="AQ920" s="13"/>
      <c r="AR920" s="13"/>
      <c r="AS920" s="13">
        <v>368</v>
      </c>
      <c r="AT920" s="13">
        <v>342</v>
      </c>
      <c r="AU920" s="13">
        <v>295</v>
      </c>
      <c r="AV920" s="13">
        <v>169</v>
      </c>
      <c r="AW920" s="13">
        <v>80</v>
      </c>
      <c r="AX920" s="13">
        <v>65</v>
      </c>
      <c r="AY920" s="13">
        <v>41</v>
      </c>
      <c r="AZ920" s="13">
        <v>26</v>
      </c>
      <c r="BA920" s="13">
        <v>19</v>
      </c>
      <c r="BB920" s="13">
        <v>15</v>
      </c>
      <c r="BC920" s="13">
        <v>2</v>
      </c>
      <c r="BD920" s="13">
        <v>2</v>
      </c>
      <c r="BE920" s="13">
        <v>1</v>
      </c>
      <c r="BF920" s="13">
        <v>1</v>
      </c>
      <c r="BG920" s="13">
        <v>1</v>
      </c>
      <c r="BH920" s="13">
        <v>1</v>
      </c>
      <c r="BI920" s="13"/>
      <c r="BJ920" s="13"/>
      <c r="BK920" s="13"/>
      <c r="BL920" s="13">
        <v>12.266666666666667</v>
      </c>
      <c r="BM920" s="13">
        <v>11.4</v>
      </c>
      <c r="BN920" s="13">
        <v>9.8333333333333339</v>
      </c>
      <c r="BO920" s="13">
        <v>5.6333333333333337</v>
      </c>
      <c r="BP920" s="13">
        <v>2.6666666666666665</v>
      </c>
      <c r="BQ920" s="13">
        <v>2.1666666666666665</v>
      </c>
      <c r="BR920" s="13">
        <v>1.3666666666666667</v>
      </c>
      <c r="BS920" s="13">
        <v>0.8666666666666667</v>
      </c>
      <c r="BT920" s="13">
        <v>0.6333333333333333</v>
      </c>
      <c r="BU920" s="13">
        <v>0.5</v>
      </c>
      <c r="BV920" s="13">
        <v>6.6666666666666666E-2</v>
      </c>
      <c r="BW920" s="13">
        <v>6.6666666666666666E-2</v>
      </c>
      <c r="BX920" s="13">
        <v>3.3333333333333333E-2</v>
      </c>
      <c r="BY920" s="13">
        <v>3.3333333333333333E-2</v>
      </c>
      <c r="BZ920" s="13">
        <v>3.3333333333333333E-2</v>
      </c>
      <c r="CA920" s="13">
        <v>3.3333333333333333E-2</v>
      </c>
      <c r="CB920" s="13"/>
      <c r="CC920" s="13"/>
      <c r="CD920" s="13"/>
      <c r="CE920" s="13">
        <v>184.20583333257355</v>
      </c>
    </row>
    <row r="921" spans="1:83" x14ac:dyDescent="0.2">
      <c r="A921" s="10" t="s">
        <v>35</v>
      </c>
      <c r="B921" s="10">
        <v>896</v>
      </c>
      <c r="C921" s="10" t="s">
        <v>196</v>
      </c>
      <c r="D921" s="10">
        <v>2025</v>
      </c>
      <c r="E921" s="13">
        <v>6</v>
      </c>
      <c r="F921" s="13" t="s">
        <v>1234</v>
      </c>
      <c r="G921" s="13">
        <v>79039.799999999959</v>
      </c>
      <c r="H921" s="13">
        <v>80388.799999999988</v>
      </c>
      <c r="I921" s="13">
        <v>73376.950000000012</v>
      </c>
      <c r="J921" s="13">
        <v>55940.949999999975</v>
      </c>
      <c r="K921" s="13">
        <v>42737</v>
      </c>
      <c r="L921" s="13">
        <v>36563.999999999993</v>
      </c>
      <c r="M921" s="13">
        <v>32046.999999999993</v>
      </c>
      <c r="N921" s="13">
        <v>22706.999999999993</v>
      </c>
      <c r="O921" s="13">
        <v>22706.999999999993</v>
      </c>
      <c r="P921" s="13">
        <v>20706.999999999989</v>
      </c>
      <c r="Q921" s="13">
        <v>5707</v>
      </c>
      <c r="R921" s="13">
        <v>5707</v>
      </c>
      <c r="S921" s="13"/>
      <c r="T921" s="13"/>
      <c r="U921" s="13"/>
      <c r="V921" s="13"/>
      <c r="W921" s="13"/>
      <c r="X921" s="13"/>
      <c r="Y921" s="13"/>
      <c r="Z921" s="13">
        <v>2634.6599999999985</v>
      </c>
      <c r="AA921" s="13">
        <v>2679.6266666666661</v>
      </c>
      <c r="AB921" s="13">
        <v>2445.8983333333335</v>
      </c>
      <c r="AC921" s="13">
        <v>1864.6983333333326</v>
      </c>
      <c r="AD921" s="13">
        <v>1424.5666666666666</v>
      </c>
      <c r="AE921" s="13">
        <v>1218.7999999999997</v>
      </c>
      <c r="AF921" s="13">
        <v>1068.2333333333331</v>
      </c>
      <c r="AG921" s="13">
        <v>756.89999999999975</v>
      </c>
      <c r="AH921" s="13">
        <v>756.89999999999975</v>
      </c>
      <c r="AI921" s="13">
        <v>690.23333333333301</v>
      </c>
      <c r="AJ921" s="13">
        <v>190.23333333333332</v>
      </c>
      <c r="AK921" s="13">
        <v>190.23333333333332</v>
      </c>
      <c r="AL921" s="13"/>
      <c r="AM921" s="13"/>
      <c r="AN921" s="13"/>
      <c r="AO921" s="13"/>
      <c r="AP921" s="13"/>
      <c r="AQ921" s="13"/>
      <c r="AR921" s="13"/>
      <c r="AS921" s="13">
        <v>195</v>
      </c>
      <c r="AT921" s="13">
        <v>166</v>
      </c>
      <c r="AU921" s="13">
        <v>102</v>
      </c>
      <c r="AV921" s="13">
        <v>47</v>
      </c>
      <c r="AW921" s="13">
        <v>25</v>
      </c>
      <c r="AX921" s="13">
        <v>18</v>
      </c>
      <c r="AY921" s="13">
        <v>14</v>
      </c>
      <c r="AZ921" s="13">
        <v>7</v>
      </c>
      <c r="BA921" s="13">
        <v>7</v>
      </c>
      <c r="BB921" s="13">
        <v>6</v>
      </c>
      <c r="BC921" s="13">
        <v>1</v>
      </c>
      <c r="BD921" s="13">
        <v>1</v>
      </c>
      <c r="BE921" s="13"/>
      <c r="BF921" s="13"/>
      <c r="BG921" s="13"/>
      <c r="BH921" s="13"/>
      <c r="BI921" s="13"/>
      <c r="BJ921" s="13"/>
      <c r="BK921" s="13"/>
      <c r="BL921" s="13">
        <v>6.5</v>
      </c>
      <c r="BM921" s="13">
        <v>5.5333333333333332</v>
      </c>
      <c r="BN921" s="13">
        <v>3.4</v>
      </c>
      <c r="BO921" s="13">
        <v>1.5666666666666667</v>
      </c>
      <c r="BP921" s="13">
        <v>0.83333333333333337</v>
      </c>
      <c r="BQ921" s="13">
        <v>0.6</v>
      </c>
      <c r="BR921" s="13">
        <v>0.46666666666666667</v>
      </c>
      <c r="BS921" s="13">
        <v>0.23333333333333334</v>
      </c>
      <c r="BT921" s="13">
        <v>0.23333333333333334</v>
      </c>
      <c r="BU921" s="13">
        <v>0.2</v>
      </c>
      <c r="BV921" s="13">
        <v>3.3333333333333333E-2</v>
      </c>
      <c r="BW921" s="13">
        <v>3.3333333333333333E-2</v>
      </c>
      <c r="BX921" s="13"/>
      <c r="BY921" s="13"/>
      <c r="BZ921" s="13"/>
      <c r="CA921" s="13"/>
      <c r="CB921" s="13"/>
      <c r="CC921" s="13"/>
      <c r="CD921" s="13"/>
      <c r="CE921" s="13">
        <v>185.22555555572501</v>
      </c>
    </row>
    <row r="922" spans="1:83" x14ac:dyDescent="0.2">
      <c r="A922" s="10" t="s">
        <v>35</v>
      </c>
      <c r="B922" s="10">
        <v>828</v>
      </c>
      <c r="C922" s="10" t="s">
        <v>158</v>
      </c>
      <c r="D922" s="10">
        <v>2025</v>
      </c>
      <c r="E922" s="13">
        <v>6</v>
      </c>
      <c r="F922" s="13" t="s">
        <v>1228</v>
      </c>
      <c r="G922" s="13">
        <v>1499</v>
      </c>
      <c r="H922" s="13">
        <v>1499</v>
      </c>
      <c r="I922" s="13">
        <v>1499</v>
      </c>
      <c r="J922" s="13">
        <v>1499</v>
      </c>
      <c r="K922" s="13">
        <v>1499</v>
      </c>
      <c r="L922" s="13">
        <v>1499</v>
      </c>
      <c r="M922" s="13">
        <v>1499</v>
      </c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>
        <v>49.966666666666669</v>
      </c>
      <c r="AA922" s="13">
        <v>49.966666666666669</v>
      </c>
      <c r="AB922" s="13">
        <v>49.966666666666669</v>
      </c>
      <c r="AC922" s="13">
        <v>49.966666666666669</v>
      </c>
      <c r="AD922" s="13">
        <v>49.966666666666669</v>
      </c>
      <c r="AE922" s="13">
        <v>49.966666666666669</v>
      </c>
      <c r="AF922" s="13">
        <v>49.966666666666669</v>
      </c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>
        <v>1</v>
      </c>
      <c r="AT922" s="13">
        <v>1</v>
      </c>
      <c r="AU922" s="13">
        <v>1</v>
      </c>
      <c r="AV922" s="13">
        <v>1</v>
      </c>
      <c r="AW922" s="13">
        <v>1</v>
      </c>
      <c r="AX922" s="13">
        <v>1</v>
      </c>
      <c r="AY922" s="13">
        <v>1</v>
      </c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>
        <v>3.3333333333333333E-2</v>
      </c>
      <c r="BM922" s="13">
        <v>3.3333333333333333E-2</v>
      </c>
      <c r="BN922" s="13">
        <v>3.3333333333333333E-2</v>
      </c>
      <c r="BO922" s="13">
        <v>3.3333333333333333E-2</v>
      </c>
      <c r="BP922" s="13">
        <v>3.3333333333333333E-2</v>
      </c>
      <c r="BQ922" s="13">
        <v>3.3333333333333333E-2</v>
      </c>
      <c r="BR922" s="13">
        <v>3.3333333333333333E-2</v>
      </c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</row>
    <row r="923" spans="1:83" x14ac:dyDescent="0.2">
      <c r="A923" s="10" t="s">
        <v>35</v>
      </c>
      <c r="B923" s="10">
        <v>544</v>
      </c>
      <c r="C923" s="10" t="s">
        <v>99</v>
      </c>
      <c r="D923" s="10">
        <v>2025</v>
      </c>
      <c r="E923" s="13">
        <v>6</v>
      </c>
      <c r="F923" s="13" t="s">
        <v>1229</v>
      </c>
      <c r="G923" s="13">
        <v>4443</v>
      </c>
      <c r="H923" s="13">
        <v>4443</v>
      </c>
      <c r="I923" s="13">
        <v>4443</v>
      </c>
      <c r="J923" s="13">
        <v>3356</v>
      </c>
      <c r="K923" s="13">
        <v>3356</v>
      </c>
      <c r="L923" s="13">
        <v>2532</v>
      </c>
      <c r="M923" s="13">
        <v>1532</v>
      </c>
      <c r="N923" s="13">
        <v>1532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>
        <v>148.1</v>
      </c>
      <c r="AA923" s="13">
        <v>148.1</v>
      </c>
      <c r="AB923" s="13">
        <v>148.1</v>
      </c>
      <c r="AC923" s="13">
        <v>111.86666666666666</v>
      </c>
      <c r="AD923" s="13">
        <v>111.86666666666666</v>
      </c>
      <c r="AE923" s="13">
        <v>84.4</v>
      </c>
      <c r="AF923" s="13">
        <v>51.06666666666667</v>
      </c>
      <c r="AG923" s="13">
        <v>51.06666666666667</v>
      </c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>
        <v>6</v>
      </c>
      <c r="AT923" s="13">
        <v>6</v>
      </c>
      <c r="AU923" s="13">
        <v>6</v>
      </c>
      <c r="AV923" s="13">
        <v>3</v>
      </c>
      <c r="AW923" s="13">
        <v>3</v>
      </c>
      <c r="AX923" s="13">
        <v>2</v>
      </c>
      <c r="AY923" s="13">
        <v>1</v>
      </c>
      <c r="AZ923" s="13">
        <v>1</v>
      </c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>
        <v>0.2</v>
      </c>
      <c r="BM923" s="13">
        <v>0.2</v>
      </c>
      <c r="BN923" s="13">
        <v>0.2</v>
      </c>
      <c r="BO923" s="13">
        <v>0.1</v>
      </c>
      <c r="BP923" s="13">
        <v>0.1</v>
      </c>
      <c r="BQ923" s="13">
        <v>6.6666666666666666E-2</v>
      </c>
      <c r="BR923" s="13">
        <v>3.3333333333333333E-2</v>
      </c>
      <c r="BS923" s="13">
        <v>3.3333333333333333E-2</v>
      </c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>
        <v>142.40722222236451</v>
      </c>
    </row>
    <row r="924" spans="1:83" x14ac:dyDescent="0.2">
      <c r="A924" s="10" t="s">
        <v>35</v>
      </c>
      <c r="B924" s="10">
        <v>817</v>
      </c>
      <c r="C924" s="10" t="s">
        <v>93</v>
      </c>
      <c r="D924" s="10">
        <v>2025</v>
      </c>
      <c r="E924" s="13">
        <v>6</v>
      </c>
      <c r="F924" s="13" t="s">
        <v>1238</v>
      </c>
      <c r="G924" s="13">
        <v>274481.94000000012</v>
      </c>
      <c r="H924" s="13">
        <v>274481.94000000006</v>
      </c>
      <c r="I924" s="13">
        <v>271801.97000000009</v>
      </c>
      <c r="J924" s="13">
        <v>244311.00000000026</v>
      </c>
      <c r="K924" s="13">
        <v>214145.00000000023</v>
      </c>
      <c r="L924" s="13">
        <v>201825.00000000035</v>
      </c>
      <c r="M924" s="13">
        <v>177763.00000000026</v>
      </c>
      <c r="N924" s="13">
        <v>160260.00000000017</v>
      </c>
      <c r="O924" s="13">
        <v>148746.00000000015</v>
      </c>
      <c r="P924" s="13">
        <v>120522.00000000003</v>
      </c>
      <c r="Q924" s="13">
        <v>45563.999999999985</v>
      </c>
      <c r="R924" s="13">
        <v>45563.999999999985</v>
      </c>
      <c r="S924" s="13"/>
      <c r="T924" s="13"/>
      <c r="U924" s="13"/>
      <c r="V924" s="13"/>
      <c r="W924" s="13"/>
      <c r="X924" s="13"/>
      <c r="Y924" s="13"/>
      <c r="Z924" s="13">
        <v>9149.3980000000047</v>
      </c>
      <c r="AA924" s="13">
        <v>9149.3980000000029</v>
      </c>
      <c r="AB924" s="13">
        <v>9060.0656666666691</v>
      </c>
      <c r="AC924" s="13">
        <v>8143.7000000000089</v>
      </c>
      <c r="AD924" s="13">
        <v>7138.1666666666742</v>
      </c>
      <c r="AE924" s="13">
        <v>6727.5000000000118</v>
      </c>
      <c r="AF924" s="13">
        <v>5925.4333333333425</v>
      </c>
      <c r="AG924" s="13">
        <v>5342.0000000000055</v>
      </c>
      <c r="AH924" s="13">
        <v>4958.2000000000053</v>
      </c>
      <c r="AI924" s="13">
        <v>4017.400000000001</v>
      </c>
      <c r="AJ924" s="13">
        <v>1518.7999999999995</v>
      </c>
      <c r="AK924" s="13">
        <v>1518.7999999999995</v>
      </c>
      <c r="AL924" s="13"/>
      <c r="AM924" s="13"/>
      <c r="AN924" s="13"/>
      <c r="AO924" s="13"/>
      <c r="AP924" s="13"/>
      <c r="AQ924" s="13"/>
      <c r="AR924" s="13"/>
      <c r="AS924" s="13">
        <v>273</v>
      </c>
      <c r="AT924" s="13">
        <v>255</v>
      </c>
      <c r="AU924" s="13">
        <v>231</v>
      </c>
      <c r="AV924" s="13">
        <v>148</v>
      </c>
      <c r="AW924" s="13">
        <v>99</v>
      </c>
      <c r="AX924" s="13">
        <v>85</v>
      </c>
      <c r="AY924" s="13">
        <v>63</v>
      </c>
      <c r="AZ924" s="13">
        <v>50</v>
      </c>
      <c r="BA924" s="13">
        <v>43</v>
      </c>
      <c r="BB924" s="13">
        <v>30</v>
      </c>
      <c r="BC924" s="13">
        <v>7</v>
      </c>
      <c r="BD924" s="13">
        <v>7</v>
      </c>
      <c r="BE924" s="13"/>
      <c r="BF924" s="13"/>
      <c r="BG924" s="13"/>
      <c r="BH924" s="13"/>
      <c r="BI924" s="13"/>
      <c r="BJ924" s="13"/>
      <c r="BK924" s="13"/>
      <c r="BL924" s="13">
        <v>9.1</v>
      </c>
      <c r="BM924" s="13">
        <v>8.5</v>
      </c>
      <c r="BN924" s="13">
        <v>7.7</v>
      </c>
      <c r="BO924" s="13">
        <v>4.9333333333333336</v>
      </c>
      <c r="BP924" s="13">
        <v>3.3</v>
      </c>
      <c r="BQ924" s="13">
        <v>2.8333333333333335</v>
      </c>
      <c r="BR924" s="13">
        <v>2.1</v>
      </c>
      <c r="BS924" s="13">
        <v>1.6666666666666667</v>
      </c>
      <c r="BT924" s="13">
        <v>1.4333333333333333</v>
      </c>
      <c r="BU924" s="13">
        <v>1</v>
      </c>
      <c r="BV924" s="13">
        <v>0.23333333333333334</v>
      </c>
      <c r="BW924" s="13">
        <v>0.23333333333333334</v>
      </c>
      <c r="BX924" s="13"/>
      <c r="BY924" s="13"/>
      <c r="BZ924" s="13"/>
      <c r="CA924" s="13"/>
      <c r="CB924" s="13"/>
      <c r="CC924" s="13"/>
      <c r="CD924" s="13"/>
      <c r="CE924" s="13">
        <v>186.48250000044237</v>
      </c>
    </row>
    <row r="925" spans="1:83" x14ac:dyDescent="0.2">
      <c r="A925" s="10" t="s">
        <v>35</v>
      </c>
      <c r="B925" s="10">
        <v>812</v>
      </c>
      <c r="C925" s="10" t="s">
        <v>157</v>
      </c>
      <c r="D925" s="10">
        <v>2025</v>
      </c>
      <c r="E925" s="13">
        <v>6</v>
      </c>
      <c r="F925" s="13" t="s">
        <v>1227</v>
      </c>
      <c r="G925" s="13">
        <v>15459</v>
      </c>
      <c r="H925" s="13">
        <v>15459</v>
      </c>
      <c r="I925" s="13">
        <v>15271</v>
      </c>
      <c r="J925" s="13">
        <v>15271</v>
      </c>
      <c r="K925" s="13">
        <v>15271</v>
      </c>
      <c r="L925" s="13">
        <v>15271</v>
      </c>
      <c r="M925" s="13">
        <v>15271</v>
      </c>
      <c r="N925" s="13">
        <v>15271</v>
      </c>
      <c r="O925" s="13">
        <v>15271</v>
      </c>
      <c r="P925" s="13">
        <v>15271</v>
      </c>
      <c r="Q925" s="13">
        <v>15271</v>
      </c>
      <c r="R925" s="13">
        <v>15271</v>
      </c>
      <c r="S925" s="13">
        <v>15271</v>
      </c>
      <c r="T925" s="13">
        <v>15271</v>
      </c>
      <c r="U925" s="13">
        <v>15271</v>
      </c>
      <c r="V925" s="13">
        <v>15271</v>
      </c>
      <c r="W925" s="13"/>
      <c r="X925" s="13"/>
      <c r="Y925" s="13"/>
      <c r="Z925" s="13">
        <v>515.29999999999995</v>
      </c>
      <c r="AA925" s="13">
        <v>515.29999999999995</v>
      </c>
      <c r="AB925" s="13">
        <v>509.03333333333336</v>
      </c>
      <c r="AC925" s="13">
        <v>509.03333333333336</v>
      </c>
      <c r="AD925" s="13">
        <v>509.03333333333336</v>
      </c>
      <c r="AE925" s="13">
        <v>509.03333333333336</v>
      </c>
      <c r="AF925" s="13">
        <v>509.03333333333336</v>
      </c>
      <c r="AG925" s="13">
        <v>509.03333333333336</v>
      </c>
      <c r="AH925" s="13">
        <v>509.03333333333336</v>
      </c>
      <c r="AI925" s="13">
        <v>509.03333333333336</v>
      </c>
      <c r="AJ925" s="13">
        <v>509.03333333333336</v>
      </c>
      <c r="AK925" s="13">
        <v>509.03333333333336</v>
      </c>
      <c r="AL925" s="13">
        <v>509.03333333333336</v>
      </c>
      <c r="AM925" s="13">
        <v>509.03333333333336</v>
      </c>
      <c r="AN925" s="13">
        <v>509.03333333333336</v>
      </c>
      <c r="AO925" s="13">
        <v>509.03333333333336</v>
      </c>
      <c r="AP925" s="13"/>
      <c r="AQ925" s="13"/>
      <c r="AR925" s="13"/>
      <c r="AS925" s="13">
        <v>2</v>
      </c>
      <c r="AT925" s="13">
        <v>2</v>
      </c>
      <c r="AU925" s="13">
        <v>1</v>
      </c>
      <c r="AV925" s="13">
        <v>1</v>
      </c>
      <c r="AW925" s="13">
        <v>1</v>
      </c>
      <c r="AX925" s="13">
        <v>1</v>
      </c>
      <c r="AY925" s="13">
        <v>1</v>
      </c>
      <c r="AZ925" s="13">
        <v>1</v>
      </c>
      <c r="BA925" s="13">
        <v>1</v>
      </c>
      <c r="BB925" s="13">
        <v>1</v>
      </c>
      <c r="BC925" s="13">
        <v>1</v>
      </c>
      <c r="BD925" s="13">
        <v>1</v>
      </c>
      <c r="BE925" s="13">
        <v>1</v>
      </c>
      <c r="BF925" s="13">
        <v>1</v>
      </c>
      <c r="BG925" s="13">
        <v>1</v>
      </c>
      <c r="BH925" s="13">
        <v>1</v>
      </c>
      <c r="BI925" s="13"/>
      <c r="BJ925" s="13"/>
      <c r="BK925" s="13"/>
      <c r="BL925" s="13">
        <v>6.6666666666666666E-2</v>
      </c>
      <c r="BM925" s="13">
        <v>6.6666666666666666E-2</v>
      </c>
      <c r="BN925" s="13">
        <v>3.3333333333333333E-2</v>
      </c>
      <c r="BO925" s="13">
        <v>3.3333333333333333E-2</v>
      </c>
      <c r="BP925" s="13">
        <v>3.3333333333333333E-2</v>
      </c>
      <c r="BQ925" s="13">
        <v>3.3333333333333333E-2</v>
      </c>
      <c r="BR925" s="13">
        <v>3.3333333333333333E-2</v>
      </c>
      <c r="BS925" s="13">
        <v>3.3333333333333333E-2</v>
      </c>
      <c r="BT925" s="13">
        <v>3.3333333333333333E-2</v>
      </c>
      <c r="BU925" s="13">
        <v>3.3333333333333333E-2</v>
      </c>
      <c r="BV925" s="13">
        <v>3.3333333333333333E-2</v>
      </c>
      <c r="BW925" s="13">
        <v>3.3333333333333333E-2</v>
      </c>
      <c r="BX925" s="13">
        <v>3.3333333333333333E-2</v>
      </c>
      <c r="BY925" s="13">
        <v>3.3333333333333333E-2</v>
      </c>
      <c r="BZ925" s="13">
        <v>3.3333333333333333E-2</v>
      </c>
      <c r="CA925" s="13">
        <v>3.3333333333333333E-2</v>
      </c>
      <c r="CB925" s="13"/>
      <c r="CC925" s="13"/>
      <c r="CD925" s="13"/>
      <c r="CE925" s="13"/>
    </row>
    <row r="926" spans="1:83" x14ac:dyDescent="0.2">
      <c r="A926" s="10" t="s">
        <v>35</v>
      </c>
      <c r="B926" s="10">
        <v>814</v>
      </c>
      <c r="C926" s="10" t="s">
        <v>111</v>
      </c>
      <c r="D926" s="10">
        <v>2025</v>
      </c>
      <c r="E926" s="13">
        <v>6</v>
      </c>
      <c r="F926" s="13" t="s">
        <v>1239</v>
      </c>
      <c r="G926" s="13">
        <v>359</v>
      </c>
      <c r="H926" s="13">
        <v>359</v>
      </c>
      <c r="I926" s="13">
        <v>359</v>
      </c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>
        <v>11.966666666666667</v>
      </c>
      <c r="AA926" s="13">
        <v>11.966666666666667</v>
      </c>
      <c r="AB926" s="13">
        <v>11.966666666666667</v>
      </c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>
        <v>1</v>
      </c>
      <c r="AT926" s="13">
        <v>1</v>
      </c>
      <c r="AU926" s="13">
        <v>1</v>
      </c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>
        <v>3.3333333333333333E-2</v>
      </c>
      <c r="BM926" s="13">
        <v>3.3333333333333333E-2</v>
      </c>
      <c r="BN926" s="13">
        <v>3.3333333333333333E-2</v>
      </c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</row>
    <row r="927" spans="1:83" x14ac:dyDescent="0.2">
      <c r="A927" s="10" t="s">
        <v>35</v>
      </c>
      <c r="B927" s="10">
        <v>886</v>
      </c>
      <c r="C927" s="10" t="s">
        <v>116</v>
      </c>
      <c r="D927" s="10">
        <v>2025</v>
      </c>
      <c r="E927" s="13">
        <v>6</v>
      </c>
      <c r="F927" s="13" t="s">
        <v>1225</v>
      </c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>
        <v>8</v>
      </c>
    </row>
    <row r="928" spans="1:83" x14ac:dyDescent="0.2">
      <c r="A928" s="10" t="s">
        <v>35</v>
      </c>
      <c r="B928" s="10">
        <v>805</v>
      </c>
      <c r="C928" s="10" t="s">
        <v>137</v>
      </c>
      <c r="D928" s="10">
        <v>2025</v>
      </c>
      <c r="E928" s="13">
        <v>6</v>
      </c>
      <c r="F928" s="13" t="s">
        <v>1226</v>
      </c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>
        <v>34.419444444586986</v>
      </c>
    </row>
    <row r="929" spans="1:83" x14ac:dyDescent="0.2">
      <c r="A929" s="10" t="s">
        <v>35</v>
      </c>
      <c r="B929" s="10">
        <v>537</v>
      </c>
      <c r="C929" s="10" t="s">
        <v>126</v>
      </c>
      <c r="D929" s="10">
        <v>2025</v>
      </c>
      <c r="E929" s="13">
        <v>6</v>
      </c>
      <c r="F929" s="13" t="s">
        <v>1224</v>
      </c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>
        <v>12.850000000000001</v>
      </c>
    </row>
    <row r="930" spans="1:83" x14ac:dyDescent="0.2">
      <c r="A930" s="10" t="s">
        <v>35</v>
      </c>
      <c r="B930" s="10">
        <v>565</v>
      </c>
      <c r="C930" s="10" t="s">
        <v>187</v>
      </c>
      <c r="D930" s="10">
        <v>2025</v>
      </c>
      <c r="E930" s="13">
        <v>6</v>
      </c>
      <c r="F930" s="13" t="s">
        <v>1231</v>
      </c>
      <c r="G930" s="13">
        <v>164859.90000000023</v>
      </c>
      <c r="H930" s="13">
        <v>164859.90000000011</v>
      </c>
      <c r="I930" s="13">
        <v>160354.95000000013</v>
      </c>
      <c r="J930" s="13">
        <v>135301.00000000017</v>
      </c>
      <c r="K930" s="13">
        <v>103804.00000000025</v>
      </c>
      <c r="L930" s="13">
        <v>96749.000000000204</v>
      </c>
      <c r="M930" s="13">
        <v>81316.000000000087</v>
      </c>
      <c r="N930" s="13">
        <v>70657.999999999971</v>
      </c>
      <c r="O930" s="13">
        <v>65583.999999999956</v>
      </c>
      <c r="P930" s="13">
        <v>58843.999999999978</v>
      </c>
      <c r="Q930" s="13">
        <v>20052.999999999993</v>
      </c>
      <c r="R930" s="13">
        <v>20052.999999999993</v>
      </c>
      <c r="S930" s="13"/>
      <c r="T930" s="13"/>
      <c r="U930" s="13"/>
      <c r="V930" s="13"/>
      <c r="W930" s="13"/>
      <c r="X930" s="13"/>
      <c r="Y930" s="13"/>
      <c r="Z930" s="13">
        <v>5495.3300000000072</v>
      </c>
      <c r="AA930" s="13">
        <v>5495.3300000000036</v>
      </c>
      <c r="AB930" s="13">
        <v>5345.1650000000045</v>
      </c>
      <c r="AC930" s="13">
        <v>4510.0333333333392</v>
      </c>
      <c r="AD930" s="13">
        <v>3460.1333333333414</v>
      </c>
      <c r="AE930" s="13">
        <v>3224.9666666666735</v>
      </c>
      <c r="AF930" s="13">
        <v>2710.533333333336</v>
      </c>
      <c r="AG930" s="13">
        <v>2355.2666666666655</v>
      </c>
      <c r="AH930" s="13">
        <v>2186.1333333333318</v>
      </c>
      <c r="AI930" s="13">
        <v>1961.466666666666</v>
      </c>
      <c r="AJ930" s="13">
        <v>668.43333333333305</v>
      </c>
      <c r="AK930" s="13">
        <v>668.43333333333305</v>
      </c>
      <c r="AL930" s="13"/>
      <c r="AM930" s="13"/>
      <c r="AN930" s="13"/>
      <c r="AO930" s="13"/>
      <c r="AP930" s="13"/>
      <c r="AQ930" s="13"/>
      <c r="AR930" s="13"/>
      <c r="AS930" s="13">
        <v>227</v>
      </c>
      <c r="AT930" s="13">
        <v>212</v>
      </c>
      <c r="AU930" s="13">
        <v>177</v>
      </c>
      <c r="AV930" s="13">
        <v>101</v>
      </c>
      <c r="AW930" s="13">
        <v>51</v>
      </c>
      <c r="AX930" s="13">
        <v>43</v>
      </c>
      <c r="AY930" s="13">
        <v>29</v>
      </c>
      <c r="AZ930" s="13">
        <v>21</v>
      </c>
      <c r="BA930" s="13">
        <v>18</v>
      </c>
      <c r="BB930" s="13">
        <v>15</v>
      </c>
      <c r="BC930" s="13">
        <v>3</v>
      </c>
      <c r="BD930" s="13">
        <v>3</v>
      </c>
      <c r="BE930" s="13"/>
      <c r="BF930" s="13"/>
      <c r="BG930" s="13"/>
      <c r="BH930" s="13"/>
      <c r="BI930" s="13"/>
      <c r="BJ930" s="13"/>
      <c r="BK930" s="13"/>
      <c r="BL930" s="13">
        <v>7.5666666666666664</v>
      </c>
      <c r="BM930" s="13">
        <v>7.0666666666666664</v>
      </c>
      <c r="BN930" s="13">
        <v>5.9</v>
      </c>
      <c r="BO930" s="13">
        <v>3.3666666666666667</v>
      </c>
      <c r="BP930" s="13">
        <v>1.7</v>
      </c>
      <c r="BQ930" s="13">
        <v>1.4333333333333333</v>
      </c>
      <c r="BR930" s="13">
        <v>0.96666666666666667</v>
      </c>
      <c r="BS930" s="13">
        <v>0.7</v>
      </c>
      <c r="BT930" s="13">
        <v>0.6</v>
      </c>
      <c r="BU930" s="13">
        <v>0.5</v>
      </c>
      <c r="BV930" s="13">
        <v>0.1</v>
      </c>
      <c r="BW930" s="13">
        <v>0.1</v>
      </c>
      <c r="BX930" s="13"/>
      <c r="BY930" s="13"/>
      <c r="BZ930" s="13"/>
      <c r="CA930" s="13"/>
      <c r="CB930" s="13"/>
      <c r="CC930" s="13"/>
      <c r="CD930" s="13"/>
      <c r="CE930" s="13">
        <v>167.11749999998602</v>
      </c>
    </row>
    <row r="931" spans="1:83" x14ac:dyDescent="0.2">
      <c r="A931" s="10" t="s">
        <v>35</v>
      </c>
      <c r="B931" s="10">
        <v>517</v>
      </c>
      <c r="C931" s="10" t="s">
        <v>165</v>
      </c>
      <c r="D931" s="10">
        <v>2025</v>
      </c>
      <c r="E931" s="13">
        <v>6</v>
      </c>
      <c r="F931" s="13" t="s">
        <v>1232</v>
      </c>
      <c r="G931" s="13">
        <v>54426.000000000058</v>
      </c>
      <c r="H931" s="13">
        <v>54426.000000000058</v>
      </c>
      <c r="I931" s="13">
        <v>53394.000000000051</v>
      </c>
      <c r="J931" s="13">
        <v>44488.999999999942</v>
      </c>
      <c r="K931" s="13">
        <v>34634.999999999956</v>
      </c>
      <c r="L931" s="13">
        <v>32061.999999999953</v>
      </c>
      <c r="M931" s="13">
        <v>23264.999999999971</v>
      </c>
      <c r="N931" s="13">
        <v>20695.999999999971</v>
      </c>
      <c r="O931" s="13">
        <v>13846.000000000009</v>
      </c>
      <c r="P931" s="13">
        <v>11739.000000000004</v>
      </c>
      <c r="Q931" s="13">
        <v>5500</v>
      </c>
      <c r="R931" s="13">
        <v>5500</v>
      </c>
      <c r="S931" s="13"/>
      <c r="T931" s="13"/>
      <c r="U931" s="13"/>
      <c r="V931" s="13"/>
      <c r="W931" s="13"/>
      <c r="X931" s="13"/>
      <c r="Y931" s="13"/>
      <c r="Z931" s="13">
        <v>1814.2000000000019</v>
      </c>
      <c r="AA931" s="13">
        <v>1814.2000000000019</v>
      </c>
      <c r="AB931" s="13">
        <v>1779.8000000000018</v>
      </c>
      <c r="AC931" s="13">
        <v>1482.9666666666647</v>
      </c>
      <c r="AD931" s="13">
        <v>1154.4999999999986</v>
      </c>
      <c r="AE931" s="13">
        <v>1068.7333333333318</v>
      </c>
      <c r="AF931" s="13">
        <v>775.49999999999898</v>
      </c>
      <c r="AG931" s="13">
        <v>689.86666666666565</v>
      </c>
      <c r="AH931" s="13">
        <v>461.53333333333364</v>
      </c>
      <c r="AI931" s="13">
        <v>391.30000000000013</v>
      </c>
      <c r="AJ931" s="13">
        <v>183.33333333333334</v>
      </c>
      <c r="AK931" s="13">
        <v>183.33333333333334</v>
      </c>
      <c r="AL931" s="13"/>
      <c r="AM931" s="13"/>
      <c r="AN931" s="13"/>
      <c r="AO931" s="13"/>
      <c r="AP931" s="13"/>
      <c r="AQ931" s="13"/>
      <c r="AR931" s="13"/>
      <c r="AS931" s="13">
        <v>72</v>
      </c>
      <c r="AT931" s="13">
        <v>72</v>
      </c>
      <c r="AU931" s="13">
        <v>64</v>
      </c>
      <c r="AV931" s="13">
        <v>36</v>
      </c>
      <c r="AW931" s="13">
        <v>21</v>
      </c>
      <c r="AX931" s="13">
        <v>18</v>
      </c>
      <c r="AY931" s="13">
        <v>10</v>
      </c>
      <c r="AZ931" s="13">
        <v>8</v>
      </c>
      <c r="BA931" s="13">
        <v>4</v>
      </c>
      <c r="BB931" s="13">
        <v>3</v>
      </c>
      <c r="BC931" s="13">
        <v>1</v>
      </c>
      <c r="BD931" s="13">
        <v>1</v>
      </c>
      <c r="BE931" s="13"/>
      <c r="BF931" s="13"/>
      <c r="BG931" s="13"/>
      <c r="BH931" s="13"/>
      <c r="BI931" s="13"/>
      <c r="BJ931" s="13"/>
      <c r="BK931" s="13"/>
      <c r="BL931" s="13">
        <v>2.4</v>
      </c>
      <c r="BM931" s="13">
        <v>2.4</v>
      </c>
      <c r="BN931" s="13">
        <v>2.1333333333333333</v>
      </c>
      <c r="BO931" s="13">
        <v>1.2</v>
      </c>
      <c r="BP931" s="13">
        <v>0.7</v>
      </c>
      <c r="BQ931" s="13">
        <v>0.6</v>
      </c>
      <c r="BR931" s="13">
        <v>0.33333333333333331</v>
      </c>
      <c r="BS931" s="13">
        <v>0.26666666666666666</v>
      </c>
      <c r="BT931" s="13">
        <v>0.13333333333333333</v>
      </c>
      <c r="BU931" s="13">
        <v>0.1</v>
      </c>
      <c r="BV931" s="13">
        <v>3.3333333333333333E-2</v>
      </c>
      <c r="BW931" s="13">
        <v>3.3333333333333333E-2</v>
      </c>
      <c r="BX931" s="13"/>
      <c r="BY931" s="13"/>
      <c r="BZ931" s="13"/>
      <c r="CA931" s="13"/>
      <c r="CB931" s="13"/>
      <c r="CC931" s="13"/>
      <c r="CD931" s="13"/>
      <c r="CE931" s="13">
        <v>107.10694444459631</v>
      </c>
    </row>
    <row r="932" spans="1:83" x14ac:dyDescent="0.2">
      <c r="A932" s="10" t="s">
        <v>35</v>
      </c>
      <c r="B932" s="10">
        <v>543</v>
      </c>
      <c r="C932" s="10" t="s">
        <v>110</v>
      </c>
      <c r="D932" s="10">
        <v>2025</v>
      </c>
      <c r="E932" s="13">
        <v>6</v>
      </c>
      <c r="F932" s="13" t="s">
        <v>1233</v>
      </c>
      <c r="G932" s="13">
        <v>51409.999999999942</v>
      </c>
      <c r="H932" s="13">
        <v>51409.999999999949</v>
      </c>
      <c r="I932" s="13">
        <v>50041.999999999949</v>
      </c>
      <c r="J932" s="13">
        <v>41662.999999999985</v>
      </c>
      <c r="K932" s="13">
        <v>26236.999999999971</v>
      </c>
      <c r="L932" s="13">
        <v>20776.999999999982</v>
      </c>
      <c r="M932" s="13">
        <v>18473.999999999989</v>
      </c>
      <c r="N932" s="13">
        <v>18473.999999999989</v>
      </c>
      <c r="O932" s="13">
        <v>12053.000000000004</v>
      </c>
      <c r="P932" s="13">
        <v>12053.000000000004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>
        <v>1713.6666666666647</v>
      </c>
      <c r="AA932" s="13">
        <v>1713.6666666666649</v>
      </c>
      <c r="AB932" s="13">
        <v>1668.066666666665</v>
      </c>
      <c r="AC932" s="13">
        <v>1388.7666666666662</v>
      </c>
      <c r="AD932" s="13">
        <v>874.5666666666657</v>
      </c>
      <c r="AE932" s="13">
        <v>692.56666666666604</v>
      </c>
      <c r="AF932" s="13">
        <v>615.79999999999961</v>
      </c>
      <c r="AG932" s="13">
        <v>615.79999999999961</v>
      </c>
      <c r="AH932" s="13">
        <v>401.76666666666677</v>
      </c>
      <c r="AI932" s="13">
        <v>401.76666666666677</v>
      </c>
      <c r="AJ932" s="13"/>
      <c r="AK932" s="13"/>
      <c r="AL932" s="13"/>
      <c r="AM932" s="13"/>
      <c r="AN932" s="13"/>
      <c r="AO932" s="13"/>
      <c r="AP932" s="13"/>
      <c r="AQ932" s="13"/>
      <c r="AR932" s="13"/>
      <c r="AS932" s="13">
        <v>81</v>
      </c>
      <c r="AT932" s="13">
        <v>77</v>
      </c>
      <c r="AU932" s="13">
        <v>68</v>
      </c>
      <c r="AV932" s="13">
        <v>42</v>
      </c>
      <c r="AW932" s="13">
        <v>16</v>
      </c>
      <c r="AX932" s="13">
        <v>10</v>
      </c>
      <c r="AY932" s="13">
        <v>8</v>
      </c>
      <c r="AZ932" s="13">
        <v>8</v>
      </c>
      <c r="BA932" s="13">
        <v>4</v>
      </c>
      <c r="BB932" s="13">
        <v>4</v>
      </c>
      <c r="BC932" s="13"/>
      <c r="BD932" s="13"/>
      <c r="BE932" s="13"/>
      <c r="BF932" s="13"/>
      <c r="BG932" s="13"/>
      <c r="BH932" s="13"/>
      <c r="BI932" s="13"/>
      <c r="BJ932" s="13"/>
      <c r="BK932" s="13"/>
      <c r="BL932" s="13">
        <v>2.7</v>
      </c>
      <c r="BM932" s="13">
        <v>2.5666666666666669</v>
      </c>
      <c r="BN932" s="13">
        <v>2.2666666666666666</v>
      </c>
      <c r="BO932" s="13">
        <v>1.4</v>
      </c>
      <c r="BP932" s="13">
        <v>0.53333333333333333</v>
      </c>
      <c r="BQ932" s="13">
        <v>0.33333333333333331</v>
      </c>
      <c r="BR932" s="13">
        <v>0.26666666666666666</v>
      </c>
      <c r="BS932" s="13">
        <v>0.26666666666666666</v>
      </c>
      <c r="BT932" s="13">
        <v>0.13333333333333333</v>
      </c>
      <c r="BU932" s="13">
        <v>0.13333333333333333</v>
      </c>
      <c r="BV932" s="13"/>
      <c r="BW932" s="13"/>
      <c r="BX932" s="13"/>
      <c r="BY932" s="13"/>
      <c r="BZ932" s="13"/>
      <c r="CA932" s="13"/>
      <c r="CB932" s="13"/>
      <c r="CC932" s="13"/>
      <c r="CD932" s="13"/>
      <c r="CE932" s="13">
        <v>153.07138888849178</v>
      </c>
    </row>
    <row r="933" spans="1:83" x14ac:dyDescent="0.2">
      <c r="A933" s="10" t="s">
        <v>39</v>
      </c>
      <c r="B933" s="10">
        <v>557</v>
      </c>
      <c r="C933" s="10" t="s">
        <v>182</v>
      </c>
      <c r="D933" s="10">
        <v>2025</v>
      </c>
      <c r="E933" s="13">
        <v>6</v>
      </c>
      <c r="F933" s="13" t="s">
        <v>1254</v>
      </c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>
        <v>0.56000000000000005</v>
      </c>
    </row>
    <row r="934" spans="1:83" x14ac:dyDescent="0.2">
      <c r="A934" s="10" t="s">
        <v>39</v>
      </c>
      <c r="B934" s="10">
        <v>547</v>
      </c>
      <c r="C934" s="10" t="s">
        <v>94</v>
      </c>
      <c r="D934" s="10">
        <v>2025</v>
      </c>
      <c r="E934" s="13">
        <v>6</v>
      </c>
      <c r="F934" s="13" t="s">
        <v>1246</v>
      </c>
      <c r="G934" s="13">
        <v>184953.91000000032</v>
      </c>
      <c r="H934" s="13">
        <v>185053.91000000018</v>
      </c>
      <c r="I934" s="13">
        <v>174667.94000000009</v>
      </c>
      <c r="J934" s="13">
        <v>132480.00000000003</v>
      </c>
      <c r="K934" s="13">
        <v>93182.000000000044</v>
      </c>
      <c r="L934" s="13">
        <v>84704.999999999985</v>
      </c>
      <c r="M934" s="13">
        <v>67190.999999999971</v>
      </c>
      <c r="N934" s="13">
        <v>63294.999999999978</v>
      </c>
      <c r="O934" s="13">
        <v>55073.999999999993</v>
      </c>
      <c r="P934" s="13">
        <v>46352.999999999993</v>
      </c>
      <c r="Q934" s="13">
        <v>5500</v>
      </c>
      <c r="R934" s="13">
        <v>5500</v>
      </c>
      <c r="S934" s="13"/>
      <c r="T934" s="13"/>
      <c r="U934" s="13"/>
      <c r="V934" s="13"/>
      <c r="W934" s="13"/>
      <c r="X934" s="13"/>
      <c r="Y934" s="13"/>
      <c r="Z934" s="13">
        <v>6165.1303333333444</v>
      </c>
      <c r="AA934" s="13">
        <v>6168.4636666666729</v>
      </c>
      <c r="AB934" s="13">
        <v>5822.2646666666697</v>
      </c>
      <c r="AC934" s="13">
        <v>4416.0000000000009</v>
      </c>
      <c r="AD934" s="13">
        <v>3106.066666666668</v>
      </c>
      <c r="AE934" s="13">
        <v>2823.4999999999995</v>
      </c>
      <c r="AF934" s="13">
        <v>2239.6999999999989</v>
      </c>
      <c r="AG934" s="13">
        <v>2109.8333333333326</v>
      </c>
      <c r="AH934" s="13">
        <v>1835.7999999999997</v>
      </c>
      <c r="AI934" s="13">
        <v>1545.0999999999997</v>
      </c>
      <c r="AJ934" s="13">
        <v>183.33333333333334</v>
      </c>
      <c r="AK934" s="13">
        <v>183.33333333333334</v>
      </c>
      <c r="AL934" s="13"/>
      <c r="AM934" s="13"/>
      <c r="AN934" s="13"/>
      <c r="AO934" s="13"/>
      <c r="AP934" s="13"/>
      <c r="AQ934" s="13"/>
      <c r="AR934" s="13"/>
      <c r="AS934" s="13">
        <v>388</v>
      </c>
      <c r="AT934" s="13">
        <v>327</v>
      </c>
      <c r="AU934" s="13">
        <v>245</v>
      </c>
      <c r="AV934" s="13">
        <v>116</v>
      </c>
      <c r="AW934" s="13">
        <v>52</v>
      </c>
      <c r="AX934" s="13">
        <v>42</v>
      </c>
      <c r="AY934" s="13">
        <v>26</v>
      </c>
      <c r="AZ934" s="13">
        <v>23</v>
      </c>
      <c r="BA934" s="13">
        <v>18</v>
      </c>
      <c r="BB934" s="13">
        <v>14</v>
      </c>
      <c r="BC934" s="13">
        <v>1</v>
      </c>
      <c r="BD934" s="13">
        <v>1</v>
      </c>
      <c r="BE934" s="13"/>
      <c r="BF934" s="13"/>
      <c r="BG934" s="13"/>
      <c r="BH934" s="13"/>
      <c r="BI934" s="13"/>
      <c r="BJ934" s="13"/>
      <c r="BK934" s="13"/>
      <c r="BL934" s="13">
        <v>12.933333333333334</v>
      </c>
      <c r="BM934" s="13">
        <v>10.9</v>
      </c>
      <c r="BN934" s="13">
        <v>8.1666666666666661</v>
      </c>
      <c r="BO934" s="13">
        <v>3.8666666666666667</v>
      </c>
      <c r="BP934" s="13">
        <v>1.7333333333333334</v>
      </c>
      <c r="BQ934" s="13">
        <v>1.4</v>
      </c>
      <c r="BR934" s="13">
        <v>0.8666666666666667</v>
      </c>
      <c r="BS934" s="13">
        <v>0.76666666666666672</v>
      </c>
      <c r="BT934" s="13">
        <v>0.6</v>
      </c>
      <c r="BU934" s="13">
        <v>0.46666666666666667</v>
      </c>
      <c r="BV934" s="13">
        <v>3.3333333333333333E-2</v>
      </c>
      <c r="BW934" s="13">
        <v>3.3333333333333333E-2</v>
      </c>
      <c r="BX934" s="13"/>
      <c r="BY934" s="13"/>
      <c r="BZ934" s="13"/>
      <c r="CA934" s="13"/>
      <c r="CB934" s="13"/>
      <c r="CC934" s="13"/>
      <c r="CD934" s="13"/>
      <c r="CE934" s="13">
        <v>200.64694444416091</v>
      </c>
    </row>
    <row r="935" spans="1:83" x14ac:dyDescent="0.2">
      <c r="A935" s="10" t="s">
        <v>39</v>
      </c>
      <c r="B935" s="10">
        <v>530</v>
      </c>
      <c r="C935" s="10" t="s">
        <v>92</v>
      </c>
      <c r="D935" s="10">
        <v>2025</v>
      </c>
      <c r="E935" s="13">
        <v>6</v>
      </c>
      <c r="F935" s="13" t="s">
        <v>1248</v>
      </c>
      <c r="G935" s="13">
        <v>100410.99000000009</v>
      </c>
      <c r="H935" s="13">
        <v>100410.99000000012</v>
      </c>
      <c r="I935" s="13">
        <v>95789.020000000106</v>
      </c>
      <c r="J935" s="13">
        <v>77550.999999999956</v>
      </c>
      <c r="K935" s="13">
        <v>53027</v>
      </c>
      <c r="L935" s="13">
        <v>43187</v>
      </c>
      <c r="M935" s="13">
        <v>32538.999999999993</v>
      </c>
      <c r="N935" s="13">
        <v>27319.999999999989</v>
      </c>
      <c r="O935" s="13">
        <v>24052</v>
      </c>
      <c r="P935" s="13">
        <v>15300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>
        <v>3347.0330000000031</v>
      </c>
      <c r="AA935" s="13">
        <v>3347.033000000004</v>
      </c>
      <c r="AB935" s="13">
        <v>3192.9673333333367</v>
      </c>
      <c r="AC935" s="13">
        <v>2585.0333333333319</v>
      </c>
      <c r="AD935" s="13">
        <v>1767.5666666666666</v>
      </c>
      <c r="AE935" s="13">
        <v>1439.5666666666666</v>
      </c>
      <c r="AF935" s="13">
        <v>1084.633333333333</v>
      </c>
      <c r="AG935" s="13">
        <v>910.66666666666629</v>
      </c>
      <c r="AH935" s="13">
        <v>801.73333333333335</v>
      </c>
      <c r="AI935" s="13">
        <v>510</v>
      </c>
      <c r="AJ935" s="13"/>
      <c r="AK935" s="13"/>
      <c r="AL935" s="13"/>
      <c r="AM935" s="13"/>
      <c r="AN935" s="13"/>
      <c r="AO935" s="13"/>
      <c r="AP935" s="13"/>
      <c r="AQ935" s="13"/>
      <c r="AR935" s="13"/>
      <c r="AS935" s="13">
        <v>196</v>
      </c>
      <c r="AT935" s="13">
        <v>172</v>
      </c>
      <c r="AU935" s="13">
        <v>134</v>
      </c>
      <c r="AV935" s="13">
        <v>78</v>
      </c>
      <c r="AW935" s="13">
        <v>36</v>
      </c>
      <c r="AX935" s="13">
        <v>25</v>
      </c>
      <c r="AY935" s="13">
        <v>15</v>
      </c>
      <c r="AZ935" s="13">
        <v>11</v>
      </c>
      <c r="BA935" s="13">
        <v>9</v>
      </c>
      <c r="BB935" s="13">
        <v>5</v>
      </c>
      <c r="BC935" s="13"/>
      <c r="BD935" s="13"/>
      <c r="BE935" s="13"/>
      <c r="BF935" s="13"/>
      <c r="BG935" s="13"/>
      <c r="BH935" s="13"/>
      <c r="BI935" s="13"/>
      <c r="BJ935" s="13"/>
      <c r="BK935" s="13"/>
      <c r="BL935" s="13">
        <v>6.5333333333333332</v>
      </c>
      <c r="BM935" s="13">
        <v>5.7333333333333334</v>
      </c>
      <c r="BN935" s="13">
        <v>4.4666666666666668</v>
      </c>
      <c r="BO935" s="13">
        <v>2.6</v>
      </c>
      <c r="BP935" s="13">
        <v>1.2</v>
      </c>
      <c r="BQ935" s="13">
        <v>0.83333333333333337</v>
      </c>
      <c r="BR935" s="13">
        <v>0.5</v>
      </c>
      <c r="BS935" s="13">
        <v>0.36666666666666664</v>
      </c>
      <c r="BT935" s="13">
        <v>0.3</v>
      </c>
      <c r="BU935" s="13">
        <v>0.16666666666666666</v>
      </c>
      <c r="BV935" s="13"/>
      <c r="BW935" s="13"/>
      <c r="BX935" s="13"/>
      <c r="BY935" s="13"/>
      <c r="BZ935" s="13"/>
      <c r="CA935" s="13"/>
      <c r="CB935" s="13"/>
      <c r="CC935" s="13"/>
      <c r="CD935" s="13"/>
      <c r="CE935" s="13">
        <v>174.78194444438674</v>
      </c>
    </row>
    <row r="936" spans="1:83" x14ac:dyDescent="0.2">
      <c r="A936" s="10" t="s">
        <v>39</v>
      </c>
      <c r="B936" s="10">
        <v>870</v>
      </c>
      <c r="C936" s="10" t="s">
        <v>112</v>
      </c>
      <c r="D936" s="10">
        <v>2025</v>
      </c>
      <c r="E936" s="13">
        <v>6</v>
      </c>
      <c r="F936" s="13" t="s">
        <v>1249</v>
      </c>
      <c r="G936" s="13">
        <v>10592</v>
      </c>
      <c r="H936" s="13">
        <v>10592</v>
      </c>
      <c r="I936" s="13">
        <v>10523</v>
      </c>
      <c r="J936" s="13">
        <v>8963</v>
      </c>
      <c r="K936" s="13">
        <v>8328</v>
      </c>
      <c r="L936" s="13">
        <v>8328</v>
      </c>
      <c r="M936" s="13">
        <v>6079</v>
      </c>
      <c r="N936" s="13">
        <v>4872</v>
      </c>
      <c r="O936" s="13">
        <v>3000</v>
      </c>
      <c r="P936" s="13">
        <v>3000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>
        <v>353.06666666666666</v>
      </c>
      <c r="AA936" s="13">
        <v>353.06666666666666</v>
      </c>
      <c r="AB936" s="13">
        <v>350.76666666666665</v>
      </c>
      <c r="AC936" s="13">
        <v>298.76666666666665</v>
      </c>
      <c r="AD936" s="13">
        <v>277.60000000000002</v>
      </c>
      <c r="AE936" s="13">
        <v>277.60000000000002</v>
      </c>
      <c r="AF936" s="13">
        <v>202.63333333333333</v>
      </c>
      <c r="AG936" s="13">
        <v>162.4</v>
      </c>
      <c r="AH936" s="13">
        <v>100</v>
      </c>
      <c r="AI936" s="13">
        <v>100</v>
      </c>
      <c r="AJ936" s="13"/>
      <c r="AK936" s="13"/>
      <c r="AL936" s="13"/>
      <c r="AM936" s="13"/>
      <c r="AN936" s="13"/>
      <c r="AO936" s="13"/>
      <c r="AP936" s="13"/>
      <c r="AQ936" s="13"/>
      <c r="AR936" s="13"/>
      <c r="AS936" s="13">
        <v>13</v>
      </c>
      <c r="AT936" s="13">
        <v>12</v>
      </c>
      <c r="AU936" s="13">
        <v>11</v>
      </c>
      <c r="AV936" s="13">
        <v>6</v>
      </c>
      <c r="AW936" s="13">
        <v>5</v>
      </c>
      <c r="AX936" s="13">
        <v>5</v>
      </c>
      <c r="AY936" s="13">
        <v>3</v>
      </c>
      <c r="AZ936" s="13">
        <v>2</v>
      </c>
      <c r="BA936" s="13">
        <v>1</v>
      </c>
      <c r="BB936" s="13">
        <v>1</v>
      </c>
      <c r="BC936" s="13"/>
      <c r="BD936" s="13"/>
      <c r="BE936" s="13"/>
      <c r="BF936" s="13"/>
      <c r="BG936" s="13"/>
      <c r="BH936" s="13"/>
      <c r="BI936" s="13"/>
      <c r="BJ936" s="13"/>
      <c r="BK936" s="13"/>
      <c r="BL936" s="13">
        <v>0.43333333333333335</v>
      </c>
      <c r="BM936" s="13">
        <v>0.4</v>
      </c>
      <c r="BN936" s="13">
        <v>0.36666666666666664</v>
      </c>
      <c r="BO936" s="13">
        <v>0.2</v>
      </c>
      <c r="BP936" s="13">
        <v>0.16666666666666666</v>
      </c>
      <c r="BQ936" s="13">
        <v>0.16666666666666666</v>
      </c>
      <c r="BR936" s="13">
        <v>0.1</v>
      </c>
      <c r="BS936" s="13">
        <v>6.6666666666666666E-2</v>
      </c>
      <c r="BT936" s="13">
        <v>3.3333333333333333E-2</v>
      </c>
      <c r="BU936" s="13">
        <v>3.3333333333333333E-2</v>
      </c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</row>
    <row r="937" spans="1:83" x14ac:dyDescent="0.2">
      <c r="A937" s="10" t="s">
        <v>39</v>
      </c>
      <c r="B937" s="10">
        <v>564</v>
      </c>
      <c r="C937" s="10" t="s">
        <v>122</v>
      </c>
      <c r="D937" s="10">
        <v>2025</v>
      </c>
      <c r="E937" s="13">
        <v>6</v>
      </c>
      <c r="F937" s="13" t="s">
        <v>1258</v>
      </c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>
        <v>89.293611111526843</v>
      </c>
    </row>
    <row r="938" spans="1:83" x14ac:dyDescent="0.2">
      <c r="A938" s="10" t="s">
        <v>39</v>
      </c>
      <c r="B938" s="10">
        <v>558</v>
      </c>
      <c r="C938" s="10" t="s">
        <v>90</v>
      </c>
      <c r="D938" s="10">
        <v>2025</v>
      </c>
      <c r="E938" s="13">
        <v>6</v>
      </c>
      <c r="F938" s="13" t="s">
        <v>1241</v>
      </c>
      <c r="G938" s="13">
        <v>15713.95</v>
      </c>
      <c r="H938" s="13">
        <v>15713.95</v>
      </c>
      <c r="I938" s="13">
        <v>14954.999999999998</v>
      </c>
      <c r="J938" s="13">
        <v>9450</v>
      </c>
      <c r="K938" s="13">
        <v>5049</v>
      </c>
      <c r="L938" s="13">
        <v>4185</v>
      </c>
      <c r="M938" s="13">
        <v>3076</v>
      </c>
      <c r="N938" s="13">
        <v>1853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>
        <v>523.7983333333334</v>
      </c>
      <c r="AA938" s="13">
        <v>523.7983333333334</v>
      </c>
      <c r="AB938" s="13">
        <v>498.49999999999994</v>
      </c>
      <c r="AC938" s="13">
        <v>315</v>
      </c>
      <c r="AD938" s="13">
        <v>168.3</v>
      </c>
      <c r="AE938" s="13">
        <v>139.5</v>
      </c>
      <c r="AF938" s="13">
        <v>102.53333333333333</v>
      </c>
      <c r="AG938" s="13">
        <v>61.766666666666666</v>
      </c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>
        <v>38</v>
      </c>
      <c r="AT938" s="13">
        <v>32</v>
      </c>
      <c r="AU938" s="13">
        <v>26</v>
      </c>
      <c r="AV938" s="13">
        <v>11</v>
      </c>
      <c r="AW938" s="13">
        <v>4</v>
      </c>
      <c r="AX938" s="13">
        <v>3</v>
      </c>
      <c r="AY938" s="13">
        <v>2</v>
      </c>
      <c r="AZ938" s="13">
        <v>1</v>
      </c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>
        <v>1.2666666666666666</v>
      </c>
      <c r="BM938" s="13">
        <v>1.0666666666666667</v>
      </c>
      <c r="BN938" s="13">
        <v>0.8666666666666667</v>
      </c>
      <c r="BO938" s="13">
        <v>0.36666666666666664</v>
      </c>
      <c r="BP938" s="13">
        <v>0.13333333333333333</v>
      </c>
      <c r="BQ938" s="13">
        <v>0.1</v>
      </c>
      <c r="BR938" s="13">
        <v>6.6666666666666666E-2</v>
      </c>
      <c r="BS938" s="13">
        <v>3.3333333333333333E-2</v>
      </c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>
        <v>35.511944444612595</v>
      </c>
    </row>
    <row r="939" spans="1:83" x14ac:dyDescent="0.2">
      <c r="A939" s="10" t="s">
        <v>39</v>
      </c>
      <c r="B939" s="10">
        <v>552</v>
      </c>
      <c r="C939" s="10" t="s">
        <v>180</v>
      </c>
      <c r="D939" s="10">
        <v>2025</v>
      </c>
      <c r="E939" s="13">
        <v>6</v>
      </c>
      <c r="F939" s="13" t="s">
        <v>1256</v>
      </c>
      <c r="G939" s="13">
        <v>26625.969999999998</v>
      </c>
      <c r="H939" s="13">
        <v>26625.969999999998</v>
      </c>
      <c r="I939" s="13">
        <v>25393.969999999998</v>
      </c>
      <c r="J939" s="13">
        <v>19352.999999999996</v>
      </c>
      <c r="K939" s="13">
        <v>16493</v>
      </c>
      <c r="L939" s="13">
        <v>13936</v>
      </c>
      <c r="M939" s="13">
        <v>13936</v>
      </c>
      <c r="N939" s="13">
        <v>13936</v>
      </c>
      <c r="O939" s="13">
        <v>12000.000000000002</v>
      </c>
      <c r="P939" s="13">
        <v>12000.000000000002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>
        <v>887.53233333333321</v>
      </c>
      <c r="AA939" s="13">
        <v>887.53233333333321</v>
      </c>
      <c r="AB939" s="13">
        <v>846.46566666666661</v>
      </c>
      <c r="AC939" s="13">
        <v>645.09999999999991</v>
      </c>
      <c r="AD939" s="13">
        <v>549.76666666666665</v>
      </c>
      <c r="AE939" s="13">
        <v>464.53333333333336</v>
      </c>
      <c r="AF939" s="13">
        <v>464.53333333333336</v>
      </c>
      <c r="AG939" s="13">
        <v>464.53333333333336</v>
      </c>
      <c r="AH939" s="13">
        <v>400.00000000000006</v>
      </c>
      <c r="AI939" s="13">
        <v>400.00000000000006</v>
      </c>
      <c r="AJ939" s="13"/>
      <c r="AK939" s="13"/>
      <c r="AL939" s="13"/>
      <c r="AM939" s="13"/>
      <c r="AN939" s="13"/>
      <c r="AO939" s="13"/>
      <c r="AP939" s="13"/>
      <c r="AQ939" s="13"/>
      <c r="AR939" s="13"/>
      <c r="AS939" s="13">
        <v>48</v>
      </c>
      <c r="AT939" s="13">
        <v>41</v>
      </c>
      <c r="AU939" s="13">
        <v>32</v>
      </c>
      <c r="AV939" s="13">
        <v>13</v>
      </c>
      <c r="AW939" s="13">
        <v>8</v>
      </c>
      <c r="AX939" s="13">
        <v>5</v>
      </c>
      <c r="AY939" s="13">
        <v>5</v>
      </c>
      <c r="AZ939" s="13">
        <v>5</v>
      </c>
      <c r="BA939" s="13">
        <v>4</v>
      </c>
      <c r="BB939" s="13">
        <v>4</v>
      </c>
      <c r="BC939" s="13"/>
      <c r="BD939" s="13"/>
      <c r="BE939" s="13"/>
      <c r="BF939" s="13"/>
      <c r="BG939" s="13"/>
      <c r="BH939" s="13"/>
      <c r="BI939" s="13"/>
      <c r="BJ939" s="13"/>
      <c r="BK939" s="13"/>
      <c r="BL939" s="13">
        <v>1.6</v>
      </c>
      <c r="BM939" s="13">
        <v>1.3666666666666667</v>
      </c>
      <c r="BN939" s="13">
        <v>1.0666666666666667</v>
      </c>
      <c r="BO939" s="13">
        <v>0.43333333333333335</v>
      </c>
      <c r="BP939" s="13">
        <v>0.26666666666666666</v>
      </c>
      <c r="BQ939" s="13">
        <v>0.16666666666666666</v>
      </c>
      <c r="BR939" s="13">
        <v>0.16666666666666666</v>
      </c>
      <c r="BS939" s="13">
        <v>0.16666666666666666</v>
      </c>
      <c r="BT939" s="13">
        <v>0.13333333333333333</v>
      </c>
      <c r="BU939" s="13">
        <v>0.13333333333333333</v>
      </c>
      <c r="BV939" s="13"/>
      <c r="BW939" s="13"/>
      <c r="BX939" s="13"/>
      <c r="BY939" s="13"/>
      <c r="BZ939" s="13"/>
      <c r="CA939" s="13"/>
      <c r="CB939" s="13"/>
      <c r="CC939" s="13"/>
      <c r="CD939" s="13"/>
      <c r="CE939" s="13">
        <v>30.111111110949423</v>
      </c>
    </row>
    <row r="940" spans="1:83" x14ac:dyDescent="0.2">
      <c r="A940" s="10" t="s">
        <v>39</v>
      </c>
      <c r="B940" s="10">
        <v>569</v>
      </c>
      <c r="C940" s="10" t="s">
        <v>95</v>
      </c>
      <c r="D940" s="10">
        <v>2025</v>
      </c>
      <c r="E940" s="13">
        <v>6</v>
      </c>
      <c r="F940" s="13" t="s">
        <v>1257</v>
      </c>
      <c r="G940" s="13">
        <v>17995</v>
      </c>
      <c r="H940" s="13">
        <v>17995.000000000004</v>
      </c>
      <c r="I940" s="13">
        <v>17703.000000000004</v>
      </c>
      <c r="J940" s="13">
        <v>16310</v>
      </c>
      <c r="K940" s="13">
        <v>12950</v>
      </c>
      <c r="L940" s="13">
        <v>12112</v>
      </c>
      <c r="M940" s="13">
        <v>11000</v>
      </c>
      <c r="N940" s="13">
        <v>11000</v>
      </c>
      <c r="O940" s="13">
        <v>11000</v>
      </c>
      <c r="P940" s="13">
        <v>11000</v>
      </c>
      <c r="Q940" s="13">
        <v>11000</v>
      </c>
      <c r="R940" s="13">
        <v>11000</v>
      </c>
      <c r="S940" s="13"/>
      <c r="T940" s="13"/>
      <c r="U940" s="13"/>
      <c r="V940" s="13"/>
      <c r="W940" s="13"/>
      <c r="X940" s="13"/>
      <c r="Y940" s="13"/>
      <c r="Z940" s="13">
        <v>599.83333333333337</v>
      </c>
      <c r="AA940" s="13">
        <v>599.83333333333348</v>
      </c>
      <c r="AB940" s="13">
        <v>590.10000000000014</v>
      </c>
      <c r="AC940" s="13">
        <v>543.66666666666663</v>
      </c>
      <c r="AD940" s="13">
        <v>431.66666666666669</v>
      </c>
      <c r="AE940" s="13">
        <v>403.73333333333335</v>
      </c>
      <c r="AF940" s="13">
        <v>366.66666666666669</v>
      </c>
      <c r="AG940" s="13">
        <v>366.66666666666669</v>
      </c>
      <c r="AH940" s="13">
        <v>366.66666666666669</v>
      </c>
      <c r="AI940" s="13">
        <v>366.66666666666669</v>
      </c>
      <c r="AJ940" s="13">
        <v>366.66666666666669</v>
      </c>
      <c r="AK940" s="13">
        <v>366.66666666666669</v>
      </c>
      <c r="AL940" s="13"/>
      <c r="AM940" s="13"/>
      <c r="AN940" s="13"/>
      <c r="AO940" s="13"/>
      <c r="AP940" s="13"/>
      <c r="AQ940" s="13"/>
      <c r="AR940" s="13"/>
      <c r="AS940" s="13">
        <v>22</v>
      </c>
      <c r="AT940" s="13">
        <v>18</v>
      </c>
      <c r="AU940" s="13">
        <v>14</v>
      </c>
      <c r="AV940" s="13">
        <v>9</v>
      </c>
      <c r="AW940" s="13">
        <v>4</v>
      </c>
      <c r="AX940" s="13">
        <v>3</v>
      </c>
      <c r="AY940" s="13">
        <v>2</v>
      </c>
      <c r="AZ940" s="13">
        <v>2</v>
      </c>
      <c r="BA940" s="13">
        <v>2</v>
      </c>
      <c r="BB940" s="13">
        <v>2</v>
      </c>
      <c r="BC940" s="13">
        <v>2</v>
      </c>
      <c r="BD940" s="13">
        <v>2</v>
      </c>
      <c r="BE940" s="13"/>
      <c r="BF940" s="13"/>
      <c r="BG940" s="13"/>
      <c r="BH940" s="13"/>
      <c r="BI940" s="13"/>
      <c r="BJ940" s="13"/>
      <c r="BK940" s="13"/>
      <c r="BL940" s="13">
        <v>0.73333333333333328</v>
      </c>
      <c r="BM940" s="13">
        <v>0.6</v>
      </c>
      <c r="BN940" s="13">
        <v>0.46666666666666667</v>
      </c>
      <c r="BO940" s="13">
        <v>0.3</v>
      </c>
      <c r="BP940" s="13">
        <v>0.13333333333333333</v>
      </c>
      <c r="BQ940" s="13">
        <v>0.1</v>
      </c>
      <c r="BR940" s="13">
        <v>6.6666666666666666E-2</v>
      </c>
      <c r="BS940" s="13">
        <v>6.6666666666666666E-2</v>
      </c>
      <c r="BT940" s="13">
        <v>6.6666666666666666E-2</v>
      </c>
      <c r="BU940" s="13">
        <v>6.6666666666666666E-2</v>
      </c>
      <c r="BV940" s="13">
        <v>6.6666666666666666E-2</v>
      </c>
      <c r="BW940" s="13">
        <v>6.6666666666666666E-2</v>
      </c>
      <c r="BX940" s="13"/>
      <c r="BY940" s="13"/>
      <c r="BZ940" s="13"/>
      <c r="CA940" s="13"/>
      <c r="CB940" s="13"/>
      <c r="CC940" s="13"/>
      <c r="CD940" s="13"/>
      <c r="CE940" s="13">
        <v>16.598055555426981</v>
      </c>
    </row>
    <row r="941" spans="1:83" x14ac:dyDescent="0.2">
      <c r="A941" s="10" t="s">
        <v>39</v>
      </c>
      <c r="B941" s="10">
        <v>548</v>
      </c>
      <c r="C941" s="10" t="s">
        <v>91</v>
      </c>
      <c r="D941" s="10">
        <v>2025</v>
      </c>
      <c r="E941" s="13">
        <v>6</v>
      </c>
      <c r="F941" s="13" t="s">
        <v>1251</v>
      </c>
      <c r="G941" s="13">
        <v>15251.999999999996</v>
      </c>
      <c r="H941" s="13">
        <v>15251.999999999996</v>
      </c>
      <c r="I941" s="13">
        <v>15162.999999999996</v>
      </c>
      <c r="J941" s="13">
        <v>12683.000000000004</v>
      </c>
      <c r="K941" s="13">
        <v>10049.000000000002</v>
      </c>
      <c r="L941" s="13">
        <v>9191</v>
      </c>
      <c r="M941" s="13">
        <v>8191.0000000000009</v>
      </c>
      <c r="N941" s="13">
        <v>5566.0000000000009</v>
      </c>
      <c r="O941" s="13">
        <v>2000</v>
      </c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>
        <v>508.39999999999986</v>
      </c>
      <c r="AA941" s="13">
        <v>508.39999999999986</v>
      </c>
      <c r="AB941" s="13">
        <v>505.43333333333322</v>
      </c>
      <c r="AC941" s="13">
        <v>422.76666666666677</v>
      </c>
      <c r="AD941" s="13">
        <v>334.96666666666675</v>
      </c>
      <c r="AE941" s="13">
        <v>306.36666666666667</v>
      </c>
      <c r="AF941" s="13">
        <v>273.03333333333336</v>
      </c>
      <c r="AG941" s="13">
        <v>185.53333333333336</v>
      </c>
      <c r="AH941" s="13">
        <v>66.666666666666671</v>
      </c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>
        <v>21</v>
      </c>
      <c r="AT941" s="13">
        <v>20</v>
      </c>
      <c r="AU941" s="13">
        <v>19</v>
      </c>
      <c r="AV941" s="13">
        <v>11</v>
      </c>
      <c r="AW941" s="13">
        <v>7</v>
      </c>
      <c r="AX941" s="13">
        <v>6</v>
      </c>
      <c r="AY941" s="13">
        <v>5</v>
      </c>
      <c r="AZ941" s="13">
        <v>3</v>
      </c>
      <c r="BA941" s="13">
        <v>1</v>
      </c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>
        <v>0.7</v>
      </c>
      <c r="BM941" s="13">
        <v>0.66666666666666663</v>
      </c>
      <c r="BN941" s="13">
        <v>0.6333333333333333</v>
      </c>
      <c r="BO941" s="13">
        <v>0.36666666666666664</v>
      </c>
      <c r="BP941" s="13">
        <v>0.23333333333333334</v>
      </c>
      <c r="BQ941" s="13">
        <v>0.2</v>
      </c>
      <c r="BR941" s="13">
        <v>0.16666666666666666</v>
      </c>
      <c r="BS941" s="13">
        <v>0.1</v>
      </c>
      <c r="BT941" s="13">
        <v>3.3333333333333333E-2</v>
      </c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>
        <v>8.5694444445543922</v>
      </c>
    </row>
    <row r="942" spans="1:83" x14ac:dyDescent="0.2">
      <c r="A942" s="10" t="s">
        <v>39</v>
      </c>
      <c r="B942" s="10">
        <v>803</v>
      </c>
      <c r="C942" s="10" t="s">
        <v>154</v>
      </c>
      <c r="D942" s="10">
        <v>2025</v>
      </c>
      <c r="E942" s="13">
        <v>6</v>
      </c>
      <c r="F942" s="13" t="s">
        <v>1242</v>
      </c>
      <c r="G942" s="13">
        <v>57</v>
      </c>
      <c r="H942" s="13">
        <v>57</v>
      </c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>
        <v>1.9</v>
      </c>
      <c r="AA942" s="13">
        <v>1.9</v>
      </c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>
        <v>1</v>
      </c>
      <c r="AT942" s="13">
        <v>1</v>
      </c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>
        <v>3.3333333333333333E-2</v>
      </c>
      <c r="BM942" s="13">
        <v>3.3333333333333333E-2</v>
      </c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>
        <v>8</v>
      </c>
    </row>
    <row r="943" spans="1:83" x14ac:dyDescent="0.2">
      <c r="A943" s="10" t="s">
        <v>39</v>
      </c>
      <c r="B943" s="10">
        <v>805</v>
      </c>
      <c r="C943" s="10" t="s">
        <v>137</v>
      </c>
      <c r="D943" s="10">
        <v>2025</v>
      </c>
      <c r="E943" s="13">
        <v>6</v>
      </c>
      <c r="F943" s="13" t="s">
        <v>1253</v>
      </c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>
        <v>3.99</v>
      </c>
    </row>
    <row r="944" spans="1:83" x14ac:dyDescent="0.2">
      <c r="A944" s="10" t="s">
        <v>39</v>
      </c>
      <c r="B944" s="10">
        <v>543</v>
      </c>
      <c r="C944" s="10" t="s">
        <v>110</v>
      </c>
      <c r="D944" s="10">
        <v>2025</v>
      </c>
      <c r="E944" s="13">
        <v>6</v>
      </c>
      <c r="F944" s="13" t="s">
        <v>1245</v>
      </c>
      <c r="G944" s="13">
        <v>5241.0000000000009</v>
      </c>
      <c r="H944" s="13">
        <v>5241.0000000000009</v>
      </c>
      <c r="I944" s="13">
        <v>4901.0000000000009</v>
      </c>
      <c r="J944" s="13">
        <v>3125</v>
      </c>
      <c r="K944" s="13">
        <v>2374</v>
      </c>
      <c r="L944" s="13">
        <v>1516</v>
      </c>
      <c r="M944" s="13">
        <v>1516</v>
      </c>
      <c r="N944" s="13">
        <v>1516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>
        <v>174.70000000000002</v>
      </c>
      <c r="AA944" s="13">
        <v>174.70000000000002</v>
      </c>
      <c r="AB944" s="13">
        <v>163.3666666666667</v>
      </c>
      <c r="AC944" s="13">
        <v>104.16666666666667</v>
      </c>
      <c r="AD944" s="13">
        <v>79.13333333333334</v>
      </c>
      <c r="AE944" s="13">
        <v>50.533333333333331</v>
      </c>
      <c r="AF944" s="13">
        <v>50.533333333333331</v>
      </c>
      <c r="AG944" s="13">
        <v>50.533333333333331</v>
      </c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>
        <v>11</v>
      </c>
      <c r="AT944" s="13">
        <v>11</v>
      </c>
      <c r="AU944" s="13">
        <v>8</v>
      </c>
      <c r="AV944" s="13">
        <v>3</v>
      </c>
      <c r="AW944" s="13">
        <v>2</v>
      </c>
      <c r="AX944" s="13">
        <v>1</v>
      </c>
      <c r="AY944" s="13">
        <v>1</v>
      </c>
      <c r="AZ944" s="13">
        <v>1</v>
      </c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>
        <v>0.36666666666666664</v>
      </c>
      <c r="BM944" s="13">
        <v>0.36666666666666664</v>
      </c>
      <c r="BN944" s="13">
        <v>0.26666666666666666</v>
      </c>
      <c r="BO944" s="13">
        <v>0.1</v>
      </c>
      <c r="BP944" s="13">
        <v>6.6666666666666666E-2</v>
      </c>
      <c r="BQ944" s="13">
        <v>3.3333333333333333E-2</v>
      </c>
      <c r="BR944" s="13">
        <v>3.3333333333333333E-2</v>
      </c>
      <c r="BS944" s="13">
        <v>3.3333333333333333E-2</v>
      </c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>
        <v>8.4402777777286246</v>
      </c>
    </row>
    <row r="945" spans="1:83" x14ac:dyDescent="0.2">
      <c r="A945" s="10" t="s">
        <v>39</v>
      </c>
      <c r="B945" s="10">
        <v>563</v>
      </c>
      <c r="C945" s="10" t="s">
        <v>186</v>
      </c>
      <c r="D945" s="10">
        <v>2025</v>
      </c>
      <c r="E945" s="13">
        <v>6</v>
      </c>
      <c r="F945" s="13" t="s">
        <v>1252</v>
      </c>
      <c r="G945" s="13">
        <v>15233.900000000003</v>
      </c>
      <c r="H945" s="13">
        <v>15233.900000000003</v>
      </c>
      <c r="I945" s="13">
        <v>14273.950000000003</v>
      </c>
      <c r="J945" s="13">
        <v>12766.950000000003</v>
      </c>
      <c r="K945" s="13">
        <v>10322.000000000002</v>
      </c>
      <c r="L945" s="13">
        <v>9492.0000000000018</v>
      </c>
      <c r="M945" s="13">
        <v>7340.0000000000009</v>
      </c>
      <c r="N945" s="13">
        <v>6000.0000000000009</v>
      </c>
      <c r="O945" s="13">
        <v>6000.0000000000009</v>
      </c>
      <c r="P945" s="13">
        <v>6000.0000000000009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>
        <v>507.79666666666679</v>
      </c>
      <c r="AA945" s="13">
        <v>507.79666666666679</v>
      </c>
      <c r="AB945" s="13">
        <v>475.7983333333334</v>
      </c>
      <c r="AC945" s="13">
        <v>425.56500000000011</v>
      </c>
      <c r="AD945" s="13">
        <v>344.06666666666672</v>
      </c>
      <c r="AE945" s="13">
        <v>316.40000000000003</v>
      </c>
      <c r="AF945" s="13">
        <v>244.66666666666669</v>
      </c>
      <c r="AG945" s="13">
        <v>200.00000000000003</v>
      </c>
      <c r="AH945" s="13">
        <v>200.00000000000003</v>
      </c>
      <c r="AI945" s="13">
        <v>200.00000000000003</v>
      </c>
      <c r="AJ945" s="13"/>
      <c r="AK945" s="13"/>
      <c r="AL945" s="13"/>
      <c r="AM945" s="13"/>
      <c r="AN945" s="13"/>
      <c r="AO945" s="13"/>
      <c r="AP945" s="13"/>
      <c r="AQ945" s="13"/>
      <c r="AR945" s="13"/>
      <c r="AS945" s="13">
        <v>24</v>
      </c>
      <c r="AT945" s="13">
        <v>23</v>
      </c>
      <c r="AU945" s="13">
        <v>14</v>
      </c>
      <c r="AV945" s="13">
        <v>10</v>
      </c>
      <c r="AW945" s="13">
        <v>6</v>
      </c>
      <c r="AX945" s="13">
        <v>5</v>
      </c>
      <c r="AY945" s="13">
        <v>3</v>
      </c>
      <c r="AZ945" s="13">
        <v>2</v>
      </c>
      <c r="BA945" s="13">
        <v>2</v>
      </c>
      <c r="BB945" s="13">
        <v>2</v>
      </c>
      <c r="BC945" s="13"/>
      <c r="BD945" s="13"/>
      <c r="BE945" s="13"/>
      <c r="BF945" s="13"/>
      <c r="BG945" s="13"/>
      <c r="BH945" s="13"/>
      <c r="BI945" s="13"/>
      <c r="BJ945" s="13"/>
      <c r="BK945" s="13"/>
      <c r="BL945" s="13">
        <v>0.8</v>
      </c>
      <c r="BM945" s="13">
        <v>0.76666666666666672</v>
      </c>
      <c r="BN945" s="13">
        <v>0.46666666666666667</v>
      </c>
      <c r="BO945" s="13">
        <v>0.33333333333333331</v>
      </c>
      <c r="BP945" s="13">
        <v>0.2</v>
      </c>
      <c r="BQ945" s="13">
        <v>0.16666666666666666</v>
      </c>
      <c r="BR945" s="13">
        <v>0.1</v>
      </c>
      <c r="BS945" s="13">
        <v>6.6666666666666666E-2</v>
      </c>
      <c r="BT945" s="13">
        <v>6.6666666666666666E-2</v>
      </c>
      <c r="BU945" s="13">
        <v>6.6666666666666666E-2</v>
      </c>
      <c r="BV945" s="13"/>
      <c r="BW945" s="13"/>
      <c r="BX945" s="13"/>
      <c r="BY945" s="13"/>
      <c r="BZ945" s="13"/>
      <c r="CA945" s="13"/>
      <c r="CB945" s="13"/>
      <c r="CC945" s="13"/>
      <c r="CD945" s="13"/>
      <c r="CE945" s="13">
        <v>24.962500000081491</v>
      </c>
    </row>
    <row r="946" spans="1:83" x14ac:dyDescent="0.2">
      <c r="A946" s="10" t="s">
        <v>39</v>
      </c>
      <c r="B946" s="10">
        <v>559</v>
      </c>
      <c r="C946" s="10" t="s">
        <v>109</v>
      </c>
      <c r="D946" s="10">
        <v>2025</v>
      </c>
      <c r="E946" s="13">
        <v>6</v>
      </c>
      <c r="F946" s="13" t="s">
        <v>1244</v>
      </c>
      <c r="G946" s="13">
        <v>15294.999999999998</v>
      </c>
      <c r="H946" s="13">
        <v>15295</v>
      </c>
      <c r="I946" s="13">
        <v>14861</v>
      </c>
      <c r="J946" s="13">
        <v>11679</v>
      </c>
      <c r="K946" s="13">
        <v>9080</v>
      </c>
      <c r="L946" s="13">
        <v>9080</v>
      </c>
      <c r="M946" s="13">
        <v>7925.0000000000009</v>
      </c>
      <c r="N946" s="13">
        <v>7925.0000000000009</v>
      </c>
      <c r="O946" s="13">
        <v>6000.0000000000009</v>
      </c>
      <c r="P946" s="13">
        <v>6000.0000000000009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>
        <v>509.83333333333326</v>
      </c>
      <c r="AA946" s="13">
        <v>509.83333333333331</v>
      </c>
      <c r="AB946" s="13">
        <v>495.36666666666667</v>
      </c>
      <c r="AC946" s="13">
        <v>389.3</v>
      </c>
      <c r="AD946" s="13">
        <v>302.66666666666669</v>
      </c>
      <c r="AE946" s="13">
        <v>302.66666666666669</v>
      </c>
      <c r="AF946" s="13">
        <v>264.16666666666669</v>
      </c>
      <c r="AG946" s="13">
        <v>264.16666666666669</v>
      </c>
      <c r="AH946" s="13">
        <v>200.00000000000003</v>
      </c>
      <c r="AI946" s="13">
        <v>200.00000000000003</v>
      </c>
      <c r="AJ946" s="13"/>
      <c r="AK946" s="13"/>
      <c r="AL946" s="13"/>
      <c r="AM946" s="13"/>
      <c r="AN946" s="13"/>
      <c r="AO946" s="13"/>
      <c r="AP946" s="13"/>
      <c r="AQ946" s="13"/>
      <c r="AR946" s="13"/>
      <c r="AS946" s="13">
        <v>25</v>
      </c>
      <c r="AT946" s="13">
        <v>20</v>
      </c>
      <c r="AU946" s="13">
        <v>17</v>
      </c>
      <c r="AV946" s="13">
        <v>8</v>
      </c>
      <c r="AW946" s="13">
        <v>4</v>
      </c>
      <c r="AX946" s="13">
        <v>4</v>
      </c>
      <c r="AY946" s="13">
        <v>3</v>
      </c>
      <c r="AZ946" s="13">
        <v>3</v>
      </c>
      <c r="BA946" s="13">
        <v>2</v>
      </c>
      <c r="BB946" s="13">
        <v>2</v>
      </c>
      <c r="BC946" s="13"/>
      <c r="BD946" s="13"/>
      <c r="BE946" s="13"/>
      <c r="BF946" s="13"/>
      <c r="BG946" s="13"/>
      <c r="BH946" s="13"/>
      <c r="BI946" s="13"/>
      <c r="BJ946" s="13"/>
      <c r="BK946" s="13"/>
      <c r="BL946" s="13">
        <v>0.83333333333333337</v>
      </c>
      <c r="BM946" s="13">
        <v>0.66666666666666663</v>
      </c>
      <c r="BN946" s="13">
        <v>0.56666666666666665</v>
      </c>
      <c r="BO946" s="13">
        <v>0.26666666666666666</v>
      </c>
      <c r="BP946" s="13">
        <v>0.13333333333333333</v>
      </c>
      <c r="BQ946" s="13">
        <v>0.13333333333333333</v>
      </c>
      <c r="BR946" s="13">
        <v>0.1</v>
      </c>
      <c r="BS946" s="13">
        <v>0.1</v>
      </c>
      <c r="BT946" s="13">
        <v>6.6666666666666666E-2</v>
      </c>
      <c r="BU946" s="13">
        <v>6.6666666666666666E-2</v>
      </c>
      <c r="BV946" s="13"/>
      <c r="BW946" s="13"/>
      <c r="BX946" s="13"/>
      <c r="BY946" s="13"/>
      <c r="BZ946" s="13"/>
      <c r="CA946" s="13"/>
      <c r="CB946" s="13"/>
      <c r="CC946" s="13"/>
      <c r="CD946" s="13"/>
      <c r="CE946" s="13">
        <v>21.369722222455312</v>
      </c>
    </row>
    <row r="947" spans="1:83" x14ac:dyDescent="0.2">
      <c r="A947" s="10" t="s">
        <v>39</v>
      </c>
      <c r="B947" s="10">
        <v>572</v>
      </c>
      <c r="C947" s="10" t="s">
        <v>123</v>
      </c>
      <c r="D947" s="10">
        <v>2025</v>
      </c>
      <c r="E947" s="13">
        <v>6</v>
      </c>
      <c r="F947" s="13" t="s">
        <v>1255</v>
      </c>
      <c r="G947" s="13">
        <v>9733</v>
      </c>
      <c r="H947" s="13">
        <v>9733</v>
      </c>
      <c r="I947" s="13">
        <v>9571</v>
      </c>
      <c r="J947" s="13">
        <v>8343</v>
      </c>
      <c r="K947" s="13">
        <v>7247</v>
      </c>
      <c r="L947" s="13">
        <v>7247</v>
      </c>
      <c r="M947" s="13">
        <v>7247</v>
      </c>
      <c r="N947" s="13">
        <v>6000</v>
      </c>
      <c r="O947" s="13">
        <v>6000</v>
      </c>
      <c r="P947" s="13">
        <v>6000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>
        <v>324.43333333333334</v>
      </c>
      <c r="AA947" s="13">
        <v>324.43333333333334</v>
      </c>
      <c r="AB947" s="13">
        <v>319.03333333333336</v>
      </c>
      <c r="AC947" s="13">
        <v>278.10000000000002</v>
      </c>
      <c r="AD947" s="13">
        <v>241.56666666666666</v>
      </c>
      <c r="AE947" s="13">
        <v>241.56666666666666</v>
      </c>
      <c r="AF947" s="13">
        <v>241.56666666666666</v>
      </c>
      <c r="AG947" s="13">
        <v>200</v>
      </c>
      <c r="AH947" s="13">
        <v>200</v>
      </c>
      <c r="AI947" s="13">
        <v>200</v>
      </c>
      <c r="AJ947" s="13"/>
      <c r="AK947" s="13"/>
      <c r="AL947" s="13"/>
      <c r="AM947" s="13"/>
      <c r="AN947" s="13"/>
      <c r="AO947" s="13"/>
      <c r="AP947" s="13"/>
      <c r="AQ947" s="13"/>
      <c r="AR947" s="13"/>
      <c r="AS947" s="13">
        <v>11</v>
      </c>
      <c r="AT947" s="13">
        <v>10</v>
      </c>
      <c r="AU947" s="13">
        <v>9</v>
      </c>
      <c r="AV947" s="13">
        <v>5</v>
      </c>
      <c r="AW947" s="13">
        <v>3</v>
      </c>
      <c r="AX947" s="13">
        <v>3</v>
      </c>
      <c r="AY947" s="13">
        <v>3</v>
      </c>
      <c r="AZ947" s="13">
        <v>2</v>
      </c>
      <c r="BA947" s="13">
        <v>2</v>
      </c>
      <c r="BB947" s="13">
        <v>2</v>
      </c>
      <c r="BC947" s="13"/>
      <c r="BD947" s="13"/>
      <c r="BE947" s="13"/>
      <c r="BF947" s="13"/>
      <c r="BG947" s="13"/>
      <c r="BH947" s="13"/>
      <c r="BI947" s="13"/>
      <c r="BJ947" s="13"/>
      <c r="BK947" s="13"/>
      <c r="BL947" s="13">
        <v>0.36666666666666664</v>
      </c>
      <c r="BM947" s="13">
        <v>0.33333333333333331</v>
      </c>
      <c r="BN947" s="13">
        <v>0.3</v>
      </c>
      <c r="BO947" s="13">
        <v>0.16666666666666666</v>
      </c>
      <c r="BP947" s="13">
        <v>0.1</v>
      </c>
      <c r="BQ947" s="13">
        <v>0.1</v>
      </c>
      <c r="BR947" s="13">
        <v>0.1</v>
      </c>
      <c r="BS947" s="13">
        <v>6.6666666666666666E-2</v>
      </c>
      <c r="BT947" s="13">
        <v>6.6666666666666666E-2</v>
      </c>
      <c r="BU947" s="13">
        <v>6.6666666666666666E-2</v>
      </c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</row>
    <row r="948" spans="1:83" x14ac:dyDescent="0.2">
      <c r="A948" s="10" t="s">
        <v>39</v>
      </c>
      <c r="B948" s="10">
        <v>898</v>
      </c>
      <c r="C948" s="10" t="s">
        <v>107</v>
      </c>
      <c r="D948" s="10">
        <v>2025</v>
      </c>
      <c r="E948" s="13">
        <v>6</v>
      </c>
      <c r="F948" s="13" t="s">
        <v>1250</v>
      </c>
      <c r="G948" s="13">
        <v>7633.9999999999991</v>
      </c>
      <c r="H948" s="13">
        <v>7633.9999999999991</v>
      </c>
      <c r="I948" s="13">
        <v>7096.9999999999991</v>
      </c>
      <c r="J948" s="13">
        <v>4823.9999999999991</v>
      </c>
      <c r="K948" s="13">
        <v>2280</v>
      </c>
      <c r="L948" s="13">
        <v>1314</v>
      </c>
      <c r="M948" s="13">
        <v>1314</v>
      </c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>
        <v>254.46666666666664</v>
      </c>
      <c r="AA948" s="13">
        <v>254.46666666666664</v>
      </c>
      <c r="AB948" s="13">
        <v>236.56666666666663</v>
      </c>
      <c r="AC948" s="13">
        <v>160.79999999999998</v>
      </c>
      <c r="AD948" s="13">
        <v>76</v>
      </c>
      <c r="AE948" s="13">
        <v>43.8</v>
      </c>
      <c r="AF948" s="13">
        <v>43.8</v>
      </c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>
        <v>16</v>
      </c>
      <c r="AT948" s="13">
        <v>16</v>
      </c>
      <c r="AU948" s="13">
        <v>12</v>
      </c>
      <c r="AV948" s="13">
        <v>6</v>
      </c>
      <c r="AW948" s="13">
        <v>2</v>
      </c>
      <c r="AX948" s="13">
        <v>1</v>
      </c>
      <c r="AY948" s="13">
        <v>1</v>
      </c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>
        <v>0.53333333333333333</v>
      </c>
      <c r="BM948" s="13">
        <v>0.53333333333333333</v>
      </c>
      <c r="BN948" s="13">
        <v>0.4</v>
      </c>
      <c r="BO948" s="13">
        <v>0.2</v>
      </c>
      <c r="BP948" s="13">
        <v>6.6666666666666666E-2</v>
      </c>
      <c r="BQ948" s="13">
        <v>3.3333333333333333E-2</v>
      </c>
      <c r="BR948" s="13">
        <v>3.3333333333333333E-2</v>
      </c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>
        <v>7.6080555554945022</v>
      </c>
    </row>
    <row r="949" spans="1:83" x14ac:dyDescent="0.2">
      <c r="A949" s="10" t="s">
        <v>39</v>
      </c>
      <c r="B949" s="10">
        <v>550</v>
      </c>
      <c r="C949" s="10" t="s">
        <v>178</v>
      </c>
      <c r="D949" s="10">
        <v>2025</v>
      </c>
      <c r="E949" s="13">
        <v>6</v>
      </c>
      <c r="F949" s="13" t="s">
        <v>1243</v>
      </c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>
        <v>4.2300000000000004</v>
      </c>
    </row>
    <row r="950" spans="1:83" x14ac:dyDescent="0.2">
      <c r="A950" s="10" t="s">
        <v>39</v>
      </c>
      <c r="B950" s="10">
        <v>862</v>
      </c>
      <c r="C950" s="10" t="s">
        <v>105</v>
      </c>
      <c r="D950" s="10">
        <v>2025</v>
      </c>
      <c r="E950" s="13">
        <v>6</v>
      </c>
      <c r="F950" s="13" t="s">
        <v>1247</v>
      </c>
      <c r="G950" s="13">
        <v>154391.8700000002</v>
      </c>
      <c r="H950" s="13">
        <v>154391.87000000032</v>
      </c>
      <c r="I950" s="13">
        <v>147527.9200000003</v>
      </c>
      <c r="J950" s="13">
        <v>125050.02000000025</v>
      </c>
      <c r="K950" s="13">
        <v>95067.020000000106</v>
      </c>
      <c r="L950" s="13">
        <v>88956.020000000048</v>
      </c>
      <c r="M950" s="13">
        <v>72327.999999999927</v>
      </c>
      <c r="N950" s="13">
        <v>56270.999999999949</v>
      </c>
      <c r="O950" s="13">
        <v>49837.999999999949</v>
      </c>
      <c r="P950" s="13">
        <v>41127.999999999964</v>
      </c>
      <c r="Q950" s="13">
        <v>16231.000000000004</v>
      </c>
      <c r="R950" s="13">
        <v>11000.000000000002</v>
      </c>
      <c r="S950" s="13"/>
      <c r="T950" s="13"/>
      <c r="U950" s="13"/>
      <c r="V950" s="13"/>
      <c r="W950" s="13"/>
      <c r="X950" s="13"/>
      <c r="Y950" s="13"/>
      <c r="Z950" s="13">
        <v>5146.3956666666736</v>
      </c>
      <c r="AA950" s="13">
        <v>5146.3956666666772</v>
      </c>
      <c r="AB950" s="13">
        <v>4917.5973333333432</v>
      </c>
      <c r="AC950" s="13">
        <v>4168.334000000008</v>
      </c>
      <c r="AD950" s="13">
        <v>3168.9006666666701</v>
      </c>
      <c r="AE950" s="13">
        <v>2965.2006666666684</v>
      </c>
      <c r="AF950" s="13">
        <v>2410.9333333333311</v>
      </c>
      <c r="AG950" s="13">
        <v>1875.6999999999982</v>
      </c>
      <c r="AH950" s="13">
        <v>1661.2666666666651</v>
      </c>
      <c r="AI950" s="13">
        <v>1370.933333333332</v>
      </c>
      <c r="AJ950" s="13">
        <v>541.03333333333342</v>
      </c>
      <c r="AK950" s="13">
        <v>366.66666666666674</v>
      </c>
      <c r="AL950" s="13"/>
      <c r="AM950" s="13"/>
      <c r="AN950" s="13"/>
      <c r="AO950" s="13"/>
      <c r="AP950" s="13"/>
      <c r="AQ950" s="13"/>
      <c r="AR950" s="13"/>
      <c r="AS950" s="13">
        <v>266</v>
      </c>
      <c r="AT950" s="13">
        <v>229</v>
      </c>
      <c r="AU950" s="13">
        <v>172</v>
      </c>
      <c r="AV950" s="13">
        <v>102</v>
      </c>
      <c r="AW950" s="13">
        <v>53</v>
      </c>
      <c r="AX950" s="13">
        <v>46</v>
      </c>
      <c r="AY950" s="13">
        <v>31</v>
      </c>
      <c r="AZ950" s="13">
        <v>19</v>
      </c>
      <c r="BA950" s="13">
        <v>15</v>
      </c>
      <c r="BB950" s="13">
        <v>11</v>
      </c>
      <c r="BC950" s="13">
        <v>3</v>
      </c>
      <c r="BD950" s="13">
        <v>2</v>
      </c>
      <c r="BE950" s="13"/>
      <c r="BF950" s="13"/>
      <c r="BG950" s="13"/>
      <c r="BH950" s="13"/>
      <c r="BI950" s="13"/>
      <c r="BJ950" s="13"/>
      <c r="BK950" s="13"/>
      <c r="BL950" s="13">
        <v>8.8666666666666671</v>
      </c>
      <c r="BM950" s="13">
        <v>7.6333333333333337</v>
      </c>
      <c r="BN950" s="13">
        <v>5.7333333333333334</v>
      </c>
      <c r="BO950" s="13">
        <v>3.4</v>
      </c>
      <c r="BP950" s="13">
        <v>1.7666666666666666</v>
      </c>
      <c r="BQ950" s="13">
        <v>1.5333333333333334</v>
      </c>
      <c r="BR950" s="13">
        <v>1.0333333333333334</v>
      </c>
      <c r="BS950" s="13">
        <v>0.6333333333333333</v>
      </c>
      <c r="BT950" s="13">
        <v>0.5</v>
      </c>
      <c r="BU950" s="13">
        <v>0.36666666666666664</v>
      </c>
      <c r="BV950" s="13">
        <v>0.1</v>
      </c>
      <c r="BW950" s="13">
        <v>6.6666666666666666E-2</v>
      </c>
      <c r="BX950" s="13"/>
      <c r="BY950" s="13"/>
      <c r="BZ950" s="13"/>
      <c r="CA950" s="13"/>
      <c r="CB950" s="13"/>
      <c r="CC950" s="13"/>
      <c r="CD950" s="13"/>
      <c r="CE950" s="13">
        <v>145.21583333390299</v>
      </c>
    </row>
    <row r="951" spans="1:83" x14ac:dyDescent="0.2">
      <c r="A951" s="10" t="s">
        <v>40</v>
      </c>
      <c r="B951" s="10">
        <v>803</v>
      </c>
      <c r="C951" s="10" t="s">
        <v>154</v>
      </c>
      <c r="D951" s="10">
        <v>2025</v>
      </c>
      <c r="E951" s="13">
        <v>6</v>
      </c>
      <c r="F951" s="13" t="s">
        <v>1271</v>
      </c>
      <c r="G951" s="13">
        <v>50956.999999999985</v>
      </c>
      <c r="H951" s="13">
        <v>50956.999999999985</v>
      </c>
      <c r="I951" s="13">
        <v>50563.999999999985</v>
      </c>
      <c r="J951" s="13">
        <v>48118.999999999993</v>
      </c>
      <c r="K951" s="13">
        <v>46151.999999999993</v>
      </c>
      <c r="L951" s="13">
        <v>44397.999999999993</v>
      </c>
      <c r="M951" s="13">
        <v>41144.999999999993</v>
      </c>
      <c r="N951" s="13">
        <v>41144.999999999993</v>
      </c>
      <c r="O951" s="13">
        <v>39387.999999999993</v>
      </c>
      <c r="P951" s="13">
        <v>39387.999999999993</v>
      </c>
      <c r="Q951" s="13">
        <v>33366</v>
      </c>
      <c r="R951" s="13">
        <v>33366</v>
      </c>
      <c r="S951" s="13">
        <v>33366</v>
      </c>
      <c r="T951" s="13">
        <v>33366</v>
      </c>
      <c r="U951" s="13">
        <v>33366</v>
      </c>
      <c r="V951" s="13">
        <v>33366</v>
      </c>
      <c r="W951" s="13"/>
      <c r="X951" s="13"/>
      <c r="Y951" s="13"/>
      <c r="Z951" s="13">
        <v>1698.5666666666662</v>
      </c>
      <c r="AA951" s="13">
        <v>1698.5666666666662</v>
      </c>
      <c r="AB951" s="13">
        <v>1685.4666666666662</v>
      </c>
      <c r="AC951" s="13">
        <v>1603.9666666666665</v>
      </c>
      <c r="AD951" s="13">
        <v>1538.3999999999999</v>
      </c>
      <c r="AE951" s="13">
        <v>1479.9333333333332</v>
      </c>
      <c r="AF951" s="13">
        <v>1371.4999999999998</v>
      </c>
      <c r="AG951" s="13">
        <v>1371.4999999999998</v>
      </c>
      <c r="AH951" s="13">
        <v>1312.9333333333332</v>
      </c>
      <c r="AI951" s="13">
        <v>1312.9333333333332</v>
      </c>
      <c r="AJ951" s="13">
        <v>1112.2</v>
      </c>
      <c r="AK951" s="13">
        <v>1112.2</v>
      </c>
      <c r="AL951" s="13">
        <v>1112.2</v>
      </c>
      <c r="AM951" s="13">
        <v>1112.2</v>
      </c>
      <c r="AN951" s="13">
        <v>1112.2</v>
      </c>
      <c r="AO951" s="13">
        <v>1112.2</v>
      </c>
      <c r="AP951" s="13"/>
      <c r="AQ951" s="13"/>
      <c r="AR951" s="13"/>
      <c r="AS951" s="13">
        <v>26</v>
      </c>
      <c r="AT951" s="13">
        <v>23</v>
      </c>
      <c r="AU951" s="13">
        <v>20</v>
      </c>
      <c r="AV951" s="13">
        <v>13</v>
      </c>
      <c r="AW951" s="13">
        <v>10</v>
      </c>
      <c r="AX951" s="13">
        <v>8</v>
      </c>
      <c r="AY951" s="13">
        <v>5</v>
      </c>
      <c r="AZ951" s="13">
        <v>5</v>
      </c>
      <c r="BA951" s="13">
        <v>4</v>
      </c>
      <c r="BB951" s="13">
        <v>4</v>
      </c>
      <c r="BC951" s="13">
        <v>2</v>
      </c>
      <c r="BD951" s="13">
        <v>2</v>
      </c>
      <c r="BE951" s="13">
        <v>2</v>
      </c>
      <c r="BF951" s="13">
        <v>2</v>
      </c>
      <c r="BG951" s="13">
        <v>2</v>
      </c>
      <c r="BH951" s="13">
        <v>2</v>
      </c>
      <c r="BI951" s="13"/>
      <c r="BJ951" s="13"/>
      <c r="BK951" s="13"/>
      <c r="BL951" s="13">
        <v>0.8666666666666667</v>
      </c>
      <c r="BM951" s="13">
        <v>0.76666666666666672</v>
      </c>
      <c r="BN951" s="13">
        <v>0.66666666666666663</v>
      </c>
      <c r="BO951" s="13">
        <v>0.43333333333333335</v>
      </c>
      <c r="BP951" s="13">
        <v>0.33333333333333331</v>
      </c>
      <c r="BQ951" s="13">
        <v>0.26666666666666666</v>
      </c>
      <c r="BR951" s="13">
        <v>0.16666666666666666</v>
      </c>
      <c r="BS951" s="13">
        <v>0.16666666666666666</v>
      </c>
      <c r="BT951" s="13">
        <v>0.13333333333333333</v>
      </c>
      <c r="BU951" s="13">
        <v>0.13333333333333333</v>
      </c>
      <c r="BV951" s="13">
        <v>6.6666666666666666E-2</v>
      </c>
      <c r="BW951" s="13">
        <v>6.6666666666666666E-2</v>
      </c>
      <c r="BX951" s="13">
        <v>6.6666666666666666E-2</v>
      </c>
      <c r="BY951" s="13">
        <v>6.6666666666666666E-2</v>
      </c>
      <c r="BZ951" s="13">
        <v>6.6666666666666666E-2</v>
      </c>
      <c r="CA951" s="13">
        <v>6.6666666666666666E-2</v>
      </c>
      <c r="CB951" s="13"/>
      <c r="CC951" s="13"/>
      <c r="CD951" s="13"/>
      <c r="CE951" s="13"/>
    </row>
    <row r="952" spans="1:83" x14ac:dyDescent="0.2">
      <c r="A952" s="10" t="s">
        <v>40</v>
      </c>
      <c r="B952" s="10">
        <v>569</v>
      </c>
      <c r="C952" s="10" t="s">
        <v>95</v>
      </c>
      <c r="D952" s="10">
        <v>2025</v>
      </c>
      <c r="E952" s="13">
        <v>6</v>
      </c>
      <c r="F952" s="13" t="s">
        <v>1270</v>
      </c>
      <c r="G952" s="13">
        <v>439</v>
      </c>
      <c r="H952" s="13">
        <v>439</v>
      </c>
      <c r="I952" s="13">
        <v>360</v>
      </c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>
        <v>14.633333333333333</v>
      </c>
      <c r="AA952" s="13">
        <v>14.633333333333333</v>
      </c>
      <c r="AB952" s="13">
        <v>12</v>
      </c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>
        <v>2</v>
      </c>
      <c r="AT952" s="13">
        <v>2</v>
      </c>
      <c r="AU952" s="13">
        <v>1</v>
      </c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>
        <v>6.6666666666666666E-2</v>
      </c>
      <c r="BM952" s="13">
        <v>6.6666666666666666E-2</v>
      </c>
      <c r="BN952" s="13">
        <v>3.3333333333333333E-2</v>
      </c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</row>
    <row r="953" spans="1:83" x14ac:dyDescent="0.2">
      <c r="A953" s="10" t="s">
        <v>40</v>
      </c>
      <c r="B953" s="10">
        <v>567</v>
      </c>
      <c r="C953" s="10" t="s">
        <v>188</v>
      </c>
      <c r="D953" s="10">
        <v>2025</v>
      </c>
      <c r="E953" s="13">
        <v>6</v>
      </c>
      <c r="F953" s="13" t="s">
        <v>1269</v>
      </c>
      <c r="G953" s="13">
        <v>8121.0200000000023</v>
      </c>
      <c r="H953" s="13">
        <v>8121.0200000000013</v>
      </c>
      <c r="I953" s="13">
        <v>7464.0200000000013</v>
      </c>
      <c r="J953" s="13">
        <v>6200.0000000000009</v>
      </c>
      <c r="K953" s="13">
        <v>5610.0000000000009</v>
      </c>
      <c r="L953" s="13">
        <v>5610.0000000000009</v>
      </c>
      <c r="M953" s="13">
        <v>3373</v>
      </c>
      <c r="N953" s="13">
        <v>3373</v>
      </c>
      <c r="O953" s="13">
        <v>3373</v>
      </c>
      <c r="P953" s="13">
        <v>3373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>
        <v>270.70066666666673</v>
      </c>
      <c r="AA953" s="13">
        <v>270.70066666666673</v>
      </c>
      <c r="AB953" s="13">
        <v>248.8006666666667</v>
      </c>
      <c r="AC953" s="13">
        <v>206.66666666666669</v>
      </c>
      <c r="AD953" s="13">
        <v>187.00000000000003</v>
      </c>
      <c r="AE953" s="13">
        <v>187.00000000000003</v>
      </c>
      <c r="AF953" s="13">
        <v>112.43333333333334</v>
      </c>
      <c r="AG953" s="13">
        <v>112.43333333333334</v>
      </c>
      <c r="AH953" s="13">
        <v>112.43333333333334</v>
      </c>
      <c r="AI953" s="13">
        <v>112.43333333333334</v>
      </c>
      <c r="AJ953" s="13"/>
      <c r="AK953" s="13"/>
      <c r="AL953" s="13"/>
      <c r="AM953" s="13"/>
      <c r="AN953" s="13"/>
      <c r="AO953" s="13"/>
      <c r="AP953" s="13"/>
      <c r="AQ953" s="13"/>
      <c r="AR953" s="13"/>
      <c r="AS953" s="13">
        <v>15</v>
      </c>
      <c r="AT953" s="13">
        <v>11</v>
      </c>
      <c r="AU953" s="13">
        <v>7</v>
      </c>
      <c r="AV953" s="13">
        <v>4</v>
      </c>
      <c r="AW953" s="13">
        <v>3</v>
      </c>
      <c r="AX953" s="13">
        <v>3</v>
      </c>
      <c r="AY953" s="13">
        <v>1</v>
      </c>
      <c r="AZ953" s="13">
        <v>1</v>
      </c>
      <c r="BA953" s="13">
        <v>1</v>
      </c>
      <c r="BB953" s="13">
        <v>1</v>
      </c>
      <c r="BC953" s="13"/>
      <c r="BD953" s="13"/>
      <c r="BE953" s="13"/>
      <c r="BF953" s="13"/>
      <c r="BG953" s="13"/>
      <c r="BH953" s="13"/>
      <c r="BI953" s="13"/>
      <c r="BJ953" s="13"/>
      <c r="BK953" s="13"/>
      <c r="BL953" s="13">
        <v>0.5</v>
      </c>
      <c r="BM953" s="13">
        <v>0.36666666666666664</v>
      </c>
      <c r="BN953" s="13">
        <v>0.23333333333333334</v>
      </c>
      <c r="BO953" s="13">
        <v>0.13333333333333333</v>
      </c>
      <c r="BP953" s="13">
        <v>0.1</v>
      </c>
      <c r="BQ953" s="13">
        <v>0.1</v>
      </c>
      <c r="BR953" s="13">
        <v>3.3333333333333333E-2</v>
      </c>
      <c r="BS953" s="13">
        <v>3.3333333333333333E-2</v>
      </c>
      <c r="BT953" s="13">
        <v>3.3333333333333333E-2</v>
      </c>
      <c r="BU953" s="13">
        <v>3.3333333333333333E-2</v>
      </c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</row>
    <row r="954" spans="1:83" x14ac:dyDescent="0.2">
      <c r="A954" s="10" t="s">
        <v>40</v>
      </c>
      <c r="B954" s="10">
        <v>543</v>
      </c>
      <c r="C954" s="10" t="s">
        <v>110</v>
      </c>
      <c r="D954" s="10">
        <v>2025</v>
      </c>
      <c r="E954" s="13">
        <v>6</v>
      </c>
      <c r="F954" s="13" t="s">
        <v>1274</v>
      </c>
      <c r="G954" s="13">
        <v>4636</v>
      </c>
      <c r="H954" s="13">
        <v>4636</v>
      </c>
      <c r="I954" s="13">
        <v>4636</v>
      </c>
      <c r="J954" s="13">
        <v>4636</v>
      </c>
      <c r="K954" s="13">
        <v>3938</v>
      </c>
      <c r="L954" s="13">
        <v>3938</v>
      </c>
      <c r="M954" s="13">
        <v>3938</v>
      </c>
      <c r="N954" s="13">
        <v>3938</v>
      </c>
      <c r="O954" s="13">
        <v>3938</v>
      </c>
      <c r="P954" s="13">
        <v>3938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>
        <v>154.53333333333333</v>
      </c>
      <c r="AA954" s="13">
        <v>154.53333333333333</v>
      </c>
      <c r="AB954" s="13">
        <v>154.53333333333333</v>
      </c>
      <c r="AC954" s="13">
        <v>154.53333333333333</v>
      </c>
      <c r="AD954" s="13">
        <v>131.26666666666668</v>
      </c>
      <c r="AE954" s="13">
        <v>131.26666666666668</v>
      </c>
      <c r="AF954" s="13">
        <v>131.26666666666668</v>
      </c>
      <c r="AG954" s="13">
        <v>131.26666666666668</v>
      </c>
      <c r="AH954" s="13">
        <v>131.26666666666668</v>
      </c>
      <c r="AI954" s="13">
        <v>131.26666666666668</v>
      </c>
      <c r="AJ954" s="13"/>
      <c r="AK954" s="13"/>
      <c r="AL954" s="13"/>
      <c r="AM954" s="13"/>
      <c r="AN954" s="13"/>
      <c r="AO954" s="13"/>
      <c r="AP954" s="13"/>
      <c r="AQ954" s="13"/>
      <c r="AR954" s="13"/>
      <c r="AS954" s="13">
        <v>2</v>
      </c>
      <c r="AT954" s="13">
        <v>2</v>
      </c>
      <c r="AU954" s="13">
        <v>2</v>
      </c>
      <c r="AV954" s="13">
        <v>2</v>
      </c>
      <c r="AW954" s="13">
        <v>1</v>
      </c>
      <c r="AX954" s="13">
        <v>1</v>
      </c>
      <c r="AY954" s="13">
        <v>1</v>
      </c>
      <c r="AZ954" s="13">
        <v>1</v>
      </c>
      <c r="BA954" s="13">
        <v>1</v>
      </c>
      <c r="BB954" s="13">
        <v>1</v>
      </c>
      <c r="BC954" s="13"/>
      <c r="BD954" s="13"/>
      <c r="BE954" s="13"/>
      <c r="BF954" s="13"/>
      <c r="BG954" s="13"/>
      <c r="BH954" s="13"/>
      <c r="BI954" s="13"/>
      <c r="BJ954" s="13"/>
      <c r="BK954" s="13"/>
      <c r="BL954" s="13">
        <v>6.6666666666666666E-2</v>
      </c>
      <c r="BM954" s="13">
        <v>6.6666666666666666E-2</v>
      </c>
      <c r="BN954" s="13">
        <v>6.6666666666666666E-2</v>
      </c>
      <c r="BO954" s="13">
        <v>6.6666666666666666E-2</v>
      </c>
      <c r="BP954" s="13">
        <v>3.3333333333333333E-2</v>
      </c>
      <c r="BQ954" s="13">
        <v>3.3333333333333333E-2</v>
      </c>
      <c r="BR954" s="13">
        <v>3.3333333333333333E-2</v>
      </c>
      <c r="BS954" s="13">
        <v>3.3333333333333333E-2</v>
      </c>
      <c r="BT954" s="13">
        <v>3.3333333333333333E-2</v>
      </c>
      <c r="BU954" s="13">
        <v>3.3333333333333333E-2</v>
      </c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</row>
    <row r="955" spans="1:83" x14ac:dyDescent="0.2">
      <c r="A955" s="10" t="s">
        <v>40</v>
      </c>
      <c r="B955" s="10">
        <v>862</v>
      </c>
      <c r="C955" s="10" t="s">
        <v>105</v>
      </c>
      <c r="D955" s="10">
        <v>2025</v>
      </c>
      <c r="E955" s="13">
        <v>6</v>
      </c>
      <c r="F955" s="13" t="s">
        <v>1273</v>
      </c>
      <c r="G955" s="13">
        <v>18098</v>
      </c>
      <c r="H955" s="13">
        <v>18098</v>
      </c>
      <c r="I955" s="13">
        <v>18098</v>
      </c>
      <c r="J955" s="13">
        <v>17371</v>
      </c>
      <c r="K955" s="13">
        <v>16832</v>
      </c>
      <c r="L955" s="13">
        <v>15855</v>
      </c>
      <c r="M955" s="13">
        <v>14686</v>
      </c>
      <c r="N955" s="13">
        <v>14686</v>
      </c>
      <c r="O955" s="13">
        <v>14686</v>
      </c>
      <c r="P955" s="13">
        <v>14686</v>
      </c>
      <c r="Q955" s="13">
        <v>14686</v>
      </c>
      <c r="R955" s="13">
        <v>14686</v>
      </c>
      <c r="S955" s="13">
        <v>14686</v>
      </c>
      <c r="T955" s="13">
        <v>14686</v>
      </c>
      <c r="U955" s="13">
        <v>14686</v>
      </c>
      <c r="V955" s="13"/>
      <c r="W955" s="13"/>
      <c r="X955" s="13"/>
      <c r="Y955" s="13"/>
      <c r="Z955" s="13">
        <v>603.26666666666665</v>
      </c>
      <c r="AA955" s="13">
        <v>603.26666666666665</v>
      </c>
      <c r="AB955" s="13">
        <v>603.26666666666665</v>
      </c>
      <c r="AC955" s="13">
        <v>579.0333333333333</v>
      </c>
      <c r="AD955" s="13">
        <v>561.06666666666672</v>
      </c>
      <c r="AE955" s="13">
        <v>528.5</v>
      </c>
      <c r="AF955" s="13">
        <v>489.53333333333336</v>
      </c>
      <c r="AG955" s="13">
        <v>489.53333333333336</v>
      </c>
      <c r="AH955" s="13">
        <v>489.53333333333336</v>
      </c>
      <c r="AI955" s="13">
        <v>489.53333333333336</v>
      </c>
      <c r="AJ955" s="13">
        <v>489.53333333333336</v>
      </c>
      <c r="AK955" s="13">
        <v>489.53333333333336</v>
      </c>
      <c r="AL955" s="13">
        <v>489.53333333333336</v>
      </c>
      <c r="AM955" s="13">
        <v>489.53333333333336</v>
      </c>
      <c r="AN955" s="13">
        <v>489.53333333333336</v>
      </c>
      <c r="AO955" s="13"/>
      <c r="AP955" s="13"/>
      <c r="AQ955" s="13"/>
      <c r="AR955" s="13"/>
      <c r="AS955" s="13">
        <v>7</v>
      </c>
      <c r="AT955" s="13">
        <v>6</v>
      </c>
      <c r="AU955" s="13">
        <v>6</v>
      </c>
      <c r="AV955" s="13">
        <v>4</v>
      </c>
      <c r="AW955" s="13">
        <v>3</v>
      </c>
      <c r="AX955" s="13">
        <v>2</v>
      </c>
      <c r="AY955" s="13">
        <v>1</v>
      </c>
      <c r="AZ955" s="13">
        <v>1</v>
      </c>
      <c r="BA955" s="13">
        <v>1</v>
      </c>
      <c r="BB955" s="13">
        <v>1</v>
      </c>
      <c r="BC955" s="13">
        <v>1</v>
      </c>
      <c r="BD955" s="13">
        <v>1</v>
      </c>
      <c r="BE955" s="13">
        <v>1</v>
      </c>
      <c r="BF955" s="13">
        <v>1</v>
      </c>
      <c r="BG955" s="13">
        <v>1</v>
      </c>
      <c r="BH955" s="13"/>
      <c r="BI955" s="13"/>
      <c r="BJ955" s="13"/>
      <c r="BK955" s="13"/>
      <c r="BL955" s="13">
        <v>0.23333333333333334</v>
      </c>
      <c r="BM955" s="13">
        <v>0.2</v>
      </c>
      <c r="BN955" s="13">
        <v>0.2</v>
      </c>
      <c r="BO955" s="13">
        <v>0.13333333333333333</v>
      </c>
      <c r="BP955" s="13">
        <v>0.1</v>
      </c>
      <c r="BQ955" s="13">
        <v>6.6666666666666666E-2</v>
      </c>
      <c r="BR955" s="13">
        <v>3.3333333333333333E-2</v>
      </c>
      <c r="BS955" s="13">
        <v>3.3333333333333333E-2</v>
      </c>
      <c r="BT955" s="13">
        <v>3.3333333333333333E-2</v>
      </c>
      <c r="BU955" s="13">
        <v>3.3333333333333333E-2</v>
      </c>
      <c r="BV955" s="13">
        <v>3.3333333333333333E-2</v>
      </c>
      <c r="BW955" s="13">
        <v>3.3333333333333333E-2</v>
      </c>
      <c r="BX955" s="13">
        <v>3.3333333333333333E-2</v>
      </c>
      <c r="BY955" s="13">
        <v>3.3333333333333333E-2</v>
      </c>
      <c r="BZ955" s="13">
        <v>3.3333333333333333E-2</v>
      </c>
      <c r="CA955" s="13"/>
      <c r="CB955" s="13"/>
      <c r="CC955" s="13"/>
      <c r="CD955" s="13"/>
      <c r="CE955" s="13"/>
    </row>
    <row r="956" spans="1:83" x14ac:dyDescent="0.2">
      <c r="A956" s="10" t="s">
        <v>40</v>
      </c>
      <c r="B956" s="10">
        <v>568</v>
      </c>
      <c r="C956" s="10" t="s">
        <v>189</v>
      </c>
      <c r="D956" s="10">
        <v>2025</v>
      </c>
      <c r="E956" s="13">
        <v>6</v>
      </c>
      <c r="F956" s="13" t="s">
        <v>1263</v>
      </c>
      <c r="G956" s="13">
        <v>798</v>
      </c>
      <c r="H956" s="13">
        <v>798</v>
      </c>
      <c r="I956" s="13">
        <v>798</v>
      </c>
      <c r="J956" s="13">
        <v>539</v>
      </c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>
        <v>26.6</v>
      </c>
      <c r="AA956" s="13">
        <v>26.6</v>
      </c>
      <c r="AB956" s="13">
        <v>26.6</v>
      </c>
      <c r="AC956" s="13">
        <v>17.966666666666665</v>
      </c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>
        <v>2</v>
      </c>
      <c r="AT956" s="13">
        <v>2</v>
      </c>
      <c r="AU956" s="13">
        <v>2</v>
      </c>
      <c r="AV956" s="13">
        <v>1</v>
      </c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>
        <v>6.6666666666666666E-2</v>
      </c>
      <c r="BM956" s="13">
        <v>6.6666666666666666E-2</v>
      </c>
      <c r="BN956" s="13">
        <v>6.6666666666666666E-2</v>
      </c>
      <c r="BO956" s="13">
        <v>3.3333333333333333E-2</v>
      </c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</row>
    <row r="957" spans="1:83" x14ac:dyDescent="0.2">
      <c r="A957" s="10" t="s">
        <v>40</v>
      </c>
      <c r="B957" s="10">
        <v>817</v>
      </c>
      <c r="C957" s="10" t="s">
        <v>93</v>
      </c>
      <c r="D957" s="10">
        <v>2025</v>
      </c>
      <c r="E957" s="13">
        <v>6</v>
      </c>
      <c r="F957" s="13" t="s">
        <v>1265</v>
      </c>
      <c r="G957" s="13">
        <v>10020</v>
      </c>
      <c r="H957" s="13">
        <v>10020</v>
      </c>
      <c r="I957" s="13">
        <v>10020</v>
      </c>
      <c r="J957" s="13">
        <v>10020</v>
      </c>
      <c r="K957" s="13">
        <v>10020</v>
      </c>
      <c r="L957" s="13">
        <v>10020</v>
      </c>
      <c r="M957" s="13">
        <v>10020</v>
      </c>
      <c r="N957" s="13">
        <v>10020</v>
      </c>
      <c r="O957" s="13">
        <v>10020</v>
      </c>
      <c r="P957" s="13">
        <v>10020</v>
      </c>
      <c r="Q957" s="13">
        <v>10020</v>
      </c>
      <c r="R957" s="13">
        <v>10020</v>
      </c>
      <c r="S957" s="13">
        <v>10020</v>
      </c>
      <c r="T957" s="13">
        <v>10020</v>
      </c>
      <c r="U957" s="13"/>
      <c r="V957" s="13"/>
      <c r="W957" s="13"/>
      <c r="X957" s="13"/>
      <c r="Y957" s="13"/>
      <c r="Z957" s="13">
        <v>334</v>
      </c>
      <c r="AA957" s="13">
        <v>334</v>
      </c>
      <c r="AB957" s="13">
        <v>334</v>
      </c>
      <c r="AC957" s="13">
        <v>334</v>
      </c>
      <c r="AD957" s="13">
        <v>334</v>
      </c>
      <c r="AE957" s="13">
        <v>334</v>
      </c>
      <c r="AF957" s="13">
        <v>334</v>
      </c>
      <c r="AG957" s="13">
        <v>334</v>
      </c>
      <c r="AH957" s="13">
        <v>334</v>
      </c>
      <c r="AI957" s="13">
        <v>334</v>
      </c>
      <c r="AJ957" s="13">
        <v>334</v>
      </c>
      <c r="AK957" s="13">
        <v>334</v>
      </c>
      <c r="AL957" s="13">
        <v>334</v>
      </c>
      <c r="AM957" s="13">
        <v>334</v>
      </c>
      <c r="AN957" s="13"/>
      <c r="AO957" s="13"/>
      <c r="AP957" s="13"/>
      <c r="AQ957" s="13"/>
      <c r="AR957" s="13"/>
      <c r="AS957" s="13">
        <v>1</v>
      </c>
      <c r="AT957" s="13">
        <v>1</v>
      </c>
      <c r="AU957" s="13">
        <v>1</v>
      </c>
      <c r="AV957" s="13">
        <v>1</v>
      </c>
      <c r="AW957" s="13">
        <v>1</v>
      </c>
      <c r="AX957" s="13">
        <v>1</v>
      </c>
      <c r="AY957" s="13">
        <v>1</v>
      </c>
      <c r="AZ957" s="13">
        <v>1</v>
      </c>
      <c r="BA957" s="13">
        <v>1</v>
      </c>
      <c r="BB957" s="13">
        <v>1</v>
      </c>
      <c r="BC957" s="13">
        <v>1</v>
      </c>
      <c r="BD957" s="13">
        <v>1</v>
      </c>
      <c r="BE957" s="13">
        <v>1</v>
      </c>
      <c r="BF957" s="13">
        <v>1</v>
      </c>
      <c r="BG957" s="13"/>
      <c r="BH957" s="13"/>
      <c r="BI957" s="13"/>
      <c r="BJ957" s="13"/>
      <c r="BK957" s="13"/>
      <c r="BL957" s="13">
        <v>3.3333333333333333E-2</v>
      </c>
      <c r="BM957" s="13">
        <v>3.3333333333333333E-2</v>
      </c>
      <c r="BN957" s="13">
        <v>3.3333333333333333E-2</v>
      </c>
      <c r="BO957" s="13">
        <v>3.3333333333333333E-2</v>
      </c>
      <c r="BP957" s="13">
        <v>3.3333333333333333E-2</v>
      </c>
      <c r="BQ957" s="13">
        <v>3.3333333333333333E-2</v>
      </c>
      <c r="BR957" s="13">
        <v>3.3333333333333333E-2</v>
      </c>
      <c r="BS957" s="13">
        <v>3.3333333333333333E-2</v>
      </c>
      <c r="BT957" s="13">
        <v>3.3333333333333333E-2</v>
      </c>
      <c r="BU957" s="13">
        <v>3.3333333333333333E-2</v>
      </c>
      <c r="BV957" s="13">
        <v>3.3333333333333333E-2</v>
      </c>
      <c r="BW957" s="13">
        <v>3.3333333333333333E-2</v>
      </c>
      <c r="BX957" s="13">
        <v>3.3333333333333333E-2</v>
      </c>
      <c r="BY957" s="13">
        <v>3.3333333333333333E-2</v>
      </c>
      <c r="BZ957" s="13"/>
      <c r="CA957" s="13"/>
      <c r="CB957" s="13"/>
      <c r="CC957" s="13"/>
      <c r="CD957" s="13"/>
      <c r="CE957" s="13"/>
    </row>
    <row r="958" spans="1:83" x14ac:dyDescent="0.2">
      <c r="A958" s="10" t="s">
        <v>40</v>
      </c>
      <c r="B958" s="10">
        <v>547</v>
      </c>
      <c r="C958" s="10" t="s">
        <v>94</v>
      </c>
      <c r="D958" s="10">
        <v>2025</v>
      </c>
      <c r="E958" s="13">
        <v>6</v>
      </c>
      <c r="F958" s="13" t="s">
        <v>1266</v>
      </c>
      <c r="G958" s="13">
        <v>10206.000000000004</v>
      </c>
      <c r="H958" s="13">
        <v>10206.000000000004</v>
      </c>
      <c r="I958" s="13">
        <v>10206.000000000004</v>
      </c>
      <c r="J958" s="13">
        <v>10206.000000000004</v>
      </c>
      <c r="K958" s="13">
        <v>10206.000000000004</v>
      </c>
      <c r="L958" s="13">
        <v>10206.000000000004</v>
      </c>
      <c r="M958" s="13">
        <v>10206.000000000004</v>
      </c>
      <c r="N958" s="13">
        <v>10206.000000000004</v>
      </c>
      <c r="O958" s="13">
        <v>8516.0000000000036</v>
      </c>
      <c r="P958" s="13">
        <v>8516.0000000000036</v>
      </c>
      <c r="Q958" s="13">
        <v>5381</v>
      </c>
      <c r="R958" s="13"/>
      <c r="S958" s="13"/>
      <c r="T958" s="13"/>
      <c r="U958" s="13"/>
      <c r="V958" s="13"/>
      <c r="W958" s="13"/>
      <c r="X958" s="13"/>
      <c r="Y958" s="13"/>
      <c r="Z958" s="13">
        <v>340.2000000000001</v>
      </c>
      <c r="AA958" s="13">
        <v>340.2000000000001</v>
      </c>
      <c r="AB958" s="13">
        <v>340.2000000000001</v>
      </c>
      <c r="AC958" s="13">
        <v>340.2000000000001</v>
      </c>
      <c r="AD958" s="13">
        <v>340.2000000000001</v>
      </c>
      <c r="AE958" s="13">
        <v>340.2000000000001</v>
      </c>
      <c r="AF958" s="13">
        <v>340.2000000000001</v>
      </c>
      <c r="AG958" s="13">
        <v>340.2000000000001</v>
      </c>
      <c r="AH958" s="13">
        <v>283.86666666666679</v>
      </c>
      <c r="AI958" s="13">
        <v>283.86666666666679</v>
      </c>
      <c r="AJ958" s="13">
        <v>179.36666666666667</v>
      </c>
      <c r="AK958" s="13"/>
      <c r="AL958" s="13"/>
      <c r="AM958" s="13"/>
      <c r="AN958" s="13"/>
      <c r="AO958" s="13"/>
      <c r="AP958" s="13"/>
      <c r="AQ958" s="13"/>
      <c r="AR958" s="13"/>
      <c r="AS958" s="13">
        <v>4</v>
      </c>
      <c r="AT958" s="13">
        <v>3</v>
      </c>
      <c r="AU958" s="13">
        <v>3</v>
      </c>
      <c r="AV958" s="13">
        <v>3</v>
      </c>
      <c r="AW958" s="13">
        <v>3</v>
      </c>
      <c r="AX958" s="13">
        <v>3</v>
      </c>
      <c r="AY958" s="13">
        <v>3</v>
      </c>
      <c r="AZ958" s="13">
        <v>3</v>
      </c>
      <c r="BA958" s="13">
        <v>2</v>
      </c>
      <c r="BB958" s="13">
        <v>2</v>
      </c>
      <c r="BC958" s="13">
        <v>1</v>
      </c>
      <c r="BD958" s="13"/>
      <c r="BE958" s="13"/>
      <c r="BF958" s="13"/>
      <c r="BG958" s="13"/>
      <c r="BH958" s="13"/>
      <c r="BI958" s="13"/>
      <c r="BJ958" s="13"/>
      <c r="BK958" s="13"/>
      <c r="BL958" s="13">
        <v>0.13333333333333333</v>
      </c>
      <c r="BM958" s="13">
        <v>0.1</v>
      </c>
      <c r="BN958" s="13">
        <v>0.1</v>
      </c>
      <c r="BO958" s="13">
        <v>0.1</v>
      </c>
      <c r="BP958" s="13">
        <v>0.1</v>
      </c>
      <c r="BQ958" s="13">
        <v>0.1</v>
      </c>
      <c r="BR958" s="13">
        <v>0.1</v>
      </c>
      <c r="BS958" s="13">
        <v>0.1</v>
      </c>
      <c r="BT958" s="13">
        <v>6.6666666666666666E-2</v>
      </c>
      <c r="BU958" s="13">
        <v>6.6666666666666666E-2</v>
      </c>
      <c r="BV958" s="13">
        <v>3.3333333333333333E-2</v>
      </c>
      <c r="BW958" s="13"/>
      <c r="BX958" s="13"/>
      <c r="BY958" s="13"/>
      <c r="BZ958" s="13"/>
      <c r="CA958" s="13"/>
      <c r="CB958" s="13"/>
      <c r="CC958" s="13"/>
      <c r="CD958" s="13"/>
      <c r="CE958" s="13"/>
    </row>
    <row r="959" spans="1:83" x14ac:dyDescent="0.2">
      <c r="A959" s="10" t="s">
        <v>40</v>
      </c>
      <c r="B959" s="10">
        <v>870</v>
      </c>
      <c r="C959" s="10" t="s">
        <v>112</v>
      </c>
      <c r="D959" s="10">
        <v>2025</v>
      </c>
      <c r="E959" s="13">
        <v>6</v>
      </c>
      <c r="F959" s="13" t="s">
        <v>1268</v>
      </c>
      <c r="G959" s="13">
        <v>279003.10000000009</v>
      </c>
      <c r="H959" s="13">
        <v>279003.10000000009</v>
      </c>
      <c r="I959" s="13">
        <v>277955.10000000003</v>
      </c>
      <c r="J959" s="13">
        <v>273743.06000000006</v>
      </c>
      <c r="K959" s="13">
        <v>268932.04000000004</v>
      </c>
      <c r="L959" s="13">
        <v>266265.04000000004</v>
      </c>
      <c r="M959" s="13">
        <v>258408.00000000009</v>
      </c>
      <c r="N959" s="13">
        <v>257128.00000000009</v>
      </c>
      <c r="O959" s="13">
        <v>248592.00000000009</v>
      </c>
      <c r="P959" s="13">
        <v>243630.00000000012</v>
      </c>
      <c r="Q959" s="13">
        <v>228245.00000000006</v>
      </c>
      <c r="R959" s="13">
        <v>228245.00000000006</v>
      </c>
      <c r="S959" s="13">
        <v>215077.00000000003</v>
      </c>
      <c r="T959" s="13">
        <v>205277.00000000003</v>
      </c>
      <c r="U959" s="13">
        <v>195240.00000000006</v>
      </c>
      <c r="V959" s="13">
        <v>131158.00000000006</v>
      </c>
      <c r="W959" s="13">
        <v>97661</v>
      </c>
      <c r="X959" s="13"/>
      <c r="Y959" s="13"/>
      <c r="Z959" s="13">
        <v>9300.1033333333362</v>
      </c>
      <c r="AA959" s="13">
        <v>9300.1033333333362</v>
      </c>
      <c r="AB959" s="13">
        <v>9265.1700000000019</v>
      </c>
      <c r="AC959" s="13">
        <v>9124.7686666666687</v>
      </c>
      <c r="AD959" s="13">
        <v>8964.4013333333351</v>
      </c>
      <c r="AE959" s="13">
        <v>8875.5013333333354</v>
      </c>
      <c r="AF959" s="13">
        <v>8613.6000000000022</v>
      </c>
      <c r="AG959" s="13">
        <v>8570.9333333333361</v>
      </c>
      <c r="AH959" s="13">
        <v>8286.4000000000033</v>
      </c>
      <c r="AI959" s="13">
        <v>8121.0000000000036</v>
      </c>
      <c r="AJ959" s="13">
        <v>7608.1666666666688</v>
      </c>
      <c r="AK959" s="13">
        <v>7608.1666666666688</v>
      </c>
      <c r="AL959" s="13">
        <v>7169.2333333333345</v>
      </c>
      <c r="AM959" s="13">
        <v>6842.5666666666675</v>
      </c>
      <c r="AN959" s="13">
        <v>6508.0000000000018</v>
      </c>
      <c r="AO959" s="13">
        <v>4371.9333333333352</v>
      </c>
      <c r="AP959" s="13">
        <v>3255.3666666666668</v>
      </c>
      <c r="AQ959" s="13"/>
      <c r="AR959" s="13"/>
      <c r="AS959" s="13">
        <v>72</v>
      </c>
      <c r="AT959" s="13">
        <v>67</v>
      </c>
      <c r="AU959" s="13">
        <v>59</v>
      </c>
      <c r="AV959" s="13">
        <v>46</v>
      </c>
      <c r="AW959" s="13">
        <v>38</v>
      </c>
      <c r="AX959" s="13">
        <v>35</v>
      </c>
      <c r="AY959" s="13">
        <v>28</v>
      </c>
      <c r="AZ959" s="13">
        <v>27</v>
      </c>
      <c r="BA959" s="13">
        <v>22</v>
      </c>
      <c r="BB959" s="13">
        <v>20</v>
      </c>
      <c r="BC959" s="13">
        <v>15</v>
      </c>
      <c r="BD959" s="13">
        <v>15</v>
      </c>
      <c r="BE959" s="13">
        <v>13</v>
      </c>
      <c r="BF959" s="13">
        <v>12</v>
      </c>
      <c r="BG959" s="13">
        <v>11</v>
      </c>
      <c r="BH959" s="13">
        <v>6</v>
      </c>
      <c r="BI959" s="13">
        <v>4</v>
      </c>
      <c r="BJ959" s="13"/>
      <c r="BK959" s="13"/>
      <c r="BL959" s="13">
        <v>2.4</v>
      </c>
      <c r="BM959" s="13">
        <v>2.2333333333333334</v>
      </c>
      <c r="BN959" s="13">
        <v>1.9666666666666666</v>
      </c>
      <c r="BO959" s="13">
        <v>1.5333333333333334</v>
      </c>
      <c r="BP959" s="13">
        <v>1.2666666666666666</v>
      </c>
      <c r="BQ959" s="13">
        <v>1.1666666666666667</v>
      </c>
      <c r="BR959" s="13">
        <v>0.93333333333333335</v>
      </c>
      <c r="BS959" s="13">
        <v>0.9</v>
      </c>
      <c r="BT959" s="13">
        <v>0.73333333333333328</v>
      </c>
      <c r="BU959" s="13">
        <v>0.66666666666666663</v>
      </c>
      <c r="BV959" s="13">
        <v>0.5</v>
      </c>
      <c r="BW959" s="13">
        <v>0.5</v>
      </c>
      <c r="BX959" s="13">
        <v>0.43333333333333335</v>
      </c>
      <c r="BY959" s="13">
        <v>0.4</v>
      </c>
      <c r="BZ959" s="13">
        <v>0.36666666666666664</v>
      </c>
      <c r="CA959" s="13">
        <v>0.2</v>
      </c>
      <c r="CB959" s="13">
        <v>0.13333333333333333</v>
      </c>
      <c r="CC959" s="13"/>
      <c r="CD959" s="13"/>
      <c r="CE959" s="13"/>
    </row>
    <row r="960" spans="1:83" x14ac:dyDescent="0.2">
      <c r="A960" s="10" t="s">
        <v>40</v>
      </c>
      <c r="B960" s="10">
        <v>559</v>
      </c>
      <c r="C960" s="10" t="s">
        <v>109</v>
      </c>
      <c r="D960" s="10">
        <v>2025</v>
      </c>
      <c r="E960" s="13">
        <v>6</v>
      </c>
      <c r="F960" s="13" t="s">
        <v>1267</v>
      </c>
      <c r="G960" s="13">
        <v>360</v>
      </c>
      <c r="H960" s="13">
        <v>360</v>
      </c>
      <c r="I960" s="13">
        <v>360</v>
      </c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>
        <v>12</v>
      </c>
      <c r="AA960" s="13">
        <v>12</v>
      </c>
      <c r="AB960" s="13">
        <v>12</v>
      </c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>
        <v>1</v>
      </c>
      <c r="AT960" s="13">
        <v>1</v>
      </c>
      <c r="AU960" s="13">
        <v>1</v>
      </c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>
        <v>3.3333333333333333E-2</v>
      </c>
      <c r="BM960" s="13">
        <v>3.3333333333333333E-2</v>
      </c>
      <c r="BN960" s="13">
        <v>3.3333333333333333E-2</v>
      </c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</row>
    <row r="961" spans="1:83" x14ac:dyDescent="0.2">
      <c r="A961" s="10" t="s">
        <v>40</v>
      </c>
      <c r="B961" s="10">
        <v>563</v>
      </c>
      <c r="C961" s="10" t="s">
        <v>186</v>
      </c>
      <c r="D961" s="10">
        <v>2025</v>
      </c>
      <c r="E961" s="13">
        <v>6</v>
      </c>
      <c r="F961" s="13" t="s">
        <v>1262</v>
      </c>
      <c r="G961" s="13">
        <v>439.02</v>
      </c>
      <c r="H961" s="13">
        <v>439.02</v>
      </c>
      <c r="I961" s="13">
        <v>439.02</v>
      </c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>
        <v>14.633999999999999</v>
      </c>
      <c r="AA961" s="13">
        <v>14.633999999999999</v>
      </c>
      <c r="AB961" s="13">
        <v>14.633999999999999</v>
      </c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>
        <v>1</v>
      </c>
      <c r="AT961" s="13">
        <v>1</v>
      </c>
      <c r="AU961" s="13">
        <v>1</v>
      </c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>
        <v>3.3333333333333333E-2</v>
      </c>
      <c r="BM961" s="13">
        <v>3.3333333333333333E-2</v>
      </c>
      <c r="BN961" s="13">
        <v>3.3333333333333333E-2</v>
      </c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</row>
    <row r="962" spans="1:83" x14ac:dyDescent="0.2">
      <c r="A962" s="10" t="s">
        <v>40</v>
      </c>
      <c r="B962" s="10">
        <v>889</v>
      </c>
      <c r="C962" s="10" t="s">
        <v>106</v>
      </c>
      <c r="D962" s="10">
        <v>2025</v>
      </c>
      <c r="E962" s="13">
        <v>6</v>
      </c>
      <c r="F962" s="13" t="s">
        <v>1260</v>
      </c>
      <c r="G962" s="13">
        <v>16759</v>
      </c>
      <c r="H962" s="13">
        <v>16759</v>
      </c>
      <c r="I962" s="13">
        <v>16759</v>
      </c>
      <c r="J962" s="13">
        <v>16759</v>
      </c>
      <c r="K962" s="13">
        <v>16759</v>
      </c>
      <c r="L962" s="13">
        <v>16759</v>
      </c>
      <c r="M962" s="13">
        <v>16759</v>
      </c>
      <c r="N962" s="13">
        <v>16759</v>
      </c>
      <c r="O962" s="13">
        <v>16759</v>
      </c>
      <c r="P962" s="13">
        <v>16759</v>
      </c>
      <c r="Q962" s="13">
        <v>16759</v>
      </c>
      <c r="R962" s="13">
        <v>16759</v>
      </c>
      <c r="S962" s="13">
        <v>16759</v>
      </c>
      <c r="T962" s="13">
        <v>16759</v>
      </c>
      <c r="U962" s="13">
        <v>16759</v>
      </c>
      <c r="V962" s="13">
        <v>16759</v>
      </c>
      <c r="W962" s="13"/>
      <c r="X962" s="13"/>
      <c r="Y962" s="13"/>
      <c r="Z962" s="13">
        <v>558.63333333333333</v>
      </c>
      <c r="AA962" s="13">
        <v>558.63333333333333</v>
      </c>
      <c r="AB962" s="13">
        <v>558.63333333333333</v>
      </c>
      <c r="AC962" s="13">
        <v>558.63333333333333</v>
      </c>
      <c r="AD962" s="13">
        <v>558.63333333333333</v>
      </c>
      <c r="AE962" s="13">
        <v>558.63333333333333</v>
      </c>
      <c r="AF962" s="13">
        <v>558.63333333333333</v>
      </c>
      <c r="AG962" s="13">
        <v>558.63333333333333</v>
      </c>
      <c r="AH962" s="13">
        <v>558.63333333333333</v>
      </c>
      <c r="AI962" s="13">
        <v>558.63333333333333</v>
      </c>
      <c r="AJ962" s="13">
        <v>558.63333333333333</v>
      </c>
      <c r="AK962" s="13">
        <v>558.63333333333333</v>
      </c>
      <c r="AL962" s="13">
        <v>558.63333333333333</v>
      </c>
      <c r="AM962" s="13">
        <v>558.63333333333333</v>
      </c>
      <c r="AN962" s="13">
        <v>558.63333333333333</v>
      </c>
      <c r="AO962" s="13">
        <v>558.63333333333333</v>
      </c>
      <c r="AP962" s="13"/>
      <c r="AQ962" s="13"/>
      <c r="AR962" s="13"/>
      <c r="AS962" s="13">
        <v>1</v>
      </c>
      <c r="AT962" s="13">
        <v>1</v>
      </c>
      <c r="AU962" s="13">
        <v>1</v>
      </c>
      <c r="AV962" s="13">
        <v>1</v>
      </c>
      <c r="AW962" s="13">
        <v>1</v>
      </c>
      <c r="AX962" s="13">
        <v>1</v>
      </c>
      <c r="AY962" s="13">
        <v>1</v>
      </c>
      <c r="AZ962" s="13">
        <v>1</v>
      </c>
      <c r="BA962" s="13">
        <v>1</v>
      </c>
      <c r="BB962" s="13">
        <v>1</v>
      </c>
      <c r="BC962" s="13">
        <v>1</v>
      </c>
      <c r="BD962" s="13">
        <v>1</v>
      </c>
      <c r="BE962" s="13">
        <v>1</v>
      </c>
      <c r="BF962" s="13">
        <v>1</v>
      </c>
      <c r="BG962" s="13">
        <v>1</v>
      </c>
      <c r="BH962" s="13">
        <v>1</v>
      </c>
      <c r="BI962" s="13"/>
      <c r="BJ962" s="13"/>
      <c r="BK962" s="13"/>
      <c r="BL962" s="13">
        <v>3.3333333333333333E-2</v>
      </c>
      <c r="BM962" s="13">
        <v>3.3333333333333333E-2</v>
      </c>
      <c r="BN962" s="13">
        <v>3.3333333333333333E-2</v>
      </c>
      <c r="BO962" s="13">
        <v>3.3333333333333333E-2</v>
      </c>
      <c r="BP962" s="13">
        <v>3.3333333333333333E-2</v>
      </c>
      <c r="BQ962" s="13">
        <v>3.3333333333333333E-2</v>
      </c>
      <c r="BR962" s="13">
        <v>3.3333333333333333E-2</v>
      </c>
      <c r="BS962" s="13">
        <v>3.3333333333333333E-2</v>
      </c>
      <c r="BT962" s="13">
        <v>3.3333333333333333E-2</v>
      </c>
      <c r="BU962" s="13">
        <v>3.3333333333333333E-2</v>
      </c>
      <c r="BV962" s="13">
        <v>3.3333333333333333E-2</v>
      </c>
      <c r="BW962" s="13">
        <v>3.3333333333333333E-2</v>
      </c>
      <c r="BX962" s="13">
        <v>3.3333333333333333E-2</v>
      </c>
      <c r="BY962" s="13">
        <v>3.3333333333333333E-2</v>
      </c>
      <c r="BZ962" s="13">
        <v>3.3333333333333333E-2</v>
      </c>
      <c r="CA962" s="13">
        <v>3.3333333333333333E-2</v>
      </c>
      <c r="CB962" s="13"/>
      <c r="CC962" s="13"/>
      <c r="CD962" s="13"/>
      <c r="CE962" s="13"/>
    </row>
    <row r="963" spans="1:83" x14ac:dyDescent="0.2">
      <c r="A963" s="10" t="s">
        <v>40</v>
      </c>
      <c r="B963" s="10">
        <v>891</v>
      </c>
      <c r="C963" s="10" t="s">
        <v>113</v>
      </c>
      <c r="D963" s="10">
        <v>2025</v>
      </c>
      <c r="E963" s="13">
        <v>6</v>
      </c>
      <c r="F963" s="13" t="s">
        <v>1261</v>
      </c>
      <c r="G963" s="13">
        <v>1770</v>
      </c>
      <c r="H963" s="13">
        <v>1770</v>
      </c>
      <c r="I963" s="13">
        <v>1770</v>
      </c>
      <c r="J963" s="13">
        <v>977</v>
      </c>
      <c r="K963" s="13">
        <v>977</v>
      </c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>
        <v>59</v>
      </c>
      <c r="AA963" s="13">
        <v>59</v>
      </c>
      <c r="AB963" s="13">
        <v>59</v>
      </c>
      <c r="AC963" s="13">
        <v>32.56666666666667</v>
      </c>
      <c r="AD963" s="13">
        <v>32.56666666666667</v>
      </c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>
        <v>3</v>
      </c>
      <c r="AT963" s="13">
        <v>3</v>
      </c>
      <c r="AU963" s="13">
        <v>3</v>
      </c>
      <c r="AV963" s="13">
        <v>1</v>
      </c>
      <c r="AW963" s="13">
        <v>1</v>
      </c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>
        <v>0.1</v>
      </c>
      <c r="BM963" s="13">
        <v>0.1</v>
      </c>
      <c r="BN963" s="13">
        <v>0.1</v>
      </c>
      <c r="BO963" s="13">
        <v>3.3333333333333333E-2</v>
      </c>
      <c r="BP963" s="13">
        <v>3.3333333333333333E-2</v>
      </c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</row>
    <row r="964" spans="1:83" x14ac:dyDescent="0.2">
      <c r="A964" s="10" t="s">
        <v>40</v>
      </c>
      <c r="B964" s="10">
        <v>552</v>
      </c>
      <c r="C964" s="10" t="s">
        <v>180</v>
      </c>
      <c r="D964" s="10">
        <v>2025</v>
      </c>
      <c r="E964" s="13">
        <v>6</v>
      </c>
      <c r="F964" s="13" t="s">
        <v>1259</v>
      </c>
      <c r="G964" s="13">
        <v>1411</v>
      </c>
      <c r="H964" s="13">
        <v>1411</v>
      </c>
      <c r="I964" s="13">
        <v>1411</v>
      </c>
      <c r="J964" s="13">
        <v>1411</v>
      </c>
      <c r="K964" s="13">
        <v>1411</v>
      </c>
      <c r="L964" s="13">
        <v>1411</v>
      </c>
      <c r="M964" s="13">
        <v>1411</v>
      </c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>
        <v>47.033333333333331</v>
      </c>
      <c r="AA964" s="13">
        <v>47.033333333333331</v>
      </c>
      <c r="AB964" s="13">
        <v>47.033333333333331</v>
      </c>
      <c r="AC964" s="13">
        <v>47.033333333333331</v>
      </c>
      <c r="AD964" s="13">
        <v>47.033333333333331</v>
      </c>
      <c r="AE964" s="13">
        <v>47.033333333333331</v>
      </c>
      <c r="AF964" s="13">
        <v>47.033333333333331</v>
      </c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>
        <v>1</v>
      </c>
      <c r="AT964" s="13">
        <v>1</v>
      </c>
      <c r="AU964" s="13">
        <v>1</v>
      </c>
      <c r="AV964" s="13">
        <v>1</v>
      </c>
      <c r="AW964" s="13">
        <v>1</v>
      </c>
      <c r="AX964" s="13">
        <v>1</v>
      </c>
      <c r="AY964" s="13">
        <v>1</v>
      </c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>
        <v>3.3333333333333333E-2</v>
      </c>
      <c r="BM964" s="13">
        <v>3.3333333333333333E-2</v>
      </c>
      <c r="BN964" s="13">
        <v>3.3333333333333333E-2</v>
      </c>
      <c r="BO964" s="13">
        <v>3.3333333333333333E-2</v>
      </c>
      <c r="BP964" s="13">
        <v>3.3333333333333333E-2</v>
      </c>
      <c r="BQ964" s="13">
        <v>3.3333333333333333E-2</v>
      </c>
      <c r="BR964" s="13">
        <v>3.3333333333333333E-2</v>
      </c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</row>
    <row r="965" spans="1:83" x14ac:dyDescent="0.2">
      <c r="A965" s="10" t="s">
        <v>40</v>
      </c>
      <c r="B965" s="10">
        <v>565</v>
      </c>
      <c r="C965" s="10" t="s">
        <v>187</v>
      </c>
      <c r="D965" s="10">
        <v>2025</v>
      </c>
      <c r="E965" s="13">
        <v>6</v>
      </c>
      <c r="F965" s="13" t="s">
        <v>1264</v>
      </c>
      <c r="G965" s="13">
        <v>1676</v>
      </c>
      <c r="H965" s="13">
        <v>1676</v>
      </c>
      <c r="I965" s="13">
        <v>1676</v>
      </c>
      <c r="J965" s="13">
        <v>898</v>
      </c>
      <c r="K965" s="13">
        <v>898</v>
      </c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>
        <v>55.866666666666667</v>
      </c>
      <c r="AA965" s="13">
        <v>55.866666666666667</v>
      </c>
      <c r="AB965" s="13">
        <v>55.866666666666667</v>
      </c>
      <c r="AC965" s="13">
        <v>29.933333333333334</v>
      </c>
      <c r="AD965" s="13">
        <v>29.933333333333334</v>
      </c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>
        <v>3</v>
      </c>
      <c r="AT965" s="13">
        <v>3</v>
      </c>
      <c r="AU965" s="13">
        <v>3</v>
      </c>
      <c r="AV965" s="13">
        <v>1</v>
      </c>
      <c r="AW965" s="13">
        <v>1</v>
      </c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>
        <v>0.1</v>
      </c>
      <c r="BM965" s="13">
        <v>0.1</v>
      </c>
      <c r="BN965" s="13">
        <v>0.1</v>
      </c>
      <c r="BO965" s="13">
        <v>3.3333333333333333E-2</v>
      </c>
      <c r="BP965" s="13">
        <v>3.3333333333333333E-2</v>
      </c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</row>
    <row r="966" spans="1:83" x14ac:dyDescent="0.2">
      <c r="A966" s="10" t="s">
        <v>40</v>
      </c>
      <c r="B966" s="10">
        <v>530</v>
      </c>
      <c r="C966" s="10" t="s">
        <v>92</v>
      </c>
      <c r="D966" s="10">
        <v>2025</v>
      </c>
      <c r="E966" s="13">
        <v>6</v>
      </c>
      <c r="F966" s="13" t="s">
        <v>1272</v>
      </c>
      <c r="G966" s="13">
        <v>2247</v>
      </c>
      <c r="H966" s="13">
        <v>2247</v>
      </c>
      <c r="I966" s="13">
        <v>2247</v>
      </c>
      <c r="J966" s="13">
        <v>1918</v>
      </c>
      <c r="K966" s="13">
        <v>1918</v>
      </c>
      <c r="L966" s="13">
        <v>1118</v>
      </c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>
        <v>74.900000000000006</v>
      </c>
      <c r="AA966" s="13">
        <v>74.900000000000006</v>
      </c>
      <c r="AB966" s="13">
        <v>74.900000000000006</v>
      </c>
      <c r="AC966" s="13">
        <v>63.93333333333333</v>
      </c>
      <c r="AD966" s="13">
        <v>63.93333333333333</v>
      </c>
      <c r="AE966" s="13">
        <v>37.266666666666666</v>
      </c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>
        <v>3</v>
      </c>
      <c r="AT966" s="13">
        <v>3</v>
      </c>
      <c r="AU966" s="13">
        <v>3</v>
      </c>
      <c r="AV966" s="13">
        <v>2</v>
      </c>
      <c r="AW966" s="13">
        <v>2</v>
      </c>
      <c r="AX966" s="13">
        <v>1</v>
      </c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>
        <v>0.1</v>
      </c>
      <c r="BM966" s="13">
        <v>0.1</v>
      </c>
      <c r="BN966" s="13">
        <v>0.1</v>
      </c>
      <c r="BO966" s="13">
        <v>6.6666666666666666E-2</v>
      </c>
      <c r="BP966" s="13">
        <v>6.6666666666666666E-2</v>
      </c>
      <c r="BQ966" s="13">
        <v>3.3333333333333333E-2</v>
      </c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</row>
    <row r="967" spans="1:83" x14ac:dyDescent="0.2">
      <c r="A967" s="10" t="s">
        <v>251</v>
      </c>
      <c r="B967" s="10">
        <v>383</v>
      </c>
      <c r="C967" s="10" t="s">
        <v>252</v>
      </c>
      <c r="D967" s="10">
        <v>2025</v>
      </c>
      <c r="E967" s="13">
        <v>6</v>
      </c>
      <c r="F967" s="13" t="s">
        <v>1275</v>
      </c>
      <c r="G967" s="13">
        <v>16566.20000000003</v>
      </c>
      <c r="H967" s="13">
        <v>16566.20000000003</v>
      </c>
      <c r="I967" s="13">
        <v>16566.20000000003</v>
      </c>
      <c r="J967" s="13">
        <v>16566.20000000003</v>
      </c>
      <c r="K967" s="13">
        <v>16566.20000000003</v>
      </c>
      <c r="L967" s="13">
        <v>16566.20000000003</v>
      </c>
      <c r="M967" s="13">
        <v>16566.20000000003</v>
      </c>
      <c r="N967" s="13">
        <v>16566.20000000003</v>
      </c>
      <c r="O967" s="13">
        <v>16566.20000000003</v>
      </c>
      <c r="P967" s="13">
        <v>16566.20000000003</v>
      </c>
      <c r="Q967" s="13">
        <v>12231.800000000023</v>
      </c>
      <c r="R967" s="13">
        <v>12231.800000000023</v>
      </c>
      <c r="S967" s="13"/>
      <c r="T967" s="13"/>
      <c r="U967" s="13"/>
      <c r="V967" s="13"/>
      <c r="W967" s="13"/>
      <c r="X967" s="13"/>
      <c r="Y967" s="13"/>
      <c r="Z967" s="13">
        <v>552.20666666666762</v>
      </c>
      <c r="AA967" s="13">
        <v>552.20666666666762</v>
      </c>
      <c r="AB967" s="13">
        <v>552.20666666666762</v>
      </c>
      <c r="AC967" s="13">
        <v>552.20666666666762</v>
      </c>
      <c r="AD967" s="13">
        <v>552.20666666666762</v>
      </c>
      <c r="AE967" s="13">
        <v>552.20666666666762</v>
      </c>
      <c r="AF967" s="13">
        <v>552.20666666666762</v>
      </c>
      <c r="AG967" s="13">
        <v>552.20666666666762</v>
      </c>
      <c r="AH967" s="13">
        <v>552.20666666666762</v>
      </c>
      <c r="AI967" s="13">
        <v>552.20666666666762</v>
      </c>
      <c r="AJ967" s="13">
        <v>407.72666666666743</v>
      </c>
      <c r="AK967" s="13">
        <v>407.72666666666743</v>
      </c>
      <c r="AL967" s="13"/>
      <c r="AM967" s="13"/>
      <c r="AN967" s="13"/>
      <c r="AO967" s="13"/>
      <c r="AP967" s="13"/>
      <c r="AQ967" s="13"/>
      <c r="AR967" s="13"/>
      <c r="AS967" s="13">
        <v>3</v>
      </c>
      <c r="AT967" s="13">
        <v>3</v>
      </c>
      <c r="AU967" s="13">
        <v>3</v>
      </c>
      <c r="AV967" s="13">
        <v>3</v>
      </c>
      <c r="AW967" s="13">
        <v>3</v>
      </c>
      <c r="AX967" s="13">
        <v>3</v>
      </c>
      <c r="AY967" s="13">
        <v>3</v>
      </c>
      <c r="AZ967" s="13">
        <v>3</v>
      </c>
      <c r="BA967" s="13">
        <v>3</v>
      </c>
      <c r="BB967" s="13">
        <v>3</v>
      </c>
      <c r="BC967" s="13">
        <v>2</v>
      </c>
      <c r="BD967" s="13">
        <v>2</v>
      </c>
      <c r="BE967" s="13"/>
      <c r="BF967" s="13"/>
      <c r="BG967" s="13"/>
      <c r="BH967" s="13"/>
      <c r="BI967" s="13"/>
      <c r="BJ967" s="13"/>
      <c r="BK967" s="13"/>
      <c r="BL967" s="13">
        <v>0.1</v>
      </c>
      <c r="BM967" s="13">
        <v>0.1</v>
      </c>
      <c r="BN967" s="13">
        <v>0.1</v>
      </c>
      <c r="BO967" s="13">
        <v>0.1</v>
      </c>
      <c r="BP967" s="13">
        <v>0.1</v>
      </c>
      <c r="BQ967" s="13">
        <v>0.1</v>
      </c>
      <c r="BR967" s="13">
        <v>0.1</v>
      </c>
      <c r="BS967" s="13">
        <v>0.1</v>
      </c>
      <c r="BT967" s="13">
        <v>0.1</v>
      </c>
      <c r="BU967" s="13">
        <v>0.1</v>
      </c>
      <c r="BV967" s="13">
        <v>6.6666666666666666E-2</v>
      </c>
      <c r="BW967" s="13">
        <v>6.6666666666666666E-2</v>
      </c>
      <c r="BX967" s="13"/>
      <c r="BY967" s="13"/>
      <c r="BZ967" s="13"/>
      <c r="CA967" s="13"/>
      <c r="CB967" s="13"/>
      <c r="CC967" s="13"/>
      <c r="CD967" s="13"/>
      <c r="CE967" s="13"/>
    </row>
    <row r="968" spans="1:83" x14ac:dyDescent="0.2">
      <c r="A968" s="10" t="s">
        <v>251</v>
      </c>
      <c r="B968" s="10">
        <v>363</v>
      </c>
      <c r="C968" s="10" t="s">
        <v>254</v>
      </c>
      <c r="D968" s="10">
        <v>2025</v>
      </c>
      <c r="E968" s="13">
        <v>6</v>
      </c>
      <c r="F968" s="13" t="s">
        <v>1276</v>
      </c>
      <c r="G968" s="13">
        <v>9270.8000000000102</v>
      </c>
      <c r="H968" s="13">
        <v>9270.8000000000102</v>
      </c>
      <c r="I968" s="13">
        <v>9270.8000000000102</v>
      </c>
      <c r="J968" s="13">
        <v>9270.8000000000102</v>
      </c>
      <c r="K968" s="13">
        <v>9270.8000000000102</v>
      </c>
      <c r="L968" s="13">
        <v>9270.8000000000102</v>
      </c>
      <c r="M968" s="13">
        <v>9270.8000000000102</v>
      </c>
      <c r="N968" s="13">
        <v>9270.8000000000102</v>
      </c>
      <c r="O968" s="13">
        <v>9270.8000000000102</v>
      </c>
      <c r="P968" s="13">
        <v>9270.8000000000102</v>
      </c>
      <c r="Q968" s="13">
        <v>6106.800000000002</v>
      </c>
      <c r="R968" s="13">
        <v>6106.800000000002</v>
      </c>
      <c r="S968" s="13"/>
      <c r="T968" s="13"/>
      <c r="U968" s="13"/>
      <c r="V968" s="13"/>
      <c r="W968" s="13"/>
      <c r="X968" s="13"/>
      <c r="Y968" s="13"/>
      <c r="Z968" s="13">
        <v>309.02666666666698</v>
      </c>
      <c r="AA968" s="13">
        <v>309.02666666666698</v>
      </c>
      <c r="AB968" s="13">
        <v>309.02666666666698</v>
      </c>
      <c r="AC968" s="13">
        <v>309.02666666666698</v>
      </c>
      <c r="AD968" s="13">
        <v>309.02666666666698</v>
      </c>
      <c r="AE968" s="13">
        <v>309.02666666666698</v>
      </c>
      <c r="AF968" s="13">
        <v>309.02666666666698</v>
      </c>
      <c r="AG968" s="13">
        <v>309.02666666666698</v>
      </c>
      <c r="AH968" s="13">
        <v>309.02666666666698</v>
      </c>
      <c r="AI968" s="13">
        <v>309.02666666666698</v>
      </c>
      <c r="AJ968" s="13">
        <v>203.56000000000006</v>
      </c>
      <c r="AK968" s="13">
        <v>203.56000000000006</v>
      </c>
      <c r="AL968" s="13"/>
      <c r="AM968" s="13"/>
      <c r="AN968" s="13"/>
      <c r="AO968" s="13"/>
      <c r="AP968" s="13"/>
      <c r="AQ968" s="13"/>
      <c r="AR968" s="13"/>
      <c r="AS968" s="13">
        <v>2</v>
      </c>
      <c r="AT968" s="13">
        <v>2</v>
      </c>
      <c r="AU968" s="13">
        <v>2</v>
      </c>
      <c r="AV968" s="13">
        <v>2</v>
      </c>
      <c r="AW968" s="13">
        <v>2</v>
      </c>
      <c r="AX968" s="13">
        <v>2</v>
      </c>
      <c r="AY968" s="13">
        <v>2</v>
      </c>
      <c r="AZ968" s="13">
        <v>2</v>
      </c>
      <c r="BA968" s="13">
        <v>2</v>
      </c>
      <c r="BB968" s="13">
        <v>2</v>
      </c>
      <c r="BC968" s="13">
        <v>1</v>
      </c>
      <c r="BD968" s="13">
        <v>1</v>
      </c>
      <c r="BE968" s="13"/>
      <c r="BF968" s="13"/>
      <c r="BG968" s="13"/>
      <c r="BH968" s="13"/>
      <c r="BI968" s="13"/>
      <c r="BJ968" s="13"/>
      <c r="BK968" s="13"/>
      <c r="BL968" s="13">
        <v>6.6666666666666666E-2</v>
      </c>
      <c r="BM968" s="13">
        <v>6.6666666666666666E-2</v>
      </c>
      <c r="BN968" s="13">
        <v>6.6666666666666666E-2</v>
      </c>
      <c r="BO968" s="13">
        <v>6.6666666666666666E-2</v>
      </c>
      <c r="BP968" s="13">
        <v>6.6666666666666666E-2</v>
      </c>
      <c r="BQ968" s="13">
        <v>6.6666666666666666E-2</v>
      </c>
      <c r="BR968" s="13">
        <v>6.6666666666666666E-2</v>
      </c>
      <c r="BS968" s="13">
        <v>6.6666666666666666E-2</v>
      </c>
      <c r="BT968" s="13">
        <v>6.6666666666666666E-2</v>
      </c>
      <c r="BU968" s="13">
        <v>6.6666666666666666E-2</v>
      </c>
      <c r="BV968" s="13">
        <v>3.3333333333333333E-2</v>
      </c>
      <c r="BW968" s="13">
        <v>3.3333333333333333E-2</v>
      </c>
      <c r="BX968" s="13"/>
      <c r="BY968" s="13"/>
      <c r="BZ968" s="13"/>
      <c r="CA968" s="13"/>
      <c r="CB968" s="13"/>
      <c r="CC968" s="13"/>
      <c r="CD968" s="13"/>
      <c r="CE968" s="13"/>
    </row>
    <row r="969" spans="1:83" x14ac:dyDescent="0.2">
      <c r="A969" s="10" t="s">
        <v>27</v>
      </c>
      <c r="B969" s="10">
        <v>820</v>
      </c>
      <c r="C969" s="10" t="s">
        <v>134</v>
      </c>
      <c r="D969" s="10">
        <v>2025</v>
      </c>
      <c r="E969" s="13">
        <v>6</v>
      </c>
      <c r="F969" s="13" t="s">
        <v>1289</v>
      </c>
      <c r="G969" s="13">
        <v>191850.87000000066</v>
      </c>
      <c r="H969" s="13">
        <v>191850.87000000061</v>
      </c>
      <c r="I969" s="13">
        <v>186058.97000000047</v>
      </c>
      <c r="J969" s="13">
        <v>157537.00000000044</v>
      </c>
      <c r="K969" s="13">
        <v>120903.00000000028</v>
      </c>
      <c r="L969" s="13">
        <v>107789.0000000002</v>
      </c>
      <c r="M969" s="13">
        <v>92474.999999999971</v>
      </c>
      <c r="N969" s="13">
        <v>87129.000000000029</v>
      </c>
      <c r="O969" s="13">
        <v>83896.000000000058</v>
      </c>
      <c r="P969" s="13">
        <v>66425.999999999942</v>
      </c>
      <c r="Q969" s="13">
        <v>20889</v>
      </c>
      <c r="R969" s="13">
        <v>20889</v>
      </c>
      <c r="S969" s="13">
        <v>13209</v>
      </c>
      <c r="T969" s="13">
        <v>13209</v>
      </c>
      <c r="U969" s="13">
        <v>13209</v>
      </c>
      <c r="V969" s="13"/>
      <c r="W969" s="13"/>
      <c r="X969" s="13"/>
      <c r="Y969" s="13"/>
      <c r="Z969" s="13">
        <v>6395.0290000000223</v>
      </c>
      <c r="AA969" s="13">
        <v>6395.0290000000205</v>
      </c>
      <c r="AB969" s="13">
        <v>6201.9656666666824</v>
      </c>
      <c r="AC969" s="13">
        <v>5251.2333333333481</v>
      </c>
      <c r="AD969" s="13">
        <v>4030.100000000009</v>
      </c>
      <c r="AE969" s="13">
        <v>3592.9666666666735</v>
      </c>
      <c r="AF969" s="13">
        <v>3082.4999999999991</v>
      </c>
      <c r="AG969" s="13">
        <v>2904.3000000000011</v>
      </c>
      <c r="AH969" s="13">
        <v>2796.5333333333351</v>
      </c>
      <c r="AI969" s="13">
        <v>2214.199999999998</v>
      </c>
      <c r="AJ969" s="13">
        <v>696.3</v>
      </c>
      <c r="AK969" s="13">
        <v>696.3</v>
      </c>
      <c r="AL969" s="13">
        <v>440.3</v>
      </c>
      <c r="AM969" s="13">
        <v>440.3</v>
      </c>
      <c r="AN969" s="13">
        <v>440.3</v>
      </c>
      <c r="AO969" s="13"/>
      <c r="AP969" s="13"/>
      <c r="AQ969" s="13"/>
      <c r="AR969" s="13"/>
      <c r="AS969" s="13">
        <v>286</v>
      </c>
      <c r="AT969" s="13">
        <v>260</v>
      </c>
      <c r="AU969" s="13">
        <v>211</v>
      </c>
      <c r="AV969" s="13">
        <v>119</v>
      </c>
      <c r="AW969" s="13">
        <v>60</v>
      </c>
      <c r="AX969" s="13">
        <v>45</v>
      </c>
      <c r="AY969" s="13">
        <v>31</v>
      </c>
      <c r="AZ969" s="13">
        <v>27</v>
      </c>
      <c r="BA969" s="13">
        <v>25</v>
      </c>
      <c r="BB969" s="13">
        <v>17</v>
      </c>
      <c r="BC969" s="13">
        <v>2</v>
      </c>
      <c r="BD969" s="13">
        <v>2</v>
      </c>
      <c r="BE969" s="13">
        <v>1</v>
      </c>
      <c r="BF969" s="13">
        <v>1</v>
      </c>
      <c r="BG969" s="13">
        <v>1</v>
      </c>
      <c r="BH969" s="13"/>
      <c r="BI969" s="13"/>
      <c r="BJ969" s="13"/>
      <c r="BK969" s="13"/>
      <c r="BL969" s="13">
        <v>9.5333333333333332</v>
      </c>
      <c r="BM969" s="13">
        <v>8.6666666666666661</v>
      </c>
      <c r="BN969" s="13">
        <v>7.0333333333333332</v>
      </c>
      <c r="BO969" s="13">
        <v>3.9666666666666668</v>
      </c>
      <c r="BP969" s="13">
        <v>2</v>
      </c>
      <c r="BQ969" s="13">
        <v>1.5</v>
      </c>
      <c r="BR969" s="13">
        <v>1.0333333333333334</v>
      </c>
      <c r="BS969" s="13">
        <v>0.9</v>
      </c>
      <c r="BT969" s="13">
        <v>0.83333333333333337</v>
      </c>
      <c r="BU969" s="13">
        <v>0.56666666666666665</v>
      </c>
      <c r="BV969" s="13">
        <v>6.6666666666666666E-2</v>
      </c>
      <c r="BW969" s="13">
        <v>6.6666666666666666E-2</v>
      </c>
      <c r="BX969" s="13">
        <v>3.3333333333333333E-2</v>
      </c>
      <c r="BY969" s="13">
        <v>3.3333333333333333E-2</v>
      </c>
      <c r="BZ969" s="13">
        <v>3.3333333333333333E-2</v>
      </c>
      <c r="CA969" s="13"/>
      <c r="CB969" s="13"/>
      <c r="CC969" s="13"/>
      <c r="CD969" s="13"/>
      <c r="CE969" s="13">
        <v>190.03805555616273</v>
      </c>
    </row>
    <row r="970" spans="1:83" x14ac:dyDescent="0.2">
      <c r="A970" s="10" t="s">
        <v>27</v>
      </c>
      <c r="B970" s="10">
        <v>559</v>
      </c>
      <c r="C970" s="10" t="s">
        <v>109</v>
      </c>
      <c r="D970" s="10">
        <v>2025</v>
      </c>
      <c r="E970" s="13">
        <v>6</v>
      </c>
      <c r="F970" s="13" t="s">
        <v>1277</v>
      </c>
      <c r="G970" s="13">
        <v>2946.9999999999991</v>
      </c>
      <c r="H970" s="13">
        <v>2946.9999999999995</v>
      </c>
      <c r="I970" s="13">
        <v>2946.9999999999995</v>
      </c>
      <c r="J970" s="13">
        <v>2101</v>
      </c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>
        <v>98.233333333333306</v>
      </c>
      <c r="AA970" s="13">
        <v>98.23333333333332</v>
      </c>
      <c r="AB970" s="13">
        <v>98.23333333333332</v>
      </c>
      <c r="AC970" s="13">
        <v>70.033333333333331</v>
      </c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>
        <v>7</v>
      </c>
      <c r="AT970" s="13">
        <v>5</v>
      </c>
      <c r="AU970" s="13">
        <v>5</v>
      </c>
      <c r="AV970" s="13">
        <v>3</v>
      </c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>
        <v>0.23333333333333334</v>
      </c>
      <c r="BM970" s="13">
        <v>0.16666666666666666</v>
      </c>
      <c r="BN970" s="13">
        <v>0.16666666666666666</v>
      </c>
      <c r="BO970" s="13">
        <v>0.1</v>
      </c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>
        <v>3.12</v>
      </c>
    </row>
    <row r="971" spans="1:83" x14ac:dyDescent="0.2">
      <c r="A971" s="10" t="s">
        <v>27</v>
      </c>
      <c r="B971" s="10">
        <v>828</v>
      </c>
      <c r="C971" s="10" t="s">
        <v>158</v>
      </c>
      <c r="D971" s="10">
        <v>2025</v>
      </c>
      <c r="E971" s="13">
        <v>6</v>
      </c>
      <c r="F971" s="13" t="s">
        <v>1294</v>
      </c>
      <c r="G971" s="13">
        <v>140</v>
      </c>
      <c r="H971" s="13">
        <v>140</v>
      </c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>
        <v>4.666666666666667</v>
      </c>
      <c r="AA971" s="13">
        <v>4.666666666666667</v>
      </c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>
        <v>1</v>
      </c>
      <c r="AT971" s="13">
        <v>1</v>
      </c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>
        <v>3.3333333333333333E-2</v>
      </c>
      <c r="BM971" s="13">
        <v>3.3333333333333333E-2</v>
      </c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</row>
    <row r="972" spans="1:83" x14ac:dyDescent="0.2">
      <c r="A972" s="10" t="s">
        <v>27</v>
      </c>
      <c r="B972" s="10">
        <v>544</v>
      </c>
      <c r="C972" s="10" t="s">
        <v>99</v>
      </c>
      <c r="D972" s="10">
        <v>2025</v>
      </c>
      <c r="E972" s="13">
        <v>6</v>
      </c>
      <c r="F972" s="13" t="s">
        <v>1282</v>
      </c>
      <c r="G972" s="13">
        <v>746</v>
      </c>
      <c r="H972" s="13">
        <v>746</v>
      </c>
      <c r="I972" s="13">
        <v>617</v>
      </c>
      <c r="J972" s="13">
        <v>617</v>
      </c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>
        <v>24.866666666666667</v>
      </c>
      <c r="AA972" s="13">
        <v>24.866666666666667</v>
      </c>
      <c r="AB972" s="13">
        <v>20.566666666666666</v>
      </c>
      <c r="AC972" s="13">
        <v>20.566666666666666</v>
      </c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>
        <v>2</v>
      </c>
      <c r="AT972" s="13">
        <v>2</v>
      </c>
      <c r="AU972" s="13">
        <v>1</v>
      </c>
      <c r="AV972" s="13">
        <v>1</v>
      </c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>
        <v>6.6666666666666666E-2</v>
      </c>
      <c r="BM972" s="13">
        <v>6.6666666666666666E-2</v>
      </c>
      <c r="BN972" s="13">
        <v>3.3333333333333333E-2</v>
      </c>
      <c r="BO972" s="13">
        <v>3.3333333333333333E-2</v>
      </c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>
        <v>2.87</v>
      </c>
    </row>
    <row r="973" spans="1:83" x14ac:dyDescent="0.2">
      <c r="A973" s="10" t="s">
        <v>27</v>
      </c>
      <c r="B973" s="10">
        <v>807</v>
      </c>
      <c r="C973" s="10" t="s">
        <v>155</v>
      </c>
      <c r="D973" s="10">
        <v>2025</v>
      </c>
      <c r="E973" s="13">
        <v>6</v>
      </c>
      <c r="F973" s="13" t="s">
        <v>1286</v>
      </c>
      <c r="G973" s="13">
        <v>997</v>
      </c>
      <c r="H973" s="13">
        <v>997</v>
      </c>
      <c r="I973" s="13">
        <v>800</v>
      </c>
      <c r="J973" s="13">
        <v>800</v>
      </c>
      <c r="K973" s="13">
        <v>800</v>
      </c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>
        <v>33.233333333333334</v>
      </c>
      <c r="AA973" s="13">
        <v>33.233333333333334</v>
      </c>
      <c r="AB973" s="13">
        <v>26.666666666666668</v>
      </c>
      <c r="AC973" s="13">
        <v>26.666666666666668</v>
      </c>
      <c r="AD973" s="13">
        <v>26.666666666666668</v>
      </c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>
        <v>2</v>
      </c>
      <c r="AT973" s="13">
        <v>2</v>
      </c>
      <c r="AU973" s="13">
        <v>1</v>
      </c>
      <c r="AV973" s="13">
        <v>1</v>
      </c>
      <c r="AW973" s="13">
        <v>1</v>
      </c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>
        <v>6.6666666666666666E-2</v>
      </c>
      <c r="BM973" s="13">
        <v>6.6666666666666666E-2</v>
      </c>
      <c r="BN973" s="13">
        <v>3.3333333333333333E-2</v>
      </c>
      <c r="BO973" s="13">
        <v>3.3333333333333333E-2</v>
      </c>
      <c r="BP973" s="13">
        <v>3.3333333333333333E-2</v>
      </c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</row>
    <row r="974" spans="1:83" x14ac:dyDescent="0.2">
      <c r="A974" s="10" t="s">
        <v>27</v>
      </c>
      <c r="B974" s="10">
        <v>517</v>
      </c>
      <c r="C974" s="10" t="s">
        <v>165</v>
      </c>
      <c r="D974" s="10">
        <v>2025</v>
      </c>
      <c r="E974" s="13">
        <v>6</v>
      </c>
      <c r="F974" s="13" t="s">
        <v>1285</v>
      </c>
      <c r="G974" s="13">
        <v>10999.000000000002</v>
      </c>
      <c r="H974" s="13">
        <v>10999.000000000002</v>
      </c>
      <c r="I974" s="13">
        <v>10500.000000000002</v>
      </c>
      <c r="J974" s="13">
        <v>9435.9999999999982</v>
      </c>
      <c r="K974" s="13">
        <v>6919</v>
      </c>
      <c r="L974" s="13">
        <v>6020</v>
      </c>
      <c r="M974" s="13">
        <v>5000</v>
      </c>
      <c r="N974" s="13">
        <v>5000</v>
      </c>
      <c r="O974" s="13">
        <v>5000</v>
      </c>
      <c r="P974" s="13">
        <v>3000.0000000000005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>
        <v>366.63333333333338</v>
      </c>
      <c r="AA974" s="13">
        <v>366.63333333333338</v>
      </c>
      <c r="AB974" s="13">
        <v>350.00000000000006</v>
      </c>
      <c r="AC974" s="13">
        <v>314.53333333333325</v>
      </c>
      <c r="AD974" s="13">
        <v>230.63333333333333</v>
      </c>
      <c r="AE974" s="13">
        <v>200.66666666666666</v>
      </c>
      <c r="AF974" s="13">
        <v>166.66666666666666</v>
      </c>
      <c r="AG974" s="13">
        <v>166.66666666666666</v>
      </c>
      <c r="AH974" s="13">
        <v>166.66666666666666</v>
      </c>
      <c r="AI974" s="13">
        <v>100.00000000000001</v>
      </c>
      <c r="AJ974" s="13"/>
      <c r="AK974" s="13"/>
      <c r="AL974" s="13"/>
      <c r="AM974" s="13"/>
      <c r="AN974" s="13"/>
      <c r="AO974" s="13"/>
      <c r="AP974" s="13"/>
      <c r="AQ974" s="13"/>
      <c r="AR974" s="13"/>
      <c r="AS974" s="13">
        <v>15</v>
      </c>
      <c r="AT974" s="13">
        <v>14</v>
      </c>
      <c r="AU974" s="13">
        <v>11</v>
      </c>
      <c r="AV974" s="13">
        <v>8</v>
      </c>
      <c r="AW974" s="13">
        <v>4</v>
      </c>
      <c r="AX974" s="13">
        <v>3</v>
      </c>
      <c r="AY974" s="13">
        <v>2</v>
      </c>
      <c r="AZ974" s="13">
        <v>2</v>
      </c>
      <c r="BA974" s="13">
        <v>2</v>
      </c>
      <c r="BB974" s="13">
        <v>1</v>
      </c>
      <c r="BC974" s="13"/>
      <c r="BD974" s="13"/>
      <c r="BE974" s="13"/>
      <c r="BF974" s="13"/>
      <c r="BG974" s="13"/>
      <c r="BH974" s="13"/>
      <c r="BI974" s="13"/>
      <c r="BJ974" s="13"/>
      <c r="BK974" s="13"/>
      <c r="BL974" s="13">
        <v>0.5</v>
      </c>
      <c r="BM974" s="13">
        <v>0.46666666666666667</v>
      </c>
      <c r="BN974" s="13">
        <v>0.36666666666666664</v>
      </c>
      <c r="BO974" s="13">
        <v>0.26666666666666666</v>
      </c>
      <c r="BP974" s="13">
        <v>0.13333333333333333</v>
      </c>
      <c r="BQ974" s="13">
        <v>0.1</v>
      </c>
      <c r="BR974" s="13">
        <v>6.6666666666666666E-2</v>
      </c>
      <c r="BS974" s="13">
        <v>6.6666666666666666E-2</v>
      </c>
      <c r="BT974" s="13">
        <v>6.6666666666666666E-2</v>
      </c>
      <c r="BU974" s="13">
        <v>3.3333333333333333E-2</v>
      </c>
      <c r="BV974" s="13"/>
      <c r="BW974" s="13"/>
      <c r="BX974" s="13"/>
      <c r="BY974" s="13"/>
      <c r="BZ974" s="13"/>
      <c r="CA974" s="13"/>
      <c r="CB974" s="13"/>
      <c r="CC974" s="13"/>
      <c r="CD974" s="13"/>
      <c r="CE974" s="13">
        <v>8.152499999909196</v>
      </c>
    </row>
    <row r="975" spans="1:83" x14ac:dyDescent="0.2">
      <c r="A975" s="10" t="s">
        <v>27</v>
      </c>
      <c r="B975" s="10">
        <v>870</v>
      </c>
      <c r="C975" s="10" t="s">
        <v>112</v>
      </c>
      <c r="D975" s="10">
        <v>2025</v>
      </c>
      <c r="E975" s="13">
        <v>6</v>
      </c>
      <c r="F975" s="13" t="s">
        <v>1293</v>
      </c>
      <c r="G975" s="13">
        <v>531</v>
      </c>
      <c r="H975" s="13">
        <v>531</v>
      </c>
      <c r="I975" s="13">
        <v>531</v>
      </c>
      <c r="J975" s="13">
        <v>531</v>
      </c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>
        <v>17.7</v>
      </c>
      <c r="AA975" s="13">
        <v>17.7</v>
      </c>
      <c r="AB975" s="13">
        <v>17.7</v>
      </c>
      <c r="AC975" s="13">
        <v>17.7</v>
      </c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>
        <v>1</v>
      </c>
      <c r="AT975" s="13">
        <v>1</v>
      </c>
      <c r="AU975" s="13">
        <v>1</v>
      </c>
      <c r="AV975" s="13">
        <v>1</v>
      </c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>
        <v>3.3333333333333333E-2</v>
      </c>
      <c r="BM975" s="13">
        <v>3.3333333333333333E-2</v>
      </c>
      <c r="BN975" s="13">
        <v>3.3333333333333333E-2</v>
      </c>
      <c r="BO975" s="13">
        <v>3.3333333333333333E-2</v>
      </c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</row>
    <row r="976" spans="1:83" x14ac:dyDescent="0.2">
      <c r="A976" s="10" t="s">
        <v>27</v>
      </c>
      <c r="B976" s="10">
        <v>550</v>
      </c>
      <c r="C976" s="10" t="s">
        <v>178</v>
      </c>
      <c r="D976" s="10">
        <v>2025</v>
      </c>
      <c r="E976" s="13">
        <v>6</v>
      </c>
      <c r="F976" s="13" t="s">
        <v>1283</v>
      </c>
      <c r="G976" s="13">
        <v>2963.9999999999991</v>
      </c>
      <c r="H976" s="13">
        <v>2963.9999999999991</v>
      </c>
      <c r="I976" s="13">
        <v>2424</v>
      </c>
      <c r="J976" s="13">
        <v>1143</v>
      </c>
      <c r="K976" s="13">
        <v>1143</v>
      </c>
      <c r="L976" s="13">
        <v>1143</v>
      </c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>
        <v>98.799999999999969</v>
      </c>
      <c r="AA976" s="13">
        <v>98.799999999999969</v>
      </c>
      <c r="AB976" s="13">
        <v>80.8</v>
      </c>
      <c r="AC976" s="13">
        <v>38.1</v>
      </c>
      <c r="AD976" s="13">
        <v>38.1</v>
      </c>
      <c r="AE976" s="13">
        <v>38.1</v>
      </c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>
        <v>23</v>
      </c>
      <c r="AT976" s="13">
        <v>16</v>
      </c>
      <c r="AU976" s="13">
        <v>5</v>
      </c>
      <c r="AV976" s="13">
        <v>1</v>
      </c>
      <c r="AW976" s="13">
        <v>1</v>
      </c>
      <c r="AX976" s="13">
        <v>1</v>
      </c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>
        <v>0.76666666666666672</v>
      </c>
      <c r="BM976" s="13">
        <v>0.53333333333333333</v>
      </c>
      <c r="BN976" s="13">
        <v>0.16666666666666666</v>
      </c>
      <c r="BO976" s="13">
        <v>3.3333333333333333E-2</v>
      </c>
      <c r="BP976" s="13">
        <v>3.3333333333333333E-2</v>
      </c>
      <c r="BQ976" s="13">
        <v>3.3333333333333333E-2</v>
      </c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>
        <v>89.109166666415973</v>
      </c>
    </row>
    <row r="977" spans="1:83" x14ac:dyDescent="0.2">
      <c r="A977" s="10" t="s">
        <v>27</v>
      </c>
      <c r="B977" s="10">
        <v>814</v>
      </c>
      <c r="C977" s="10" t="s">
        <v>111</v>
      </c>
      <c r="D977" s="10">
        <v>2025</v>
      </c>
      <c r="E977" s="13">
        <v>6</v>
      </c>
      <c r="F977" s="13" t="s">
        <v>1280</v>
      </c>
      <c r="G977" s="13">
        <v>255183.79000000111</v>
      </c>
      <c r="H977" s="13">
        <v>255183.79000000076</v>
      </c>
      <c r="I977" s="13">
        <v>246962.92000000068</v>
      </c>
      <c r="J977" s="13">
        <v>201598.00000000038</v>
      </c>
      <c r="K977" s="13">
        <v>161966.00000000012</v>
      </c>
      <c r="L977" s="13">
        <v>140653.0000000002</v>
      </c>
      <c r="M977" s="13">
        <v>120531.0000000002</v>
      </c>
      <c r="N977" s="13">
        <v>103457.00000000017</v>
      </c>
      <c r="O977" s="13">
        <v>91660.000000000102</v>
      </c>
      <c r="P977" s="13">
        <v>78362.000000000044</v>
      </c>
      <c r="Q977" s="13">
        <v>32184.999999999989</v>
      </c>
      <c r="R977" s="13">
        <v>32184.999999999989</v>
      </c>
      <c r="S977" s="13">
        <v>20319</v>
      </c>
      <c r="T977" s="13">
        <v>20319</v>
      </c>
      <c r="U977" s="13">
        <v>20319</v>
      </c>
      <c r="V977" s="13">
        <v>20319</v>
      </c>
      <c r="W977" s="13">
        <v>20319</v>
      </c>
      <c r="X977" s="13"/>
      <c r="Y977" s="13"/>
      <c r="Z977" s="13">
        <v>8506.12633333337</v>
      </c>
      <c r="AA977" s="13">
        <v>8506.1263333333591</v>
      </c>
      <c r="AB977" s="13">
        <v>8232.0973333333568</v>
      </c>
      <c r="AC977" s="13">
        <v>6719.9333333333461</v>
      </c>
      <c r="AD977" s="13">
        <v>5398.8666666666704</v>
      </c>
      <c r="AE977" s="13">
        <v>4688.4333333333398</v>
      </c>
      <c r="AF977" s="13">
        <v>4017.7000000000066</v>
      </c>
      <c r="AG977" s="13">
        <v>3448.5666666666725</v>
      </c>
      <c r="AH977" s="13">
        <v>3055.3333333333367</v>
      </c>
      <c r="AI977" s="13">
        <v>2612.066666666668</v>
      </c>
      <c r="AJ977" s="13">
        <v>1072.833333333333</v>
      </c>
      <c r="AK977" s="13">
        <v>1072.833333333333</v>
      </c>
      <c r="AL977" s="13">
        <v>677.3</v>
      </c>
      <c r="AM977" s="13">
        <v>677.3</v>
      </c>
      <c r="AN977" s="13">
        <v>677.3</v>
      </c>
      <c r="AO977" s="13">
        <v>677.3</v>
      </c>
      <c r="AP977" s="13">
        <v>677.3</v>
      </c>
      <c r="AQ977" s="13"/>
      <c r="AR977" s="13"/>
      <c r="AS977" s="13">
        <v>434</v>
      </c>
      <c r="AT977" s="13">
        <v>378</v>
      </c>
      <c r="AU977" s="13">
        <v>297</v>
      </c>
      <c r="AV977" s="13">
        <v>151</v>
      </c>
      <c r="AW977" s="13">
        <v>87</v>
      </c>
      <c r="AX977" s="13">
        <v>63</v>
      </c>
      <c r="AY977" s="13">
        <v>44</v>
      </c>
      <c r="AZ977" s="13">
        <v>31</v>
      </c>
      <c r="BA977" s="13">
        <v>24</v>
      </c>
      <c r="BB977" s="13">
        <v>18</v>
      </c>
      <c r="BC977" s="13">
        <v>3</v>
      </c>
      <c r="BD977" s="13">
        <v>3</v>
      </c>
      <c r="BE977" s="13">
        <v>1</v>
      </c>
      <c r="BF977" s="13">
        <v>1</v>
      </c>
      <c r="BG977" s="13">
        <v>1</v>
      </c>
      <c r="BH977" s="13">
        <v>1</v>
      </c>
      <c r="BI977" s="13">
        <v>1</v>
      </c>
      <c r="BJ977" s="13"/>
      <c r="BK977" s="13"/>
      <c r="BL977" s="13">
        <v>14.466666666666667</v>
      </c>
      <c r="BM977" s="13">
        <v>12.6</v>
      </c>
      <c r="BN977" s="13">
        <v>9.9</v>
      </c>
      <c r="BO977" s="13">
        <v>5.0333333333333332</v>
      </c>
      <c r="BP977" s="13">
        <v>2.9</v>
      </c>
      <c r="BQ977" s="13">
        <v>2.1</v>
      </c>
      <c r="BR977" s="13">
        <v>1.4666666666666666</v>
      </c>
      <c r="BS977" s="13">
        <v>1.0333333333333334</v>
      </c>
      <c r="BT977" s="13">
        <v>0.8</v>
      </c>
      <c r="BU977" s="13">
        <v>0.6</v>
      </c>
      <c r="BV977" s="13">
        <v>0.1</v>
      </c>
      <c r="BW977" s="13">
        <v>0.1</v>
      </c>
      <c r="BX977" s="13">
        <v>3.3333333333333333E-2</v>
      </c>
      <c r="BY977" s="13">
        <v>3.3333333333333333E-2</v>
      </c>
      <c r="BZ977" s="13">
        <v>3.3333333333333333E-2</v>
      </c>
      <c r="CA977" s="13">
        <v>3.3333333333333333E-2</v>
      </c>
      <c r="CB977" s="13">
        <v>3.3333333333333333E-2</v>
      </c>
      <c r="CC977" s="13"/>
      <c r="CD977" s="13"/>
      <c r="CE977" s="13">
        <v>178.69027777807787</v>
      </c>
    </row>
    <row r="978" spans="1:83" x14ac:dyDescent="0.2">
      <c r="A978" s="10" t="s">
        <v>27</v>
      </c>
      <c r="B978" s="10">
        <v>516</v>
      </c>
      <c r="C978" s="10" t="s">
        <v>119</v>
      </c>
      <c r="D978" s="10">
        <v>2025</v>
      </c>
      <c r="E978" s="13">
        <v>6</v>
      </c>
      <c r="F978" s="13" t="s">
        <v>1284</v>
      </c>
      <c r="G978" s="13">
        <v>56530.969999999979</v>
      </c>
      <c r="H978" s="13">
        <v>56530.969999999979</v>
      </c>
      <c r="I978" s="13">
        <v>54483.999999999985</v>
      </c>
      <c r="J978" s="13">
        <v>46463.999999999993</v>
      </c>
      <c r="K978" s="13">
        <v>35771.999999999985</v>
      </c>
      <c r="L978" s="13">
        <v>32317.999999999989</v>
      </c>
      <c r="M978" s="13">
        <v>30259.999999999989</v>
      </c>
      <c r="N978" s="13">
        <v>24993.999999999985</v>
      </c>
      <c r="O978" s="13">
        <v>23298.999999999985</v>
      </c>
      <c r="P978" s="13">
        <v>15019.000000000004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>
        <v>1884.3656666666659</v>
      </c>
      <c r="AA978" s="13">
        <v>1884.3656666666659</v>
      </c>
      <c r="AB978" s="13">
        <v>1816.1333333333328</v>
      </c>
      <c r="AC978" s="13">
        <v>1548.7999999999997</v>
      </c>
      <c r="AD978" s="13">
        <v>1192.3999999999994</v>
      </c>
      <c r="AE978" s="13">
        <v>1077.2666666666662</v>
      </c>
      <c r="AF978" s="13">
        <v>1008.6666666666663</v>
      </c>
      <c r="AG978" s="13">
        <v>833.13333333333287</v>
      </c>
      <c r="AH978" s="13">
        <v>776.63333333333287</v>
      </c>
      <c r="AI978" s="13">
        <v>500.63333333333344</v>
      </c>
      <c r="AJ978" s="13"/>
      <c r="AK978" s="13"/>
      <c r="AL978" s="13"/>
      <c r="AM978" s="13"/>
      <c r="AN978" s="13"/>
      <c r="AO978" s="13"/>
      <c r="AP978" s="13"/>
      <c r="AQ978" s="13"/>
      <c r="AR978" s="13"/>
      <c r="AS978" s="13">
        <v>89</v>
      </c>
      <c r="AT978" s="13">
        <v>81</v>
      </c>
      <c r="AU978" s="13">
        <v>65</v>
      </c>
      <c r="AV978" s="13">
        <v>37</v>
      </c>
      <c r="AW978" s="13">
        <v>20</v>
      </c>
      <c r="AX978" s="13">
        <v>16</v>
      </c>
      <c r="AY978" s="13">
        <v>14</v>
      </c>
      <c r="AZ978" s="13">
        <v>10</v>
      </c>
      <c r="BA978" s="13">
        <v>9</v>
      </c>
      <c r="BB978" s="13">
        <v>5</v>
      </c>
      <c r="BC978" s="13"/>
      <c r="BD978" s="13"/>
      <c r="BE978" s="13"/>
      <c r="BF978" s="13"/>
      <c r="BG978" s="13"/>
      <c r="BH978" s="13"/>
      <c r="BI978" s="13"/>
      <c r="BJ978" s="13"/>
      <c r="BK978" s="13"/>
      <c r="BL978" s="13">
        <v>2.9666666666666668</v>
      </c>
      <c r="BM978" s="13">
        <v>2.7</v>
      </c>
      <c r="BN978" s="13">
        <v>2.1666666666666665</v>
      </c>
      <c r="BO978" s="13">
        <v>1.2333333333333334</v>
      </c>
      <c r="BP978" s="13">
        <v>0.66666666666666663</v>
      </c>
      <c r="BQ978" s="13">
        <v>0.53333333333333333</v>
      </c>
      <c r="BR978" s="13">
        <v>0.46666666666666667</v>
      </c>
      <c r="BS978" s="13">
        <v>0.33333333333333331</v>
      </c>
      <c r="BT978" s="13">
        <v>0.3</v>
      </c>
      <c r="BU978" s="13">
        <v>0.16666666666666666</v>
      </c>
      <c r="BV978" s="13"/>
      <c r="BW978" s="13"/>
      <c r="BX978" s="13"/>
      <c r="BY978" s="13"/>
      <c r="BZ978" s="13"/>
      <c r="CA978" s="13"/>
      <c r="CB978" s="13"/>
      <c r="CC978" s="13"/>
      <c r="CD978" s="13"/>
      <c r="CE978" s="13">
        <v>24.899999999965075</v>
      </c>
    </row>
    <row r="979" spans="1:83" x14ac:dyDescent="0.2">
      <c r="A979" s="10" t="s">
        <v>27</v>
      </c>
      <c r="B979" s="10">
        <v>558</v>
      </c>
      <c r="C979" s="10" t="s">
        <v>90</v>
      </c>
      <c r="D979" s="10">
        <v>2025</v>
      </c>
      <c r="E979" s="13">
        <v>6</v>
      </c>
      <c r="F979" s="13" t="s">
        <v>1288</v>
      </c>
      <c r="G979" s="13">
        <v>116576.00000000013</v>
      </c>
      <c r="H979" s="13">
        <v>116576.0000000001</v>
      </c>
      <c r="I979" s="13">
        <v>112310.0000000001</v>
      </c>
      <c r="J979" s="13">
        <v>90074.00000000016</v>
      </c>
      <c r="K979" s="13">
        <v>64832.999999999942</v>
      </c>
      <c r="L979" s="13">
        <v>62247.999999999942</v>
      </c>
      <c r="M979" s="13">
        <v>47318.999999999978</v>
      </c>
      <c r="N979" s="13">
        <v>32128.999999999993</v>
      </c>
      <c r="O979" s="13">
        <v>29060.999999999989</v>
      </c>
      <c r="P979" s="13">
        <v>22396.999999999996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>
        <v>3885.8666666666709</v>
      </c>
      <c r="AA979" s="13">
        <v>3885.86666666667</v>
      </c>
      <c r="AB979" s="13">
        <v>3743.6666666666702</v>
      </c>
      <c r="AC979" s="13">
        <v>3002.4666666666722</v>
      </c>
      <c r="AD979" s="13">
        <v>2161.0999999999981</v>
      </c>
      <c r="AE979" s="13">
        <v>2074.9333333333316</v>
      </c>
      <c r="AF979" s="13">
        <v>1577.2999999999993</v>
      </c>
      <c r="AG979" s="13">
        <v>1070.9666666666665</v>
      </c>
      <c r="AH979" s="13">
        <v>968.69999999999959</v>
      </c>
      <c r="AI979" s="13">
        <v>746.56666666666649</v>
      </c>
      <c r="AJ979" s="13"/>
      <c r="AK979" s="13"/>
      <c r="AL979" s="13"/>
      <c r="AM979" s="13"/>
      <c r="AN979" s="13"/>
      <c r="AO979" s="13"/>
      <c r="AP979" s="13"/>
      <c r="AQ979" s="13"/>
      <c r="AR979" s="13"/>
      <c r="AS979" s="13">
        <v>205</v>
      </c>
      <c r="AT979" s="13">
        <v>183</v>
      </c>
      <c r="AU979" s="13">
        <v>151</v>
      </c>
      <c r="AV979" s="13">
        <v>81</v>
      </c>
      <c r="AW979" s="13">
        <v>40</v>
      </c>
      <c r="AX979" s="13">
        <v>37</v>
      </c>
      <c r="AY979" s="13">
        <v>23</v>
      </c>
      <c r="AZ979" s="13">
        <v>12</v>
      </c>
      <c r="BA979" s="13">
        <v>10</v>
      </c>
      <c r="BB979" s="13">
        <v>7</v>
      </c>
      <c r="BC979" s="13"/>
      <c r="BD979" s="13"/>
      <c r="BE979" s="13"/>
      <c r="BF979" s="13"/>
      <c r="BG979" s="13"/>
      <c r="BH979" s="13"/>
      <c r="BI979" s="13"/>
      <c r="BJ979" s="13"/>
      <c r="BK979" s="13"/>
      <c r="BL979" s="13">
        <v>6.833333333333333</v>
      </c>
      <c r="BM979" s="13">
        <v>6.1</v>
      </c>
      <c r="BN979" s="13">
        <v>5.0333333333333332</v>
      </c>
      <c r="BO979" s="13">
        <v>2.7</v>
      </c>
      <c r="BP979" s="13">
        <v>1.3333333333333333</v>
      </c>
      <c r="BQ979" s="13">
        <v>1.2333333333333334</v>
      </c>
      <c r="BR979" s="13">
        <v>0.76666666666666672</v>
      </c>
      <c r="BS979" s="13">
        <v>0.4</v>
      </c>
      <c r="BT979" s="13">
        <v>0.33333333333333331</v>
      </c>
      <c r="BU979" s="13">
        <v>0.23333333333333334</v>
      </c>
      <c r="BV979" s="13"/>
      <c r="BW979" s="13"/>
      <c r="BX979" s="13"/>
      <c r="BY979" s="13"/>
      <c r="BZ979" s="13"/>
      <c r="CA979" s="13"/>
      <c r="CB979" s="13"/>
      <c r="CC979" s="13"/>
      <c r="CD979" s="13"/>
      <c r="CE979" s="13">
        <v>124.70722222316545</v>
      </c>
    </row>
    <row r="980" spans="1:83" x14ac:dyDescent="0.2">
      <c r="A980" s="10" t="s">
        <v>27</v>
      </c>
      <c r="B980" s="10">
        <v>569</v>
      </c>
      <c r="C980" s="10" t="s">
        <v>95</v>
      </c>
      <c r="D980" s="10">
        <v>2025</v>
      </c>
      <c r="E980" s="13">
        <v>6</v>
      </c>
      <c r="F980" s="13" t="s">
        <v>1290</v>
      </c>
      <c r="G980" s="13">
        <v>40131</v>
      </c>
      <c r="H980" s="13">
        <v>40131</v>
      </c>
      <c r="I980" s="13">
        <v>39695</v>
      </c>
      <c r="J980" s="13">
        <v>34640.000000000007</v>
      </c>
      <c r="K980" s="13">
        <v>29433.000000000004</v>
      </c>
      <c r="L980" s="13">
        <v>28548</v>
      </c>
      <c r="M980" s="13">
        <v>26364</v>
      </c>
      <c r="N980" s="13">
        <v>26364</v>
      </c>
      <c r="O980" s="13">
        <v>26364</v>
      </c>
      <c r="P980" s="13">
        <v>26364</v>
      </c>
      <c r="Q980" s="13">
        <v>16524</v>
      </c>
      <c r="R980" s="13">
        <v>16524</v>
      </c>
      <c r="S980" s="13">
        <v>16524</v>
      </c>
      <c r="T980" s="13">
        <v>16524</v>
      </c>
      <c r="U980" s="13">
        <v>16524</v>
      </c>
      <c r="V980" s="13">
        <v>16524</v>
      </c>
      <c r="W980" s="13"/>
      <c r="X980" s="13"/>
      <c r="Y980" s="13"/>
      <c r="Z980" s="13">
        <v>1337.7</v>
      </c>
      <c r="AA980" s="13">
        <v>1337.7</v>
      </c>
      <c r="AB980" s="13">
        <v>1323.1666666666667</v>
      </c>
      <c r="AC980" s="13">
        <v>1154.666666666667</v>
      </c>
      <c r="AD980" s="13">
        <v>981.10000000000014</v>
      </c>
      <c r="AE980" s="13">
        <v>951.6</v>
      </c>
      <c r="AF980" s="13">
        <v>878.8</v>
      </c>
      <c r="AG980" s="13">
        <v>878.8</v>
      </c>
      <c r="AH980" s="13">
        <v>878.8</v>
      </c>
      <c r="AI980" s="13">
        <v>878.8</v>
      </c>
      <c r="AJ980" s="13">
        <v>550.79999999999995</v>
      </c>
      <c r="AK980" s="13">
        <v>550.79999999999995</v>
      </c>
      <c r="AL980" s="13">
        <v>550.79999999999995</v>
      </c>
      <c r="AM980" s="13">
        <v>550.79999999999995</v>
      </c>
      <c r="AN980" s="13">
        <v>550.79999999999995</v>
      </c>
      <c r="AO980" s="13">
        <v>550.79999999999995</v>
      </c>
      <c r="AP980" s="13"/>
      <c r="AQ980" s="13"/>
      <c r="AR980" s="13"/>
      <c r="AS980" s="13">
        <v>40</v>
      </c>
      <c r="AT980" s="13">
        <v>36</v>
      </c>
      <c r="AU980" s="13">
        <v>32</v>
      </c>
      <c r="AV980" s="13">
        <v>16</v>
      </c>
      <c r="AW980" s="13">
        <v>7</v>
      </c>
      <c r="AX980" s="13">
        <v>6</v>
      </c>
      <c r="AY980" s="13">
        <v>4</v>
      </c>
      <c r="AZ980" s="13">
        <v>4</v>
      </c>
      <c r="BA980" s="13">
        <v>4</v>
      </c>
      <c r="BB980" s="13">
        <v>4</v>
      </c>
      <c r="BC980" s="13">
        <v>1</v>
      </c>
      <c r="BD980" s="13">
        <v>1</v>
      </c>
      <c r="BE980" s="13">
        <v>1</v>
      </c>
      <c r="BF980" s="13">
        <v>1</v>
      </c>
      <c r="BG980" s="13">
        <v>1</v>
      </c>
      <c r="BH980" s="13">
        <v>1</v>
      </c>
      <c r="BI980" s="13"/>
      <c r="BJ980" s="13"/>
      <c r="BK980" s="13"/>
      <c r="BL980" s="13">
        <v>1.3333333333333333</v>
      </c>
      <c r="BM980" s="13">
        <v>1.2</v>
      </c>
      <c r="BN980" s="13">
        <v>1.0666666666666667</v>
      </c>
      <c r="BO980" s="13">
        <v>0.53333333333333333</v>
      </c>
      <c r="BP980" s="13">
        <v>0.23333333333333334</v>
      </c>
      <c r="BQ980" s="13">
        <v>0.2</v>
      </c>
      <c r="BR980" s="13">
        <v>0.13333333333333333</v>
      </c>
      <c r="BS980" s="13">
        <v>0.13333333333333333</v>
      </c>
      <c r="BT980" s="13">
        <v>0.13333333333333333</v>
      </c>
      <c r="BU980" s="13">
        <v>0.13333333333333333</v>
      </c>
      <c r="BV980" s="13">
        <v>3.3333333333333333E-2</v>
      </c>
      <c r="BW980" s="13">
        <v>3.3333333333333333E-2</v>
      </c>
      <c r="BX980" s="13">
        <v>3.3333333333333333E-2</v>
      </c>
      <c r="BY980" s="13">
        <v>3.3333333333333333E-2</v>
      </c>
      <c r="BZ980" s="13">
        <v>3.3333333333333333E-2</v>
      </c>
      <c r="CA980" s="13">
        <v>3.3333333333333333E-2</v>
      </c>
      <c r="CB980" s="13"/>
      <c r="CC980" s="13"/>
      <c r="CD980" s="13"/>
      <c r="CE980" s="13">
        <v>22.18249999996042</v>
      </c>
    </row>
    <row r="981" spans="1:83" x14ac:dyDescent="0.2">
      <c r="A981" s="10" t="s">
        <v>27</v>
      </c>
      <c r="B981" s="10">
        <v>552</v>
      </c>
      <c r="C981" s="10" t="s">
        <v>180</v>
      </c>
      <c r="D981" s="10">
        <v>2025</v>
      </c>
      <c r="E981" s="13">
        <v>6</v>
      </c>
      <c r="F981" s="13" t="s">
        <v>1279</v>
      </c>
      <c r="G981" s="13">
        <v>160444.0300000002</v>
      </c>
      <c r="H981" s="13">
        <v>160444.03000000029</v>
      </c>
      <c r="I981" s="13">
        <v>153093.08000000025</v>
      </c>
      <c r="J981" s="13">
        <v>119808.02000000019</v>
      </c>
      <c r="K981" s="13">
        <v>94181.000000000218</v>
      </c>
      <c r="L981" s="13">
        <v>84556.000000000058</v>
      </c>
      <c r="M981" s="13">
        <v>70707.999999999985</v>
      </c>
      <c r="N981" s="13">
        <v>60012.999999999964</v>
      </c>
      <c r="O981" s="13">
        <v>55141.999999999964</v>
      </c>
      <c r="P981" s="13">
        <v>45844.999999999978</v>
      </c>
      <c r="Q981" s="13">
        <v>11000</v>
      </c>
      <c r="R981" s="13">
        <v>11000</v>
      </c>
      <c r="S981" s="13"/>
      <c r="T981" s="13"/>
      <c r="U981" s="13"/>
      <c r="V981" s="13"/>
      <c r="W981" s="13"/>
      <c r="X981" s="13"/>
      <c r="Y981" s="13"/>
      <c r="Z981" s="13">
        <v>5348.1343333333398</v>
      </c>
      <c r="AA981" s="13">
        <v>5348.1343333333434</v>
      </c>
      <c r="AB981" s="13">
        <v>5103.1026666666748</v>
      </c>
      <c r="AC981" s="13">
        <v>3993.6006666666731</v>
      </c>
      <c r="AD981" s="13">
        <v>3139.3666666666741</v>
      </c>
      <c r="AE981" s="13">
        <v>2818.5333333333351</v>
      </c>
      <c r="AF981" s="13">
        <v>2356.9333333333329</v>
      </c>
      <c r="AG981" s="13">
        <v>2000.433333333332</v>
      </c>
      <c r="AH981" s="13">
        <v>1838.0666666666655</v>
      </c>
      <c r="AI981" s="13">
        <v>1528.1666666666658</v>
      </c>
      <c r="AJ981" s="13">
        <v>366.66666666666669</v>
      </c>
      <c r="AK981" s="13">
        <v>366.66666666666669</v>
      </c>
      <c r="AL981" s="13"/>
      <c r="AM981" s="13"/>
      <c r="AN981" s="13"/>
      <c r="AO981" s="13"/>
      <c r="AP981" s="13"/>
      <c r="AQ981" s="13"/>
      <c r="AR981" s="13"/>
      <c r="AS981" s="13">
        <v>289</v>
      </c>
      <c r="AT981" s="13">
        <v>256</v>
      </c>
      <c r="AU981" s="13">
        <v>195</v>
      </c>
      <c r="AV981" s="13">
        <v>92</v>
      </c>
      <c r="AW981" s="13">
        <v>52</v>
      </c>
      <c r="AX981" s="13">
        <v>41</v>
      </c>
      <c r="AY981" s="13">
        <v>28</v>
      </c>
      <c r="AZ981" s="13">
        <v>20</v>
      </c>
      <c r="BA981" s="13">
        <v>17</v>
      </c>
      <c r="BB981" s="13">
        <v>13</v>
      </c>
      <c r="BC981" s="13">
        <v>2</v>
      </c>
      <c r="BD981" s="13">
        <v>2</v>
      </c>
      <c r="BE981" s="13"/>
      <c r="BF981" s="13"/>
      <c r="BG981" s="13"/>
      <c r="BH981" s="13"/>
      <c r="BI981" s="13"/>
      <c r="BJ981" s="13"/>
      <c r="BK981" s="13"/>
      <c r="BL981" s="13">
        <v>9.6333333333333329</v>
      </c>
      <c r="BM981" s="13">
        <v>8.5333333333333332</v>
      </c>
      <c r="BN981" s="13">
        <v>6.5</v>
      </c>
      <c r="BO981" s="13">
        <v>3.0666666666666669</v>
      </c>
      <c r="BP981" s="13">
        <v>1.7333333333333334</v>
      </c>
      <c r="BQ981" s="13">
        <v>1.3666666666666667</v>
      </c>
      <c r="BR981" s="13">
        <v>0.93333333333333335</v>
      </c>
      <c r="BS981" s="13">
        <v>0.66666666666666663</v>
      </c>
      <c r="BT981" s="13">
        <v>0.56666666666666665</v>
      </c>
      <c r="BU981" s="13">
        <v>0.43333333333333335</v>
      </c>
      <c r="BV981" s="13">
        <v>6.6666666666666666E-2</v>
      </c>
      <c r="BW981" s="13">
        <v>6.6666666666666666E-2</v>
      </c>
      <c r="BX981" s="13"/>
      <c r="BY981" s="13"/>
      <c r="BZ981" s="13"/>
      <c r="CA981" s="13"/>
      <c r="CB981" s="13"/>
      <c r="CC981" s="13"/>
      <c r="CD981" s="13"/>
      <c r="CE981" s="13">
        <v>134.49249999977883</v>
      </c>
    </row>
    <row r="982" spans="1:83" x14ac:dyDescent="0.2">
      <c r="A982" s="10" t="s">
        <v>27</v>
      </c>
      <c r="B982" s="10">
        <v>898</v>
      </c>
      <c r="C982" s="10" t="s">
        <v>107</v>
      </c>
      <c r="D982" s="10">
        <v>2025</v>
      </c>
      <c r="E982" s="13">
        <v>6</v>
      </c>
      <c r="F982" s="13" t="s">
        <v>1281</v>
      </c>
      <c r="G982" s="13">
        <v>183248.90000000034</v>
      </c>
      <c r="H982" s="13">
        <v>183248.90000000031</v>
      </c>
      <c r="I982" s="13">
        <v>178066.95000000019</v>
      </c>
      <c r="J982" s="13">
        <v>141702.00000000015</v>
      </c>
      <c r="K982" s="13">
        <v>100302.00000000007</v>
      </c>
      <c r="L982" s="13">
        <v>84674.999999999956</v>
      </c>
      <c r="M982" s="13">
        <v>62842.999999999942</v>
      </c>
      <c r="N982" s="13">
        <v>52088.999999999935</v>
      </c>
      <c r="O982" s="13">
        <v>44681.999999999971</v>
      </c>
      <c r="P982" s="13">
        <v>26705.999999999996</v>
      </c>
      <c r="Q982" s="13">
        <v>5705.9999999999991</v>
      </c>
      <c r="R982" s="13">
        <v>5705.9999999999991</v>
      </c>
      <c r="S982" s="13"/>
      <c r="T982" s="13"/>
      <c r="U982" s="13"/>
      <c r="V982" s="13"/>
      <c r="W982" s="13"/>
      <c r="X982" s="13"/>
      <c r="Y982" s="13"/>
      <c r="Z982" s="13">
        <v>6108.296666666678</v>
      </c>
      <c r="AA982" s="13">
        <v>6108.2966666666771</v>
      </c>
      <c r="AB982" s="13">
        <v>5935.565000000006</v>
      </c>
      <c r="AC982" s="13">
        <v>4723.4000000000051</v>
      </c>
      <c r="AD982" s="13">
        <v>3343.4000000000024</v>
      </c>
      <c r="AE982" s="13">
        <v>2822.4999999999986</v>
      </c>
      <c r="AF982" s="13">
        <v>2094.7666666666646</v>
      </c>
      <c r="AG982" s="13">
        <v>1736.2999999999979</v>
      </c>
      <c r="AH982" s="13">
        <v>1489.399999999999</v>
      </c>
      <c r="AI982" s="13">
        <v>890.19999999999993</v>
      </c>
      <c r="AJ982" s="13">
        <v>190.19999999999996</v>
      </c>
      <c r="AK982" s="13">
        <v>190.19999999999996</v>
      </c>
      <c r="AL982" s="13"/>
      <c r="AM982" s="13"/>
      <c r="AN982" s="13"/>
      <c r="AO982" s="13"/>
      <c r="AP982" s="13"/>
      <c r="AQ982" s="13"/>
      <c r="AR982" s="13"/>
      <c r="AS982" s="13">
        <v>316</v>
      </c>
      <c r="AT982" s="13">
        <v>286</v>
      </c>
      <c r="AU982" s="13">
        <v>245</v>
      </c>
      <c r="AV982" s="13">
        <v>132</v>
      </c>
      <c r="AW982" s="13">
        <v>66</v>
      </c>
      <c r="AX982" s="13">
        <v>48</v>
      </c>
      <c r="AY982" s="13">
        <v>28</v>
      </c>
      <c r="AZ982" s="13">
        <v>20</v>
      </c>
      <c r="BA982" s="13">
        <v>16</v>
      </c>
      <c r="BB982" s="13">
        <v>8</v>
      </c>
      <c r="BC982" s="13">
        <v>1</v>
      </c>
      <c r="BD982" s="13">
        <v>1</v>
      </c>
      <c r="BE982" s="13"/>
      <c r="BF982" s="13"/>
      <c r="BG982" s="13"/>
      <c r="BH982" s="13"/>
      <c r="BI982" s="13"/>
      <c r="BJ982" s="13"/>
      <c r="BK982" s="13"/>
      <c r="BL982" s="13">
        <v>10.533333333333333</v>
      </c>
      <c r="BM982" s="13">
        <v>9.5333333333333332</v>
      </c>
      <c r="BN982" s="13">
        <v>8.1666666666666661</v>
      </c>
      <c r="BO982" s="13">
        <v>4.4000000000000004</v>
      </c>
      <c r="BP982" s="13">
        <v>2.2000000000000002</v>
      </c>
      <c r="BQ982" s="13">
        <v>1.6</v>
      </c>
      <c r="BR982" s="13">
        <v>0.93333333333333335</v>
      </c>
      <c r="BS982" s="13">
        <v>0.66666666666666663</v>
      </c>
      <c r="BT982" s="13">
        <v>0.53333333333333333</v>
      </c>
      <c r="BU982" s="13">
        <v>0.26666666666666666</v>
      </c>
      <c r="BV982" s="13">
        <v>3.3333333333333333E-2</v>
      </c>
      <c r="BW982" s="13">
        <v>3.3333333333333333E-2</v>
      </c>
      <c r="BX982" s="13"/>
      <c r="BY982" s="13"/>
      <c r="BZ982" s="13"/>
      <c r="CA982" s="13"/>
      <c r="CB982" s="13"/>
      <c r="CC982" s="13"/>
      <c r="CD982" s="13"/>
      <c r="CE982" s="13">
        <v>173.11833333378658</v>
      </c>
    </row>
    <row r="983" spans="1:83" x14ac:dyDescent="0.2">
      <c r="A983" s="10" t="s">
        <v>27</v>
      </c>
      <c r="B983" s="10">
        <v>548</v>
      </c>
      <c r="C983" s="10" t="s">
        <v>91</v>
      </c>
      <c r="D983" s="10">
        <v>2025</v>
      </c>
      <c r="E983" s="13">
        <v>6</v>
      </c>
      <c r="F983" s="13" t="s">
        <v>1287</v>
      </c>
      <c r="G983" s="13">
        <v>203881.08000000045</v>
      </c>
      <c r="H983" s="13">
        <v>203881.08000000045</v>
      </c>
      <c r="I983" s="13">
        <v>197044.0400000005</v>
      </c>
      <c r="J983" s="13">
        <v>169334.00000000009</v>
      </c>
      <c r="K983" s="13">
        <v>139032.00000000017</v>
      </c>
      <c r="L983" s="13">
        <v>129179.00000000016</v>
      </c>
      <c r="M983" s="13">
        <v>116814.00000000017</v>
      </c>
      <c r="N983" s="13">
        <v>104613.00000000017</v>
      </c>
      <c r="O983" s="13">
        <v>92984.000000000087</v>
      </c>
      <c r="P983" s="13">
        <v>77625.000000000116</v>
      </c>
      <c r="Q983" s="13">
        <v>22409.999999999989</v>
      </c>
      <c r="R983" s="13">
        <v>22409.999999999989</v>
      </c>
      <c r="S983" s="13"/>
      <c r="T983" s="13"/>
      <c r="U983" s="13"/>
      <c r="V983" s="13"/>
      <c r="W983" s="13"/>
      <c r="X983" s="13"/>
      <c r="Y983" s="13"/>
      <c r="Z983" s="13">
        <v>6796.0360000000155</v>
      </c>
      <c r="AA983" s="13">
        <v>6796.0360000000155</v>
      </c>
      <c r="AB983" s="13">
        <v>6568.1346666666832</v>
      </c>
      <c r="AC983" s="13">
        <v>5644.4666666666699</v>
      </c>
      <c r="AD983" s="13">
        <v>4634.400000000006</v>
      </c>
      <c r="AE983" s="13">
        <v>4305.9666666666717</v>
      </c>
      <c r="AF983" s="13">
        <v>3893.8000000000056</v>
      </c>
      <c r="AG983" s="13">
        <v>3487.1000000000058</v>
      </c>
      <c r="AH983" s="13">
        <v>3099.4666666666694</v>
      </c>
      <c r="AI983" s="13">
        <v>2587.5000000000041</v>
      </c>
      <c r="AJ983" s="13">
        <v>746.99999999999966</v>
      </c>
      <c r="AK983" s="13">
        <v>746.99999999999966</v>
      </c>
      <c r="AL983" s="13"/>
      <c r="AM983" s="13"/>
      <c r="AN983" s="13"/>
      <c r="AO983" s="13"/>
      <c r="AP983" s="13"/>
      <c r="AQ983" s="13"/>
      <c r="AR983" s="13"/>
      <c r="AS983" s="13">
        <v>286</v>
      </c>
      <c r="AT983" s="13">
        <v>261</v>
      </c>
      <c r="AU983" s="13">
        <v>205</v>
      </c>
      <c r="AV983" s="13">
        <v>118</v>
      </c>
      <c r="AW983" s="13">
        <v>68</v>
      </c>
      <c r="AX983" s="13">
        <v>57</v>
      </c>
      <c r="AY983" s="13">
        <v>45</v>
      </c>
      <c r="AZ983" s="13">
        <v>36</v>
      </c>
      <c r="BA983" s="13">
        <v>29</v>
      </c>
      <c r="BB983" s="13">
        <v>22</v>
      </c>
      <c r="BC983" s="13">
        <v>4</v>
      </c>
      <c r="BD983" s="13">
        <v>4</v>
      </c>
      <c r="BE983" s="13"/>
      <c r="BF983" s="13"/>
      <c r="BG983" s="13"/>
      <c r="BH983" s="13"/>
      <c r="BI983" s="13"/>
      <c r="BJ983" s="13"/>
      <c r="BK983" s="13"/>
      <c r="BL983" s="13">
        <v>9.5333333333333332</v>
      </c>
      <c r="BM983" s="13">
        <v>8.6999999999999993</v>
      </c>
      <c r="BN983" s="13">
        <v>6.833333333333333</v>
      </c>
      <c r="BO983" s="13">
        <v>3.9333333333333331</v>
      </c>
      <c r="BP983" s="13">
        <v>2.2666666666666666</v>
      </c>
      <c r="BQ983" s="13">
        <v>1.9</v>
      </c>
      <c r="BR983" s="13">
        <v>1.5</v>
      </c>
      <c r="BS983" s="13">
        <v>1.2</v>
      </c>
      <c r="BT983" s="13">
        <v>0.96666666666666667</v>
      </c>
      <c r="BU983" s="13">
        <v>0.73333333333333328</v>
      </c>
      <c r="BV983" s="13">
        <v>0.13333333333333333</v>
      </c>
      <c r="BW983" s="13">
        <v>0.13333333333333333</v>
      </c>
      <c r="BX983" s="13"/>
      <c r="BY983" s="13"/>
      <c r="BZ983" s="13"/>
      <c r="CA983" s="13"/>
      <c r="CB983" s="13"/>
      <c r="CC983" s="13"/>
      <c r="CD983" s="13"/>
      <c r="CE983" s="13">
        <v>126.98416666621807</v>
      </c>
    </row>
    <row r="984" spans="1:83" x14ac:dyDescent="0.2">
      <c r="A984" s="10" t="s">
        <v>27</v>
      </c>
      <c r="B984" s="10">
        <v>891</v>
      </c>
      <c r="C984" s="10" t="s">
        <v>113</v>
      </c>
      <c r="D984" s="10">
        <v>2025</v>
      </c>
      <c r="E984" s="13">
        <v>6</v>
      </c>
      <c r="F984" s="13" t="s">
        <v>1291</v>
      </c>
      <c r="G984" s="13">
        <v>191536.90000000034</v>
      </c>
      <c r="H984" s="13">
        <v>191625.9000000002</v>
      </c>
      <c r="I984" s="13">
        <v>186074.00000000017</v>
      </c>
      <c r="J984" s="13">
        <v>157973.00000000017</v>
      </c>
      <c r="K984" s="13">
        <v>120780.00000000013</v>
      </c>
      <c r="L984" s="13">
        <v>111812.00000000013</v>
      </c>
      <c r="M984" s="13">
        <v>88051.000000000029</v>
      </c>
      <c r="N984" s="13">
        <v>73913.999999999985</v>
      </c>
      <c r="O984" s="13">
        <v>68634.999999999971</v>
      </c>
      <c r="P984" s="13">
        <v>59639.999999999985</v>
      </c>
      <c r="Q984" s="13">
        <v>17631</v>
      </c>
      <c r="R984" s="13">
        <v>17631</v>
      </c>
      <c r="S984" s="13"/>
      <c r="T984" s="13"/>
      <c r="U984" s="13"/>
      <c r="V984" s="13"/>
      <c r="W984" s="13"/>
      <c r="X984" s="13"/>
      <c r="Y984" s="13"/>
      <c r="Z984" s="13">
        <v>6384.5633333333444</v>
      </c>
      <c r="AA984" s="13">
        <v>6387.530000000007</v>
      </c>
      <c r="AB984" s="13">
        <v>6202.4666666666726</v>
      </c>
      <c r="AC984" s="13">
        <v>5265.7666666666728</v>
      </c>
      <c r="AD984" s="13">
        <v>4026.0000000000045</v>
      </c>
      <c r="AE984" s="13">
        <v>3727.0666666666712</v>
      </c>
      <c r="AF984" s="13">
        <v>2935.0333333333342</v>
      </c>
      <c r="AG984" s="13">
        <v>2463.7999999999997</v>
      </c>
      <c r="AH984" s="13">
        <v>2287.8333333333326</v>
      </c>
      <c r="AI984" s="13">
        <v>1987.9999999999995</v>
      </c>
      <c r="AJ984" s="13">
        <v>587.70000000000005</v>
      </c>
      <c r="AK984" s="13">
        <v>587.70000000000005</v>
      </c>
      <c r="AL984" s="13"/>
      <c r="AM984" s="13"/>
      <c r="AN984" s="13"/>
      <c r="AO984" s="13"/>
      <c r="AP984" s="13"/>
      <c r="AQ984" s="13"/>
      <c r="AR984" s="13"/>
      <c r="AS984" s="13">
        <v>281</v>
      </c>
      <c r="AT984" s="13">
        <v>262</v>
      </c>
      <c r="AU984" s="13">
        <v>216</v>
      </c>
      <c r="AV984" s="13">
        <v>127</v>
      </c>
      <c r="AW984" s="13">
        <v>67</v>
      </c>
      <c r="AX984" s="13">
        <v>57</v>
      </c>
      <c r="AY984" s="13">
        <v>35</v>
      </c>
      <c r="AZ984" s="13">
        <v>24</v>
      </c>
      <c r="BA984" s="13">
        <v>21</v>
      </c>
      <c r="BB984" s="13">
        <v>17</v>
      </c>
      <c r="BC984" s="13">
        <v>3</v>
      </c>
      <c r="BD984" s="13">
        <v>3</v>
      </c>
      <c r="BE984" s="13"/>
      <c r="BF984" s="13"/>
      <c r="BG984" s="13"/>
      <c r="BH984" s="13"/>
      <c r="BI984" s="13"/>
      <c r="BJ984" s="13"/>
      <c r="BK984" s="13"/>
      <c r="BL984" s="13">
        <v>9.3666666666666671</v>
      </c>
      <c r="BM984" s="13">
        <v>8.7333333333333325</v>
      </c>
      <c r="BN984" s="13">
        <v>7.2</v>
      </c>
      <c r="BO984" s="13">
        <v>4.2333333333333334</v>
      </c>
      <c r="BP984" s="13">
        <v>2.2333333333333334</v>
      </c>
      <c r="BQ984" s="13">
        <v>1.9</v>
      </c>
      <c r="BR984" s="13">
        <v>1.1666666666666667</v>
      </c>
      <c r="BS984" s="13">
        <v>0.8</v>
      </c>
      <c r="BT984" s="13">
        <v>0.7</v>
      </c>
      <c r="BU984" s="13">
        <v>0.56666666666666665</v>
      </c>
      <c r="BV984" s="13">
        <v>0.1</v>
      </c>
      <c r="BW984" s="13">
        <v>0.1</v>
      </c>
      <c r="BX984" s="13"/>
      <c r="BY984" s="13"/>
      <c r="BZ984" s="13"/>
      <c r="CA984" s="13"/>
      <c r="CB984" s="13"/>
      <c r="CC984" s="13"/>
      <c r="CD984" s="13"/>
      <c r="CE984" s="13">
        <v>161.46138888879446</v>
      </c>
    </row>
    <row r="985" spans="1:83" x14ac:dyDescent="0.2">
      <c r="A985" s="10" t="s">
        <v>27</v>
      </c>
      <c r="B985" s="10">
        <v>537</v>
      </c>
      <c r="C985" s="10" t="s">
        <v>126</v>
      </c>
      <c r="D985" s="10">
        <v>2025</v>
      </c>
      <c r="E985" s="13">
        <v>6</v>
      </c>
      <c r="F985" s="13" t="s">
        <v>1278</v>
      </c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>
        <v>8.5088888888130896</v>
      </c>
    </row>
    <row r="986" spans="1:83" x14ac:dyDescent="0.2">
      <c r="A986" s="10" t="s">
        <v>27</v>
      </c>
      <c r="B986" s="10">
        <v>805</v>
      </c>
      <c r="C986" s="10" t="s">
        <v>137</v>
      </c>
      <c r="D986" s="10">
        <v>2025</v>
      </c>
      <c r="E986" s="13">
        <v>6</v>
      </c>
      <c r="F986" s="13" t="s">
        <v>1292</v>
      </c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>
        <v>23.268333333253395</v>
      </c>
    </row>
    <row r="987" spans="1:83" x14ac:dyDescent="0.2">
      <c r="A987" s="10" t="s">
        <v>29</v>
      </c>
      <c r="B987" s="10">
        <v>557</v>
      </c>
      <c r="C987" s="10" t="s">
        <v>182</v>
      </c>
      <c r="D987" s="10">
        <v>2025</v>
      </c>
      <c r="E987" s="13">
        <v>6</v>
      </c>
      <c r="F987" s="13" t="s">
        <v>1301</v>
      </c>
      <c r="G987" s="13">
        <v>42540.999999999993</v>
      </c>
      <c r="H987" s="13">
        <v>42541.000000000007</v>
      </c>
      <c r="I987" s="13">
        <v>41185.000000000007</v>
      </c>
      <c r="J987" s="13">
        <v>34022.999999999993</v>
      </c>
      <c r="K987" s="13">
        <v>23258.999999999989</v>
      </c>
      <c r="L987" s="13">
        <v>19844.999999999996</v>
      </c>
      <c r="M987" s="13">
        <v>12298.000000000005</v>
      </c>
      <c r="N987" s="13">
        <v>11038.000000000005</v>
      </c>
      <c r="O987" s="13">
        <v>9041.0000000000036</v>
      </c>
      <c r="P987" s="13">
        <v>6282.0000000000018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>
        <v>1418.0333333333331</v>
      </c>
      <c r="AA987" s="13">
        <v>1418.0333333333335</v>
      </c>
      <c r="AB987" s="13">
        <v>1372.8333333333335</v>
      </c>
      <c r="AC987" s="13">
        <v>1134.0999999999997</v>
      </c>
      <c r="AD987" s="13">
        <v>775.29999999999961</v>
      </c>
      <c r="AE987" s="13">
        <v>661.49999999999989</v>
      </c>
      <c r="AF987" s="13">
        <v>409.93333333333351</v>
      </c>
      <c r="AG987" s="13">
        <v>367.93333333333351</v>
      </c>
      <c r="AH987" s="13">
        <v>301.36666666666679</v>
      </c>
      <c r="AI987" s="13">
        <v>209.40000000000006</v>
      </c>
      <c r="AJ987" s="13"/>
      <c r="AK987" s="13"/>
      <c r="AL987" s="13"/>
      <c r="AM987" s="13"/>
      <c r="AN987" s="13"/>
      <c r="AO987" s="13"/>
      <c r="AP987" s="13"/>
      <c r="AQ987" s="13"/>
      <c r="AR987" s="13"/>
      <c r="AS987" s="13">
        <v>72</v>
      </c>
      <c r="AT987" s="13">
        <v>67</v>
      </c>
      <c r="AU987" s="13">
        <v>55</v>
      </c>
      <c r="AV987" s="13">
        <v>34</v>
      </c>
      <c r="AW987" s="13">
        <v>16</v>
      </c>
      <c r="AX987" s="13">
        <v>12</v>
      </c>
      <c r="AY987" s="13">
        <v>5</v>
      </c>
      <c r="AZ987" s="13">
        <v>4</v>
      </c>
      <c r="BA987" s="13">
        <v>3</v>
      </c>
      <c r="BB987" s="13">
        <v>2</v>
      </c>
      <c r="BC987" s="13"/>
      <c r="BD987" s="13"/>
      <c r="BE987" s="13"/>
      <c r="BF987" s="13"/>
      <c r="BG987" s="13"/>
      <c r="BH987" s="13"/>
      <c r="BI987" s="13"/>
      <c r="BJ987" s="13"/>
      <c r="BK987" s="13"/>
      <c r="BL987" s="13">
        <v>2.4</v>
      </c>
      <c r="BM987" s="13">
        <v>2.2333333333333334</v>
      </c>
      <c r="BN987" s="13">
        <v>1.8333333333333333</v>
      </c>
      <c r="BO987" s="13">
        <v>1.1333333333333333</v>
      </c>
      <c r="BP987" s="13">
        <v>0.53333333333333333</v>
      </c>
      <c r="BQ987" s="13">
        <v>0.4</v>
      </c>
      <c r="BR987" s="13">
        <v>0.16666666666666666</v>
      </c>
      <c r="BS987" s="13">
        <v>0.13333333333333333</v>
      </c>
      <c r="BT987" s="13">
        <v>0.1</v>
      </c>
      <c r="BU987" s="13">
        <v>6.6666666666666666E-2</v>
      </c>
      <c r="BV987" s="13"/>
      <c r="BW987" s="13"/>
      <c r="BX987" s="13"/>
      <c r="BY987" s="13"/>
      <c r="BZ987" s="13"/>
      <c r="CA987" s="13"/>
      <c r="CB987" s="13"/>
      <c r="CC987" s="13"/>
      <c r="CD987" s="13"/>
      <c r="CE987" s="13">
        <v>139.99472222204318</v>
      </c>
    </row>
    <row r="988" spans="1:83" x14ac:dyDescent="0.2">
      <c r="A988" s="10" t="s">
        <v>29</v>
      </c>
      <c r="B988" s="10">
        <v>548</v>
      </c>
      <c r="C988" s="10" t="s">
        <v>91</v>
      </c>
      <c r="D988" s="10">
        <v>2025</v>
      </c>
      <c r="E988" s="13">
        <v>6</v>
      </c>
      <c r="F988" s="13" t="s">
        <v>1310</v>
      </c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>
        <v>2.38</v>
      </c>
    </row>
    <row r="989" spans="1:83" x14ac:dyDescent="0.2">
      <c r="A989" s="10" t="s">
        <v>29</v>
      </c>
      <c r="B989" s="10">
        <v>810</v>
      </c>
      <c r="C989" s="10" t="s">
        <v>103</v>
      </c>
      <c r="D989" s="10">
        <v>2025</v>
      </c>
      <c r="E989" s="13">
        <v>6</v>
      </c>
      <c r="F989" s="13" t="s">
        <v>1297</v>
      </c>
      <c r="G989" s="13">
        <v>278018.99999999983</v>
      </c>
      <c r="H989" s="13">
        <v>278018.99999999983</v>
      </c>
      <c r="I989" s="13">
        <v>272045.00000000023</v>
      </c>
      <c r="J989" s="13">
        <v>243022.00000000029</v>
      </c>
      <c r="K989" s="13">
        <v>210945.00000000023</v>
      </c>
      <c r="L989" s="13">
        <v>204860.00000000023</v>
      </c>
      <c r="M989" s="13">
        <v>177118.00000000012</v>
      </c>
      <c r="N989" s="13">
        <v>163981.00000000012</v>
      </c>
      <c r="O989" s="13">
        <v>153849.00000000012</v>
      </c>
      <c r="P989" s="13">
        <v>128807.00000000007</v>
      </c>
      <c r="Q989" s="13">
        <v>66057</v>
      </c>
      <c r="R989" s="13">
        <v>66057</v>
      </c>
      <c r="S989" s="13">
        <v>59942</v>
      </c>
      <c r="T989" s="13">
        <v>42074</v>
      </c>
      <c r="U989" s="13">
        <v>42074</v>
      </c>
      <c r="V989" s="13">
        <v>42074</v>
      </c>
      <c r="W989" s="13">
        <v>24483</v>
      </c>
      <c r="X989" s="13"/>
      <c r="Y989" s="13"/>
      <c r="Z989" s="13">
        <v>9267.2999999999938</v>
      </c>
      <c r="AA989" s="13">
        <v>9267.2999999999938</v>
      </c>
      <c r="AB989" s="13">
        <v>9068.1666666666752</v>
      </c>
      <c r="AC989" s="13">
        <v>8100.7333333333427</v>
      </c>
      <c r="AD989" s="13">
        <v>7031.5000000000082</v>
      </c>
      <c r="AE989" s="13">
        <v>6828.6666666666742</v>
      </c>
      <c r="AF989" s="13">
        <v>5903.933333333337</v>
      </c>
      <c r="AG989" s="13">
        <v>5466.0333333333374</v>
      </c>
      <c r="AH989" s="13">
        <v>5128.3000000000038</v>
      </c>
      <c r="AI989" s="13">
        <v>4293.5666666666693</v>
      </c>
      <c r="AJ989" s="13">
        <v>2201.9</v>
      </c>
      <c r="AK989" s="13">
        <v>2201.9</v>
      </c>
      <c r="AL989" s="13">
        <v>1998.0666666666666</v>
      </c>
      <c r="AM989" s="13">
        <v>1402.4666666666667</v>
      </c>
      <c r="AN989" s="13">
        <v>1402.4666666666667</v>
      </c>
      <c r="AO989" s="13">
        <v>1402.4666666666667</v>
      </c>
      <c r="AP989" s="13">
        <v>816.1</v>
      </c>
      <c r="AQ989" s="13"/>
      <c r="AR989" s="13"/>
      <c r="AS989" s="13">
        <v>322</v>
      </c>
      <c r="AT989" s="13">
        <v>284</v>
      </c>
      <c r="AU989" s="13">
        <v>226</v>
      </c>
      <c r="AV989" s="13">
        <v>137</v>
      </c>
      <c r="AW989" s="13">
        <v>85</v>
      </c>
      <c r="AX989" s="13">
        <v>78</v>
      </c>
      <c r="AY989" s="13">
        <v>52</v>
      </c>
      <c r="AZ989" s="13">
        <v>42</v>
      </c>
      <c r="BA989" s="13">
        <v>36</v>
      </c>
      <c r="BB989" s="13">
        <v>25</v>
      </c>
      <c r="BC989" s="13">
        <v>5</v>
      </c>
      <c r="BD989" s="13">
        <v>5</v>
      </c>
      <c r="BE989" s="13">
        <v>4</v>
      </c>
      <c r="BF989" s="13">
        <v>2</v>
      </c>
      <c r="BG989" s="13">
        <v>2</v>
      </c>
      <c r="BH989" s="13">
        <v>2</v>
      </c>
      <c r="BI989" s="13">
        <v>1</v>
      </c>
      <c r="BJ989" s="13"/>
      <c r="BK989" s="13"/>
      <c r="BL989" s="13">
        <v>10.733333333333333</v>
      </c>
      <c r="BM989" s="13">
        <v>9.4666666666666668</v>
      </c>
      <c r="BN989" s="13">
        <v>7.5333333333333332</v>
      </c>
      <c r="BO989" s="13">
        <v>4.5666666666666664</v>
      </c>
      <c r="BP989" s="13">
        <v>2.8333333333333335</v>
      </c>
      <c r="BQ989" s="13">
        <v>2.6</v>
      </c>
      <c r="BR989" s="13">
        <v>1.7333333333333334</v>
      </c>
      <c r="BS989" s="13">
        <v>1.4</v>
      </c>
      <c r="BT989" s="13">
        <v>1.2</v>
      </c>
      <c r="BU989" s="13">
        <v>0.83333333333333337</v>
      </c>
      <c r="BV989" s="13">
        <v>0.16666666666666666</v>
      </c>
      <c r="BW989" s="13">
        <v>0.16666666666666666</v>
      </c>
      <c r="BX989" s="13">
        <v>0.13333333333333333</v>
      </c>
      <c r="BY989" s="13">
        <v>6.6666666666666666E-2</v>
      </c>
      <c r="BZ989" s="13">
        <v>6.6666666666666666E-2</v>
      </c>
      <c r="CA989" s="13">
        <v>6.6666666666666666E-2</v>
      </c>
      <c r="CB989" s="13">
        <v>3.3333333333333333E-2</v>
      </c>
      <c r="CC989" s="13"/>
      <c r="CD989" s="13"/>
      <c r="CE989" s="13">
        <v>191.35222222219454</v>
      </c>
    </row>
    <row r="990" spans="1:83" x14ac:dyDescent="0.2">
      <c r="A990" s="10" t="s">
        <v>29</v>
      </c>
      <c r="B990" s="10">
        <v>559</v>
      </c>
      <c r="C990" s="10" t="s">
        <v>109</v>
      </c>
      <c r="D990" s="10">
        <v>2025</v>
      </c>
      <c r="E990" s="13">
        <v>6</v>
      </c>
      <c r="F990" s="13" t="s">
        <v>1298</v>
      </c>
      <c r="G990" s="13">
        <v>88530.000000000087</v>
      </c>
      <c r="H990" s="13">
        <v>88530.000000000058</v>
      </c>
      <c r="I990" s="13">
        <v>85843.000000000058</v>
      </c>
      <c r="J990" s="13">
        <v>75599.000000000044</v>
      </c>
      <c r="K990" s="13">
        <v>58678.999999999993</v>
      </c>
      <c r="L990" s="13">
        <v>50900.999999999993</v>
      </c>
      <c r="M990" s="13">
        <v>46526.999999999993</v>
      </c>
      <c r="N990" s="13">
        <v>45256.999999999993</v>
      </c>
      <c r="O990" s="13">
        <v>36596.999999999993</v>
      </c>
      <c r="P990" s="13">
        <v>29795.999999999993</v>
      </c>
      <c r="Q990" s="13">
        <v>26752</v>
      </c>
      <c r="R990" s="13">
        <v>26752</v>
      </c>
      <c r="S990" s="13">
        <v>14018</v>
      </c>
      <c r="T990" s="13">
        <v>14018</v>
      </c>
      <c r="U990" s="13">
        <v>14018</v>
      </c>
      <c r="V990" s="13"/>
      <c r="W990" s="13"/>
      <c r="X990" s="13"/>
      <c r="Y990" s="13"/>
      <c r="Z990" s="13">
        <v>2951.0000000000027</v>
      </c>
      <c r="AA990" s="13">
        <v>2951.0000000000018</v>
      </c>
      <c r="AB990" s="13">
        <v>2861.4333333333352</v>
      </c>
      <c r="AC990" s="13">
        <v>2519.9666666666681</v>
      </c>
      <c r="AD990" s="13">
        <v>1955.9666666666665</v>
      </c>
      <c r="AE990" s="13">
        <v>1696.6999999999998</v>
      </c>
      <c r="AF990" s="13">
        <v>1550.8999999999999</v>
      </c>
      <c r="AG990" s="13">
        <v>1508.5666666666664</v>
      </c>
      <c r="AH990" s="13">
        <v>1219.8999999999999</v>
      </c>
      <c r="AI990" s="13">
        <v>993.1999999999997</v>
      </c>
      <c r="AJ990" s="13">
        <v>891.73333333333335</v>
      </c>
      <c r="AK990" s="13">
        <v>891.73333333333335</v>
      </c>
      <c r="AL990" s="13">
        <v>467.26666666666665</v>
      </c>
      <c r="AM990" s="13">
        <v>467.26666666666665</v>
      </c>
      <c r="AN990" s="13">
        <v>467.26666666666665</v>
      </c>
      <c r="AO990" s="13"/>
      <c r="AP990" s="13"/>
      <c r="AQ990" s="13"/>
      <c r="AR990" s="13"/>
      <c r="AS990" s="13">
        <v>117</v>
      </c>
      <c r="AT990" s="13">
        <v>109</v>
      </c>
      <c r="AU990" s="13">
        <v>87</v>
      </c>
      <c r="AV990" s="13">
        <v>54</v>
      </c>
      <c r="AW990" s="13">
        <v>26</v>
      </c>
      <c r="AX990" s="13">
        <v>17</v>
      </c>
      <c r="AY990" s="13">
        <v>13</v>
      </c>
      <c r="AZ990" s="13">
        <v>12</v>
      </c>
      <c r="BA990" s="13">
        <v>7</v>
      </c>
      <c r="BB990" s="13">
        <v>4</v>
      </c>
      <c r="BC990" s="13">
        <v>3</v>
      </c>
      <c r="BD990" s="13">
        <v>3</v>
      </c>
      <c r="BE990" s="13">
        <v>1</v>
      </c>
      <c r="BF990" s="13">
        <v>1</v>
      </c>
      <c r="BG990" s="13">
        <v>1</v>
      </c>
      <c r="BH990" s="13"/>
      <c r="BI990" s="13"/>
      <c r="BJ990" s="13"/>
      <c r="BK990" s="13"/>
      <c r="BL990" s="13">
        <v>3.9</v>
      </c>
      <c r="BM990" s="13">
        <v>3.6333333333333333</v>
      </c>
      <c r="BN990" s="13">
        <v>2.9</v>
      </c>
      <c r="BO990" s="13">
        <v>1.8</v>
      </c>
      <c r="BP990" s="13">
        <v>0.8666666666666667</v>
      </c>
      <c r="BQ990" s="13">
        <v>0.56666666666666665</v>
      </c>
      <c r="BR990" s="13">
        <v>0.43333333333333335</v>
      </c>
      <c r="BS990" s="13">
        <v>0.4</v>
      </c>
      <c r="BT990" s="13">
        <v>0.23333333333333334</v>
      </c>
      <c r="BU990" s="13">
        <v>0.13333333333333333</v>
      </c>
      <c r="BV990" s="13">
        <v>0.1</v>
      </c>
      <c r="BW990" s="13">
        <v>0.1</v>
      </c>
      <c r="BX990" s="13">
        <v>3.3333333333333333E-2</v>
      </c>
      <c r="BY990" s="13">
        <v>3.3333333333333333E-2</v>
      </c>
      <c r="BZ990" s="13">
        <v>3.3333333333333333E-2</v>
      </c>
      <c r="CA990" s="13"/>
      <c r="CB990" s="13"/>
      <c r="CC990" s="13"/>
      <c r="CD990" s="13"/>
      <c r="CE990" s="13">
        <v>106.82194444461493</v>
      </c>
    </row>
    <row r="991" spans="1:83" x14ac:dyDescent="0.2">
      <c r="A991" s="10" t="s">
        <v>29</v>
      </c>
      <c r="B991" s="10">
        <v>550</v>
      </c>
      <c r="C991" s="10" t="s">
        <v>178</v>
      </c>
      <c r="D991" s="10">
        <v>2025</v>
      </c>
      <c r="E991" s="13">
        <v>6</v>
      </c>
      <c r="F991" s="13" t="s">
        <v>1295</v>
      </c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>
        <v>16</v>
      </c>
    </row>
    <row r="992" spans="1:83" x14ac:dyDescent="0.2">
      <c r="A992" s="10" t="s">
        <v>29</v>
      </c>
      <c r="B992" s="10">
        <v>803</v>
      </c>
      <c r="C992" s="10" t="s">
        <v>154</v>
      </c>
      <c r="D992" s="10">
        <v>2025</v>
      </c>
      <c r="E992" s="13">
        <v>6</v>
      </c>
      <c r="F992" s="13" t="s">
        <v>1306</v>
      </c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>
        <v>2.92</v>
      </c>
    </row>
    <row r="993" spans="1:83" x14ac:dyDescent="0.2">
      <c r="A993" s="10" t="s">
        <v>29</v>
      </c>
      <c r="B993" s="10">
        <v>863</v>
      </c>
      <c r="C993" s="10" t="s">
        <v>195</v>
      </c>
      <c r="D993" s="10">
        <v>2025</v>
      </c>
      <c r="E993" s="13">
        <v>6</v>
      </c>
      <c r="F993" s="13" t="s">
        <v>1302</v>
      </c>
      <c r="G993" s="13">
        <v>1869</v>
      </c>
      <c r="H993" s="13">
        <v>1869</v>
      </c>
      <c r="I993" s="13">
        <v>1719</v>
      </c>
      <c r="J993" s="13">
        <v>1719</v>
      </c>
      <c r="K993" s="13">
        <v>1719</v>
      </c>
      <c r="L993" s="13">
        <v>1719</v>
      </c>
      <c r="M993" s="13">
        <v>1719</v>
      </c>
      <c r="N993" s="13">
        <v>1719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>
        <v>62.3</v>
      </c>
      <c r="AA993" s="13">
        <v>62.3</v>
      </c>
      <c r="AB993" s="13">
        <v>57.3</v>
      </c>
      <c r="AC993" s="13">
        <v>57.3</v>
      </c>
      <c r="AD993" s="13">
        <v>57.3</v>
      </c>
      <c r="AE993" s="13">
        <v>57.3</v>
      </c>
      <c r="AF993" s="13">
        <v>57.3</v>
      </c>
      <c r="AG993" s="13">
        <v>57.3</v>
      </c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>
        <v>2</v>
      </c>
      <c r="AT993" s="13">
        <v>2</v>
      </c>
      <c r="AU993" s="13">
        <v>1</v>
      </c>
      <c r="AV993" s="13">
        <v>1</v>
      </c>
      <c r="AW993" s="13">
        <v>1</v>
      </c>
      <c r="AX993" s="13">
        <v>1</v>
      </c>
      <c r="AY993" s="13">
        <v>1</v>
      </c>
      <c r="AZ993" s="13">
        <v>1</v>
      </c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>
        <v>6.6666666666666666E-2</v>
      </c>
      <c r="BM993" s="13">
        <v>6.6666666666666666E-2</v>
      </c>
      <c r="BN993" s="13">
        <v>3.3333333333333333E-2</v>
      </c>
      <c r="BO993" s="13">
        <v>3.3333333333333333E-2</v>
      </c>
      <c r="BP993" s="13">
        <v>3.3333333333333333E-2</v>
      </c>
      <c r="BQ993" s="13">
        <v>3.3333333333333333E-2</v>
      </c>
      <c r="BR993" s="13">
        <v>3.3333333333333333E-2</v>
      </c>
      <c r="BS993" s="13">
        <v>3.3333333333333333E-2</v>
      </c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>
        <v>5.92</v>
      </c>
    </row>
    <row r="994" spans="1:83" x14ac:dyDescent="0.2">
      <c r="A994" s="10" t="s">
        <v>29</v>
      </c>
      <c r="B994" s="10">
        <v>568</v>
      </c>
      <c r="C994" s="10" t="s">
        <v>189</v>
      </c>
      <c r="D994" s="10">
        <v>2025</v>
      </c>
      <c r="E994" s="13">
        <v>6</v>
      </c>
      <c r="F994" s="13" t="s">
        <v>1299</v>
      </c>
      <c r="G994" s="13">
        <v>113763.00000000015</v>
      </c>
      <c r="H994" s="13">
        <v>113763.00000000012</v>
      </c>
      <c r="I994" s="13">
        <v>109274.00000000009</v>
      </c>
      <c r="J994" s="13">
        <v>91189.000000000044</v>
      </c>
      <c r="K994" s="13">
        <v>69754.000000000058</v>
      </c>
      <c r="L994" s="13">
        <v>60968.000000000007</v>
      </c>
      <c r="M994" s="13">
        <v>49213.000000000007</v>
      </c>
      <c r="N994" s="13">
        <v>40094.000000000007</v>
      </c>
      <c r="O994" s="13">
        <v>36579.999999999993</v>
      </c>
      <c r="P994" s="13">
        <v>26859.999999999989</v>
      </c>
      <c r="Q994" s="13">
        <v>5500</v>
      </c>
      <c r="R994" s="13">
        <v>5500</v>
      </c>
      <c r="S994" s="13"/>
      <c r="T994" s="13"/>
      <c r="U994" s="13"/>
      <c r="V994" s="13"/>
      <c r="W994" s="13"/>
      <c r="X994" s="13"/>
      <c r="Y994" s="13"/>
      <c r="Z994" s="13">
        <v>3792.1000000000049</v>
      </c>
      <c r="AA994" s="13">
        <v>3792.100000000004</v>
      </c>
      <c r="AB994" s="13">
        <v>3642.4666666666694</v>
      </c>
      <c r="AC994" s="13">
        <v>3039.6333333333346</v>
      </c>
      <c r="AD994" s="13">
        <v>2325.1333333333355</v>
      </c>
      <c r="AE994" s="13">
        <v>2032.2666666666669</v>
      </c>
      <c r="AF994" s="13">
        <v>1640.4333333333336</v>
      </c>
      <c r="AG994" s="13">
        <v>1336.4666666666669</v>
      </c>
      <c r="AH994" s="13">
        <v>1219.333333333333</v>
      </c>
      <c r="AI994" s="13">
        <v>895.33333333333292</v>
      </c>
      <c r="AJ994" s="13">
        <v>183.33333333333334</v>
      </c>
      <c r="AK994" s="13">
        <v>183.33333333333334</v>
      </c>
      <c r="AL994" s="13"/>
      <c r="AM994" s="13"/>
      <c r="AN994" s="13"/>
      <c r="AO994" s="13"/>
      <c r="AP994" s="13"/>
      <c r="AQ994" s="13"/>
      <c r="AR994" s="13"/>
      <c r="AS994" s="13">
        <v>190</v>
      </c>
      <c r="AT994" s="13">
        <v>169</v>
      </c>
      <c r="AU994" s="13">
        <v>134</v>
      </c>
      <c r="AV994" s="13">
        <v>78</v>
      </c>
      <c r="AW994" s="13">
        <v>42</v>
      </c>
      <c r="AX994" s="13">
        <v>32</v>
      </c>
      <c r="AY994" s="13">
        <v>21</v>
      </c>
      <c r="AZ994" s="13">
        <v>14</v>
      </c>
      <c r="BA994" s="13">
        <v>12</v>
      </c>
      <c r="BB994" s="13">
        <v>8</v>
      </c>
      <c r="BC994" s="13">
        <v>1</v>
      </c>
      <c r="BD994" s="13">
        <v>1</v>
      </c>
      <c r="BE994" s="13"/>
      <c r="BF994" s="13"/>
      <c r="BG994" s="13"/>
      <c r="BH994" s="13"/>
      <c r="BI994" s="13"/>
      <c r="BJ994" s="13"/>
      <c r="BK994" s="13"/>
      <c r="BL994" s="13">
        <v>6.333333333333333</v>
      </c>
      <c r="BM994" s="13">
        <v>5.6333333333333337</v>
      </c>
      <c r="BN994" s="13">
        <v>4.4666666666666668</v>
      </c>
      <c r="BO994" s="13">
        <v>2.6</v>
      </c>
      <c r="BP994" s="13">
        <v>1.4</v>
      </c>
      <c r="BQ994" s="13">
        <v>1.0666666666666667</v>
      </c>
      <c r="BR994" s="13">
        <v>0.7</v>
      </c>
      <c r="BS994" s="13">
        <v>0.46666666666666667</v>
      </c>
      <c r="BT994" s="13">
        <v>0.4</v>
      </c>
      <c r="BU994" s="13">
        <v>0.26666666666666666</v>
      </c>
      <c r="BV994" s="13">
        <v>3.3333333333333333E-2</v>
      </c>
      <c r="BW994" s="13">
        <v>3.3333333333333333E-2</v>
      </c>
      <c r="BX994" s="13"/>
      <c r="BY994" s="13"/>
      <c r="BZ994" s="13"/>
      <c r="CA994" s="13"/>
      <c r="CB994" s="13"/>
      <c r="CC994" s="13"/>
      <c r="CD994" s="13"/>
      <c r="CE994" s="13">
        <v>168.44305555492872</v>
      </c>
    </row>
    <row r="995" spans="1:83" x14ac:dyDescent="0.2">
      <c r="A995" s="10" t="s">
        <v>29</v>
      </c>
      <c r="B995" s="10">
        <v>558</v>
      </c>
      <c r="C995" s="10" t="s">
        <v>90</v>
      </c>
      <c r="D995" s="10">
        <v>2025</v>
      </c>
      <c r="E995" s="13">
        <v>6</v>
      </c>
      <c r="F995" s="13" t="s">
        <v>1308</v>
      </c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  <c r="BF995" s="13"/>
      <c r="BG995" s="13"/>
      <c r="BH995" s="13"/>
      <c r="BI995" s="13"/>
      <c r="BJ995" s="13"/>
      <c r="BK995" s="13"/>
      <c r="BL995" s="13"/>
      <c r="BM995" s="13"/>
      <c r="BN995" s="13"/>
      <c r="BO995" s="13"/>
      <c r="BP995" s="13"/>
      <c r="BQ995" s="13"/>
      <c r="BR995" s="13"/>
      <c r="BS995" s="13"/>
      <c r="BT995" s="13"/>
      <c r="BU995" s="13"/>
      <c r="BV995" s="13"/>
      <c r="BW995" s="13"/>
      <c r="BX995" s="13"/>
      <c r="BY995" s="13"/>
      <c r="BZ995" s="13"/>
      <c r="CA995" s="13"/>
      <c r="CB995" s="13"/>
      <c r="CC995" s="13"/>
      <c r="CD995" s="13"/>
      <c r="CE995" s="13">
        <v>2.4900000000000002</v>
      </c>
    </row>
    <row r="996" spans="1:83" x14ac:dyDescent="0.2">
      <c r="A996" s="10" t="s">
        <v>29</v>
      </c>
      <c r="B996" s="10">
        <v>551</v>
      </c>
      <c r="C996" s="10" t="s">
        <v>179</v>
      </c>
      <c r="D996" s="10">
        <v>2025</v>
      </c>
      <c r="E996" s="13">
        <v>6</v>
      </c>
      <c r="F996" s="13" t="s">
        <v>1309</v>
      </c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  <c r="BF996" s="13"/>
      <c r="BG996" s="13"/>
      <c r="BH996" s="13"/>
      <c r="BI996" s="13"/>
      <c r="BJ996" s="13"/>
      <c r="BK996" s="13"/>
      <c r="BL996" s="13"/>
      <c r="BM996" s="13"/>
      <c r="BN996" s="13"/>
      <c r="BO996" s="13"/>
      <c r="BP996" s="13"/>
      <c r="BQ996" s="13"/>
      <c r="BR996" s="13"/>
      <c r="BS996" s="13"/>
      <c r="BT996" s="13"/>
      <c r="BU996" s="13"/>
      <c r="BV996" s="13"/>
      <c r="BW996" s="13"/>
      <c r="BX996" s="13"/>
      <c r="BY996" s="13"/>
      <c r="BZ996" s="13"/>
      <c r="CA996" s="13"/>
      <c r="CB996" s="13"/>
      <c r="CC996" s="13"/>
      <c r="CD996" s="13"/>
      <c r="CE996" s="13">
        <v>8.1049999999813735</v>
      </c>
    </row>
    <row r="997" spans="1:83" x14ac:dyDescent="0.2">
      <c r="A997" s="10" t="s">
        <v>29</v>
      </c>
      <c r="B997" s="10">
        <v>569</v>
      </c>
      <c r="C997" s="10" t="s">
        <v>95</v>
      </c>
      <c r="D997" s="10">
        <v>2025</v>
      </c>
      <c r="E997" s="13">
        <v>6</v>
      </c>
      <c r="F997" s="13" t="s">
        <v>1300</v>
      </c>
      <c r="G997" s="13">
        <v>85930.000000000058</v>
      </c>
      <c r="H997" s="13">
        <v>85930.000000000058</v>
      </c>
      <c r="I997" s="13">
        <v>83099.000000000058</v>
      </c>
      <c r="J997" s="13">
        <v>70271.999999999971</v>
      </c>
      <c r="K997" s="13">
        <v>58190.999999999978</v>
      </c>
      <c r="L997" s="13">
        <v>50489.999999999985</v>
      </c>
      <c r="M997" s="13">
        <v>47099.999999999978</v>
      </c>
      <c r="N997" s="13">
        <v>40554.999999999978</v>
      </c>
      <c r="O997" s="13">
        <v>40554.999999999978</v>
      </c>
      <c r="P997" s="13">
        <v>36322.999999999993</v>
      </c>
      <c r="Q997" s="13">
        <v>20644</v>
      </c>
      <c r="R997" s="13">
        <v>20644</v>
      </c>
      <c r="S997" s="13">
        <v>13210</v>
      </c>
      <c r="T997" s="13">
        <v>13210</v>
      </c>
      <c r="U997" s="13">
        <v>13210</v>
      </c>
      <c r="V997" s="13"/>
      <c r="W997" s="13"/>
      <c r="X997" s="13"/>
      <c r="Y997" s="13"/>
      <c r="Z997" s="13">
        <v>2864.3333333333353</v>
      </c>
      <c r="AA997" s="13">
        <v>2864.3333333333353</v>
      </c>
      <c r="AB997" s="13">
        <v>2769.9666666666685</v>
      </c>
      <c r="AC997" s="13">
        <v>2342.3999999999992</v>
      </c>
      <c r="AD997" s="13">
        <v>1939.6999999999994</v>
      </c>
      <c r="AE997" s="13">
        <v>1682.9999999999995</v>
      </c>
      <c r="AF997" s="13">
        <v>1569.9999999999993</v>
      </c>
      <c r="AG997" s="13">
        <v>1351.8333333333326</v>
      </c>
      <c r="AH997" s="13">
        <v>1351.8333333333326</v>
      </c>
      <c r="AI997" s="13">
        <v>1210.7666666666664</v>
      </c>
      <c r="AJ997" s="13">
        <v>688.13333333333333</v>
      </c>
      <c r="AK997" s="13">
        <v>688.13333333333333</v>
      </c>
      <c r="AL997" s="13">
        <v>440.33333333333331</v>
      </c>
      <c r="AM997" s="13">
        <v>440.33333333333331</v>
      </c>
      <c r="AN997" s="13">
        <v>440.33333333333331</v>
      </c>
      <c r="AO997" s="13"/>
      <c r="AP997" s="13"/>
      <c r="AQ997" s="13"/>
      <c r="AR997" s="13"/>
      <c r="AS997" s="13">
        <v>115</v>
      </c>
      <c r="AT997" s="13">
        <v>110</v>
      </c>
      <c r="AU997" s="13">
        <v>85</v>
      </c>
      <c r="AV997" s="13">
        <v>46</v>
      </c>
      <c r="AW997" s="13">
        <v>26</v>
      </c>
      <c r="AX997" s="13">
        <v>17</v>
      </c>
      <c r="AY997" s="13">
        <v>14</v>
      </c>
      <c r="AZ997" s="13">
        <v>9</v>
      </c>
      <c r="BA997" s="13">
        <v>9</v>
      </c>
      <c r="BB997" s="13">
        <v>7</v>
      </c>
      <c r="BC997" s="13">
        <v>2</v>
      </c>
      <c r="BD997" s="13">
        <v>2</v>
      </c>
      <c r="BE997" s="13">
        <v>1</v>
      </c>
      <c r="BF997" s="13">
        <v>1</v>
      </c>
      <c r="BG997" s="13">
        <v>1</v>
      </c>
      <c r="BH997" s="13"/>
      <c r="BI997" s="13"/>
      <c r="BJ997" s="13"/>
      <c r="BK997" s="13"/>
      <c r="BL997" s="13">
        <v>3.8333333333333335</v>
      </c>
      <c r="BM997" s="13">
        <v>3.6666666666666665</v>
      </c>
      <c r="BN997" s="13">
        <v>2.8333333333333335</v>
      </c>
      <c r="BO997" s="13">
        <v>1.5333333333333334</v>
      </c>
      <c r="BP997" s="13">
        <v>0.8666666666666667</v>
      </c>
      <c r="BQ997" s="13">
        <v>0.56666666666666665</v>
      </c>
      <c r="BR997" s="13">
        <v>0.46666666666666667</v>
      </c>
      <c r="BS997" s="13">
        <v>0.3</v>
      </c>
      <c r="BT997" s="13">
        <v>0.3</v>
      </c>
      <c r="BU997" s="13">
        <v>0.23333333333333334</v>
      </c>
      <c r="BV997" s="13">
        <v>6.6666666666666666E-2</v>
      </c>
      <c r="BW997" s="13">
        <v>6.6666666666666666E-2</v>
      </c>
      <c r="BX997" s="13">
        <v>3.3333333333333333E-2</v>
      </c>
      <c r="BY997" s="13">
        <v>3.3333333333333333E-2</v>
      </c>
      <c r="BZ997" s="13">
        <v>3.3333333333333333E-2</v>
      </c>
      <c r="CA997" s="13"/>
      <c r="CB997" s="13"/>
      <c r="CC997" s="13"/>
      <c r="CD997" s="13"/>
      <c r="CE997" s="13">
        <v>106.61555555474945</v>
      </c>
    </row>
    <row r="998" spans="1:83" x14ac:dyDescent="0.2">
      <c r="A998" s="10" t="s">
        <v>29</v>
      </c>
      <c r="B998" s="10">
        <v>853</v>
      </c>
      <c r="C998" s="10" t="s">
        <v>117</v>
      </c>
      <c r="D998" s="10">
        <v>2025</v>
      </c>
      <c r="E998" s="13">
        <v>6</v>
      </c>
      <c r="F998" s="13" t="s">
        <v>1304</v>
      </c>
      <c r="G998" s="13">
        <v>11555.000000000002</v>
      </c>
      <c r="H998" s="13">
        <v>11555.000000000002</v>
      </c>
      <c r="I998" s="13">
        <v>10946</v>
      </c>
      <c r="J998" s="13">
        <v>8873.0000000000018</v>
      </c>
      <c r="K998" s="13">
        <v>6551.0000000000009</v>
      </c>
      <c r="L998" s="13">
        <v>5578.0000000000009</v>
      </c>
      <c r="M998" s="13">
        <v>4510.0000000000009</v>
      </c>
      <c r="N998" s="13">
        <v>4510.0000000000009</v>
      </c>
      <c r="O998" s="13">
        <v>4510.0000000000009</v>
      </c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>
        <v>385.16666666666674</v>
      </c>
      <c r="AA998" s="13">
        <v>385.16666666666674</v>
      </c>
      <c r="AB998" s="13">
        <v>364.86666666666667</v>
      </c>
      <c r="AC998" s="13">
        <v>295.76666666666671</v>
      </c>
      <c r="AD998" s="13">
        <v>218.3666666666667</v>
      </c>
      <c r="AE998" s="13">
        <v>185.93333333333337</v>
      </c>
      <c r="AF998" s="13">
        <v>150.33333333333337</v>
      </c>
      <c r="AG998" s="13">
        <v>150.33333333333337</v>
      </c>
      <c r="AH998" s="13">
        <v>150.33333333333337</v>
      </c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>
        <v>23</v>
      </c>
      <c r="AT998" s="13">
        <v>20</v>
      </c>
      <c r="AU998" s="13">
        <v>14</v>
      </c>
      <c r="AV998" s="13">
        <v>8</v>
      </c>
      <c r="AW998" s="13">
        <v>4</v>
      </c>
      <c r="AX998" s="13">
        <v>3</v>
      </c>
      <c r="AY998" s="13">
        <v>2</v>
      </c>
      <c r="AZ998" s="13">
        <v>2</v>
      </c>
      <c r="BA998" s="13">
        <v>2</v>
      </c>
      <c r="BB998" s="13"/>
      <c r="BC998" s="13"/>
      <c r="BD998" s="13"/>
      <c r="BE998" s="13"/>
      <c r="BF998" s="13"/>
      <c r="BG998" s="13"/>
      <c r="BH998" s="13"/>
      <c r="BI998" s="13"/>
      <c r="BJ998" s="13"/>
      <c r="BK998" s="13"/>
      <c r="BL998" s="13">
        <v>0.76666666666666672</v>
      </c>
      <c r="BM998" s="13">
        <v>0.66666666666666663</v>
      </c>
      <c r="BN998" s="13">
        <v>0.46666666666666667</v>
      </c>
      <c r="BO998" s="13">
        <v>0.26666666666666666</v>
      </c>
      <c r="BP998" s="13">
        <v>0.13333333333333333</v>
      </c>
      <c r="BQ998" s="13">
        <v>0.1</v>
      </c>
      <c r="BR998" s="13">
        <v>6.6666666666666666E-2</v>
      </c>
      <c r="BS998" s="13">
        <v>6.6666666666666666E-2</v>
      </c>
      <c r="BT998" s="13">
        <v>6.6666666666666666E-2</v>
      </c>
      <c r="BU998" s="13"/>
      <c r="BV998" s="13"/>
      <c r="BW998" s="13"/>
      <c r="BX998" s="13"/>
      <c r="BY998" s="13"/>
      <c r="BZ998" s="13"/>
      <c r="CA998" s="13"/>
      <c r="CB998" s="13"/>
      <c r="CC998" s="13"/>
      <c r="CD998" s="13"/>
      <c r="CE998" s="13">
        <v>153.77805555614643</v>
      </c>
    </row>
    <row r="999" spans="1:83" x14ac:dyDescent="0.2">
      <c r="A999" s="10" t="s">
        <v>29</v>
      </c>
      <c r="B999" s="10">
        <v>547</v>
      </c>
      <c r="C999" s="10" t="s">
        <v>94</v>
      </c>
      <c r="D999" s="10">
        <v>2025</v>
      </c>
      <c r="E999" s="13">
        <v>6</v>
      </c>
      <c r="F999" s="13" t="s">
        <v>1303</v>
      </c>
      <c r="G999" s="13">
        <v>306</v>
      </c>
      <c r="H999" s="13">
        <v>306</v>
      </c>
      <c r="I999" s="13">
        <v>306</v>
      </c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>
        <v>10.199999999999999</v>
      </c>
      <c r="AA999" s="13">
        <v>10.199999999999999</v>
      </c>
      <c r="AB999" s="13">
        <v>10.199999999999999</v>
      </c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>
        <v>1</v>
      </c>
      <c r="AT999" s="13">
        <v>1</v>
      </c>
      <c r="AU999" s="13">
        <v>1</v>
      </c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  <c r="BF999" s="13"/>
      <c r="BG999" s="13"/>
      <c r="BH999" s="13"/>
      <c r="BI999" s="13"/>
      <c r="BJ999" s="13"/>
      <c r="BK999" s="13"/>
      <c r="BL999" s="13">
        <v>3.3333333333333333E-2</v>
      </c>
      <c r="BM999" s="13">
        <v>3.3333333333333333E-2</v>
      </c>
      <c r="BN999" s="13">
        <v>3.3333333333333333E-2</v>
      </c>
      <c r="BO999" s="13"/>
      <c r="BP999" s="13"/>
      <c r="BQ999" s="13"/>
      <c r="BR999" s="13"/>
      <c r="BS999" s="13"/>
      <c r="BT999" s="13"/>
      <c r="BU999" s="13"/>
      <c r="BV999" s="13"/>
      <c r="BW999" s="13"/>
      <c r="BX999" s="13"/>
      <c r="BY999" s="13"/>
      <c r="BZ999" s="13"/>
      <c r="CA999" s="13"/>
      <c r="CB999" s="13"/>
      <c r="CC999" s="13"/>
      <c r="CD999" s="13"/>
      <c r="CE999" s="13"/>
    </row>
    <row r="1000" spans="1:83" x14ac:dyDescent="0.2">
      <c r="A1000" s="10" t="s">
        <v>29</v>
      </c>
      <c r="B1000" s="10">
        <v>812</v>
      </c>
      <c r="C1000" s="10" t="s">
        <v>157</v>
      </c>
      <c r="D1000" s="10">
        <v>2025</v>
      </c>
      <c r="E1000" s="13">
        <v>6</v>
      </c>
      <c r="F1000" s="13" t="s">
        <v>1305</v>
      </c>
      <c r="G1000" s="13">
        <v>359</v>
      </c>
      <c r="H1000" s="13">
        <v>359</v>
      </c>
      <c r="I1000" s="13">
        <v>359</v>
      </c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>
        <v>11.966666666666667</v>
      </c>
      <c r="AA1000" s="13">
        <v>11.966666666666667</v>
      </c>
      <c r="AB1000" s="13">
        <v>11.966666666666667</v>
      </c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>
        <v>1</v>
      </c>
      <c r="AT1000" s="13">
        <v>1</v>
      </c>
      <c r="AU1000" s="13">
        <v>1</v>
      </c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  <c r="BF1000" s="13"/>
      <c r="BG1000" s="13"/>
      <c r="BH1000" s="13"/>
      <c r="BI1000" s="13"/>
      <c r="BJ1000" s="13"/>
      <c r="BK1000" s="13"/>
      <c r="BL1000" s="13">
        <v>3.3333333333333333E-2</v>
      </c>
      <c r="BM1000" s="13">
        <v>3.3333333333333333E-2</v>
      </c>
      <c r="BN1000" s="13">
        <v>3.3333333333333333E-2</v>
      </c>
      <c r="BO1000" s="13"/>
      <c r="BP1000" s="13"/>
      <c r="BQ1000" s="13"/>
      <c r="BR1000" s="13"/>
      <c r="BS1000" s="13"/>
      <c r="BT1000" s="13"/>
      <c r="BU1000" s="13"/>
      <c r="BV1000" s="13"/>
      <c r="BW1000" s="13"/>
      <c r="BX1000" s="13"/>
      <c r="BY1000" s="13"/>
      <c r="BZ1000" s="13"/>
      <c r="CA1000" s="13"/>
      <c r="CB1000" s="13"/>
      <c r="CC1000" s="13"/>
      <c r="CD1000" s="13"/>
      <c r="CE1000" s="13"/>
    </row>
    <row r="1001" spans="1:83" x14ac:dyDescent="0.2">
      <c r="A1001" s="10" t="s">
        <v>29</v>
      </c>
      <c r="B1001" s="10">
        <v>337</v>
      </c>
      <c r="C1001" s="10" t="s">
        <v>161</v>
      </c>
      <c r="D1001" s="10">
        <v>2025</v>
      </c>
      <c r="E1001" s="13">
        <v>6</v>
      </c>
      <c r="F1001" s="13" t="s">
        <v>1313</v>
      </c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  <c r="BF1001" s="13"/>
      <c r="BG1001" s="13"/>
      <c r="BH1001" s="13"/>
      <c r="BI1001" s="13"/>
      <c r="BJ1001" s="13"/>
      <c r="BK1001" s="13"/>
      <c r="BL1001" s="13"/>
      <c r="BM1001" s="13"/>
      <c r="BN1001" s="13"/>
      <c r="BO1001" s="13"/>
      <c r="BP1001" s="13"/>
      <c r="BQ1001" s="13"/>
      <c r="BR1001" s="13"/>
      <c r="BS1001" s="13"/>
      <c r="BT1001" s="13"/>
      <c r="BU1001" s="13"/>
      <c r="BV1001" s="13"/>
      <c r="BW1001" s="13"/>
      <c r="BX1001" s="13"/>
      <c r="BY1001" s="13"/>
      <c r="BZ1001" s="13"/>
      <c r="CA1001" s="13"/>
      <c r="CB1001" s="13"/>
      <c r="CC1001" s="13"/>
      <c r="CD1001" s="13"/>
      <c r="CE1001" s="13">
        <v>8</v>
      </c>
    </row>
    <row r="1002" spans="1:83" x14ac:dyDescent="0.2">
      <c r="A1002" s="10" t="s">
        <v>29</v>
      </c>
      <c r="B1002" s="10">
        <v>573</v>
      </c>
      <c r="C1002" s="10" t="s">
        <v>120</v>
      </c>
      <c r="D1002" s="10">
        <v>2025</v>
      </c>
      <c r="E1002" s="13">
        <v>6</v>
      </c>
      <c r="F1002" s="13" t="s">
        <v>1312</v>
      </c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  <c r="BF1002" s="13"/>
      <c r="BG1002" s="13"/>
      <c r="BH1002" s="13"/>
      <c r="BI1002" s="13"/>
      <c r="BJ1002" s="13"/>
      <c r="BK1002" s="13"/>
      <c r="BL1002" s="13"/>
      <c r="BM1002" s="13"/>
      <c r="BN1002" s="13"/>
      <c r="BO1002" s="13"/>
      <c r="BP1002" s="13"/>
      <c r="BQ1002" s="13"/>
      <c r="BR1002" s="13"/>
      <c r="BS1002" s="13"/>
      <c r="BT1002" s="13"/>
      <c r="BU1002" s="13"/>
      <c r="BV1002" s="13"/>
      <c r="BW1002" s="13"/>
      <c r="BX1002" s="13"/>
      <c r="BY1002" s="13"/>
      <c r="BZ1002" s="13"/>
      <c r="CA1002" s="13"/>
      <c r="CB1002" s="13"/>
      <c r="CC1002" s="13"/>
      <c r="CD1002" s="13"/>
      <c r="CE1002" s="13">
        <v>30.038888888871298</v>
      </c>
    </row>
    <row r="1003" spans="1:83" x14ac:dyDescent="0.2">
      <c r="A1003" s="10" t="s">
        <v>29</v>
      </c>
      <c r="B1003" s="10">
        <v>805</v>
      </c>
      <c r="C1003" s="10" t="s">
        <v>137</v>
      </c>
      <c r="D1003" s="10">
        <v>2025</v>
      </c>
      <c r="E1003" s="13">
        <v>6</v>
      </c>
      <c r="F1003" s="13" t="s">
        <v>1307</v>
      </c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>
        <v>15.09805555552477</v>
      </c>
    </row>
    <row r="1004" spans="1:83" x14ac:dyDescent="0.2">
      <c r="A1004" s="10" t="s">
        <v>29</v>
      </c>
      <c r="B1004" s="10">
        <v>563</v>
      </c>
      <c r="C1004" s="10" t="s">
        <v>186</v>
      </c>
      <c r="D1004" s="10">
        <v>2025</v>
      </c>
      <c r="E1004" s="13">
        <v>6</v>
      </c>
      <c r="F1004" s="13" t="s">
        <v>1296</v>
      </c>
      <c r="G1004" s="13">
        <v>86083.000000000247</v>
      </c>
      <c r="H1004" s="13">
        <v>86083.000000000131</v>
      </c>
      <c r="I1004" s="13">
        <v>83560.000000000131</v>
      </c>
      <c r="J1004" s="13">
        <v>67630.000000000044</v>
      </c>
      <c r="K1004" s="13">
        <v>50226.999999999942</v>
      </c>
      <c r="L1004" s="13">
        <v>45068.999999999935</v>
      </c>
      <c r="M1004" s="13">
        <v>36392.999999999956</v>
      </c>
      <c r="N1004" s="13">
        <v>31017.999999999967</v>
      </c>
      <c r="O1004" s="13">
        <v>29020.999999999996</v>
      </c>
      <c r="P1004" s="13">
        <v>18000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>
        <v>2869.4333333333416</v>
      </c>
      <c r="AA1004" s="13">
        <v>2869.4333333333375</v>
      </c>
      <c r="AB1004" s="13">
        <v>2785.3333333333376</v>
      </c>
      <c r="AC1004" s="13">
        <v>2254.3333333333348</v>
      </c>
      <c r="AD1004" s="13">
        <v>1674.2333333333313</v>
      </c>
      <c r="AE1004" s="13">
        <v>1502.2999999999979</v>
      </c>
      <c r="AF1004" s="13">
        <v>1213.0999999999985</v>
      </c>
      <c r="AG1004" s="13">
        <v>1033.9333333333323</v>
      </c>
      <c r="AH1004" s="13">
        <v>967.36666666666656</v>
      </c>
      <c r="AI1004" s="13">
        <v>600</v>
      </c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>
        <v>145</v>
      </c>
      <c r="AT1004" s="13">
        <v>130</v>
      </c>
      <c r="AU1004" s="13">
        <v>107</v>
      </c>
      <c r="AV1004" s="13">
        <v>58</v>
      </c>
      <c r="AW1004" s="13">
        <v>30</v>
      </c>
      <c r="AX1004" s="13">
        <v>24</v>
      </c>
      <c r="AY1004" s="13">
        <v>16</v>
      </c>
      <c r="AZ1004" s="13">
        <v>12</v>
      </c>
      <c r="BA1004" s="13">
        <v>11</v>
      </c>
      <c r="BB1004" s="13">
        <v>6</v>
      </c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>
        <v>4.833333333333333</v>
      </c>
      <c r="BM1004" s="13">
        <v>4.333333333333333</v>
      </c>
      <c r="BN1004" s="13">
        <v>3.5666666666666669</v>
      </c>
      <c r="BO1004" s="13">
        <v>1.9333333333333333</v>
      </c>
      <c r="BP1004" s="13">
        <v>1</v>
      </c>
      <c r="BQ1004" s="13">
        <v>0.8</v>
      </c>
      <c r="BR1004" s="13">
        <v>0.53333333333333333</v>
      </c>
      <c r="BS1004" s="13">
        <v>0.4</v>
      </c>
      <c r="BT1004" s="13">
        <v>0.36666666666666664</v>
      </c>
      <c r="BU1004" s="13">
        <v>0.2</v>
      </c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>
        <v>142.65722222247859</v>
      </c>
    </row>
    <row r="1005" spans="1:83" x14ac:dyDescent="0.2">
      <c r="A1005" s="10" t="s">
        <v>29</v>
      </c>
      <c r="B1005" s="10">
        <v>565</v>
      </c>
      <c r="C1005" s="10" t="s">
        <v>187</v>
      </c>
      <c r="D1005" s="10">
        <v>2025</v>
      </c>
      <c r="E1005" s="13">
        <v>6</v>
      </c>
      <c r="F1005" s="13" t="s">
        <v>1311</v>
      </c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>
        <v>2.33</v>
      </c>
    </row>
    <row r="1006" spans="1:83" x14ac:dyDescent="0.2">
      <c r="A1006" s="10" t="s">
        <v>41</v>
      </c>
      <c r="B1006" s="10">
        <v>803</v>
      </c>
      <c r="C1006" s="10" t="s">
        <v>154</v>
      </c>
      <c r="D1006" s="10">
        <v>2025</v>
      </c>
      <c r="E1006" s="13">
        <v>6</v>
      </c>
      <c r="F1006" s="13" t="s">
        <v>1316</v>
      </c>
      <c r="G1006" s="13">
        <v>33965</v>
      </c>
      <c r="H1006" s="13">
        <v>33965</v>
      </c>
      <c r="I1006" s="13">
        <v>32160</v>
      </c>
      <c r="J1006" s="13">
        <v>21830.999999999996</v>
      </c>
      <c r="K1006" s="13">
        <v>18139</v>
      </c>
      <c r="L1006" s="13">
        <v>17195</v>
      </c>
      <c r="M1006" s="13">
        <v>12670</v>
      </c>
      <c r="N1006" s="13">
        <v>10084</v>
      </c>
      <c r="O1006" s="13">
        <v>8544</v>
      </c>
      <c r="P1006" s="13">
        <v>6529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>
        <v>1132.1666666666667</v>
      </c>
      <c r="AA1006" s="13">
        <v>1132.1666666666667</v>
      </c>
      <c r="AB1006" s="13">
        <v>1072</v>
      </c>
      <c r="AC1006" s="13">
        <v>727.69999999999993</v>
      </c>
      <c r="AD1006" s="13">
        <v>604.63333333333333</v>
      </c>
      <c r="AE1006" s="13">
        <v>573.16666666666663</v>
      </c>
      <c r="AF1006" s="13">
        <v>422.33333333333331</v>
      </c>
      <c r="AG1006" s="13">
        <v>336.13333333333333</v>
      </c>
      <c r="AH1006" s="13">
        <v>284.8</v>
      </c>
      <c r="AI1006" s="13">
        <v>217.63333333333333</v>
      </c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>
        <v>68</v>
      </c>
      <c r="AT1006" s="13">
        <v>66</v>
      </c>
      <c r="AU1006" s="13">
        <v>48</v>
      </c>
      <c r="AV1006" s="13">
        <v>17</v>
      </c>
      <c r="AW1006" s="13">
        <v>11</v>
      </c>
      <c r="AX1006" s="13">
        <v>10</v>
      </c>
      <c r="AY1006" s="13">
        <v>6</v>
      </c>
      <c r="AZ1006" s="13">
        <v>4</v>
      </c>
      <c r="BA1006" s="13">
        <v>3</v>
      </c>
      <c r="BB1006" s="13">
        <v>2</v>
      </c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>
        <v>2.2666666666666666</v>
      </c>
      <c r="BM1006" s="13">
        <v>2.2000000000000002</v>
      </c>
      <c r="BN1006" s="13">
        <v>1.6</v>
      </c>
      <c r="BO1006" s="13">
        <v>0.56666666666666665</v>
      </c>
      <c r="BP1006" s="13">
        <v>0.36666666666666664</v>
      </c>
      <c r="BQ1006" s="13">
        <v>0.33333333333333331</v>
      </c>
      <c r="BR1006" s="13">
        <v>0.2</v>
      </c>
      <c r="BS1006" s="13">
        <v>0.13333333333333333</v>
      </c>
      <c r="BT1006" s="13">
        <v>0.1</v>
      </c>
      <c r="BU1006" s="13">
        <v>6.6666666666666666E-2</v>
      </c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>
        <v>54.593055555813478</v>
      </c>
    </row>
    <row r="1007" spans="1:83" x14ac:dyDescent="0.2">
      <c r="A1007" s="10" t="s">
        <v>41</v>
      </c>
      <c r="B1007" s="10">
        <v>569</v>
      </c>
      <c r="C1007" s="10" t="s">
        <v>95</v>
      </c>
      <c r="D1007" s="10">
        <v>2025</v>
      </c>
      <c r="E1007" s="13">
        <v>6</v>
      </c>
      <c r="F1007" s="13" t="s">
        <v>1314</v>
      </c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>
        <v>0.45</v>
      </c>
    </row>
    <row r="1008" spans="1:83" x14ac:dyDescent="0.2">
      <c r="A1008" s="10" t="s">
        <v>41</v>
      </c>
      <c r="B1008" s="10">
        <v>807</v>
      </c>
      <c r="C1008" s="10" t="s">
        <v>155</v>
      </c>
      <c r="D1008" s="10">
        <v>2025</v>
      </c>
      <c r="E1008" s="13">
        <v>6</v>
      </c>
      <c r="F1008" s="13" t="s">
        <v>1320</v>
      </c>
      <c r="G1008" s="13">
        <v>99706.00000000032</v>
      </c>
      <c r="H1008" s="13">
        <v>99706.000000000335</v>
      </c>
      <c r="I1008" s="13">
        <v>92622.000000000131</v>
      </c>
      <c r="J1008" s="13">
        <v>66923.999999999913</v>
      </c>
      <c r="K1008" s="13">
        <v>43835.999999999964</v>
      </c>
      <c r="L1008" s="13">
        <v>36835.999999999978</v>
      </c>
      <c r="M1008" s="13">
        <v>26089.999999999982</v>
      </c>
      <c r="N1008" s="13">
        <v>19320.000000000007</v>
      </c>
      <c r="O1008" s="13">
        <v>16178.000000000004</v>
      </c>
      <c r="P1008" s="13">
        <v>9419.0000000000018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>
        <v>3323.5333333333442</v>
      </c>
      <c r="AA1008" s="13">
        <v>3323.5333333333447</v>
      </c>
      <c r="AB1008" s="13">
        <v>3087.4000000000042</v>
      </c>
      <c r="AC1008" s="13">
        <v>2230.799999999997</v>
      </c>
      <c r="AD1008" s="13">
        <v>1461.1999999999987</v>
      </c>
      <c r="AE1008" s="13">
        <v>1227.8666666666659</v>
      </c>
      <c r="AF1008" s="13">
        <v>869.66666666666606</v>
      </c>
      <c r="AG1008" s="13">
        <v>644.00000000000023</v>
      </c>
      <c r="AH1008" s="13">
        <v>539.26666666666677</v>
      </c>
      <c r="AI1008" s="13">
        <v>313.96666666666675</v>
      </c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>
        <v>220</v>
      </c>
      <c r="AT1008" s="13">
        <v>209</v>
      </c>
      <c r="AU1008" s="13">
        <v>152</v>
      </c>
      <c r="AV1008" s="13">
        <v>69</v>
      </c>
      <c r="AW1008" s="13">
        <v>31</v>
      </c>
      <c r="AX1008" s="13">
        <v>23</v>
      </c>
      <c r="AY1008" s="13">
        <v>13</v>
      </c>
      <c r="AZ1008" s="13">
        <v>8</v>
      </c>
      <c r="BA1008" s="13">
        <v>6</v>
      </c>
      <c r="BB1008" s="13">
        <v>3</v>
      </c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>
        <v>7.333333333333333</v>
      </c>
      <c r="BM1008" s="13">
        <v>6.9666666666666668</v>
      </c>
      <c r="BN1008" s="13">
        <v>5.0666666666666664</v>
      </c>
      <c r="BO1008" s="13">
        <v>2.2999999999999998</v>
      </c>
      <c r="BP1008" s="13">
        <v>1.0333333333333334</v>
      </c>
      <c r="BQ1008" s="13">
        <v>0.76666666666666672</v>
      </c>
      <c r="BR1008" s="13">
        <v>0.43333333333333335</v>
      </c>
      <c r="BS1008" s="13">
        <v>0.26666666666666666</v>
      </c>
      <c r="BT1008" s="13">
        <v>0.2</v>
      </c>
      <c r="BU1008" s="13">
        <v>0.1</v>
      </c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>
        <v>174.60166666643926</v>
      </c>
    </row>
    <row r="1009" spans="1:83" x14ac:dyDescent="0.2">
      <c r="A1009" s="10" t="s">
        <v>41</v>
      </c>
      <c r="B1009" s="10">
        <v>525</v>
      </c>
      <c r="C1009" s="10" t="s">
        <v>125</v>
      </c>
      <c r="D1009" s="10">
        <v>2025</v>
      </c>
      <c r="E1009" s="13">
        <v>6</v>
      </c>
      <c r="F1009" s="13" t="s">
        <v>1319</v>
      </c>
      <c r="G1009" s="13">
        <v>15604.999999999998</v>
      </c>
      <c r="H1009" s="13">
        <v>15604.999999999998</v>
      </c>
      <c r="I1009" s="13">
        <v>14610.999999999998</v>
      </c>
      <c r="J1009" s="13">
        <v>9044</v>
      </c>
      <c r="K1009" s="13">
        <v>2887</v>
      </c>
      <c r="L1009" s="13">
        <v>1103</v>
      </c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>
        <v>520.16666666666663</v>
      </c>
      <c r="AA1009" s="13">
        <v>520.16666666666663</v>
      </c>
      <c r="AB1009" s="13">
        <v>487.03333333333325</v>
      </c>
      <c r="AC1009" s="13">
        <v>301.46666666666664</v>
      </c>
      <c r="AD1009" s="13">
        <v>96.233333333333334</v>
      </c>
      <c r="AE1009" s="13">
        <v>36.766666666666666</v>
      </c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>
        <v>46</v>
      </c>
      <c r="AT1009" s="13">
        <v>44</v>
      </c>
      <c r="AU1009" s="13">
        <v>31</v>
      </c>
      <c r="AV1009" s="13">
        <v>13</v>
      </c>
      <c r="AW1009" s="13">
        <v>3</v>
      </c>
      <c r="AX1009" s="13">
        <v>1</v>
      </c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>
        <v>1.5333333333333334</v>
      </c>
      <c r="BM1009" s="13">
        <v>1.4666666666666666</v>
      </c>
      <c r="BN1009" s="13">
        <v>1.0333333333333334</v>
      </c>
      <c r="BO1009" s="13">
        <v>0.43333333333333335</v>
      </c>
      <c r="BP1009" s="13">
        <v>0.1</v>
      </c>
      <c r="BQ1009" s="13">
        <v>3.3333333333333333E-2</v>
      </c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>
        <v>42.685833333127668</v>
      </c>
    </row>
    <row r="1010" spans="1:83" x14ac:dyDescent="0.2">
      <c r="A1010" s="10" t="s">
        <v>41</v>
      </c>
      <c r="B1010" s="10">
        <v>571</v>
      </c>
      <c r="C1010" s="10" t="s">
        <v>191</v>
      </c>
      <c r="D1010" s="10">
        <v>2025</v>
      </c>
      <c r="E1010" s="13">
        <v>6</v>
      </c>
      <c r="F1010" s="13" t="s">
        <v>1318</v>
      </c>
      <c r="G1010" s="13">
        <v>13803.000000000004</v>
      </c>
      <c r="H1010" s="13">
        <v>13803.000000000004</v>
      </c>
      <c r="I1010" s="13">
        <v>12713.000000000004</v>
      </c>
      <c r="J1010" s="13">
        <v>9881.9999999999982</v>
      </c>
      <c r="K1010" s="13">
        <v>5088</v>
      </c>
      <c r="L1010" s="13">
        <v>5088</v>
      </c>
      <c r="M1010" s="13">
        <v>5088</v>
      </c>
      <c r="N1010" s="13">
        <v>5088</v>
      </c>
      <c r="O1010" s="13">
        <v>5088</v>
      </c>
      <c r="P1010" s="13">
        <v>3000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>
        <v>460.10000000000014</v>
      </c>
      <c r="AA1010" s="13">
        <v>460.10000000000014</v>
      </c>
      <c r="AB1010" s="13">
        <v>423.76666666666677</v>
      </c>
      <c r="AC1010" s="13">
        <v>329.39999999999992</v>
      </c>
      <c r="AD1010" s="13">
        <v>169.6</v>
      </c>
      <c r="AE1010" s="13">
        <v>169.6</v>
      </c>
      <c r="AF1010" s="13">
        <v>169.6</v>
      </c>
      <c r="AG1010" s="13">
        <v>169.6</v>
      </c>
      <c r="AH1010" s="13">
        <v>169.6</v>
      </c>
      <c r="AI1010" s="13">
        <v>100</v>
      </c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>
        <v>27</v>
      </c>
      <c r="AT1010" s="13">
        <v>26</v>
      </c>
      <c r="AU1010" s="13">
        <v>18</v>
      </c>
      <c r="AV1010" s="13">
        <v>10</v>
      </c>
      <c r="AW1010" s="13">
        <v>2</v>
      </c>
      <c r="AX1010" s="13">
        <v>2</v>
      </c>
      <c r="AY1010" s="13">
        <v>2</v>
      </c>
      <c r="AZ1010" s="13">
        <v>2</v>
      </c>
      <c r="BA1010" s="13">
        <v>2</v>
      </c>
      <c r="BB1010" s="13">
        <v>1</v>
      </c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>
        <v>0.9</v>
      </c>
      <c r="BM1010" s="13">
        <v>0.8666666666666667</v>
      </c>
      <c r="BN1010" s="13">
        <v>0.6</v>
      </c>
      <c r="BO1010" s="13">
        <v>0.33333333333333331</v>
      </c>
      <c r="BP1010" s="13">
        <v>6.6666666666666666E-2</v>
      </c>
      <c r="BQ1010" s="13">
        <v>6.6666666666666666E-2</v>
      </c>
      <c r="BR1010" s="13">
        <v>6.6666666666666666E-2</v>
      </c>
      <c r="BS1010" s="13">
        <v>6.6666666666666666E-2</v>
      </c>
      <c r="BT1010" s="13">
        <v>6.6666666666666666E-2</v>
      </c>
      <c r="BU1010" s="13">
        <v>3.3333333333333333E-2</v>
      </c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>
        <v>46.665000000195576</v>
      </c>
    </row>
    <row r="1011" spans="1:83" x14ac:dyDescent="0.2">
      <c r="A1011" s="10" t="s">
        <v>41</v>
      </c>
      <c r="B1011" s="10">
        <v>563</v>
      </c>
      <c r="C1011" s="10" t="s">
        <v>186</v>
      </c>
      <c r="D1011" s="10">
        <v>2025</v>
      </c>
      <c r="E1011" s="13">
        <v>6</v>
      </c>
      <c r="F1011" s="13" t="s">
        <v>1321</v>
      </c>
      <c r="G1011" s="13">
        <v>9103.0000000000055</v>
      </c>
      <c r="H1011" s="13">
        <v>9103.0000000000055</v>
      </c>
      <c r="I1011" s="13">
        <v>8727.0000000000055</v>
      </c>
      <c r="J1011" s="13">
        <v>6370.0000000000055</v>
      </c>
      <c r="K1011" s="13">
        <v>2108.9999999999991</v>
      </c>
      <c r="L1011" s="13">
        <v>2108.9999999999991</v>
      </c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>
        <v>303.43333333333351</v>
      </c>
      <c r="AA1011" s="13">
        <v>303.43333333333351</v>
      </c>
      <c r="AB1011" s="13">
        <v>290.9000000000002</v>
      </c>
      <c r="AC1011" s="13">
        <v>212.33333333333351</v>
      </c>
      <c r="AD1011" s="13">
        <v>70.299999999999969</v>
      </c>
      <c r="AE1011" s="13">
        <v>70.299999999999969</v>
      </c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>
        <v>21</v>
      </c>
      <c r="AT1011" s="13">
        <v>20</v>
      </c>
      <c r="AU1011" s="13">
        <v>17</v>
      </c>
      <c r="AV1011" s="13">
        <v>9</v>
      </c>
      <c r="AW1011" s="13">
        <v>2</v>
      </c>
      <c r="AX1011" s="13">
        <v>2</v>
      </c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>
        <v>0.7</v>
      </c>
      <c r="BM1011" s="13">
        <v>0.66666666666666663</v>
      </c>
      <c r="BN1011" s="13">
        <v>0.56666666666666665</v>
      </c>
      <c r="BO1011" s="13">
        <v>0.3</v>
      </c>
      <c r="BP1011" s="13">
        <v>6.6666666666666666E-2</v>
      </c>
      <c r="BQ1011" s="13">
        <v>6.6666666666666666E-2</v>
      </c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>
        <v>8.4411111110821366</v>
      </c>
    </row>
    <row r="1012" spans="1:83" x14ac:dyDescent="0.2">
      <c r="A1012" s="10" t="s">
        <v>41</v>
      </c>
      <c r="B1012" s="10">
        <v>559</v>
      </c>
      <c r="C1012" s="10" t="s">
        <v>109</v>
      </c>
      <c r="D1012" s="10">
        <v>2025</v>
      </c>
      <c r="E1012" s="13">
        <v>6</v>
      </c>
      <c r="F1012" s="13" t="s">
        <v>1317</v>
      </c>
      <c r="G1012" s="13">
        <v>8524.0000000000055</v>
      </c>
      <c r="H1012" s="13">
        <v>8524.0000000000055</v>
      </c>
      <c r="I1012" s="13">
        <v>7592.0000000000055</v>
      </c>
      <c r="J1012" s="13">
        <v>5694.0000000000009</v>
      </c>
      <c r="K1012" s="13">
        <v>4439.9999999999982</v>
      </c>
      <c r="L1012" s="13">
        <v>3523.9999999999991</v>
      </c>
      <c r="M1012" s="13">
        <v>1349</v>
      </c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>
        <v>284.1333333333335</v>
      </c>
      <c r="AA1012" s="13">
        <v>284.1333333333335</v>
      </c>
      <c r="AB1012" s="13">
        <v>253.06666666666686</v>
      </c>
      <c r="AC1012" s="13">
        <v>189.80000000000004</v>
      </c>
      <c r="AD1012" s="13">
        <v>147.99999999999994</v>
      </c>
      <c r="AE1012" s="13">
        <v>117.46666666666664</v>
      </c>
      <c r="AF1012" s="13">
        <v>44.966666666666669</v>
      </c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>
        <v>22</v>
      </c>
      <c r="AT1012" s="13">
        <v>21</v>
      </c>
      <c r="AU1012" s="13">
        <v>12</v>
      </c>
      <c r="AV1012" s="13">
        <v>6</v>
      </c>
      <c r="AW1012" s="13">
        <v>4</v>
      </c>
      <c r="AX1012" s="13">
        <v>3</v>
      </c>
      <c r="AY1012" s="13">
        <v>1</v>
      </c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>
        <v>0.73333333333333328</v>
      </c>
      <c r="BM1012" s="13">
        <v>0.7</v>
      </c>
      <c r="BN1012" s="13">
        <v>0.4</v>
      </c>
      <c r="BO1012" s="13">
        <v>0.2</v>
      </c>
      <c r="BP1012" s="13">
        <v>0.13333333333333333</v>
      </c>
      <c r="BQ1012" s="13">
        <v>0.1</v>
      </c>
      <c r="BR1012" s="13">
        <v>3.3333333333333333E-2</v>
      </c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>
        <v>23.079444444426336</v>
      </c>
    </row>
    <row r="1013" spans="1:83" x14ac:dyDescent="0.2">
      <c r="A1013" s="10" t="s">
        <v>41</v>
      </c>
      <c r="B1013" s="10">
        <v>557</v>
      </c>
      <c r="C1013" s="10" t="s">
        <v>182</v>
      </c>
      <c r="D1013" s="10">
        <v>2025</v>
      </c>
      <c r="E1013" s="13">
        <v>6</v>
      </c>
      <c r="F1013" s="13" t="s">
        <v>1315</v>
      </c>
      <c r="G1013" s="13">
        <v>6256</v>
      </c>
      <c r="H1013" s="13">
        <v>6256</v>
      </c>
      <c r="I1013" s="13">
        <v>6148</v>
      </c>
      <c r="J1013" s="13">
        <v>5754</v>
      </c>
      <c r="K1013" s="13">
        <v>5090</v>
      </c>
      <c r="L1013" s="13">
        <v>4270</v>
      </c>
      <c r="M1013" s="13">
        <v>4270</v>
      </c>
      <c r="N1013" s="13">
        <v>1660.0000000000002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>
        <v>208.53333333333333</v>
      </c>
      <c r="AA1013" s="13">
        <v>208.53333333333333</v>
      </c>
      <c r="AB1013" s="13">
        <v>204.93333333333334</v>
      </c>
      <c r="AC1013" s="13">
        <v>191.8</v>
      </c>
      <c r="AD1013" s="13">
        <v>169.66666666666666</v>
      </c>
      <c r="AE1013" s="13">
        <v>142.33333333333334</v>
      </c>
      <c r="AF1013" s="13">
        <v>142.33333333333334</v>
      </c>
      <c r="AG1013" s="13">
        <v>55.333333333333343</v>
      </c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>
        <v>7</v>
      </c>
      <c r="AT1013" s="13">
        <v>7</v>
      </c>
      <c r="AU1013" s="13">
        <v>6</v>
      </c>
      <c r="AV1013" s="13">
        <v>5</v>
      </c>
      <c r="AW1013" s="13">
        <v>4</v>
      </c>
      <c r="AX1013" s="13">
        <v>3</v>
      </c>
      <c r="AY1013" s="13">
        <v>3</v>
      </c>
      <c r="AZ1013" s="13">
        <v>1</v>
      </c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>
        <v>0.23333333333333334</v>
      </c>
      <c r="BM1013" s="13">
        <v>0.23333333333333334</v>
      </c>
      <c r="BN1013" s="13">
        <v>0.2</v>
      </c>
      <c r="BO1013" s="13">
        <v>0.16666666666666666</v>
      </c>
      <c r="BP1013" s="13">
        <v>0.13333333333333333</v>
      </c>
      <c r="BQ1013" s="13">
        <v>0.1</v>
      </c>
      <c r="BR1013" s="13">
        <v>0.1</v>
      </c>
      <c r="BS1013" s="13">
        <v>3.3333333333333333E-2</v>
      </c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>
        <v>13.27</v>
      </c>
    </row>
    <row r="1014" spans="1:83" x14ac:dyDescent="0.2">
      <c r="A1014" s="10" t="s">
        <v>37</v>
      </c>
      <c r="B1014" s="10">
        <v>517</v>
      </c>
      <c r="C1014" s="10" t="s">
        <v>165</v>
      </c>
      <c r="D1014" s="10">
        <v>2025</v>
      </c>
      <c r="E1014" s="13">
        <v>5</v>
      </c>
      <c r="F1014" s="13" t="s">
        <v>1324</v>
      </c>
      <c r="G1014" s="13">
        <v>12453</v>
      </c>
      <c r="H1014" s="13">
        <v>12453</v>
      </c>
      <c r="I1014" s="13">
        <v>12086</v>
      </c>
      <c r="J1014" s="13">
        <v>8547.0000000000018</v>
      </c>
      <c r="K1014" s="13">
        <v>5582.0000000000009</v>
      </c>
      <c r="L1014" s="13">
        <v>5582.0000000000009</v>
      </c>
      <c r="M1014" s="13">
        <v>2257</v>
      </c>
      <c r="N1014" s="13">
        <v>2257</v>
      </c>
      <c r="O1014" s="13">
        <v>2257</v>
      </c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>
        <v>401.70967741935482</v>
      </c>
      <c r="AA1014" s="13">
        <v>401.70967741935482</v>
      </c>
      <c r="AB1014" s="13">
        <v>389.87096774193549</v>
      </c>
      <c r="AC1014" s="13">
        <v>275.70967741935488</v>
      </c>
      <c r="AD1014" s="13">
        <v>180.06451612903228</v>
      </c>
      <c r="AE1014" s="13">
        <v>180.06451612903228</v>
      </c>
      <c r="AF1014" s="13">
        <v>72.806451612903231</v>
      </c>
      <c r="AG1014" s="13">
        <v>72.806451612903231</v>
      </c>
      <c r="AH1014" s="13">
        <v>72.806451612903231</v>
      </c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>
        <v>25</v>
      </c>
      <c r="AT1014" s="13">
        <v>25</v>
      </c>
      <c r="AU1014" s="13">
        <v>22</v>
      </c>
      <c r="AV1014" s="13">
        <v>9</v>
      </c>
      <c r="AW1014" s="13">
        <v>4</v>
      </c>
      <c r="AX1014" s="13">
        <v>4</v>
      </c>
      <c r="AY1014" s="13">
        <v>1</v>
      </c>
      <c r="AZ1014" s="13">
        <v>1</v>
      </c>
      <c r="BA1014" s="13">
        <v>1</v>
      </c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>
        <v>0.80645161290322576</v>
      </c>
      <c r="BM1014" s="13">
        <v>0.80645161290322576</v>
      </c>
      <c r="BN1014" s="13">
        <v>0.70967741935483875</v>
      </c>
      <c r="BO1014" s="13">
        <v>0.29032258064516131</v>
      </c>
      <c r="BP1014" s="13">
        <v>0.12903225806451613</v>
      </c>
      <c r="BQ1014" s="13">
        <v>0.12903225806451613</v>
      </c>
      <c r="BR1014" s="13">
        <v>3.2258064516129031E-2</v>
      </c>
      <c r="BS1014" s="13">
        <v>3.2258064516129031E-2</v>
      </c>
      <c r="BT1014" s="13">
        <v>3.2258064516129031E-2</v>
      </c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</row>
    <row r="1015" spans="1:83" x14ac:dyDescent="0.2">
      <c r="A1015" s="10" t="s">
        <v>37</v>
      </c>
      <c r="B1015" s="10">
        <v>543</v>
      </c>
      <c r="C1015" s="10" t="s">
        <v>110</v>
      </c>
      <c r="D1015" s="10">
        <v>2025</v>
      </c>
      <c r="E1015" s="13">
        <v>5</v>
      </c>
      <c r="F1015" s="13" t="s">
        <v>1327</v>
      </c>
      <c r="G1015" s="13">
        <v>115359.01000000021</v>
      </c>
      <c r="H1015" s="13">
        <v>115359.01000000021</v>
      </c>
      <c r="I1015" s="13">
        <v>105968.01000000021</v>
      </c>
      <c r="J1015" s="13">
        <v>74218.000000000058</v>
      </c>
      <c r="K1015" s="13">
        <v>49002.999999999942</v>
      </c>
      <c r="L1015" s="13">
        <v>43941.999999999942</v>
      </c>
      <c r="M1015" s="13">
        <v>34373.999999999971</v>
      </c>
      <c r="N1015" s="13">
        <v>33050.999999999971</v>
      </c>
      <c r="O1015" s="13">
        <v>31456.999999999967</v>
      </c>
      <c r="P1015" s="13">
        <v>18935.999999999982</v>
      </c>
      <c r="Q1015" s="13">
        <v>5500.0000000000018</v>
      </c>
      <c r="R1015" s="13">
        <v>5500.0000000000018</v>
      </c>
      <c r="S1015" s="13"/>
      <c r="T1015" s="13"/>
      <c r="U1015" s="13"/>
      <c r="V1015" s="13"/>
      <c r="W1015" s="13"/>
      <c r="X1015" s="13"/>
      <c r="Y1015" s="13"/>
      <c r="Z1015" s="13">
        <v>3721.258387096781</v>
      </c>
      <c r="AA1015" s="13">
        <v>3721.258387096781</v>
      </c>
      <c r="AB1015" s="13">
        <v>3418.3229032258132</v>
      </c>
      <c r="AC1015" s="13">
        <v>2394.1290322580662</v>
      </c>
      <c r="AD1015" s="13">
        <v>1580.7419354838692</v>
      </c>
      <c r="AE1015" s="13">
        <v>1417.4838709677401</v>
      </c>
      <c r="AF1015" s="13">
        <v>1108.8387096774184</v>
      </c>
      <c r="AG1015" s="13">
        <v>1066.1612903225798</v>
      </c>
      <c r="AH1015" s="13">
        <v>1014.74193548387</v>
      </c>
      <c r="AI1015" s="13">
        <v>610.83870967741882</v>
      </c>
      <c r="AJ1015" s="13">
        <v>177.41935483870972</v>
      </c>
      <c r="AK1015" s="13">
        <v>177.41935483870972</v>
      </c>
      <c r="AL1015" s="13"/>
      <c r="AM1015" s="13"/>
      <c r="AN1015" s="13"/>
      <c r="AO1015" s="13"/>
      <c r="AP1015" s="13"/>
      <c r="AQ1015" s="13"/>
      <c r="AR1015" s="13"/>
      <c r="AS1015" s="13">
        <v>246</v>
      </c>
      <c r="AT1015" s="13">
        <v>236</v>
      </c>
      <c r="AU1015" s="13">
        <v>162</v>
      </c>
      <c r="AV1015" s="13">
        <v>69</v>
      </c>
      <c r="AW1015" s="13">
        <v>28</v>
      </c>
      <c r="AX1015" s="13">
        <v>22</v>
      </c>
      <c r="AY1015" s="13">
        <v>13</v>
      </c>
      <c r="AZ1015" s="13">
        <v>12</v>
      </c>
      <c r="BA1015" s="13">
        <v>11</v>
      </c>
      <c r="BB1015" s="13">
        <v>5</v>
      </c>
      <c r="BC1015" s="13">
        <v>1</v>
      </c>
      <c r="BD1015" s="13">
        <v>1</v>
      </c>
      <c r="BE1015" s="13"/>
      <c r="BF1015" s="13"/>
      <c r="BG1015" s="13"/>
      <c r="BH1015" s="13"/>
      <c r="BI1015" s="13"/>
      <c r="BJ1015" s="13"/>
      <c r="BK1015" s="13"/>
      <c r="BL1015" s="13">
        <v>7.935483870967742</v>
      </c>
      <c r="BM1015" s="13">
        <v>7.612903225806452</v>
      </c>
      <c r="BN1015" s="13">
        <v>5.225806451612903</v>
      </c>
      <c r="BO1015" s="13">
        <v>2.225806451612903</v>
      </c>
      <c r="BP1015" s="13">
        <v>0.90322580645161288</v>
      </c>
      <c r="BQ1015" s="13">
        <v>0.70967741935483875</v>
      </c>
      <c r="BR1015" s="13">
        <v>0.41935483870967744</v>
      </c>
      <c r="BS1015" s="13">
        <v>0.38709677419354838</v>
      </c>
      <c r="BT1015" s="13">
        <v>0.35483870967741937</v>
      </c>
      <c r="BU1015" s="13">
        <v>0.16129032258064516</v>
      </c>
      <c r="BV1015" s="13">
        <v>3.2258064516129031E-2</v>
      </c>
      <c r="BW1015" s="13">
        <v>3.2258064516129031E-2</v>
      </c>
      <c r="BX1015" s="13"/>
      <c r="BY1015" s="13"/>
      <c r="BZ1015" s="13"/>
      <c r="CA1015" s="13"/>
      <c r="CB1015" s="13"/>
      <c r="CC1015" s="13"/>
      <c r="CD1015" s="13"/>
      <c r="CE1015" s="13">
        <v>52.879999999999995</v>
      </c>
    </row>
    <row r="1016" spans="1:83" x14ac:dyDescent="0.2">
      <c r="A1016" s="10" t="s">
        <v>37</v>
      </c>
      <c r="B1016" s="10">
        <v>544</v>
      </c>
      <c r="C1016" s="10" t="s">
        <v>99</v>
      </c>
      <c r="D1016" s="10">
        <v>2025</v>
      </c>
      <c r="E1016" s="13">
        <v>5</v>
      </c>
      <c r="F1016" s="13" t="s">
        <v>1328</v>
      </c>
      <c r="G1016" s="13">
        <v>99874.050000000236</v>
      </c>
      <c r="H1016" s="13">
        <v>99874.050000000236</v>
      </c>
      <c r="I1016" s="13">
        <v>92777.990000000165</v>
      </c>
      <c r="J1016" s="13">
        <v>58070.999999999927</v>
      </c>
      <c r="K1016" s="13">
        <v>38246.999999999942</v>
      </c>
      <c r="L1016" s="13">
        <v>33164.999999999949</v>
      </c>
      <c r="M1016" s="13">
        <v>26674.999999999956</v>
      </c>
      <c r="N1016" s="13">
        <v>22457.999999999978</v>
      </c>
      <c r="O1016" s="13">
        <v>22457.999999999978</v>
      </c>
      <c r="P1016" s="13">
        <v>17881.000000000004</v>
      </c>
      <c r="Q1016" s="13">
        <v>5500.0000000000009</v>
      </c>
      <c r="R1016" s="13">
        <v>5500.0000000000009</v>
      </c>
      <c r="S1016" s="13"/>
      <c r="T1016" s="13"/>
      <c r="U1016" s="13"/>
      <c r="V1016" s="13"/>
      <c r="W1016" s="13"/>
      <c r="X1016" s="13"/>
      <c r="Y1016" s="13"/>
      <c r="Z1016" s="13">
        <v>3221.7435483871045</v>
      </c>
      <c r="AA1016" s="13">
        <v>3221.7435483871045</v>
      </c>
      <c r="AB1016" s="13">
        <v>2992.8383870967796</v>
      </c>
      <c r="AC1016" s="13">
        <v>1873.2580645161268</v>
      </c>
      <c r="AD1016" s="13">
        <v>1233.7741935483853</v>
      </c>
      <c r="AE1016" s="13">
        <v>1069.8387096774177</v>
      </c>
      <c r="AF1016" s="13">
        <v>860.48387096774047</v>
      </c>
      <c r="AG1016" s="13">
        <v>724.45161290322505</v>
      </c>
      <c r="AH1016" s="13">
        <v>724.45161290322505</v>
      </c>
      <c r="AI1016" s="13">
        <v>576.80645161290329</v>
      </c>
      <c r="AJ1016" s="13">
        <v>177.41935483870969</v>
      </c>
      <c r="AK1016" s="13">
        <v>177.41935483870969</v>
      </c>
      <c r="AL1016" s="13"/>
      <c r="AM1016" s="13"/>
      <c r="AN1016" s="13"/>
      <c r="AO1016" s="13"/>
      <c r="AP1016" s="13"/>
      <c r="AQ1016" s="13"/>
      <c r="AR1016" s="13"/>
      <c r="AS1016" s="13">
        <v>233</v>
      </c>
      <c r="AT1016" s="13">
        <v>224</v>
      </c>
      <c r="AU1016" s="13">
        <v>157</v>
      </c>
      <c r="AV1016" s="13">
        <v>54</v>
      </c>
      <c r="AW1016" s="13">
        <v>22</v>
      </c>
      <c r="AX1016" s="13">
        <v>16</v>
      </c>
      <c r="AY1016" s="13">
        <v>10</v>
      </c>
      <c r="AZ1016" s="13">
        <v>7</v>
      </c>
      <c r="BA1016" s="13">
        <v>7</v>
      </c>
      <c r="BB1016" s="13">
        <v>5</v>
      </c>
      <c r="BC1016" s="13">
        <v>1</v>
      </c>
      <c r="BD1016" s="13">
        <v>1</v>
      </c>
      <c r="BE1016" s="13"/>
      <c r="BF1016" s="13"/>
      <c r="BG1016" s="13"/>
      <c r="BH1016" s="13"/>
      <c r="BI1016" s="13"/>
      <c r="BJ1016" s="13"/>
      <c r="BK1016" s="13"/>
      <c r="BL1016" s="13">
        <v>7.5161290322580649</v>
      </c>
      <c r="BM1016" s="13">
        <v>7.225806451612903</v>
      </c>
      <c r="BN1016" s="13">
        <v>5.064516129032258</v>
      </c>
      <c r="BO1016" s="13">
        <v>1.7419354838709677</v>
      </c>
      <c r="BP1016" s="13">
        <v>0.70967741935483875</v>
      </c>
      <c r="BQ1016" s="13">
        <v>0.5161290322580645</v>
      </c>
      <c r="BR1016" s="13">
        <v>0.32258064516129031</v>
      </c>
      <c r="BS1016" s="13">
        <v>0.22580645161290322</v>
      </c>
      <c r="BT1016" s="13">
        <v>0.22580645161290322</v>
      </c>
      <c r="BU1016" s="13">
        <v>0.16129032258064516</v>
      </c>
      <c r="BV1016" s="13">
        <v>3.2258064516129031E-2</v>
      </c>
      <c r="BW1016" s="13">
        <v>3.2258064516129031E-2</v>
      </c>
      <c r="BX1016" s="13"/>
      <c r="BY1016" s="13"/>
      <c r="BZ1016" s="13"/>
      <c r="CA1016" s="13"/>
      <c r="CB1016" s="13"/>
      <c r="CC1016" s="13"/>
      <c r="CD1016" s="13"/>
      <c r="CE1016" s="13">
        <v>91.654444444635857</v>
      </c>
    </row>
    <row r="1017" spans="1:83" x14ac:dyDescent="0.2">
      <c r="A1017" s="10" t="s">
        <v>37</v>
      </c>
      <c r="B1017" s="10">
        <v>552</v>
      </c>
      <c r="C1017" s="10" t="s">
        <v>180</v>
      </c>
      <c r="D1017" s="10">
        <v>2025</v>
      </c>
      <c r="E1017" s="13">
        <v>5</v>
      </c>
      <c r="F1017" s="13" t="s">
        <v>1329</v>
      </c>
      <c r="G1017" s="13">
        <v>21250.94999999999</v>
      </c>
      <c r="H1017" s="13">
        <v>21250.949999999986</v>
      </c>
      <c r="I1017" s="13">
        <v>18652.999999999996</v>
      </c>
      <c r="J1017" s="13">
        <v>12736.000000000002</v>
      </c>
      <c r="K1017" s="13">
        <v>8052</v>
      </c>
      <c r="L1017" s="13">
        <v>8052</v>
      </c>
      <c r="M1017" s="13">
        <v>4694</v>
      </c>
      <c r="N1017" s="13">
        <v>4694</v>
      </c>
      <c r="O1017" s="13">
        <v>3000</v>
      </c>
      <c r="P1017" s="13">
        <v>3000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>
        <v>685.5145161290319</v>
      </c>
      <c r="AA1017" s="13">
        <v>685.51451612903179</v>
      </c>
      <c r="AB1017" s="13">
        <v>601.70967741935476</v>
      </c>
      <c r="AC1017" s="13">
        <v>410.83870967741939</v>
      </c>
      <c r="AD1017" s="13">
        <v>259.74193548387098</v>
      </c>
      <c r="AE1017" s="13">
        <v>259.74193548387098</v>
      </c>
      <c r="AF1017" s="13">
        <v>151.41935483870967</v>
      </c>
      <c r="AG1017" s="13">
        <v>151.41935483870967</v>
      </c>
      <c r="AH1017" s="13">
        <v>96.774193548387103</v>
      </c>
      <c r="AI1017" s="13">
        <v>96.774193548387103</v>
      </c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>
        <v>58</v>
      </c>
      <c r="AT1017" s="13">
        <v>54</v>
      </c>
      <c r="AU1017" s="13">
        <v>30</v>
      </c>
      <c r="AV1017" s="13">
        <v>12</v>
      </c>
      <c r="AW1017" s="13">
        <v>5</v>
      </c>
      <c r="AX1017" s="13">
        <v>5</v>
      </c>
      <c r="AY1017" s="13">
        <v>2</v>
      </c>
      <c r="AZ1017" s="13">
        <v>2</v>
      </c>
      <c r="BA1017" s="13">
        <v>1</v>
      </c>
      <c r="BB1017" s="13">
        <v>1</v>
      </c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>
        <v>1.8709677419354838</v>
      </c>
      <c r="BM1017" s="13">
        <v>1.7419354838709677</v>
      </c>
      <c r="BN1017" s="13">
        <v>0.967741935483871</v>
      </c>
      <c r="BO1017" s="13">
        <v>0.38709677419354838</v>
      </c>
      <c r="BP1017" s="13">
        <v>0.16129032258064516</v>
      </c>
      <c r="BQ1017" s="13">
        <v>0.16129032258064516</v>
      </c>
      <c r="BR1017" s="13">
        <v>6.4516129032258063E-2</v>
      </c>
      <c r="BS1017" s="13">
        <v>6.4516129032258063E-2</v>
      </c>
      <c r="BT1017" s="13">
        <v>3.2258064516129031E-2</v>
      </c>
      <c r="BU1017" s="13">
        <v>3.2258064516129031E-2</v>
      </c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>
        <v>8.98</v>
      </c>
    </row>
    <row r="1018" spans="1:83" x14ac:dyDescent="0.2">
      <c r="A1018" s="10" t="s">
        <v>37</v>
      </c>
      <c r="B1018" s="10">
        <v>863</v>
      </c>
      <c r="C1018" s="10" t="s">
        <v>195</v>
      </c>
      <c r="D1018" s="10">
        <v>2025</v>
      </c>
      <c r="E1018" s="13">
        <v>5</v>
      </c>
      <c r="F1018" s="13" t="s">
        <v>1326</v>
      </c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>
        <v>8</v>
      </c>
    </row>
    <row r="1019" spans="1:83" x14ac:dyDescent="0.2">
      <c r="A1019" s="10" t="s">
        <v>37</v>
      </c>
      <c r="B1019" s="10">
        <v>838</v>
      </c>
      <c r="C1019" s="10" t="s">
        <v>98</v>
      </c>
      <c r="D1019" s="10">
        <v>2025</v>
      </c>
      <c r="E1019" s="13">
        <v>5</v>
      </c>
      <c r="F1019" s="13" t="s">
        <v>1323</v>
      </c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>
        <v>8</v>
      </c>
    </row>
    <row r="1020" spans="1:83" x14ac:dyDescent="0.2">
      <c r="A1020" s="10" t="s">
        <v>37</v>
      </c>
      <c r="B1020" s="10">
        <v>520</v>
      </c>
      <c r="C1020" s="10" t="s">
        <v>101</v>
      </c>
      <c r="D1020" s="10">
        <v>2025</v>
      </c>
      <c r="E1020" s="13">
        <v>5</v>
      </c>
      <c r="F1020" s="13" t="s">
        <v>1322</v>
      </c>
      <c r="G1020" s="13">
        <v>2671</v>
      </c>
      <c r="H1020" s="13">
        <v>2671</v>
      </c>
      <c r="I1020" s="13">
        <v>2218</v>
      </c>
      <c r="J1020" s="13">
        <v>1453</v>
      </c>
      <c r="K1020" s="13">
        <v>906</v>
      </c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>
        <v>86.161290322580641</v>
      </c>
      <c r="AA1020" s="13">
        <v>86.161290322580641</v>
      </c>
      <c r="AB1020" s="13">
        <v>71.548387096774192</v>
      </c>
      <c r="AC1020" s="13">
        <v>46.87096774193548</v>
      </c>
      <c r="AD1020" s="13">
        <v>29.225806451612904</v>
      </c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>
        <v>9</v>
      </c>
      <c r="AT1020" s="13">
        <v>9</v>
      </c>
      <c r="AU1020" s="13">
        <v>4</v>
      </c>
      <c r="AV1020" s="13">
        <v>2</v>
      </c>
      <c r="AW1020" s="13">
        <v>1</v>
      </c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>
        <v>0.29032258064516131</v>
      </c>
      <c r="BM1020" s="13">
        <v>0.29032258064516131</v>
      </c>
      <c r="BN1020" s="13">
        <v>0.12903225806451613</v>
      </c>
      <c r="BO1020" s="13">
        <v>6.4516129032258063E-2</v>
      </c>
      <c r="BP1020" s="13">
        <v>3.2258064516129031E-2</v>
      </c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</row>
    <row r="1021" spans="1:83" x14ac:dyDescent="0.2">
      <c r="A1021" s="10" t="s">
        <v>37</v>
      </c>
      <c r="B1021" s="10">
        <v>853</v>
      </c>
      <c r="C1021" s="10" t="s">
        <v>117</v>
      </c>
      <c r="D1021" s="10">
        <v>2025</v>
      </c>
      <c r="E1021" s="13">
        <v>5</v>
      </c>
      <c r="F1021" s="13" t="s">
        <v>1331</v>
      </c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>
        <v>0.1</v>
      </c>
    </row>
    <row r="1022" spans="1:83" x14ac:dyDescent="0.2">
      <c r="A1022" s="10" t="s">
        <v>37</v>
      </c>
      <c r="B1022" s="10">
        <v>817</v>
      </c>
      <c r="C1022" s="10" t="s">
        <v>93</v>
      </c>
      <c r="D1022" s="10">
        <v>2025</v>
      </c>
      <c r="E1022" s="13">
        <v>5</v>
      </c>
      <c r="F1022" s="13" t="s">
        <v>1332</v>
      </c>
      <c r="G1022" s="13">
        <v>338</v>
      </c>
      <c r="H1022" s="13">
        <v>338</v>
      </c>
      <c r="I1022" s="13">
        <v>338</v>
      </c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>
        <v>10.903225806451612</v>
      </c>
      <c r="AA1022" s="13">
        <v>10.903225806451612</v>
      </c>
      <c r="AB1022" s="13">
        <v>10.903225806451612</v>
      </c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>
        <v>1</v>
      </c>
      <c r="AT1022" s="13">
        <v>1</v>
      </c>
      <c r="AU1022" s="13">
        <v>1</v>
      </c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>
        <v>3.2258064516129031E-2</v>
      </c>
      <c r="BM1022" s="13">
        <v>3.2258064516129031E-2</v>
      </c>
      <c r="BN1022" s="13">
        <v>3.2258064516129031E-2</v>
      </c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</row>
    <row r="1023" spans="1:83" x14ac:dyDescent="0.2">
      <c r="A1023" s="10" t="s">
        <v>37</v>
      </c>
      <c r="B1023" s="10">
        <v>565</v>
      </c>
      <c r="C1023" s="10" t="s">
        <v>187</v>
      </c>
      <c r="D1023" s="10">
        <v>2025</v>
      </c>
      <c r="E1023" s="13">
        <v>5</v>
      </c>
      <c r="F1023" s="13" t="s">
        <v>1330</v>
      </c>
      <c r="G1023" s="13">
        <v>12493.970000000003</v>
      </c>
      <c r="H1023" s="13">
        <v>12493.970000000003</v>
      </c>
      <c r="I1023" s="13">
        <v>11232.970000000003</v>
      </c>
      <c r="J1023" s="13">
        <v>7109.0000000000027</v>
      </c>
      <c r="K1023" s="13">
        <v>5095</v>
      </c>
      <c r="L1023" s="13">
        <v>2565.9999999999995</v>
      </c>
      <c r="M1023" s="13">
        <v>2565.9999999999995</v>
      </c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>
        <v>403.03129032258073</v>
      </c>
      <c r="AA1023" s="13">
        <v>403.03129032258073</v>
      </c>
      <c r="AB1023" s="13">
        <v>362.35387096774201</v>
      </c>
      <c r="AC1023" s="13">
        <v>229.32258064516137</v>
      </c>
      <c r="AD1023" s="13">
        <v>164.35483870967741</v>
      </c>
      <c r="AE1023" s="13">
        <v>82.774193548387089</v>
      </c>
      <c r="AF1023" s="13">
        <v>82.774193548387089</v>
      </c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>
        <v>37</v>
      </c>
      <c r="AT1023" s="13">
        <v>36</v>
      </c>
      <c r="AU1023" s="13">
        <v>21</v>
      </c>
      <c r="AV1023" s="13">
        <v>8</v>
      </c>
      <c r="AW1023" s="13">
        <v>5</v>
      </c>
      <c r="AX1023" s="13">
        <v>2</v>
      </c>
      <c r="AY1023" s="13">
        <v>2</v>
      </c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>
        <v>1.1935483870967742</v>
      </c>
      <c r="BM1023" s="13">
        <v>1.1612903225806452</v>
      </c>
      <c r="BN1023" s="13">
        <v>0.67741935483870963</v>
      </c>
      <c r="BO1023" s="13">
        <v>0.25806451612903225</v>
      </c>
      <c r="BP1023" s="13">
        <v>0.16129032258064516</v>
      </c>
      <c r="BQ1023" s="13">
        <v>6.4516129032258063E-2</v>
      </c>
      <c r="BR1023" s="13">
        <v>6.4516129032258063E-2</v>
      </c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>
        <v>3.86</v>
      </c>
    </row>
    <row r="1024" spans="1:83" x14ac:dyDescent="0.2">
      <c r="A1024" s="10" t="s">
        <v>37</v>
      </c>
      <c r="B1024" s="10">
        <v>835</v>
      </c>
      <c r="C1024" s="10" t="s">
        <v>121</v>
      </c>
      <c r="D1024" s="10">
        <v>2025</v>
      </c>
      <c r="E1024" s="13">
        <v>5</v>
      </c>
      <c r="F1024" s="13" t="s">
        <v>1325</v>
      </c>
      <c r="G1024" s="13">
        <v>16127.040000000003</v>
      </c>
      <c r="H1024" s="13">
        <v>16127.04</v>
      </c>
      <c r="I1024" s="13">
        <v>14307.02</v>
      </c>
      <c r="J1024" s="13">
        <v>8299.9999999999982</v>
      </c>
      <c r="K1024" s="13">
        <v>4654</v>
      </c>
      <c r="L1024" s="13">
        <v>4654</v>
      </c>
      <c r="M1024" s="13">
        <v>4654</v>
      </c>
      <c r="N1024" s="13">
        <v>4654</v>
      </c>
      <c r="O1024" s="13">
        <v>3119</v>
      </c>
      <c r="P1024" s="13">
        <v>3119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>
        <v>520.22709677419368</v>
      </c>
      <c r="AA1024" s="13">
        <v>520.22709677419357</v>
      </c>
      <c r="AB1024" s="13">
        <v>461.51677419354843</v>
      </c>
      <c r="AC1024" s="13">
        <v>267.74193548387092</v>
      </c>
      <c r="AD1024" s="13">
        <v>150.12903225806451</v>
      </c>
      <c r="AE1024" s="13">
        <v>150.12903225806451</v>
      </c>
      <c r="AF1024" s="13">
        <v>150.12903225806451</v>
      </c>
      <c r="AG1024" s="13">
        <v>150.12903225806451</v>
      </c>
      <c r="AH1024" s="13">
        <v>100.61290322580645</v>
      </c>
      <c r="AI1024" s="13">
        <v>100.61290322580645</v>
      </c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>
        <v>40</v>
      </c>
      <c r="AT1024" s="13">
        <v>39</v>
      </c>
      <c r="AU1024" s="13">
        <v>25</v>
      </c>
      <c r="AV1024" s="13">
        <v>8</v>
      </c>
      <c r="AW1024" s="13">
        <v>2</v>
      </c>
      <c r="AX1024" s="13">
        <v>2</v>
      </c>
      <c r="AY1024" s="13">
        <v>2</v>
      </c>
      <c r="AZ1024" s="13">
        <v>2</v>
      </c>
      <c r="BA1024" s="13">
        <v>1</v>
      </c>
      <c r="BB1024" s="13">
        <v>1</v>
      </c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>
        <v>1.2903225806451613</v>
      </c>
      <c r="BM1024" s="13">
        <v>1.2580645161290323</v>
      </c>
      <c r="BN1024" s="13">
        <v>0.80645161290322576</v>
      </c>
      <c r="BO1024" s="13">
        <v>0.25806451612903225</v>
      </c>
      <c r="BP1024" s="13">
        <v>6.4516129032258063E-2</v>
      </c>
      <c r="BQ1024" s="13">
        <v>6.4516129032258063E-2</v>
      </c>
      <c r="BR1024" s="13">
        <v>6.4516129032258063E-2</v>
      </c>
      <c r="BS1024" s="13">
        <v>6.4516129032258063E-2</v>
      </c>
      <c r="BT1024" s="13">
        <v>3.2258064516129031E-2</v>
      </c>
      <c r="BU1024" s="13">
        <v>3.2258064516129031E-2</v>
      </c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>
        <v>7.1</v>
      </c>
    </row>
    <row r="1025" spans="1:83" x14ac:dyDescent="0.2">
      <c r="A1025" s="10" t="s">
        <v>33</v>
      </c>
      <c r="B1025" s="10">
        <v>817</v>
      </c>
      <c r="C1025" s="10" t="s">
        <v>93</v>
      </c>
      <c r="D1025" s="10">
        <v>2025</v>
      </c>
      <c r="E1025" s="13">
        <v>5</v>
      </c>
      <c r="F1025" s="13" t="s">
        <v>1348</v>
      </c>
      <c r="G1025" s="13">
        <v>719</v>
      </c>
      <c r="H1025" s="13">
        <v>719</v>
      </c>
      <c r="I1025" s="13">
        <v>719</v>
      </c>
      <c r="J1025" s="13">
        <v>719</v>
      </c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>
        <v>23.193548387096776</v>
      </c>
      <c r="AA1025" s="13">
        <v>23.193548387096776</v>
      </c>
      <c r="AB1025" s="13">
        <v>23.193548387096776</v>
      </c>
      <c r="AC1025" s="13">
        <v>23.193548387096776</v>
      </c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>
        <v>1</v>
      </c>
      <c r="AT1025" s="13">
        <v>1</v>
      </c>
      <c r="AU1025" s="13">
        <v>1</v>
      </c>
      <c r="AV1025" s="13">
        <v>1</v>
      </c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>
        <v>3.2258064516129031E-2</v>
      </c>
      <c r="BM1025" s="13">
        <v>3.2258064516129031E-2</v>
      </c>
      <c r="BN1025" s="13">
        <v>3.2258064516129031E-2</v>
      </c>
      <c r="BO1025" s="13">
        <v>3.2258064516129031E-2</v>
      </c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</row>
    <row r="1026" spans="1:83" x14ac:dyDescent="0.2">
      <c r="A1026" s="10" t="s">
        <v>33</v>
      </c>
      <c r="B1026" s="10">
        <v>557</v>
      </c>
      <c r="C1026" s="10" t="s">
        <v>182</v>
      </c>
      <c r="D1026" s="10">
        <v>2025</v>
      </c>
      <c r="E1026" s="13">
        <v>5</v>
      </c>
      <c r="F1026" s="13" t="s">
        <v>1334</v>
      </c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>
        <v>3.38</v>
      </c>
    </row>
    <row r="1027" spans="1:83" x14ac:dyDescent="0.2">
      <c r="A1027" s="10" t="s">
        <v>33</v>
      </c>
      <c r="B1027" s="10">
        <v>570</v>
      </c>
      <c r="C1027" s="10" t="s">
        <v>190</v>
      </c>
      <c r="D1027" s="10">
        <v>2025</v>
      </c>
      <c r="E1027" s="13">
        <v>5</v>
      </c>
      <c r="F1027" s="13" t="s">
        <v>1336</v>
      </c>
      <c r="G1027" s="13">
        <v>24464.019999999975</v>
      </c>
      <c r="H1027" s="13">
        <v>24464.019999999975</v>
      </c>
      <c r="I1027" s="13">
        <v>23964.999999999975</v>
      </c>
      <c r="J1027" s="13">
        <v>21747.999999999978</v>
      </c>
      <c r="K1027" s="13">
        <v>19589.999999999989</v>
      </c>
      <c r="L1027" s="13">
        <v>17778.999999999996</v>
      </c>
      <c r="M1027" s="13">
        <v>17778.999999999996</v>
      </c>
      <c r="N1027" s="13">
        <v>16381.000000000007</v>
      </c>
      <c r="O1027" s="13">
        <v>14881.000000000005</v>
      </c>
      <c r="P1027" s="13">
        <v>14881.000000000005</v>
      </c>
      <c r="Q1027" s="13">
        <v>5500.0000000000018</v>
      </c>
      <c r="R1027" s="13">
        <v>5500.0000000000018</v>
      </c>
      <c r="S1027" s="13"/>
      <c r="T1027" s="13"/>
      <c r="U1027" s="13"/>
      <c r="V1027" s="13"/>
      <c r="W1027" s="13"/>
      <c r="X1027" s="13"/>
      <c r="Y1027" s="13"/>
      <c r="Z1027" s="13">
        <v>789.16193548387014</v>
      </c>
      <c r="AA1027" s="13">
        <v>789.16193548387014</v>
      </c>
      <c r="AB1027" s="13">
        <v>773.0645161290314</v>
      </c>
      <c r="AC1027" s="13">
        <v>701.54838709677347</v>
      </c>
      <c r="AD1027" s="13">
        <v>631.93548387096735</v>
      </c>
      <c r="AE1027" s="13">
        <v>573.51612903225794</v>
      </c>
      <c r="AF1027" s="13">
        <v>573.51612903225794</v>
      </c>
      <c r="AG1027" s="13">
        <v>528.41935483870986</v>
      </c>
      <c r="AH1027" s="13">
        <v>480.03225806451633</v>
      </c>
      <c r="AI1027" s="13">
        <v>480.03225806451633</v>
      </c>
      <c r="AJ1027" s="13">
        <v>177.41935483870972</v>
      </c>
      <c r="AK1027" s="13">
        <v>177.41935483870972</v>
      </c>
      <c r="AL1027" s="13"/>
      <c r="AM1027" s="13"/>
      <c r="AN1027" s="13"/>
      <c r="AO1027" s="13"/>
      <c r="AP1027" s="13"/>
      <c r="AQ1027" s="13"/>
      <c r="AR1027" s="13"/>
      <c r="AS1027" s="13">
        <v>23</v>
      </c>
      <c r="AT1027" s="13">
        <v>23</v>
      </c>
      <c r="AU1027" s="13">
        <v>19</v>
      </c>
      <c r="AV1027" s="13">
        <v>12</v>
      </c>
      <c r="AW1027" s="13">
        <v>8</v>
      </c>
      <c r="AX1027" s="13">
        <v>6</v>
      </c>
      <c r="AY1027" s="13">
        <v>6</v>
      </c>
      <c r="AZ1027" s="13">
        <v>5</v>
      </c>
      <c r="BA1027" s="13">
        <v>4</v>
      </c>
      <c r="BB1027" s="13">
        <v>4</v>
      </c>
      <c r="BC1027" s="13">
        <v>1</v>
      </c>
      <c r="BD1027" s="13">
        <v>1</v>
      </c>
      <c r="BE1027" s="13"/>
      <c r="BF1027" s="13"/>
      <c r="BG1027" s="13"/>
      <c r="BH1027" s="13"/>
      <c r="BI1027" s="13"/>
      <c r="BJ1027" s="13"/>
      <c r="BK1027" s="13"/>
      <c r="BL1027" s="13">
        <v>0.74193548387096775</v>
      </c>
      <c r="BM1027" s="13">
        <v>0.74193548387096775</v>
      </c>
      <c r="BN1027" s="13">
        <v>0.61290322580645162</v>
      </c>
      <c r="BO1027" s="13">
        <v>0.38709677419354838</v>
      </c>
      <c r="BP1027" s="13">
        <v>0.25806451612903225</v>
      </c>
      <c r="BQ1027" s="13">
        <v>0.19354838709677419</v>
      </c>
      <c r="BR1027" s="13">
        <v>0.19354838709677419</v>
      </c>
      <c r="BS1027" s="13">
        <v>0.16129032258064516</v>
      </c>
      <c r="BT1027" s="13">
        <v>0.12903225806451613</v>
      </c>
      <c r="BU1027" s="13">
        <v>0.12903225806451613</v>
      </c>
      <c r="BV1027" s="13">
        <v>3.2258064516129031E-2</v>
      </c>
      <c r="BW1027" s="13">
        <v>3.2258064516129031E-2</v>
      </c>
      <c r="BX1027" s="13"/>
      <c r="BY1027" s="13"/>
      <c r="BZ1027" s="13"/>
      <c r="CA1027" s="13"/>
      <c r="CB1027" s="13"/>
      <c r="CC1027" s="13"/>
      <c r="CD1027" s="13"/>
      <c r="CE1027" s="13">
        <v>47.119444444375112</v>
      </c>
    </row>
    <row r="1028" spans="1:83" x14ac:dyDescent="0.2">
      <c r="A1028" s="10" t="s">
        <v>33</v>
      </c>
      <c r="B1028" s="10">
        <v>517</v>
      </c>
      <c r="C1028" s="10" t="s">
        <v>165</v>
      </c>
      <c r="D1028" s="10">
        <v>2025</v>
      </c>
      <c r="E1028" s="13">
        <v>5</v>
      </c>
      <c r="F1028" s="13" t="s">
        <v>1337</v>
      </c>
      <c r="G1028" s="13">
        <v>17095.999999999996</v>
      </c>
      <c r="H1028" s="13">
        <v>17095.999999999996</v>
      </c>
      <c r="I1028" s="13">
        <v>16689</v>
      </c>
      <c r="J1028" s="13">
        <v>13138.000000000004</v>
      </c>
      <c r="K1028" s="13">
        <v>11439.000000000004</v>
      </c>
      <c r="L1028" s="13">
        <v>11439.000000000004</v>
      </c>
      <c r="M1028" s="13">
        <v>8220</v>
      </c>
      <c r="N1028" s="13">
        <v>6756.0000000000009</v>
      </c>
      <c r="O1028" s="13">
        <v>5122.0000000000009</v>
      </c>
      <c r="P1028" s="13">
        <v>3000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>
        <v>551.48387096774184</v>
      </c>
      <c r="AA1028" s="13">
        <v>551.48387096774184</v>
      </c>
      <c r="AB1028" s="13">
        <v>538.35483870967744</v>
      </c>
      <c r="AC1028" s="13">
        <v>423.80645161290334</v>
      </c>
      <c r="AD1028" s="13">
        <v>369.00000000000011</v>
      </c>
      <c r="AE1028" s="13">
        <v>369.00000000000011</v>
      </c>
      <c r="AF1028" s="13">
        <v>265.16129032258067</v>
      </c>
      <c r="AG1028" s="13">
        <v>217.93548387096777</v>
      </c>
      <c r="AH1028" s="13">
        <v>165.22580645161293</v>
      </c>
      <c r="AI1028" s="13">
        <v>96.774193548387103</v>
      </c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>
        <v>23</v>
      </c>
      <c r="AT1028" s="13">
        <v>23</v>
      </c>
      <c r="AU1028" s="13">
        <v>20</v>
      </c>
      <c r="AV1028" s="13">
        <v>10</v>
      </c>
      <c r="AW1028" s="13">
        <v>7</v>
      </c>
      <c r="AX1028" s="13">
        <v>7</v>
      </c>
      <c r="AY1028" s="13">
        <v>4</v>
      </c>
      <c r="AZ1028" s="13">
        <v>3</v>
      </c>
      <c r="BA1028" s="13">
        <v>2</v>
      </c>
      <c r="BB1028" s="13">
        <v>1</v>
      </c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>
        <v>0.74193548387096775</v>
      </c>
      <c r="BM1028" s="13">
        <v>0.74193548387096775</v>
      </c>
      <c r="BN1028" s="13">
        <v>0.64516129032258063</v>
      </c>
      <c r="BO1028" s="13">
        <v>0.32258064516129031</v>
      </c>
      <c r="BP1028" s="13">
        <v>0.22580645161290322</v>
      </c>
      <c r="BQ1028" s="13">
        <v>0.22580645161290322</v>
      </c>
      <c r="BR1028" s="13">
        <v>0.12903225806451613</v>
      </c>
      <c r="BS1028" s="13">
        <v>9.6774193548387094E-2</v>
      </c>
      <c r="BT1028" s="13">
        <v>6.4516129032258063E-2</v>
      </c>
      <c r="BU1028" s="13">
        <v>3.2258064516129031E-2</v>
      </c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>
        <v>27.008888889227528</v>
      </c>
    </row>
    <row r="1029" spans="1:83" x14ac:dyDescent="0.2">
      <c r="A1029" s="10" t="s">
        <v>33</v>
      </c>
      <c r="B1029" s="10">
        <v>889</v>
      </c>
      <c r="C1029" s="10" t="s">
        <v>106</v>
      </c>
      <c r="D1029" s="10">
        <v>2025</v>
      </c>
      <c r="E1029" s="13">
        <v>5</v>
      </c>
      <c r="F1029" s="13" t="s">
        <v>1339</v>
      </c>
      <c r="G1029" s="13">
        <v>145426.92000000033</v>
      </c>
      <c r="H1029" s="13">
        <v>145426.92000000022</v>
      </c>
      <c r="I1029" s="13">
        <v>140897.98000000016</v>
      </c>
      <c r="J1029" s="13">
        <v>121641.02000000014</v>
      </c>
      <c r="K1029" s="13">
        <v>100329.0000000001</v>
      </c>
      <c r="L1029" s="13">
        <v>95950.000000000073</v>
      </c>
      <c r="M1029" s="13">
        <v>86089.000000000044</v>
      </c>
      <c r="N1029" s="13">
        <v>80965.000000000029</v>
      </c>
      <c r="O1029" s="13">
        <v>75867.000000000029</v>
      </c>
      <c r="P1029" s="13">
        <v>71867</v>
      </c>
      <c r="Q1029" s="13">
        <v>49940.999999999993</v>
      </c>
      <c r="R1029" s="13">
        <v>49940.999999999993</v>
      </c>
      <c r="S1029" s="13">
        <v>44020.999999999993</v>
      </c>
      <c r="T1029" s="13">
        <v>44020.999999999993</v>
      </c>
      <c r="U1029" s="13">
        <v>44020.999999999993</v>
      </c>
      <c r="V1029" s="13">
        <v>44020.999999999993</v>
      </c>
      <c r="W1029" s="13">
        <v>27245.999999999996</v>
      </c>
      <c r="X1029" s="13"/>
      <c r="Y1029" s="13"/>
      <c r="Z1029" s="13">
        <v>4691.1909677419462</v>
      </c>
      <c r="AA1029" s="13">
        <v>4691.1909677419426</v>
      </c>
      <c r="AB1029" s="13">
        <v>4545.096129032263</v>
      </c>
      <c r="AC1029" s="13">
        <v>3923.9038709677461</v>
      </c>
      <c r="AD1029" s="13">
        <v>3236.4193548387129</v>
      </c>
      <c r="AE1029" s="13">
        <v>3095.1612903225828</v>
      </c>
      <c r="AF1029" s="13">
        <v>2777.0645161290336</v>
      </c>
      <c r="AG1029" s="13">
        <v>2611.7741935483882</v>
      </c>
      <c r="AH1029" s="13">
        <v>2447.3225806451624</v>
      </c>
      <c r="AI1029" s="13">
        <v>2318.2903225806454</v>
      </c>
      <c r="AJ1029" s="13">
        <v>1610.9999999999998</v>
      </c>
      <c r="AK1029" s="13">
        <v>1610.9999999999998</v>
      </c>
      <c r="AL1029" s="13">
        <v>1420.0322580645159</v>
      </c>
      <c r="AM1029" s="13">
        <v>1420.0322580645159</v>
      </c>
      <c r="AN1029" s="13">
        <v>1420.0322580645159</v>
      </c>
      <c r="AO1029" s="13">
        <v>1420.0322580645159</v>
      </c>
      <c r="AP1029" s="13">
        <v>878.90322580645147</v>
      </c>
      <c r="AQ1029" s="13"/>
      <c r="AR1029" s="13"/>
      <c r="AS1029" s="13">
        <v>186</v>
      </c>
      <c r="AT1029" s="13">
        <v>166</v>
      </c>
      <c r="AU1029" s="13">
        <v>128</v>
      </c>
      <c r="AV1029" s="13">
        <v>68</v>
      </c>
      <c r="AW1029" s="13">
        <v>33</v>
      </c>
      <c r="AX1029" s="13">
        <v>28</v>
      </c>
      <c r="AY1029" s="13">
        <v>19</v>
      </c>
      <c r="AZ1029" s="13">
        <v>15</v>
      </c>
      <c r="BA1029" s="13">
        <v>12</v>
      </c>
      <c r="BB1029" s="13">
        <v>10</v>
      </c>
      <c r="BC1029" s="13">
        <v>3</v>
      </c>
      <c r="BD1029" s="13">
        <v>3</v>
      </c>
      <c r="BE1029" s="13">
        <v>2</v>
      </c>
      <c r="BF1029" s="13">
        <v>2</v>
      </c>
      <c r="BG1029" s="13">
        <v>2</v>
      </c>
      <c r="BH1029" s="13">
        <v>2</v>
      </c>
      <c r="BI1029" s="13">
        <v>1</v>
      </c>
      <c r="BJ1029" s="13"/>
      <c r="BK1029" s="13"/>
      <c r="BL1029" s="13">
        <v>6</v>
      </c>
      <c r="BM1029" s="13">
        <v>5.354838709677419</v>
      </c>
      <c r="BN1029" s="13">
        <v>4.129032258064516</v>
      </c>
      <c r="BO1029" s="13">
        <v>2.193548387096774</v>
      </c>
      <c r="BP1029" s="13">
        <v>1.064516129032258</v>
      </c>
      <c r="BQ1029" s="13">
        <v>0.90322580645161288</v>
      </c>
      <c r="BR1029" s="13">
        <v>0.61290322580645162</v>
      </c>
      <c r="BS1029" s="13">
        <v>0.4838709677419355</v>
      </c>
      <c r="BT1029" s="13">
        <v>0.38709677419354838</v>
      </c>
      <c r="BU1029" s="13">
        <v>0.32258064516129031</v>
      </c>
      <c r="BV1029" s="13">
        <v>9.6774193548387094E-2</v>
      </c>
      <c r="BW1029" s="13">
        <v>9.6774193548387094E-2</v>
      </c>
      <c r="BX1029" s="13">
        <v>6.4516129032258063E-2</v>
      </c>
      <c r="BY1029" s="13">
        <v>6.4516129032258063E-2</v>
      </c>
      <c r="BZ1029" s="13">
        <v>6.4516129032258063E-2</v>
      </c>
      <c r="CA1029" s="13">
        <v>6.4516129032258063E-2</v>
      </c>
      <c r="CB1029" s="13">
        <v>3.2258064516129031E-2</v>
      </c>
      <c r="CC1029" s="13"/>
      <c r="CD1029" s="13"/>
      <c r="CE1029" s="13">
        <v>142.35472222316312</v>
      </c>
    </row>
    <row r="1030" spans="1:83" x14ac:dyDescent="0.2">
      <c r="A1030" s="10" t="s">
        <v>33</v>
      </c>
      <c r="B1030" s="10">
        <v>812</v>
      </c>
      <c r="C1030" s="10" t="s">
        <v>157</v>
      </c>
      <c r="D1030" s="10">
        <v>2025</v>
      </c>
      <c r="E1030" s="13">
        <v>5</v>
      </c>
      <c r="F1030" s="13" t="s">
        <v>1347</v>
      </c>
      <c r="G1030" s="13">
        <v>224407.80000000025</v>
      </c>
      <c r="H1030" s="13">
        <v>224407.80000000025</v>
      </c>
      <c r="I1030" s="13">
        <v>218305.89000000033</v>
      </c>
      <c r="J1030" s="13">
        <v>193868.85000000027</v>
      </c>
      <c r="K1030" s="13">
        <v>155055.90000000031</v>
      </c>
      <c r="L1030" s="13">
        <v>148007.90000000031</v>
      </c>
      <c r="M1030" s="13">
        <v>120771.90000000023</v>
      </c>
      <c r="N1030" s="13">
        <v>107738.90000000018</v>
      </c>
      <c r="O1030" s="13">
        <v>97220.900000000169</v>
      </c>
      <c r="P1030" s="13">
        <v>79334.900000000256</v>
      </c>
      <c r="Q1030" s="13">
        <v>5594</v>
      </c>
      <c r="R1030" s="13">
        <v>5594</v>
      </c>
      <c r="S1030" s="13"/>
      <c r="T1030" s="13"/>
      <c r="U1030" s="13"/>
      <c r="V1030" s="13"/>
      <c r="W1030" s="13"/>
      <c r="X1030" s="13"/>
      <c r="Y1030" s="13"/>
      <c r="Z1030" s="13">
        <v>7238.9612903225889</v>
      </c>
      <c r="AA1030" s="13">
        <v>7238.9612903225889</v>
      </c>
      <c r="AB1030" s="13">
        <v>7042.1254838709783</v>
      </c>
      <c r="AC1030" s="13">
        <v>6253.833870967751</v>
      </c>
      <c r="AD1030" s="13">
        <v>5001.8032258064613</v>
      </c>
      <c r="AE1030" s="13">
        <v>4774.4483870967842</v>
      </c>
      <c r="AF1030" s="13">
        <v>3895.8677419354913</v>
      </c>
      <c r="AG1030" s="13">
        <v>3475.4483870967802</v>
      </c>
      <c r="AH1030" s="13">
        <v>3136.1580645161343</v>
      </c>
      <c r="AI1030" s="13">
        <v>2559.1903225806536</v>
      </c>
      <c r="AJ1030" s="13">
        <v>180.45161290322579</v>
      </c>
      <c r="AK1030" s="13">
        <v>180.45161290322579</v>
      </c>
      <c r="AL1030" s="13"/>
      <c r="AM1030" s="13"/>
      <c r="AN1030" s="13"/>
      <c r="AO1030" s="13"/>
      <c r="AP1030" s="13"/>
      <c r="AQ1030" s="13"/>
      <c r="AR1030" s="13"/>
      <c r="AS1030" s="13">
        <v>275</v>
      </c>
      <c r="AT1030" s="13">
        <v>261</v>
      </c>
      <c r="AU1030" s="13">
        <v>216</v>
      </c>
      <c r="AV1030" s="13">
        <v>143</v>
      </c>
      <c r="AW1030" s="13">
        <v>82</v>
      </c>
      <c r="AX1030" s="13">
        <v>74</v>
      </c>
      <c r="AY1030" s="13">
        <v>49</v>
      </c>
      <c r="AZ1030" s="13">
        <v>39</v>
      </c>
      <c r="BA1030" s="13">
        <v>33</v>
      </c>
      <c r="BB1030" s="13">
        <v>25</v>
      </c>
      <c r="BC1030" s="13">
        <v>1</v>
      </c>
      <c r="BD1030" s="13">
        <v>1</v>
      </c>
      <c r="BE1030" s="13"/>
      <c r="BF1030" s="13"/>
      <c r="BG1030" s="13"/>
      <c r="BH1030" s="13"/>
      <c r="BI1030" s="13"/>
      <c r="BJ1030" s="13"/>
      <c r="BK1030" s="13"/>
      <c r="BL1030" s="13">
        <v>8.870967741935484</v>
      </c>
      <c r="BM1030" s="13">
        <v>8.4193548387096779</v>
      </c>
      <c r="BN1030" s="13">
        <v>6.967741935483871</v>
      </c>
      <c r="BO1030" s="13">
        <v>4.612903225806452</v>
      </c>
      <c r="BP1030" s="13">
        <v>2.6451612903225805</v>
      </c>
      <c r="BQ1030" s="13">
        <v>2.3870967741935485</v>
      </c>
      <c r="BR1030" s="13">
        <v>1.5806451612903225</v>
      </c>
      <c r="BS1030" s="13">
        <v>1.2580645161290323</v>
      </c>
      <c r="BT1030" s="13">
        <v>1.064516129032258</v>
      </c>
      <c r="BU1030" s="13">
        <v>0.80645161290322576</v>
      </c>
      <c r="BV1030" s="13">
        <v>3.2258064516129031E-2</v>
      </c>
      <c r="BW1030" s="13">
        <v>3.2258064516129031E-2</v>
      </c>
      <c r="BX1030" s="13"/>
      <c r="BY1030" s="13"/>
      <c r="BZ1030" s="13"/>
      <c r="CA1030" s="13"/>
      <c r="CB1030" s="13"/>
      <c r="CC1030" s="13"/>
      <c r="CD1030" s="13"/>
      <c r="CE1030" s="13">
        <v>150.90972222271375</v>
      </c>
    </row>
    <row r="1031" spans="1:83" x14ac:dyDescent="0.2">
      <c r="A1031" s="10" t="s">
        <v>33</v>
      </c>
      <c r="B1031" s="10">
        <v>886</v>
      </c>
      <c r="C1031" s="10" t="s">
        <v>116</v>
      </c>
      <c r="D1031" s="10">
        <v>2025</v>
      </c>
      <c r="E1031" s="13">
        <v>5</v>
      </c>
      <c r="F1031" s="13" t="s">
        <v>1346</v>
      </c>
      <c r="G1031" s="13">
        <v>115743.04000000026</v>
      </c>
      <c r="H1031" s="13">
        <v>115743.04000000027</v>
      </c>
      <c r="I1031" s="13">
        <v>112693.04000000026</v>
      </c>
      <c r="J1031" s="13">
        <v>97952.020000000251</v>
      </c>
      <c r="K1031" s="13">
        <v>76599.00000000016</v>
      </c>
      <c r="L1031" s="13">
        <v>72181.000000000029</v>
      </c>
      <c r="M1031" s="13">
        <v>64622.999999999905</v>
      </c>
      <c r="N1031" s="13">
        <v>53889.999999999913</v>
      </c>
      <c r="O1031" s="13">
        <v>43415.999999999927</v>
      </c>
      <c r="P1031" s="13">
        <v>30461.999999999949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>
        <v>3733.6464516129113</v>
      </c>
      <c r="AA1031" s="13">
        <v>3733.6464516129117</v>
      </c>
      <c r="AB1031" s="13">
        <v>3635.2593548387181</v>
      </c>
      <c r="AC1031" s="13">
        <v>3159.7425806451693</v>
      </c>
      <c r="AD1031" s="13">
        <v>2470.9354838709728</v>
      </c>
      <c r="AE1031" s="13">
        <v>2328.4193548387107</v>
      </c>
      <c r="AF1031" s="13">
        <v>2084.6129032258036</v>
      </c>
      <c r="AG1031" s="13">
        <v>1738.3870967741907</v>
      </c>
      <c r="AH1031" s="13">
        <v>1400.5161290322558</v>
      </c>
      <c r="AI1031" s="13">
        <v>982.64516129032097</v>
      </c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>
        <v>165</v>
      </c>
      <c r="AT1031" s="13">
        <v>151</v>
      </c>
      <c r="AU1031" s="13">
        <v>126</v>
      </c>
      <c r="AV1031" s="13">
        <v>77</v>
      </c>
      <c r="AW1031" s="13">
        <v>42</v>
      </c>
      <c r="AX1031" s="13">
        <v>37</v>
      </c>
      <c r="AY1031" s="13">
        <v>30</v>
      </c>
      <c r="AZ1031" s="13">
        <v>22</v>
      </c>
      <c r="BA1031" s="13">
        <v>16</v>
      </c>
      <c r="BB1031" s="13">
        <v>10</v>
      </c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>
        <v>5.32258064516129</v>
      </c>
      <c r="BM1031" s="13">
        <v>4.870967741935484</v>
      </c>
      <c r="BN1031" s="13">
        <v>4.064516129032258</v>
      </c>
      <c r="BO1031" s="13">
        <v>2.4838709677419355</v>
      </c>
      <c r="BP1031" s="13">
        <v>1.3548387096774193</v>
      </c>
      <c r="BQ1031" s="13">
        <v>1.1935483870967742</v>
      </c>
      <c r="BR1031" s="13">
        <v>0.967741935483871</v>
      </c>
      <c r="BS1031" s="13">
        <v>0.70967741935483875</v>
      </c>
      <c r="BT1031" s="13">
        <v>0.5161290322580645</v>
      </c>
      <c r="BU1031" s="13">
        <v>0.32258064516129031</v>
      </c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>
        <v>139.15777777810581</v>
      </c>
    </row>
    <row r="1032" spans="1:83" x14ac:dyDescent="0.2">
      <c r="A1032" s="10" t="s">
        <v>33</v>
      </c>
      <c r="B1032" s="10">
        <v>863</v>
      </c>
      <c r="C1032" s="10" t="s">
        <v>195</v>
      </c>
      <c r="D1032" s="10">
        <v>2025</v>
      </c>
      <c r="E1032" s="13">
        <v>5</v>
      </c>
      <c r="F1032" s="13" t="s">
        <v>1344</v>
      </c>
      <c r="G1032" s="13">
        <v>47997.019999999975</v>
      </c>
      <c r="H1032" s="13">
        <v>47997.019999999982</v>
      </c>
      <c r="I1032" s="13">
        <v>46025.01999999999</v>
      </c>
      <c r="J1032" s="13">
        <v>41121.01999999999</v>
      </c>
      <c r="K1032" s="13">
        <v>30386.999999999993</v>
      </c>
      <c r="L1032" s="13">
        <v>28638.999999999993</v>
      </c>
      <c r="M1032" s="13">
        <v>25425.999999999993</v>
      </c>
      <c r="N1032" s="13">
        <v>20051</v>
      </c>
      <c r="O1032" s="13">
        <v>20051</v>
      </c>
      <c r="P1032" s="13">
        <v>20051</v>
      </c>
      <c r="Q1032" s="13">
        <v>16775</v>
      </c>
      <c r="R1032" s="13">
        <v>16775</v>
      </c>
      <c r="S1032" s="13">
        <v>16775</v>
      </c>
      <c r="T1032" s="13">
        <v>16775</v>
      </c>
      <c r="U1032" s="13">
        <v>16775</v>
      </c>
      <c r="V1032" s="13">
        <v>16775</v>
      </c>
      <c r="W1032" s="13"/>
      <c r="X1032" s="13"/>
      <c r="Y1032" s="13"/>
      <c r="Z1032" s="13">
        <v>1548.2909677419348</v>
      </c>
      <c r="AA1032" s="13">
        <v>1548.290967741935</v>
      </c>
      <c r="AB1032" s="13">
        <v>1484.6780645161286</v>
      </c>
      <c r="AC1032" s="13">
        <v>1326.4845161290318</v>
      </c>
      <c r="AD1032" s="13">
        <v>980.2258064516127</v>
      </c>
      <c r="AE1032" s="13">
        <v>923.83870967741916</v>
      </c>
      <c r="AF1032" s="13">
        <v>820.19354838709648</v>
      </c>
      <c r="AG1032" s="13">
        <v>646.80645161290317</v>
      </c>
      <c r="AH1032" s="13">
        <v>646.80645161290317</v>
      </c>
      <c r="AI1032" s="13">
        <v>646.80645161290317</v>
      </c>
      <c r="AJ1032" s="13">
        <v>541.12903225806451</v>
      </c>
      <c r="AK1032" s="13">
        <v>541.12903225806451</v>
      </c>
      <c r="AL1032" s="13">
        <v>541.12903225806451</v>
      </c>
      <c r="AM1032" s="13">
        <v>541.12903225806451</v>
      </c>
      <c r="AN1032" s="13">
        <v>541.12903225806451</v>
      </c>
      <c r="AO1032" s="13">
        <v>541.12903225806451</v>
      </c>
      <c r="AP1032" s="13"/>
      <c r="AQ1032" s="13"/>
      <c r="AR1032" s="13"/>
      <c r="AS1032" s="13">
        <v>63</v>
      </c>
      <c r="AT1032" s="13">
        <v>57</v>
      </c>
      <c r="AU1032" s="13">
        <v>41</v>
      </c>
      <c r="AV1032" s="13">
        <v>27</v>
      </c>
      <c r="AW1032" s="13">
        <v>11</v>
      </c>
      <c r="AX1032" s="13">
        <v>9</v>
      </c>
      <c r="AY1032" s="13">
        <v>6</v>
      </c>
      <c r="AZ1032" s="13">
        <v>2</v>
      </c>
      <c r="BA1032" s="13">
        <v>2</v>
      </c>
      <c r="BB1032" s="13">
        <v>2</v>
      </c>
      <c r="BC1032" s="13">
        <v>1</v>
      </c>
      <c r="BD1032" s="13">
        <v>1</v>
      </c>
      <c r="BE1032" s="13">
        <v>1</v>
      </c>
      <c r="BF1032" s="13">
        <v>1</v>
      </c>
      <c r="BG1032" s="13">
        <v>1</v>
      </c>
      <c r="BH1032" s="13">
        <v>1</v>
      </c>
      <c r="BI1032" s="13"/>
      <c r="BJ1032" s="13"/>
      <c r="BK1032" s="13"/>
      <c r="BL1032" s="13">
        <v>2.032258064516129</v>
      </c>
      <c r="BM1032" s="13">
        <v>1.8387096774193548</v>
      </c>
      <c r="BN1032" s="13">
        <v>1.3225806451612903</v>
      </c>
      <c r="BO1032" s="13">
        <v>0.87096774193548387</v>
      </c>
      <c r="BP1032" s="13">
        <v>0.35483870967741937</v>
      </c>
      <c r="BQ1032" s="13">
        <v>0.29032258064516131</v>
      </c>
      <c r="BR1032" s="13">
        <v>0.19354838709677419</v>
      </c>
      <c r="BS1032" s="13">
        <v>6.4516129032258063E-2</v>
      </c>
      <c r="BT1032" s="13">
        <v>6.4516129032258063E-2</v>
      </c>
      <c r="BU1032" s="13">
        <v>6.4516129032258063E-2</v>
      </c>
      <c r="BV1032" s="13">
        <v>3.2258064516129031E-2</v>
      </c>
      <c r="BW1032" s="13">
        <v>3.2258064516129031E-2</v>
      </c>
      <c r="BX1032" s="13">
        <v>3.2258064516129031E-2</v>
      </c>
      <c r="BY1032" s="13">
        <v>3.2258064516129031E-2</v>
      </c>
      <c r="BZ1032" s="13">
        <v>3.2258064516129031E-2</v>
      </c>
      <c r="CA1032" s="13">
        <v>3.2258064516129031E-2</v>
      </c>
      <c r="CB1032" s="13"/>
      <c r="CC1032" s="13"/>
      <c r="CD1032" s="13"/>
      <c r="CE1032" s="13">
        <v>90.684444444468241</v>
      </c>
    </row>
    <row r="1033" spans="1:83" x14ac:dyDescent="0.2">
      <c r="A1033" s="10" t="s">
        <v>33</v>
      </c>
      <c r="B1033" s="10">
        <v>523</v>
      </c>
      <c r="C1033" s="10" t="s">
        <v>114</v>
      </c>
      <c r="D1033" s="10">
        <v>2025</v>
      </c>
      <c r="E1033" s="13">
        <v>5</v>
      </c>
      <c r="F1033" s="13" t="s">
        <v>1345</v>
      </c>
      <c r="G1033" s="13">
        <v>174774.84000000043</v>
      </c>
      <c r="H1033" s="13">
        <v>174774.8400000004</v>
      </c>
      <c r="I1033" s="13">
        <v>170537.74000000043</v>
      </c>
      <c r="J1033" s="13">
        <v>143308.00000000026</v>
      </c>
      <c r="K1033" s="13">
        <v>120646.00000000031</v>
      </c>
      <c r="L1033" s="13">
        <v>112819.00000000022</v>
      </c>
      <c r="M1033" s="13">
        <v>98023.000000000087</v>
      </c>
      <c r="N1033" s="13">
        <v>87536.000000000087</v>
      </c>
      <c r="O1033" s="13">
        <v>80438.000000000102</v>
      </c>
      <c r="P1033" s="13">
        <v>69454.999999999956</v>
      </c>
      <c r="Q1033" s="13">
        <v>25829.999999999996</v>
      </c>
      <c r="R1033" s="13">
        <v>25829.999999999996</v>
      </c>
      <c r="S1033" s="13">
        <v>25829.999999999996</v>
      </c>
      <c r="T1033" s="13">
        <v>25829.999999999996</v>
      </c>
      <c r="U1033" s="13">
        <v>25829.999999999996</v>
      </c>
      <c r="V1033" s="13">
        <v>15330.000000000005</v>
      </c>
      <c r="W1033" s="13"/>
      <c r="X1033" s="13"/>
      <c r="Y1033" s="13"/>
      <c r="Z1033" s="13">
        <v>5637.8980645161428</v>
      </c>
      <c r="AA1033" s="13">
        <v>5637.8980645161419</v>
      </c>
      <c r="AB1033" s="13">
        <v>5501.2174193548526</v>
      </c>
      <c r="AC1033" s="13">
        <v>4622.8387096774277</v>
      </c>
      <c r="AD1033" s="13">
        <v>3891.806451612913</v>
      </c>
      <c r="AE1033" s="13">
        <v>3639.3225806451683</v>
      </c>
      <c r="AF1033" s="13">
        <v>3162.0322580645188</v>
      </c>
      <c r="AG1033" s="13">
        <v>2823.7419354838739</v>
      </c>
      <c r="AH1033" s="13">
        <v>2594.7741935483905</v>
      </c>
      <c r="AI1033" s="13">
        <v>2240.4838709677406</v>
      </c>
      <c r="AJ1033" s="13">
        <v>833.22580645161281</v>
      </c>
      <c r="AK1033" s="13">
        <v>833.22580645161281</v>
      </c>
      <c r="AL1033" s="13">
        <v>833.22580645161281</v>
      </c>
      <c r="AM1033" s="13">
        <v>833.22580645161281</v>
      </c>
      <c r="AN1033" s="13">
        <v>833.22580645161281</v>
      </c>
      <c r="AO1033" s="13">
        <v>494.51612903225822</v>
      </c>
      <c r="AP1033" s="13"/>
      <c r="AQ1033" s="13"/>
      <c r="AR1033" s="13"/>
      <c r="AS1033" s="13">
        <v>232</v>
      </c>
      <c r="AT1033" s="13">
        <v>213</v>
      </c>
      <c r="AU1033" s="13">
        <v>180</v>
      </c>
      <c r="AV1033" s="13">
        <v>93</v>
      </c>
      <c r="AW1033" s="13">
        <v>56</v>
      </c>
      <c r="AX1033" s="13">
        <v>47</v>
      </c>
      <c r="AY1033" s="13">
        <v>33</v>
      </c>
      <c r="AZ1033" s="13">
        <v>25</v>
      </c>
      <c r="BA1033" s="13">
        <v>21</v>
      </c>
      <c r="BB1033" s="13">
        <v>16</v>
      </c>
      <c r="BC1033" s="13">
        <v>2</v>
      </c>
      <c r="BD1033" s="13">
        <v>2</v>
      </c>
      <c r="BE1033" s="13">
        <v>2</v>
      </c>
      <c r="BF1033" s="13">
        <v>2</v>
      </c>
      <c r="BG1033" s="13">
        <v>2</v>
      </c>
      <c r="BH1033" s="13">
        <v>1</v>
      </c>
      <c r="BI1033" s="13"/>
      <c r="BJ1033" s="13"/>
      <c r="BK1033" s="13"/>
      <c r="BL1033" s="13">
        <v>7.4838709677419351</v>
      </c>
      <c r="BM1033" s="13">
        <v>6.870967741935484</v>
      </c>
      <c r="BN1033" s="13">
        <v>5.806451612903226</v>
      </c>
      <c r="BO1033" s="13">
        <v>3</v>
      </c>
      <c r="BP1033" s="13">
        <v>1.8064516129032258</v>
      </c>
      <c r="BQ1033" s="13">
        <v>1.5161290322580645</v>
      </c>
      <c r="BR1033" s="13">
        <v>1.064516129032258</v>
      </c>
      <c r="BS1033" s="13">
        <v>0.80645161290322576</v>
      </c>
      <c r="BT1033" s="13">
        <v>0.67741935483870963</v>
      </c>
      <c r="BU1033" s="13">
        <v>0.5161290322580645</v>
      </c>
      <c r="BV1033" s="13">
        <v>6.4516129032258063E-2</v>
      </c>
      <c r="BW1033" s="13">
        <v>6.4516129032258063E-2</v>
      </c>
      <c r="BX1033" s="13">
        <v>6.4516129032258063E-2</v>
      </c>
      <c r="BY1033" s="13">
        <v>6.4516129032258063E-2</v>
      </c>
      <c r="BZ1033" s="13">
        <v>6.4516129032258063E-2</v>
      </c>
      <c r="CA1033" s="13">
        <v>3.2258064516129031E-2</v>
      </c>
      <c r="CB1033" s="13"/>
      <c r="CC1033" s="13"/>
      <c r="CD1033" s="13"/>
      <c r="CE1033" s="13">
        <v>162.20333333374234</v>
      </c>
    </row>
    <row r="1034" spans="1:83" x14ac:dyDescent="0.2">
      <c r="A1034" s="10" t="s">
        <v>33</v>
      </c>
      <c r="B1034" s="10">
        <v>832</v>
      </c>
      <c r="C1034" s="10" t="s">
        <v>115</v>
      </c>
      <c r="D1034" s="10">
        <v>2025</v>
      </c>
      <c r="E1034" s="13">
        <v>5</v>
      </c>
      <c r="F1034" s="13" t="s">
        <v>1340</v>
      </c>
      <c r="G1034" s="13">
        <v>163429.89000000025</v>
      </c>
      <c r="H1034" s="13">
        <v>163429.89000000019</v>
      </c>
      <c r="I1034" s="13">
        <v>159200.99000000022</v>
      </c>
      <c r="J1034" s="13">
        <v>142231.0000000002</v>
      </c>
      <c r="K1034" s="13">
        <v>124445.00000000022</v>
      </c>
      <c r="L1034" s="13">
        <v>119154.00000000016</v>
      </c>
      <c r="M1034" s="13">
        <v>104385.00000000016</v>
      </c>
      <c r="N1034" s="13">
        <v>97711.000000000116</v>
      </c>
      <c r="O1034" s="13">
        <v>81313.000000000029</v>
      </c>
      <c r="P1034" s="13">
        <v>68495.999999999971</v>
      </c>
      <c r="Q1034" s="13">
        <v>37045.999999999978</v>
      </c>
      <c r="R1034" s="13">
        <v>31908.999999999996</v>
      </c>
      <c r="S1034" s="13">
        <v>26408.999999999993</v>
      </c>
      <c r="T1034" s="13">
        <v>26408.999999999993</v>
      </c>
      <c r="U1034" s="13">
        <v>26408.999999999993</v>
      </c>
      <c r="V1034" s="13"/>
      <c r="W1034" s="13"/>
      <c r="X1034" s="13"/>
      <c r="Y1034" s="13"/>
      <c r="Z1034" s="13">
        <v>5271.931935483879</v>
      </c>
      <c r="AA1034" s="13">
        <v>5271.9319354838772</v>
      </c>
      <c r="AB1034" s="13">
        <v>5135.5158064516199</v>
      </c>
      <c r="AC1034" s="13">
        <v>4588.0967741935547</v>
      </c>
      <c r="AD1034" s="13">
        <v>4014.3548387096844</v>
      </c>
      <c r="AE1034" s="13">
        <v>3843.677419354844</v>
      </c>
      <c r="AF1034" s="13">
        <v>3367.2580645161343</v>
      </c>
      <c r="AG1034" s="13">
        <v>3151.9677419354875</v>
      </c>
      <c r="AH1034" s="13">
        <v>2623.0000000000009</v>
      </c>
      <c r="AI1034" s="13">
        <v>2209.5483870967732</v>
      </c>
      <c r="AJ1034" s="13">
        <v>1195.0322580645154</v>
      </c>
      <c r="AK1034" s="13">
        <v>1029.3225806451612</v>
      </c>
      <c r="AL1034" s="13">
        <v>851.90322580645136</v>
      </c>
      <c r="AM1034" s="13">
        <v>851.90322580645136</v>
      </c>
      <c r="AN1034" s="13">
        <v>851.90322580645136</v>
      </c>
      <c r="AO1034" s="13"/>
      <c r="AP1034" s="13"/>
      <c r="AQ1034" s="13"/>
      <c r="AR1034" s="13"/>
      <c r="AS1034" s="13">
        <v>198</v>
      </c>
      <c r="AT1034" s="13">
        <v>178</v>
      </c>
      <c r="AU1034" s="13">
        <v>140</v>
      </c>
      <c r="AV1034" s="13">
        <v>85</v>
      </c>
      <c r="AW1034" s="13">
        <v>55</v>
      </c>
      <c r="AX1034" s="13">
        <v>49</v>
      </c>
      <c r="AY1034" s="13">
        <v>35</v>
      </c>
      <c r="AZ1034" s="13">
        <v>30</v>
      </c>
      <c r="BA1034" s="13">
        <v>20</v>
      </c>
      <c r="BB1034" s="13">
        <v>14</v>
      </c>
      <c r="BC1034" s="13">
        <v>4</v>
      </c>
      <c r="BD1034" s="13">
        <v>3</v>
      </c>
      <c r="BE1034" s="13">
        <v>2</v>
      </c>
      <c r="BF1034" s="13">
        <v>2</v>
      </c>
      <c r="BG1034" s="13">
        <v>2</v>
      </c>
      <c r="BH1034" s="13"/>
      <c r="BI1034" s="13"/>
      <c r="BJ1034" s="13"/>
      <c r="BK1034" s="13"/>
      <c r="BL1034" s="13">
        <v>6.387096774193548</v>
      </c>
      <c r="BM1034" s="13">
        <v>5.741935483870968</v>
      </c>
      <c r="BN1034" s="13">
        <v>4.5161290322580649</v>
      </c>
      <c r="BO1034" s="13">
        <v>2.7419354838709675</v>
      </c>
      <c r="BP1034" s="13">
        <v>1.7741935483870968</v>
      </c>
      <c r="BQ1034" s="13">
        <v>1.5806451612903225</v>
      </c>
      <c r="BR1034" s="13">
        <v>1.1290322580645162</v>
      </c>
      <c r="BS1034" s="13">
        <v>0.967741935483871</v>
      </c>
      <c r="BT1034" s="13">
        <v>0.64516129032258063</v>
      </c>
      <c r="BU1034" s="13">
        <v>0.45161290322580644</v>
      </c>
      <c r="BV1034" s="13">
        <v>0.12903225806451613</v>
      </c>
      <c r="BW1034" s="13">
        <v>9.6774193548387094E-2</v>
      </c>
      <c r="BX1034" s="13">
        <v>6.4516129032258063E-2</v>
      </c>
      <c r="BY1034" s="13">
        <v>6.4516129032258063E-2</v>
      </c>
      <c r="BZ1034" s="13">
        <v>6.4516129032258063E-2</v>
      </c>
      <c r="CA1034" s="13"/>
      <c r="CB1034" s="13"/>
      <c r="CC1034" s="13"/>
      <c r="CD1034" s="13"/>
      <c r="CE1034" s="13">
        <v>138.12166666687699</v>
      </c>
    </row>
    <row r="1035" spans="1:83" x14ac:dyDescent="0.2">
      <c r="A1035" s="10" t="s">
        <v>33</v>
      </c>
      <c r="B1035" s="10">
        <v>828</v>
      </c>
      <c r="C1035" s="10" t="s">
        <v>158</v>
      </c>
      <c r="D1035" s="10">
        <v>2025</v>
      </c>
      <c r="E1035" s="13">
        <v>5</v>
      </c>
      <c r="F1035" s="13" t="s">
        <v>1338</v>
      </c>
      <c r="G1035" s="13">
        <v>232993.05000000034</v>
      </c>
      <c r="H1035" s="13">
        <v>232993.05000000025</v>
      </c>
      <c r="I1035" s="13">
        <v>228089.9700000002</v>
      </c>
      <c r="J1035" s="13">
        <v>202266.04000000015</v>
      </c>
      <c r="K1035" s="13">
        <v>165677.00000000044</v>
      </c>
      <c r="L1035" s="13">
        <v>160212.00000000041</v>
      </c>
      <c r="M1035" s="13">
        <v>138037.00000000029</v>
      </c>
      <c r="N1035" s="13">
        <v>122684.00000000032</v>
      </c>
      <c r="O1035" s="13">
        <v>113947.00000000028</v>
      </c>
      <c r="P1035" s="13">
        <v>103087.00000000032</v>
      </c>
      <c r="Q1035" s="13">
        <v>45046.999999999949</v>
      </c>
      <c r="R1035" s="13">
        <v>39962.999999999949</v>
      </c>
      <c r="S1035" s="13">
        <v>10500.000000000002</v>
      </c>
      <c r="T1035" s="13">
        <v>10500.000000000002</v>
      </c>
      <c r="U1035" s="13">
        <v>10500.000000000002</v>
      </c>
      <c r="V1035" s="13"/>
      <c r="W1035" s="13"/>
      <c r="X1035" s="13"/>
      <c r="Y1035" s="13"/>
      <c r="Z1035" s="13">
        <v>7515.9048387096882</v>
      </c>
      <c r="AA1035" s="13">
        <v>7515.9048387096855</v>
      </c>
      <c r="AB1035" s="13">
        <v>7357.7409677419419</v>
      </c>
      <c r="AC1035" s="13">
        <v>6524.7109677419403</v>
      </c>
      <c r="AD1035" s="13">
        <v>5344.4193548387238</v>
      </c>
      <c r="AE1035" s="13">
        <v>5168.129032258078</v>
      </c>
      <c r="AF1035" s="13">
        <v>4452.8064516129125</v>
      </c>
      <c r="AG1035" s="13">
        <v>3957.5483870967846</v>
      </c>
      <c r="AH1035" s="13">
        <v>3675.7096774193637</v>
      </c>
      <c r="AI1035" s="13">
        <v>3325.3870967742037</v>
      </c>
      <c r="AJ1035" s="13">
        <v>1453.1290322580628</v>
      </c>
      <c r="AK1035" s="13">
        <v>1289.1290322580628</v>
      </c>
      <c r="AL1035" s="13">
        <v>338.70967741935488</v>
      </c>
      <c r="AM1035" s="13">
        <v>338.70967741935488</v>
      </c>
      <c r="AN1035" s="13">
        <v>338.70967741935488</v>
      </c>
      <c r="AO1035" s="13"/>
      <c r="AP1035" s="13"/>
      <c r="AQ1035" s="13"/>
      <c r="AR1035" s="13"/>
      <c r="AS1035" s="13">
        <v>290</v>
      </c>
      <c r="AT1035" s="13">
        <v>260</v>
      </c>
      <c r="AU1035" s="13">
        <v>214</v>
      </c>
      <c r="AV1035" s="13">
        <v>136</v>
      </c>
      <c r="AW1035" s="13">
        <v>74</v>
      </c>
      <c r="AX1035" s="13">
        <v>68</v>
      </c>
      <c r="AY1035" s="13">
        <v>47</v>
      </c>
      <c r="AZ1035" s="13">
        <v>36</v>
      </c>
      <c r="BA1035" s="13">
        <v>31</v>
      </c>
      <c r="BB1035" s="13">
        <v>26</v>
      </c>
      <c r="BC1035" s="13">
        <v>7</v>
      </c>
      <c r="BD1035" s="13">
        <v>6</v>
      </c>
      <c r="BE1035" s="13">
        <v>1</v>
      </c>
      <c r="BF1035" s="13">
        <v>1</v>
      </c>
      <c r="BG1035" s="13">
        <v>1</v>
      </c>
      <c r="BH1035" s="13"/>
      <c r="BI1035" s="13"/>
      <c r="BJ1035" s="13"/>
      <c r="BK1035" s="13"/>
      <c r="BL1035" s="13">
        <v>9.3548387096774199</v>
      </c>
      <c r="BM1035" s="13">
        <v>8.387096774193548</v>
      </c>
      <c r="BN1035" s="13">
        <v>6.903225806451613</v>
      </c>
      <c r="BO1035" s="13">
        <v>4.387096774193548</v>
      </c>
      <c r="BP1035" s="13">
        <v>2.3870967741935485</v>
      </c>
      <c r="BQ1035" s="13">
        <v>2.193548387096774</v>
      </c>
      <c r="BR1035" s="13">
        <v>1.5161290322580645</v>
      </c>
      <c r="BS1035" s="13">
        <v>1.1612903225806452</v>
      </c>
      <c r="BT1035" s="13">
        <v>1</v>
      </c>
      <c r="BU1035" s="13">
        <v>0.83870967741935487</v>
      </c>
      <c r="BV1035" s="13">
        <v>0.22580645161290322</v>
      </c>
      <c r="BW1035" s="13">
        <v>0.19354838709677419</v>
      </c>
      <c r="BX1035" s="13">
        <v>3.2258064516129031E-2</v>
      </c>
      <c r="BY1035" s="13">
        <v>3.2258064516129031E-2</v>
      </c>
      <c r="BZ1035" s="13">
        <v>3.2258064516129031E-2</v>
      </c>
      <c r="CA1035" s="13"/>
      <c r="CB1035" s="13"/>
      <c r="CC1035" s="13"/>
      <c r="CD1035" s="13"/>
      <c r="CE1035" s="13">
        <v>178.24833333404968</v>
      </c>
    </row>
    <row r="1036" spans="1:83" x14ac:dyDescent="0.2">
      <c r="A1036" s="10" t="s">
        <v>33</v>
      </c>
      <c r="B1036" s="10">
        <v>805</v>
      </c>
      <c r="C1036" s="10" t="s">
        <v>137</v>
      </c>
      <c r="D1036" s="10">
        <v>2025</v>
      </c>
      <c r="E1036" s="13">
        <v>5</v>
      </c>
      <c r="F1036" s="13" t="s">
        <v>1335</v>
      </c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>
        <v>26.372777777777518</v>
      </c>
    </row>
    <row r="1037" spans="1:83" x14ac:dyDescent="0.2">
      <c r="A1037" s="10" t="s">
        <v>33</v>
      </c>
      <c r="B1037" s="10">
        <v>537</v>
      </c>
      <c r="C1037" s="10" t="s">
        <v>126</v>
      </c>
      <c r="D1037" s="10">
        <v>2025</v>
      </c>
      <c r="E1037" s="13">
        <v>5</v>
      </c>
      <c r="F1037" s="13" t="s">
        <v>1343</v>
      </c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>
        <v>96.109166666413657</v>
      </c>
    </row>
    <row r="1038" spans="1:83" x14ac:dyDescent="0.2">
      <c r="A1038" s="10" t="s">
        <v>33</v>
      </c>
      <c r="B1038" s="10">
        <v>838</v>
      </c>
      <c r="C1038" s="10" t="s">
        <v>98</v>
      </c>
      <c r="D1038" s="10">
        <v>2025</v>
      </c>
      <c r="E1038" s="13">
        <v>5</v>
      </c>
      <c r="F1038" s="13" t="s">
        <v>1342</v>
      </c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>
        <v>8</v>
      </c>
    </row>
    <row r="1039" spans="1:83" x14ac:dyDescent="0.2">
      <c r="A1039" s="10" t="s">
        <v>33</v>
      </c>
      <c r="B1039" s="10">
        <v>853</v>
      </c>
      <c r="C1039" s="10" t="s">
        <v>117</v>
      </c>
      <c r="D1039" s="10">
        <v>2025</v>
      </c>
      <c r="E1039" s="13">
        <v>5</v>
      </c>
      <c r="F1039" s="13" t="s">
        <v>1341</v>
      </c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>
        <v>8</v>
      </c>
    </row>
    <row r="1040" spans="1:83" x14ac:dyDescent="0.2">
      <c r="A1040" s="10" t="s">
        <v>33</v>
      </c>
      <c r="B1040" s="10">
        <v>562</v>
      </c>
      <c r="C1040" s="10" t="s">
        <v>185</v>
      </c>
      <c r="D1040" s="10">
        <v>2025</v>
      </c>
      <c r="E1040" s="13">
        <v>5</v>
      </c>
      <c r="F1040" s="13" t="s">
        <v>1333</v>
      </c>
      <c r="G1040" s="13">
        <v>518</v>
      </c>
      <c r="H1040" s="13">
        <v>518</v>
      </c>
      <c r="I1040" s="13">
        <v>518</v>
      </c>
      <c r="J1040" s="13">
        <v>518</v>
      </c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>
        <v>16.70967741935484</v>
      </c>
      <c r="AA1040" s="13">
        <v>16.70967741935484</v>
      </c>
      <c r="AB1040" s="13">
        <v>16.70967741935484</v>
      </c>
      <c r="AC1040" s="13">
        <v>16.70967741935484</v>
      </c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>
        <v>1</v>
      </c>
      <c r="AT1040" s="13">
        <v>1</v>
      </c>
      <c r="AU1040" s="13">
        <v>1</v>
      </c>
      <c r="AV1040" s="13">
        <v>1</v>
      </c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>
        <v>3.2258064516129031E-2</v>
      </c>
      <c r="BM1040" s="13">
        <v>3.2258064516129031E-2</v>
      </c>
      <c r="BN1040" s="13">
        <v>3.2258064516129031E-2</v>
      </c>
      <c r="BO1040" s="13">
        <v>3.2258064516129031E-2</v>
      </c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</row>
    <row r="1041" spans="1:83" x14ac:dyDescent="0.2">
      <c r="A1041" s="10" t="s">
        <v>35</v>
      </c>
      <c r="B1041" s="10">
        <v>565</v>
      </c>
      <c r="C1041" s="10" t="s">
        <v>187</v>
      </c>
      <c r="D1041" s="10">
        <v>2025</v>
      </c>
      <c r="E1041" s="13">
        <v>5</v>
      </c>
      <c r="F1041" s="13" t="s">
        <v>1354</v>
      </c>
      <c r="G1041" s="13">
        <v>126312.06000000004</v>
      </c>
      <c r="H1041" s="13">
        <v>126312.06000000004</v>
      </c>
      <c r="I1041" s="13">
        <v>123646.02000000003</v>
      </c>
      <c r="J1041" s="13">
        <v>104159.00000000012</v>
      </c>
      <c r="K1041" s="13">
        <v>78908.000000000029</v>
      </c>
      <c r="L1041" s="13">
        <v>72779.000000000058</v>
      </c>
      <c r="M1041" s="13">
        <v>65306.999999999985</v>
      </c>
      <c r="N1041" s="13">
        <v>56154.999999999993</v>
      </c>
      <c r="O1041" s="13">
        <v>51041.999999999993</v>
      </c>
      <c r="P1041" s="13">
        <v>35859</v>
      </c>
      <c r="Q1041" s="13">
        <v>5703</v>
      </c>
      <c r="R1041" s="13">
        <v>5703</v>
      </c>
      <c r="S1041" s="13"/>
      <c r="T1041" s="13"/>
      <c r="U1041" s="13"/>
      <c r="V1041" s="13"/>
      <c r="W1041" s="13"/>
      <c r="X1041" s="13"/>
      <c r="Y1041" s="13"/>
      <c r="Z1041" s="13">
        <v>4074.5825806451626</v>
      </c>
      <c r="AA1041" s="13">
        <v>4074.5825806451626</v>
      </c>
      <c r="AB1041" s="13">
        <v>3988.5812903225819</v>
      </c>
      <c r="AC1041" s="13">
        <v>3359.9677419354875</v>
      </c>
      <c r="AD1041" s="13">
        <v>2545.4193548387107</v>
      </c>
      <c r="AE1041" s="13">
        <v>2347.7096774193569</v>
      </c>
      <c r="AF1041" s="13">
        <v>2106.6774193548381</v>
      </c>
      <c r="AG1041" s="13">
        <v>1811.4516129032256</v>
      </c>
      <c r="AH1041" s="13">
        <v>1646.5161290322578</v>
      </c>
      <c r="AI1041" s="13">
        <v>1156.741935483871</v>
      </c>
      <c r="AJ1041" s="13">
        <v>183.96774193548387</v>
      </c>
      <c r="AK1041" s="13">
        <v>183.96774193548387</v>
      </c>
      <c r="AL1041" s="13"/>
      <c r="AM1041" s="13"/>
      <c r="AN1041" s="13"/>
      <c r="AO1041" s="13"/>
      <c r="AP1041" s="13"/>
      <c r="AQ1041" s="13"/>
      <c r="AR1041" s="13"/>
      <c r="AS1041" s="13">
        <v>180</v>
      </c>
      <c r="AT1041" s="13">
        <v>168</v>
      </c>
      <c r="AU1041" s="13">
        <v>146</v>
      </c>
      <c r="AV1041" s="13">
        <v>84</v>
      </c>
      <c r="AW1041" s="13">
        <v>42</v>
      </c>
      <c r="AX1041" s="13">
        <v>35</v>
      </c>
      <c r="AY1041" s="13">
        <v>28</v>
      </c>
      <c r="AZ1041" s="13">
        <v>21</v>
      </c>
      <c r="BA1041" s="13">
        <v>18</v>
      </c>
      <c r="BB1041" s="13">
        <v>11</v>
      </c>
      <c r="BC1041" s="13">
        <v>1</v>
      </c>
      <c r="BD1041" s="13">
        <v>1</v>
      </c>
      <c r="BE1041" s="13"/>
      <c r="BF1041" s="13"/>
      <c r="BG1041" s="13"/>
      <c r="BH1041" s="13"/>
      <c r="BI1041" s="13"/>
      <c r="BJ1041" s="13"/>
      <c r="BK1041" s="13"/>
      <c r="BL1041" s="13">
        <v>5.806451612903226</v>
      </c>
      <c r="BM1041" s="13">
        <v>5.419354838709677</v>
      </c>
      <c r="BN1041" s="13">
        <v>4.709677419354839</v>
      </c>
      <c r="BO1041" s="13">
        <v>2.7096774193548385</v>
      </c>
      <c r="BP1041" s="13">
        <v>1.3548387096774193</v>
      </c>
      <c r="BQ1041" s="13">
        <v>1.1290322580645162</v>
      </c>
      <c r="BR1041" s="13">
        <v>0.90322580645161288</v>
      </c>
      <c r="BS1041" s="13">
        <v>0.67741935483870963</v>
      </c>
      <c r="BT1041" s="13">
        <v>0.58064516129032262</v>
      </c>
      <c r="BU1041" s="13">
        <v>0.35483870967741937</v>
      </c>
      <c r="BV1041" s="13">
        <v>3.2258064516129031E-2</v>
      </c>
      <c r="BW1041" s="13">
        <v>3.2258064516129031E-2</v>
      </c>
      <c r="BX1041" s="13"/>
      <c r="BY1041" s="13"/>
      <c r="BZ1041" s="13"/>
      <c r="CA1041" s="13"/>
      <c r="CB1041" s="13"/>
      <c r="CC1041" s="13"/>
      <c r="CD1041" s="13"/>
      <c r="CE1041" s="13">
        <v>183.44972222216427</v>
      </c>
    </row>
    <row r="1042" spans="1:83" x14ac:dyDescent="0.2">
      <c r="A1042" s="10" t="s">
        <v>35</v>
      </c>
      <c r="B1042" s="10">
        <v>828</v>
      </c>
      <c r="C1042" s="10" t="s">
        <v>158</v>
      </c>
      <c r="D1042" s="10">
        <v>2025</v>
      </c>
      <c r="E1042" s="13">
        <v>5</v>
      </c>
      <c r="F1042" s="13" t="s">
        <v>1349</v>
      </c>
      <c r="G1042" s="13">
        <v>399</v>
      </c>
      <c r="H1042" s="13">
        <v>399</v>
      </c>
      <c r="I1042" s="13">
        <v>399</v>
      </c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>
        <v>12.870967741935484</v>
      </c>
      <c r="AA1042" s="13">
        <v>12.870967741935484</v>
      </c>
      <c r="AB1042" s="13">
        <v>12.870967741935484</v>
      </c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>
        <v>1</v>
      </c>
      <c r="AT1042" s="13">
        <v>1</v>
      </c>
      <c r="AU1042" s="13">
        <v>1</v>
      </c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>
        <v>3.2258064516129031E-2</v>
      </c>
      <c r="BM1042" s="13">
        <v>3.2258064516129031E-2</v>
      </c>
      <c r="BN1042" s="13">
        <v>3.2258064516129031E-2</v>
      </c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</row>
    <row r="1043" spans="1:83" x14ac:dyDescent="0.2">
      <c r="A1043" s="10" t="s">
        <v>35</v>
      </c>
      <c r="B1043" s="10">
        <v>557</v>
      </c>
      <c r="C1043" s="10" t="s">
        <v>182</v>
      </c>
      <c r="D1043" s="10">
        <v>2025</v>
      </c>
      <c r="E1043" s="13">
        <v>5</v>
      </c>
      <c r="F1043" s="13" t="s">
        <v>1361</v>
      </c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>
        <v>3.53</v>
      </c>
    </row>
    <row r="1044" spans="1:83" x14ac:dyDescent="0.2">
      <c r="A1044" s="10" t="s">
        <v>35</v>
      </c>
      <c r="B1044" s="10">
        <v>889</v>
      </c>
      <c r="C1044" s="10" t="s">
        <v>106</v>
      </c>
      <c r="D1044" s="10">
        <v>2025</v>
      </c>
      <c r="E1044" s="13">
        <v>5</v>
      </c>
      <c r="F1044" s="13" t="s">
        <v>1366</v>
      </c>
      <c r="G1044" s="13">
        <v>199</v>
      </c>
      <c r="H1044" s="13">
        <v>199</v>
      </c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>
        <v>6.419354838709677</v>
      </c>
      <c r="AA1044" s="13">
        <v>6.419354838709677</v>
      </c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>
        <v>1</v>
      </c>
      <c r="AT1044" s="13">
        <v>1</v>
      </c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>
        <v>3.2258064516129031E-2</v>
      </c>
      <c r="BM1044" s="13">
        <v>3.2258064516129031E-2</v>
      </c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</row>
    <row r="1045" spans="1:83" x14ac:dyDescent="0.2">
      <c r="A1045" s="10" t="s">
        <v>35</v>
      </c>
      <c r="B1045" s="10">
        <v>552</v>
      </c>
      <c r="C1045" s="10" t="s">
        <v>180</v>
      </c>
      <c r="D1045" s="10">
        <v>2025</v>
      </c>
      <c r="E1045" s="13">
        <v>5</v>
      </c>
      <c r="F1045" s="13" t="s">
        <v>1358</v>
      </c>
      <c r="G1045" s="13">
        <v>134019.05000000019</v>
      </c>
      <c r="H1045" s="13">
        <v>134019.05000000019</v>
      </c>
      <c r="I1045" s="13">
        <v>130580.99000000017</v>
      </c>
      <c r="J1045" s="13">
        <v>113445.00000000016</v>
      </c>
      <c r="K1045" s="13">
        <v>97876.000000000087</v>
      </c>
      <c r="L1045" s="13">
        <v>91872.000000000058</v>
      </c>
      <c r="M1045" s="13">
        <v>82225</v>
      </c>
      <c r="N1045" s="13">
        <v>74023.000000000029</v>
      </c>
      <c r="O1045" s="13">
        <v>63599.999999999956</v>
      </c>
      <c r="P1045" s="13">
        <v>57201.999999999971</v>
      </c>
      <c r="Q1045" s="13">
        <v>11000</v>
      </c>
      <c r="R1045" s="13">
        <v>11000</v>
      </c>
      <c r="S1045" s="13"/>
      <c r="T1045" s="13"/>
      <c r="U1045" s="13"/>
      <c r="V1045" s="13"/>
      <c r="W1045" s="13"/>
      <c r="X1045" s="13"/>
      <c r="Y1045" s="13"/>
      <c r="Z1045" s="13">
        <v>4323.1951612903285</v>
      </c>
      <c r="AA1045" s="13">
        <v>4323.1951612903285</v>
      </c>
      <c r="AB1045" s="13">
        <v>4212.2900000000054</v>
      </c>
      <c r="AC1045" s="13">
        <v>3659.5161290322631</v>
      </c>
      <c r="AD1045" s="13">
        <v>3157.2903225806481</v>
      </c>
      <c r="AE1045" s="13">
        <v>2963.6129032258082</v>
      </c>
      <c r="AF1045" s="13">
        <v>2652.4193548387098</v>
      </c>
      <c r="AG1045" s="13">
        <v>2387.8387096774204</v>
      </c>
      <c r="AH1045" s="13">
        <v>2051.612903225805</v>
      </c>
      <c r="AI1045" s="13">
        <v>1845.225806451612</v>
      </c>
      <c r="AJ1045" s="13">
        <v>354.83870967741933</v>
      </c>
      <c r="AK1045" s="13">
        <v>354.83870967741933</v>
      </c>
      <c r="AL1045" s="13"/>
      <c r="AM1045" s="13"/>
      <c r="AN1045" s="13"/>
      <c r="AO1045" s="13"/>
      <c r="AP1045" s="13"/>
      <c r="AQ1045" s="13"/>
      <c r="AR1045" s="13"/>
      <c r="AS1045" s="13">
        <v>170</v>
      </c>
      <c r="AT1045" s="13">
        <v>158</v>
      </c>
      <c r="AU1045" s="13">
        <v>126</v>
      </c>
      <c r="AV1045" s="13">
        <v>71</v>
      </c>
      <c r="AW1045" s="13">
        <v>47</v>
      </c>
      <c r="AX1045" s="13">
        <v>40</v>
      </c>
      <c r="AY1045" s="13">
        <v>31</v>
      </c>
      <c r="AZ1045" s="13">
        <v>25</v>
      </c>
      <c r="BA1045" s="13">
        <v>19</v>
      </c>
      <c r="BB1045" s="13">
        <v>16</v>
      </c>
      <c r="BC1045" s="13">
        <v>2</v>
      </c>
      <c r="BD1045" s="13">
        <v>2</v>
      </c>
      <c r="BE1045" s="13"/>
      <c r="BF1045" s="13"/>
      <c r="BG1045" s="13"/>
      <c r="BH1045" s="13"/>
      <c r="BI1045" s="13"/>
      <c r="BJ1045" s="13"/>
      <c r="BK1045" s="13"/>
      <c r="BL1045" s="13">
        <v>5.4838709677419351</v>
      </c>
      <c r="BM1045" s="13">
        <v>5.096774193548387</v>
      </c>
      <c r="BN1045" s="13">
        <v>4.064516129032258</v>
      </c>
      <c r="BO1045" s="13">
        <v>2.2903225806451615</v>
      </c>
      <c r="BP1045" s="13">
        <v>1.5161290322580645</v>
      </c>
      <c r="BQ1045" s="13">
        <v>1.2903225806451613</v>
      </c>
      <c r="BR1045" s="13">
        <v>1</v>
      </c>
      <c r="BS1045" s="13">
        <v>0.80645161290322576</v>
      </c>
      <c r="BT1045" s="13">
        <v>0.61290322580645162</v>
      </c>
      <c r="BU1045" s="13">
        <v>0.5161290322580645</v>
      </c>
      <c r="BV1045" s="13">
        <v>6.4516129032258063E-2</v>
      </c>
      <c r="BW1045" s="13">
        <v>6.4516129032258063E-2</v>
      </c>
      <c r="BX1045" s="13"/>
      <c r="BY1045" s="13"/>
      <c r="BZ1045" s="13"/>
      <c r="CA1045" s="13"/>
      <c r="CB1045" s="13"/>
      <c r="CC1045" s="13"/>
      <c r="CD1045" s="13"/>
      <c r="CE1045" s="13">
        <v>165.70194444512714</v>
      </c>
    </row>
    <row r="1046" spans="1:83" x14ac:dyDescent="0.2">
      <c r="A1046" s="10" t="s">
        <v>35</v>
      </c>
      <c r="B1046" s="10">
        <v>812</v>
      </c>
      <c r="C1046" s="10" t="s">
        <v>157</v>
      </c>
      <c r="D1046" s="10">
        <v>2025</v>
      </c>
      <c r="E1046" s="13">
        <v>5</v>
      </c>
      <c r="F1046" s="13" t="s">
        <v>1359</v>
      </c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>
        <v>8</v>
      </c>
    </row>
    <row r="1047" spans="1:83" x14ac:dyDescent="0.2">
      <c r="A1047" s="10" t="s">
        <v>35</v>
      </c>
      <c r="B1047" s="10">
        <v>832</v>
      </c>
      <c r="C1047" s="10" t="s">
        <v>115</v>
      </c>
      <c r="D1047" s="10">
        <v>2025</v>
      </c>
      <c r="E1047" s="13">
        <v>5</v>
      </c>
      <c r="F1047" s="13" t="s">
        <v>1365</v>
      </c>
      <c r="G1047" s="13">
        <v>116</v>
      </c>
      <c r="H1047" s="13">
        <v>116</v>
      </c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>
        <v>3.7419354838709675</v>
      </c>
      <c r="AA1047" s="13">
        <v>3.7419354838709675</v>
      </c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>
        <v>1</v>
      </c>
      <c r="AT1047" s="13">
        <v>1</v>
      </c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>
        <v>3.2258064516129031E-2</v>
      </c>
      <c r="BM1047" s="13">
        <v>3.2258064516129031E-2</v>
      </c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</row>
    <row r="1048" spans="1:83" x14ac:dyDescent="0.2">
      <c r="A1048" s="10" t="s">
        <v>35</v>
      </c>
      <c r="B1048" s="10">
        <v>803</v>
      </c>
      <c r="C1048" s="10" t="s">
        <v>154</v>
      </c>
      <c r="D1048" s="10">
        <v>2025</v>
      </c>
      <c r="E1048" s="13">
        <v>5</v>
      </c>
      <c r="F1048" s="13" t="s">
        <v>1367</v>
      </c>
      <c r="G1048" s="13">
        <v>2424</v>
      </c>
      <c r="H1048" s="13">
        <v>2424</v>
      </c>
      <c r="I1048" s="13">
        <v>2424</v>
      </c>
      <c r="J1048" s="13">
        <v>2424</v>
      </c>
      <c r="K1048" s="13">
        <v>2424</v>
      </c>
      <c r="L1048" s="13">
        <v>2424</v>
      </c>
      <c r="M1048" s="13">
        <v>2424</v>
      </c>
      <c r="N1048" s="13">
        <v>2424</v>
      </c>
      <c r="O1048" s="13">
        <v>2424</v>
      </c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>
        <v>78.193548387096769</v>
      </c>
      <c r="AA1048" s="13">
        <v>78.193548387096769</v>
      </c>
      <c r="AB1048" s="13">
        <v>78.193548387096769</v>
      </c>
      <c r="AC1048" s="13">
        <v>78.193548387096769</v>
      </c>
      <c r="AD1048" s="13">
        <v>78.193548387096769</v>
      </c>
      <c r="AE1048" s="13">
        <v>78.193548387096769</v>
      </c>
      <c r="AF1048" s="13">
        <v>78.193548387096769</v>
      </c>
      <c r="AG1048" s="13">
        <v>78.193548387096769</v>
      </c>
      <c r="AH1048" s="13">
        <v>78.193548387096769</v>
      </c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>
        <v>1</v>
      </c>
      <c r="AT1048" s="13">
        <v>1</v>
      </c>
      <c r="AU1048" s="13">
        <v>1</v>
      </c>
      <c r="AV1048" s="13">
        <v>1</v>
      </c>
      <c r="AW1048" s="13">
        <v>1</v>
      </c>
      <c r="AX1048" s="13">
        <v>1</v>
      </c>
      <c r="AY1048" s="13">
        <v>1</v>
      </c>
      <c r="AZ1048" s="13">
        <v>1</v>
      </c>
      <c r="BA1048" s="13">
        <v>1</v>
      </c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>
        <v>3.2258064516129031E-2</v>
      </c>
      <c r="BM1048" s="13">
        <v>3.2258064516129031E-2</v>
      </c>
      <c r="BN1048" s="13">
        <v>3.2258064516129031E-2</v>
      </c>
      <c r="BO1048" s="13">
        <v>3.2258064516129031E-2</v>
      </c>
      <c r="BP1048" s="13">
        <v>3.2258064516129031E-2</v>
      </c>
      <c r="BQ1048" s="13">
        <v>3.2258064516129031E-2</v>
      </c>
      <c r="BR1048" s="13">
        <v>3.2258064516129031E-2</v>
      </c>
      <c r="BS1048" s="13">
        <v>3.2258064516129031E-2</v>
      </c>
      <c r="BT1048" s="13">
        <v>3.2258064516129031E-2</v>
      </c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</row>
    <row r="1049" spans="1:83" x14ac:dyDescent="0.2">
      <c r="A1049" s="10" t="s">
        <v>35</v>
      </c>
      <c r="B1049" s="10">
        <v>517</v>
      </c>
      <c r="C1049" s="10" t="s">
        <v>165</v>
      </c>
      <c r="D1049" s="10">
        <v>2025</v>
      </c>
      <c r="E1049" s="13">
        <v>5</v>
      </c>
      <c r="F1049" s="13" t="s">
        <v>1350</v>
      </c>
      <c r="G1049" s="13">
        <v>29500.99</v>
      </c>
      <c r="H1049" s="13">
        <v>29500.990000000005</v>
      </c>
      <c r="I1049" s="13">
        <v>28783.970000000005</v>
      </c>
      <c r="J1049" s="13">
        <v>21910</v>
      </c>
      <c r="K1049" s="13">
        <v>15221</v>
      </c>
      <c r="L1049" s="13">
        <v>14412</v>
      </c>
      <c r="M1049" s="13">
        <v>12106</v>
      </c>
      <c r="N1049" s="13">
        <v>10822</v>
      </c>
      <c r="O1049" s="13">
        <v>7486</v>
      </c>
      <c r="P1049" s="13">
        <v>3213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>
        <v>951.64483870967751</v>
      </c>
      <c r="AA1049" s="13">
        <v>951.64483870967763</v>
      </c>
      <c r="AB1049" s="13">
        <v>928.51516129032268</v>
      </c>
      <c r="AC1049" s="13">
        <v>706.77419354838707</v>
      </c>
      <c r="AD1049" s="13">
        <v>491</v>
      </c>
      <c r="AE1049" s="13">
        <v>464.90322580645159</v>
      </c>
      <c r="AF1049" s="13">
        <v>390.51612903225805</v>
      </c>
      <c r="AG1049" s="13">
        <v>349.09677419354841</v>
      </c>
      <c r="AH1049" s="13">
        <v>241.48387096774192</v>
      </c>
      <c r="AI1049" s="13">
        <v>103.64516129032258</v>
      </c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>
        <v>55</v>
      </c>
      <c r="AT1049" s="13">
        <v>48</v>
      </c>
      <c r="AU1049" s="13">
        <v>41</v>
      </c>
      <c r="AV1049" s="13">
        <v>19</v>
      </c>
      <c r="AW1049" s="13">
        <v>9</v>
      </c>
      <c r="AX1049" s="13">
        <v>8</v>
      </c>
      <c r="AY1049" s="13">
        <v>6</v>
      </c>
      <c r="AZ1049" s="13">
        <v>5</v>
      </c>
      <c r="BA1049" s="13">
        <v>3</v>
      </c>
      <c r="BB1049" s="13">
        <v>1</v>
      </c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>
        <v>1.7741935483870968</v>
      </c>
      <c r="BM1049" s="13">
        <v>1.5483870967741935</v>
      </c>
      <c r="BN1049" s="13">
        <v>1.3225806451612903</v>
      </c>
      <c r="BO1049" s="13">
        <v>0.61290322580645162</v>
      </c>
      <c r="BP1049" s="13">
        <v>0.29032258064516131</v>
      </c>
      <c r="BQ1049" s="13">
        <v>0.25806451612903225</v>
      </c>
      <c r="BR1049" s="13">
        <v>0.19354838709677419</v>
      </c>
      <c r="BS1049" s="13">
        <v>0.16129032258064516</v>
      </c>
      <c r="BT1049" s="13">
        <v>9.6774193548387094E-2</v>
      </c>
      <c r="BU1049" s="13">
        <v>3.2258064516129031E-2</v>
      </c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>
        <v>107.66583333356539</v>
      </c>
    </row>
    <row r="1050" spans="1:83" x14ac:dyDescent="0.2">
      <c r="A1050" s="10" t="s">
        <v>35</v>
      </c>
      <c r="B1050" s="10">
        <v>896</v>
      </c>
      <c r="C1050" s="10" t="s">
        <v>196</v>
      </c>
      <c r="D1050" s="10">
        <v>2025</v>
      </c>
      <c r="E1050" s="13">
        <v>5</v>
      </c>
      <c r="F1050" s="13" t="s">
        <v>1357</v>
      </c>
      <c r="G1050" s="13">
        <v>67039.099999999919</v>
      </c>
      <c r="H1050" s="13">
        <v>70538.099999999977</v>
      </c>
      <c r="I1050" s="13">
        <v>65554.999999999942</v>
      </c>
      <c r="J1050" s="13">
        <v>50184.999999999935</v>
      </c>
      <c r="K1050" s="13">
        <v>36741.999999999942</v>
      </c>
      <c r="L1050" s="13">
        <v>35934.999999999942</v>
      </c>
      <c r="M1050" s="13">
        <v>31754.999999999956</v>
      </c>
      <c r="N1050" s="13">
        <v>30365.99999999996</v>
      </c>
      <c r="O1050" s="13">
        <v>25800.999999999964</v>
      </c>
      <c r="P1050" s="13">
        <v>23769.999999999975</v>
      </c>
      <c r="Q1050" s="13">
        <v>17770.000000000007</v>
      </c>
      <c r="R1050" s="13">
        <v>17770.000000000007</v>
      </c>
      <c r="S1050" s="13">
        <v>10500.000000000005</v>
      </c>
      <c r="T1050" s="13">
        <v>10500.000000000005</v>
      </c>
      <c r="U1050" s="13">
        <v>10500.000000000005</v>
      </c>
      <c r="V1050" s="13"/>
      <c r="W1050" s="13"/>
      <c r="X1050" s="13"/>
      <c r="Y1050" s="13"/>
      <c r="Z1050" s="13">
        <v>2162.551612903223</v>
      </c>
      <c r="AA1050" s="13">
        <v>2275.4225806451605</v>
      </c>
      <c r="AB1050" s="13">
        <v>2114.6774193548367</v>
      </c>
      <c r="AC1050" s="13">
        <v>1618.8709677419333</v>
      </c>
      <c r="AD1050" s="13">
        <v>1185.2258064516111</v>
      </c>
      <c r="AE1050" s="13">
        <v>1159.193548387095</v>
      </c>
      <c r="AF1050" s="13">
        <v>1024.354838709676</v>
      </c>
      <c r="AG1050" s="13">
        <v>979.5483870967729</v>
      </c>
      <c r="AH1050" s="13">
        <v>832.29032258064399</v>
      </c>
      <c r="AI1050" s="13">
        <v>766.77419354838628</v>
      </c>
      <c r="AJ1050" s="13">
        <v>573.22580645161315</v>
      </c>
      <c r="AK1050" s="13">
        <v>573.22580645161315</v>
      </c>
      <c r="AL1050" s="13">
        <v>338.70967741935499</v>
      </c>
      <c r="AM1050" s="13">
        <v>338.70967741935499</v>
      </c>
      <c r="AN1050" s="13">
        <v>338.70967741935499</v>
      </c>
      <c r="AO1050" s="13"/>
      <c r="AP1050" s="13"/>
      <c r="AQ1050" s="13"/>
      <c r="AR1050" s="13"/>
      <c r="AS1050" s="13">
        <v>156</v>
      </c>
      <c r="AT1050" s="13">
        <v>125</v>
      </c>
      <c r="AU1050" s="13">
        <v>85</v>
      </c>
      <c r="AV1050" s="13">
        <v>36</v>
      </c>
      <c r="AW1050" s="13">
        <v>14</v>
      </c>
      <c r="AX1050" s="13">
        <v>13</v>
      </c>
      <c r="AY1050" s="13">
        <v>9</v>
      </c>
      <c r="AZ1050" s="13">
        <v>8</v>
      </c>
      <c r="BA1050" s="13">
        <v>5</v>
      </c>
      <c r="BB1050" s="13">
        <v>4</v>
      </c>
      <c r="BC1050" s="13">
        <v>2</v>
      </c>
      <c r="BD1050" s="13">
        <v>2</v>
      </c>
      <c r="BE1050" s="13">
        <v>1</v>
      </c>
      <c r="BF1050" s="13">
        <v>1</v>
      </c>
      <c r="BG1050" s="13">
        <v>1</v>
      </c>
      <c r="BH1050" s="13"/>
      <c r="BI1050" s="13"/>
      <c r="BJ1050" s="13"/>
      <c r="BK1050" s="13"/>
      <c r="BL1050" s="13">
        <v>5.032258064516129</v>
      </c>
      <c r="BM1050" s="13">
        <v>4.032258064516129</v>
      </c>
      <c r="BN1050" s="13">
        <v>2.7419354838709675</v>
      </c>
      <c r="BO1050" s="13">
        <v>1.1612903225806452</v>
      </c>
      <c r="BP1050" s="13">
        <v>0.45161290322580644</v>
      </c>
      <c r="BQ1050" s="13">
        <v>0.41935483870967744</v>
      </c>
      <c r="BR1050" s="13">
        <v>0.29032258064516131</v>
      </c>
      <c r="BS1050" s="13">
        <v>0.25806451612903225</v>
      </c>
      <c r="BT1050" s="13">
        <v>0.16129032258064516</v>
      </c>
      <c r="BU1050" s="13">
        <v>0.12903225806451613</v>
      </c>
      <c r="BV1050" s="13">
        <v>6.4516129032258063E-2</v>
      </c>
      <c r="BW1050" s="13">
        <v>6.4516129032258063E-2</v>
      </c>
      <c r="BX1050" s="13">
        <v>3.2258064516129031E-2</v>
      </c>
      <c r="BY1050" s="13">
        <v>3.2258064516129031E-2</v>
      </c>
      <c r="BZ1050" s="13">
        <v>3.2258064516129031E-2</v>
      </c>
      <c r="CA1050" s="13"/>
      <c r="CB1050" s="13"/>
      <c r="CC1050" s="13"/>
      <c r="CD1050" s="13"/>
      <c r="CE1050" s="13">
        <v>192.74055555584141</v>
      </c>
    </row>
    <row r="1051" spans="1:83" x14ac:dyDescent="0.2">
      <c r="A1051" s="10" t="s">
        <v>35</v>
      </c>
      <c r="B1051" s="10">
        <v>805</v>
      </c>
      <c r="C1051" s="10" t="s">
        <v>137</v>
      </c>
      <c r="D1051" s="10">
        <v>2025</v>
      </c>
      <c r="E1051" s="13">
        <v>5</v>
      </c>
      <c r="F1051" s="13" t="s">
        <v>1362</v>
      </c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>
        <v>21.009722222327255</v>
      </c>
    </row>
    <row r="1052" spans="1:83" x14ac:dyDescent="0.2">
      <c r="A1052" s="10" t="s">
        <v>35</v>
      </c>
      <c r="B1052" s="10">
        <v>543</v>
      </c>
      <c r="C1052" s="10" t="s">
        <v>110</v>
      </c>
      <c r="D1052" s="10">
        <v>2025</v>
      </c>
      <c r="E1052" s="13">
        <v>5</v>
      </c>
      <c r="F1052" s="13" t="s">
        <v>1351</v>
      </c>
      <c r="G1052" s="13">
        <v>57859.019999999924</v>
      </c>
      <c r="H1052" s="13">
        <v>57859.019999999939</v>
      </c>
      <c r="I1052" s="13">
        <v>56814.999999999949</v>
      </c>
      <c r="J1052" s="13">
        <v>48677.999999999964</v>
      </c>
      <c r="K1052" s="13">
        <v>37536.999999999971</v>
      </c>
      <c r="L1052" s="13">
        <v>36680.999999999971</v>
      </c>
      <c r="M1052" s="13">
        <v>32254.999999999971</v>
      </c>
      <c r="N1052" s="13">
        <v>26889.999999999975</v>
      </c>
      <c r="O1052" s="13">
        <v>23662.999999999982</v>
      </c>
      <c r="P1052" s="13">
        <v>21624.999999999978</v>
      </c>
      <c r="Q1052" s="13">
        <v>5500.0000000000027</v>
      </c>
      <c r="R1052" s="13">
        <v>5500.0000000000027</v>
      </c>
      <c r="S1052" s="13"/>
      <c r="T1052" s="13"/>
      <c r="U1052" s="13"/>
      <c r="V1052" s="13"/>
      <c r="W1052" s="13"/>
      <c r="X1052" s="13"/>
      <c r="Y1052" s="13"/>
      <c r="Z1052" s="13">
        <v>1866.4199999999976</v>
      </c>
      <c r="AA1052" s="13">
        <v>1866.419999999998</v>
      </c>
      <c r="AB1052" s="13">
        <v>1832.7419354838694</v>
      </c>
      <c r="AC1052" s="13">
        <v>1570.2580645161279</v>
      </c>
      <c r="AD1052" s="13">
        <v>1210.8709677419345</v>
      </c>
      <c r="AE1052" s="13">
        <v>1183.2580645161281</v>
      </c>
      <c r="AF1052" s="13">
        <v>1040.483870967741</v>
      </c>
      <c r="AG1052" s="13">
        <v>867.41935483870884</v>
      </c>
      <c r="AH1052" s="13">
        <v>763.32258064516066</v>
      </c>
      <c r="AI1052" s="13">
        <v>697.58064516128957</v>
      </c>
      <c r="AJ1052" s="13">
        <v>177.41935483870978</v>
      </c>
      <c r="AK1052" s="13">
        <v>177.41935483870978</v>
      </c>
      <c r="AL1052" s="13"/>
      <c r="AM1052" s="13"/>
      <c r="AN1052" s="13"/>
      <c r="AO1052" s="13"/>
      <c r="AP1052" s="13"/>
      <c r="AQ1052" s="13"/>
      <c r="AR1052" s="13"/>
      <c r="AS1052" s="13">
        <v>82</v>
      </c>
      <c r="AT1052" s="13">
        <v>74</v>
      </c>
      <c r="AU1052" s="13">
        <v>62</v>
      </c>
      <c r="AV1052" s="13">
        <v>36</v>
      </c>
      <c r="AW1052" s="13">
        <v>18</v>
      </c>
      <c r="AX1052" s="13">
        <v>17</v>
      </c>
      <c r="AY1052" s="13">
        <v>13</v>
      </c>
      <c r="AZ1052" s="13">
        <v>9</v>
      </c>
      <c r="BA1052" s="13">
        <v>7</v>
      </c>
      <c r="BB1052" s="13">
        <v>6</v>
      </c>
      <c r="BC1052" s="13">
        <v>1</v>
      </c>
      <c r="BD1052" s="13">
        <v>1</v>
      </c>
      <c r="BE1052" s="13"/>
      <c r="BF1052" s="13"/>
      <c r="BG1052" s="13"/>
      <c r="BH1052" s="13"/>
      <c r="BI1052" s="13"/>
      <c r="BJ1052" s="13"/>
      <c r="BK1052" s="13"/>
      <c r="BL1052" s="13">
        <v>2.6451612903225805</v>
      </c>
      <c r="BM1052" s="13">
        <v>2.3870967741935485</v>
      </c>
      <c r="BN1052" s="13">
        <v>2</v>
      </c>
      <c r="BO1052" s="13">
        <v>1.1612903225806452</v>
      </c>
      <c r="BP1052" s="13">
        <v>0.58064516129032262</v>
      </c>
      <c r="BQ1052" s="13">
        <v>0.54838709677419351</v>
      </c>
      <c r="BR1052" s="13">
        <v>0.41935483870967744</v>
      </c>
      <c r="BS1052" s="13">
        <v>0.29032258064516131</v>
      </c>
      <c r="BT1052" s="13">
        <v>0.22580645161290322</v>
      </c>
      <c r="BU1052" s="13">
        <v>0.19354838709677419</v>
      </c>
      <c r="BV1052" s="13">
        <v>3.2258064516129031E-2</v>
      </c>
      <c r="BW1052" s="13">
        <v>3.2258064516129031E-2</v>
      </c>
      <c r="BX1052" s="13"/>
      <c r="BY1052" s="13"/>
      <c r="BZ1052" s="13"/>
      <c r="CA1052" s="13"/>
      <c r="CB1052" s="13"/>
      <c r="CC1052" s="13"/>
      <c r="CD1052" s="13"/>
      <c r="CE1052" s="13">
        <v>151.39416666649282</v>
      </c>
    </row>
    <row r="1053" spans="1:83" x14ac:dyDescent="0.2">
      <c r="A1053" s="10" t="s">
        <v>35</v>
      </c>
      <c r="B1053" s="10">
        <v>835</v>
      </c>
      <c r="C1053" s="10" t="s">
        <v>121</v>
      </c>
      <c r="D1053" s="10">
        <v>2025</v>
      </c>
      <c r="E1053" s="13">
        <v>5</v>
      </c>
      <c r="F1053" s="13" t="s">
        <v>1352</v>
      </c>
      <c r="G1053" s="13">
        <v>9508</v>
      </c>
      <c r="H1053" s="13">
        <v>9508</v>
      </c>
      <c r="I1053" s="13">
        <v>9280</v>
      </c>
      <c r="J1053" s="13">
        <v>6889</v>
      </c>
      <c r="K1053" s="13">
        <v>3655</v>
      </c>
      <c r="L1053" s="13">
        <v>3655</v>
      </c>
      <c r="M1053" s="13">
        <v>2655</v>
      </c>
      <c r="N1053" s="13">
        <v>2655</v>
      </c>
      <c r="O1053" s="13">
        <v>2655</v>
      </c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>
        <v>306.70967741935482</v>
      </c>
      <c r="AA1053" s="13">
        <v>306.70967741935482</v>
      </c>
      <c r="AB1053" s="13">
        <v>299.35483870967744</v>
      </c>
      <c r="AC1053" s="13">
        <v>222.2258064516129</v>
      </c>
      <c r="AD1053" s="13">
        <v>117.90322580645162</v>
      </c>
      <c r="AE1053" s="13">
        <v>117.90322580645162</v>
      </c>
      <c r="AF1053" s="13">
        <v>85.645161290322577</v>
      </c>
      <c r="AG1053" s="13">
        <v>85.645161290322577</v>
      </c>
      <c r="AH1053" s="13">
        <v>85.645161290322577</v>
      </c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>
        <v>17</v>
      </c>
      <c r="AT1053" s="13">
        <v>17</v>
      </c>
      <c r="AU1053" s="13">
        <v>15</v>
      </c>
      <c r="AV1053" s="13">
        <v>7</v>
      </c>
      <c r="AW1053" s="13">
        <v>2</v>
      </c>
      <c r="AX1053" s="13">
        <v>2</v>
      </c>
      <c r="AY1053" s="13">
        <v>1</v>
      </c>
      <c r="AZ1053" s="13">
        <v>1</v>
      </c>
      <c r="BA1053" s="13">
        <v>1</v>
      </c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>
        <v>0.54838709677419351</v>
      </c>
      <c r="BM1053" s="13">
        <v>0.54838709677419351</v>
      </c>
      <c r="BN1053" s="13">
        <v>0.4838709677419355</v>
      </c>
      <c r="BO1053" s="13">
        <v>0.22580645161290322</v>
      </c>
      <c r="BP1053" s="13">
        <v>6.4516129032258063E-2</v>
      </c>
      <c r="BQ1053" s="13">
        <v>6.4516129032258063E-2</v>
      </c>
      <c r="BR1053" s="13">
        <v>3.2258064516129031E-2</v>
      </c>
      <c r="BS1053" s="13">
        <v>3.2258064516129031E-2</v>
      </c>
      <c r="BT1053" s="13">
        <v>3.2258064516129031E-2</v>
      </c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>
        <v>40.532500000151344</v>
      </c>
    </row>
    <row r="1054" spans="1:83" x14ac:dyDescent="0.2">
      <c r="A1054" s="10" t="s">
        <v>35</v>
      </c>
      <c r="B1054" s="10">
        <v>537</v>
      </c>
      <c r="C1054" s="10" t="s">
        <v>126</v>
      </c>
      <c r="D1054" s="10">
        <v>2025</v>
      </c>
      <c r="E1054" s="13">
        <v>5</v>
      </c>
      <c r="F1054" s="13" t="s">
        <v>1360</v>
      </c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>
        <v>7.7355555554386228</v>
      </c>
    </row>
    <row r="1055" spans="1:83" x14ac:dyDescent="0.2">
      <c r="A1055" s="10" t="s">
        <v>35</v>
      </c>
      <c r="B1055" s="10">
        <v>520</v>
      </c>
      <c r="C1055" s="10" t="s">
        <v>101</v>
      </c>
      <c r="D1055" s="10">
        <v>2025</v>
      </c>
      <c r="E1055" s="13">
        <v>5</v>
      </c>
      <c r="F1055" s="13" t="s">
        <v>1356</v>
      </c>
      <c r="G1055" s="13">
        <v>239350.08999999985</v>
      </c>
      <c r="H1055" s="13">
        <v>239350.08999999988</v>
      </c>
      <c r="I1055" s="13">
        <v>234459.02999999991</v>
      </c>
      <c r="J1055" s="13">
        <v>199873.00000000012</v>
      </c>
      <c r="K1055" s="13">
        <v>162731.00000000023</v>
      </c>
      <c r="L1055" s="13">
        <v>154172.00000000023</v>
      </c>
      <c r="M1055" s="13">
        <v>137804.00000000023</v>
      </c>
      <c r="N1055" s="13">
        <v>123062.00000000022</v>
      </c>
      <c r="O1055" s="13">
        <v>109753.00000000013</v>
      </c>
      <c r="P1055" s="13">
        <v>88516.000000000116</v>
      </c>
      <c r="Q1055" s="13">
        <v>35011</v>
      </c>
      <c r="R1055" s="13">
        <v>35011</v>
      </c>
      <c r="S1055" s="13">
        <v>10599</v>
      </c>
      <c r="T1055" s="13">
        <v>10599</v>
      </c>
      <c r="U1055" s="13">
        <v>10599</v>
      </c>
      <c r="V1055" s="13"/>
      <c r="W1055" s="13"/>
      <c r="X1055" s="13"/>
      <c r="Y1055" s="13"/>
      <c r="Z1055" s="13">
        <v>7720.9706451612856</v>
      </c>
      <c r="AA1055" s="13">
        <v>7720.9706451612865</v>
      </c>
      <c r="AB1055" s="13">
        <v>7563.1945161290296</v>
      </c>
      <c r="AC1055" s="13">
        <v>6447.5161290322621</v>
      </c>
      <c r="AD1055" s="13">
        <v>5249.3870967742014</v>
      </c>
      <c r="AE1055" s="13">
        <v>4973.2903225806531</v>
      </c>
      <c r="AF1055" s="13">
        <v>4445.2903225806531</v>
      </c>
      <c r="AG1055" s="13">
        <v>3969.741935483878</v>
      </c>
      <c r="AH1055" s="13">
        <v>3540.4193548387138</v>
      </c>
      <c r="AI1055" s="13">
        <v>2855.3548387096812</v>
      </c>
      <c r="AJ1055" s="13">
        <v>1129.3870967741937</v>
      </c>
      <c r="AK1055" s="13">
        <v>1129.3870967741937</v>
      </c>
      <c r="AL1055" s="13">
        <v>341.90322580645159</v>
      </c>
      <c r="AM1055" s="13">
        <v>341.90322580645159</v>
      </c>
      <c r="AN1055" s="13">
        <v>341.90322580645159</v>
      </c>
      <c r="AO1055" s="13"/>
      <c r="AP1055" s="13"/>
      <c r="AQ1055" s="13"/>
      <c r="AR1055" s="13"/>
      <c r="AS1055" s="13">
        <v>300</v>
      </c>
      <c r="AT1055" s="13">
        <v>283</v>
      </c>
      <c r="AU1055" s="13">
        <v>242</v>
      </c>
      <c r="AV1055" s="13">
        <v>135</v>
      </c>
      <c r="AW1055" s="13">
        <v>75</v>
      </c>
      <c r="AX1055" s="13">
        <v>65</v>
      </c>
      <c r="AY1055" s="13">
        <v>50</v>
      </c>
      <c r="AZ1055" s="13">
        <v>39</v>
      </c>
      <c r="BA1055" s="13">
        <v>31</v>
      </c>
      <c r="BB1055" s="13">
        <v>22</v>
      </c>
      <c r="BC1055" s="13">
        <v>5</v>
      </c>
      <c r="BD1055" s="13">
        <v>5</v>
      </c>
      <c r="BE1055" s="13">
        <v>1</v>
      </c>
      <c r="BF1055" s="13">
        <v>1</v>
      </c>
      <c r="BG1055" s="13">
        <v>1</v>
      </c>
      <c r="BH1055" s="13"/>
      <c r="BI1055" s="13"/>
      <c r="BJ1055" s="13"/>
      <c r="BK1055" s="13"/>
      <c r="BL1055" s="13">
        <v>9.67741935483871</v>
      </c>
      <c r="BM1055" s="13">
        <v>9.129032258064516</v>
      </c>
      <c r="BN1055" s="13">
        <v>7.806451612903226</v>
      </c>
      <c r="BO1055" s="13">
        <v>4.354838709677419</v>
      </c>
      <c r="BP1055" s="13">
        <v>2.4193548387096775</v>
      </c>
      <c r="BQ1055" s="13">
        <v>2.096774193548387</v>
      </c>
      <c r="BR1055" s="13">
        <v>1.6129032258064515</v>
      </c>
      <c r="BS1055" s="13">
        <v>1.2580645161290323</v>
      </c>
      <c r="BT1055" s="13">
        <v>1</v>
      </c>
      <c r="BU1055" s="13">
        <v>0.70967741935483875</v>
      </c>
      <c r="BV1055" s="13">
        <v>0.16129032258064516</v>
      </c>
      <c r="BW1055" s="13">
        <v>0.16129032258064516</v>
      </c>
      <c r="BX1055" s="13">
        <v>3.2258064516129031E-2</v>
      </c>
      <c r="BY1055" s="13">
        <v>3.2258064516129031E-2</v>
      </c>
      <c r="BZ1055" s="13">
        <v>3.2258064516129031E-2</v>
      </c>
      <c r="CA1055" s="13"/>
      <c r="CB1055" s="13"/>
      <c r="CC1055" s="13"/>
      <c r="CD1055" s="13"/>
      <c r="CE1055" s="13">
        <v>193.76027777732816</v>
      </c>
    </row>
    <row r="1056" spans="1:83" x14ac:dyDescent="0.2">
      <c r="A1056" s="10" t="s">
        <v>35</v>
      </c>
      <c r="B1056" s="10">
        <v>863</v>
      </c>
      <c r="C1056" s="10" t="s">
        <v>195</v>
      </c>
      <c r="D1056" s="10">
        <v>2025</v>
      </c>
      <c r="E1056" s="13">
        <v>5</v>
      </c>
      <c r="F1056" s="13" t="s">
        <v>1364</v>
      </c>
      <c r="G1056" s="13">
        <v>11196.020000000002</v>
      </c>
      <c r="H1056" s="13">
        <v>11196.020000000002</v>
      </c>
      <c r="I1056" s="13">
        <v>10389.000000000002</v>
      </c>
      <c r="J1056" s="13">
        <v>7226.0000000000009</v>
      </c>
      <c r="K1056" s="13">
        <v>4776.0000000000009</v>
      </c>
      <c r="L1056" s="13">
        <v>4776.0000000000009</v>
      </c>
      <c r="M1056" s="13">
        <v>1592</v>
      </c>
      <c r="N1056" s="13">
        <v>1592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>
        <v>361.16193548387105</v>
      </c>
      <c r="AA1056" s="13">
        <v>361.16193548387105</v>
      </c>
      <c r="AB1056" s="13">
        <v>335.12903225806457</v>
      </c>
      <c r="AC1056" s="13">
        <v>233.09677419354841</v>
      </c>
      <c r="AD1056" s="13">
        <v>154.06451612903228</v>
      </c>
      <c r="AE1056" s="13">
        <v>154.06451612903228</v>
      </c>
      <c r="AF1056" s="13">
        <v>51.354838709677416</v>
      </c>
      <c r="AG1056" s="13">
        <v>51.354838709677416</v>
      </c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>
        <v>30</v>
      </c>
      <c r="AT1056" s="13">
        <v>25</v>
      </c>
      <c r="AU1056" s="13">
        <v>17</v>
      </c>
      <c r="AV1056" s="13">
        <v>8</v>
      </c>
      <c r="AW1056" s="13">
        <v>4</v>
      </c>
      <c r="AX1056" s="13">
        <v>4</v>
      </c>
      <c r="AY1056" s="13">
        <v>1</v>
      </c>
      <c r="AZ1056" s="13">
        <v>1</v>
      </c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>
        <v>0.967741935483871</v>
      </c>
      <c r="BM1056" s="13">
        <v>0.80645161290322576</v>
      </c>
      <c r="BN1056" s="13">
        <v>0.54838709677419351</v>
      </c>
      <c r="BO1056" s="13">
        <v>0.25806451612903225</v>
      </c>
      <c r="BP1056" s="13">
        <v>0.12903225806451613</v>
      </c>
      <c r="BQ1056" s="13">
        <v>0.12903225806451613</v>
      </c>
      <c r="BR1056" s="13">
        <v>3.2258064516129031E-2</v>
      </c>
      <c r="BS1056" s="13">
        <v>3.2258064516129031E-2</v>
      </c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>
        <v>53.100277777649467</v>
      </c>
    </row>
    <row r="1057" spans="1:83" x14ac:dyDescent="0.2">
      <c r="A1057" s="10" t="s">
        <v>35</v>
      </c>
      <c r="B1057" s="10">
        <v>544</v>
      </c>
      <c r="C1057" s="10" t="s">
        <v>99</v>
      </c>
      <c r="D1057" s="10">
        <v>2025</v>
      </c>
      <c r="E1057" s="13">
        <v>5</v>
      </c>
      <c r="F1057" s="13" t="s">
        <v>1363</v>
      </c>
      <c r="G1057" s="13">
        <v>3372</v>
      </c>
      <c r="H1057" s="13">
        <v>3372</v>
      </c>
      <c r="I1057" s="13">
        <v>3300</v>
      </c>
      <c r="J1057" s="13">
        <v>3000</v>
      </c>
      <c r="K1057" s="13">
        <v>3000</v>
      </c>
      <c r="L1057" s="13">
        <v>3000</v>
      </c>
      <c r="M1057" s="13">
        <v>3000</v>
      </c>
      <c r="N1057" s="13">
        <v>3000</v>
      </c>
      <c r="O1057" s="13">
        <v>3000</v>
      </c>
      <c r="P1057" s="13">
        <v>3000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>
        <v>108.7741935483871</v>
      </c>
      <c r="AA1057" s="13">
        <v>108.7741935483871</v>
      </c>
      <c r="AB1057" s="13">
        <v>106.45161290322581</v>
      </c>
      <c r="AC1057" s="13">
        <v>96.774193548387103</v>
      </c>
      <c r="AD1057" s="13">
        <v>96.774193548387103</v>
      </c>
      <c r="AE1057" s="13">
        <v>96.774193548387103</v>
      </c>
      <c r="AF1057" s="13">
        <v>96.774193548387103</v>
      </c>
      <c r="AG1057" s="13">
        <v>96.774193548387103</v>
      </c>
      <c r="AH1057" s="13">
        <v>96.774193548387103</v>
      </c>
      <c r="AI1057" s="13">
        <v>96.774193548387103</v>
      </c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>
        <v>3</v>
      </c>
      <c r="AT1057" s="13">
        <v>3</v>
      </c>
      <c r="AU1057" s="13">
        <v>2</v>
      </c>
      <c r="AV1057" s="13">
        <v>1</v>
      </c>
      <c r="AW1057" s="13">
        <v>1</v>
      </c>
      <c r="AX1057" s="13">
        <v>1</v>
      </c>
      <c r="AY1057" s="13">
        <v>1</v>
      </c>
      <c r="AZ1057" s="13">
        <v>1</v>
      </c>
      <c r="BA1057" s="13">
        <v>1</v>
      </c>
      <c r="BB1057" s="13">
        <v>1</v>
      </c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>
        <v>9.6774193548387094E-2</v>
      </c>
      <c r="BM1057" s="13">
        <v>9.6774193548387094E-2</v>
      </c>
      <c r="BN1057" s="13">
        <v>6.4516129032258063E-2</v>
      </c>
      <c r="BO1057" s="13">
        <v>3.2258064516129031E-2</v>
      </c>
      <c r="BP1057" s="13">
        <v>3.2258064516129031E-2</v>
      </c>
      <c r="BQ1057" s="13">
        <v>3.2258064516129031E-2</v>
      </c>
      <c r="BR1057" s="13">
        <v>3.2258064516129031E-2</v>
      </c>
      <c r="BS1057" s="13">
        <v>3.2258064516129031E-2</v>
      </c>
      <c r="BT1057" s="13">
        <v>3.2258064516129031E-2</v>
      </c>
      <c r="BU1057" s="13">
        <v>3.2258064516129031E-2</v>
      </c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>
        <v>136</v>
      </c>
    </row>
    <row r="1058" spans="1:83" x14ac:dyDescent="0.2">
      <c r="A1058" s="10" t="s">
        <v>35</v>
      </c>
      <c r="B1058" s="10">
        <v>817</v>
      </c>
      <c r="C1058" s="10" t="s">
        <v>93</v>
      </c>
      <c r="D1058" s="10">
        <v>2025</v>
      </c>
      <c r="E1058" s="13">
        <v>5</v>
      </c>
      <c r="F1058" s="13" t="s">
        <v>1353</v>
      </c>
      <c r="G1058" s="13">
        <v>244965.96000000046</v>
      </c>
      <c r="H1058" s="13">
        <v>244966.06000000035</v>
      </c>
      <c r="I1058" s="13">
        <v>241955.04000000036</v>
      </c>
      <c r="J1058" s="13">
        <v>225425.00000000038</v>
      </c>
      <c r="K1058" s="13">
        <v>197512.00000000038</v>
      </c>
      <c r="L1058" s="13">
        <v>186818.00000000041</v>
      </c>
      <c r="M1058" s="13">
        <v>164093.00000000035</v>
      </c>
      <c r="N1058" s="13">
        <v>146519.00000000032</v>
      </c>
      <c r="O1058" s="13">
        <v>139838.00000000029</v>
      </c>
      <c r="P1058" s="13">
        <v>116712.00000000023</v>
      </c>
      <c r="Q1058" s="13">
        <v>67197.999999999971</v>
      </c>
      <c r="R1058" s="13">
        <v>67197.999999999971</v>
      </c>
      <c r="S1058" s="13">
        <v>44867.999999999964</v>
      </c>
      <c r="T1058" s="13">
        <v>44867.999999999964</v>
      </c>
      <c r="U1058" s="13">
        <v>44867.999999999964</v>
      </c>
      <c r="V1058" s="13">
        <v>34368</v>
      </c>
      <c r="W1058" s="13"/>
      <c r="X1058" s="13"/>
      <c r="Y1058" s="13"/>
      <c r="Z1058" s="13">
        <v>7902.1277419354983</v>
      </c>
      <c r="AA1058" s="13">
        <v>7902.1309677419467</v>
      </c>
      <c r="AB1058" s="13">
        <v>7805.0012903225925</v>
      </c>
      <c r="AC1058" s="13">
        <v>7271.7741935483991</v>
      </c>
      <c r="AD1058" s="13">
        <v>6371.3548387096898</v>
      </c>
      <c r="AE1058" s="13">
        <v>6026.3870967742068</v>
      </c>
      <c r="AF1058" s="13">
        <v>5293.3225806451728</v>
      </c>
      <c r="AG1058" s="13">
        <v>4726.4193548387202</v>
      </c>
      <c r="AH1058" s="13">
        <v>4510.9032258064608</v>
      </c>
      <c r="AI1058" s="13">
        <v>3764.903225806459</v>
      </c>
      <c r="AJ1058" s="13">
        <v>2167.6774193548376</v>
      </c>
      <c r="AK1058" s="13">
        <v>2167.6774193548376</v>
      </c>
      <c r="AL1058" s="13">
        <v>1447.3548387096762</v>
      </c>
      <c r="AM1058" s="13">
        <v>1447.3548387096762</v>
      </c>
      <c r="AN1058" s="13">
        <v>1447.3548387096762</v>
      </c>
      <c r="AO1058" s="13">
        <v>1108.6451612903227</v>
      </c>
      <c r="AP1058" s="13"/>
      <c r="AQ1058" s="13"/>
      <c r="AR1058" s="13"/>
      <c r="AS1058" s="13">
        <v>210</v>
      </c>
      <c r="AT1058" s="13">
        <v>199</v>
      </c>
      <c r="AU1058" s="13">
        <v>178</v>
      </c>
      <c r="AV1058" s="13">
        <v>127</v>
      </c>
      <c r="AW1058" s="13">
        <v>82</v>
      </c>
      <c r="AX1058" s="13">
        <v>70</v>
      </c>
      <c r="AY1058" s="13">
        <v>49</v>
      </c>
      <c r="AZ1058" s="13">
        <v>36</v>
      </c>
      <c r="BA1058" s="13">
        <v>32</v>
      </c>
      <c r="BB1058" s="13">
        <v>22</v>
      </c>
      <c r="BC1058" s="13">
        <v>7</v>
      </c>
      <c r="BD1058" s="13">
        <v>7</v>
      </c>
      <c r="BE1058" s="13">
        <v>3</v>
      </c>
      <c r="BF1058" s="13">
        <v>3</v>
      </c>
      <c r="BG1058" s="13">
        <v>3</v>
      </c>
      <c r="BH1058" s="13">
        <v>2</v>
      </c>
      <c r="BI1058" s="13"/>
      <c r="BJ1058" s="13"/>
      <c r="BK1058" s="13"/>
      <c r="BL1058" s="13">
        <v>6.774193548387097</v>
      </c>
      <c r="BM1058" s="13">
        <v>6.419354838709677</v>
      </c>
      <c r="BN1058" s="13">
        <v>5.741935483870968</v>
      </c>
      <c r="BO1058" s="13">
        <v>4.096774193548387</v>
      </c>
      <c r="BP1058" s="13">
        <v>2.6451612903225805</v>
      </c>
      <c r="BQ1058" s="13">
        <v>2.2580645161290325</v>
      </c>
      <c r="BR1058" s="13">
        <v>1.5806451612903225</v>
      </c>
      <c r="BS1058" s="13">
        <v>1.1612903225806452</v>
      </c>
      <c r="BT1058" s="13">
        <v>1.032258064516129</v>
      </c>
      <c r="BU1058" s="13">
        <v>0.70967741935483875</v>
      </c>
      <c r="BV1058" s="13">
        <v>0.22580645161290322</v>
      </c>
      <c r="BW1058" s="13">
        <v>0.22580645161290322</v>
      </c>
      <c r="BX1058" s="13">
        <v>9.6774193548387094E-2</v>
      </c>
      <c r="BY1058" s="13">
        <v>9.6774193548387094E-2</v>
      </c>
      <c r="BZ1058" s="13">
        <v>9.6774193548387094E-2</v>
      </c>
      <c r="CA1058" s="13">
        <v>6.4516129032258063E-2</v>
      </c>
      <c r="CB1058" s="13"/>
      <c r="CC1058" s="13"/>
      <c r="CD1058" s="13"/>
      <c r="CE1058" s="13">
        <v>168.78444444411434</v>
      </c>
    </row>
    <row r="1059" spans="1:83" x14ac:dyDescent="0.2">
      <c r="A1059" s="10" t="s">
        <v>35</v>
      </c>
      <c r="B1059" s="10">
        <v>838</v>
      </c>
      <c r="C1059" s="10" t="s">
        <v>98</v>
      </c>
      <c r="D1059" s="10">
        <v>2025</v>
      </c>
      <c r="E1059" s="13">
        <v>5</v>
      </c>
      <c r="F1059" s="13" t="s">
        <v>1355</v>
      </c>
      <c r="G1059" s="13">
        <v>248359.13000000056</v>
      </c>
      <c r="H1059" s="13">
        <v>248359.13000000056</v>
      </c>
      <c r="I1059" s="13">
        <v>239510.99000000057</v>
      </c>
      <c r="J1059" s="13">
        <v>204556.00000000055</v>
      </c>
      <c r="K1059" s="13">
        <v>175154.00000000047</v>
      </c>
      <c r="L1059" s="13">
        <v>162793.00000000049</v>
      </c>
      <c r="M1059" s="13">
        <v>145020.00000000049</v>
      </c>
      <c r="N1059" s="13">
        <v>123483.00000000028</v>
      </c>
      <c r="O1059" s="13">
        <v>118509.00000000029</v>
      </c>
      <c r="P1059" s="13">
        <v>106788.00000000033</v>
      </c>
      <c r="Q1059" s="13">
        <v>42959.999999999978</v>
      </c>
      <c r="R1059" s="13">
        <v>42959.999999999978</v>
      </c>
      <c r="S1059" s="13">
        <v>26211.999999999982</v>
      </c>
      <c r="T1059" s="13">
        <v>26211.999999999982</v>
      </c>
      <c r="U1059" s="13">
        <v>26211.999999999982</v>
      </c>
      <c r="V1059" s="13"/>
      <c r="W1059" s="13"/>
      <c r="X1059" s="13"/>
      <c r="Y1059" s="13"/>
      <c r="Z1059" s="13">
        <v>8011.5848387096958</v>
      </c>
      <c r="AA1059" s="13">
        <v>8011.5848387096958</v>
      </c>
      <c r="AB1059" s="13">
        <v>7726.1609677419538</v>
      </c>
      <c r="AC1059" s="13">
        <v>6598.580645161308</v>
      </c>
      <c r="AD1059" s="13">
        <v>5650.1290322580799</v>
      </c>
      <c r="AE1059" s="13">
        <v>5251.3870967742096</v>
      </c>
      <c r="AF1059" s="13">
        <v>4678.0645161290486</v>
      </c>
      <c r="AG1059" s="13">
        <v>3983.3225806451701</v>
      </c>
      <c r="AH1059" s="13">
        <v>3822.8709677419447</v>
      </c>
      <c r="AI1059" s="13">
        <v>3444.7741935483978</v>
      </c>
      <c r="AJ1059" s="13">
        <v>1385.8064516129025</v>
      </c>
      <c r="AK1059" s="13">
        <v>1385.8064516129025</v>
      </c>
      <c r="AL1059" s="13">
        <v>845.54838709677358</v>
      </c>
      <c r="AM1059" s="13">
        <v>845.54838709677358</v>
      </c>
      <c r="AN1059" s="13">
        <v>845.54838709677358</v>
      </c>
      <c r="AO1059" s="13"/>
      <c r="AP1059" s="13"/>
      <c r="AQ1059" s="13"/>
      <c r="AR1059" s="13"/>
      <c r="AS1059" s="13">
        <v>335</v>
      </c>
      <c r="AT1059" s="13">
        <v>313</v>
      </c>
      <c r="AU1059" s="13">
        <v>241</v>
      </c>
      <c r="AV1059" s="13">
        <v>130</v>
      </c>
      <c r="AW1059" s="13">
        <v>80</v>
      </c>
      <c r="AX1059" s="13">
        <v>66</v>
      </c>
      <c r="AY1059" s="13">
        <v>50</v>
      </c>
      <c r="AZ1059" s="13">
        <v>34</v>
      </c>
      <c r="BA1059" s="13">
        <v>31</v>
      </c>
      <c r="BB1059" s="13">
        <v>26</v>
      </c>
      <c r="BC1059" s="13">
        <v>5</v>
      </c>
      <c r="BD1059" s="13">
        <v>5</v>
      </c>
      <c r="BE1059" s="13">
        <v>2</v>
      </c>
      <c r="BF1059" s="13">
        <v>2</v>
      </c>
      <c r="BG1059" s="13">
        <v>2</v>
      </c>
      <c r="BH1059" s="13"/>
      <c r="BI1059" s="13"/>
      <c r="BJ1059" s="13"/>
      <c r="BK1059" s="13"/>
      <c r="BL1059" s="13">
        <v>10.806451612903226</v>
      </c>
      <c r="BM1059" s="13">
        <v>10.096774193548388</v>
      </c>
      <c r="BN1059" s="13">
        <v>7.774193548387097</v>
      </c>
      <c r="BO1059" s="13">
        <v>4.193548387096774</v>
      </c>
      <c r="BP1059" s="13">
        <v>2.5806451612903225</v>
      </c>
      <c r="BQ1059" s="13">
        <v>2.129032258064516</v>
      </c>
      <c r="BR1059" s="13">
        <v>1.6129032258064515</v>
      </c>
      <c r="BS1059" s="13">
        <v>1.096774193548387</v>
      </c>
      <c r="BT1059" s="13">
        <v>1</v>
      </c>
      <c r="BU1059" s="13">
        <v>0.83870967741935487</v>
      </c>
      <c r="BV1059" s="13">
        <v>0.16129032258064516</v>
      </c>
      <c r="BW1059" s="13">
        <v>0.16129032258064516</v>
      </c>
      <c r="BX1059" s="13">
        <v>6.4516129032258063E-2</v>
      </c>
      <c r="BY1059" s="13">
        <v>6.4516129032258063E-2</v>
      </c>
      <c r="BZ1059" s="13">
        <v>6.4516129032258063E-2</v>
      </c>
      <c r="CA1059" s="13"/>
      <c r="CB1059" s="13"/>
      <c r="CC1059" s="13"/>
      <c r="CD1059" s="13"/>
      <c r="CE1059" s="13">
        <v>172.21055555549219</v>
      </c>
    </row>
    <row r="1060" spans="1:83" x14ac:dyDescent="0.2">
      <c r="A1060" s="10" t="s">
        <v>39</v>
      </c>
      <c r="B1060" s="10">
        <v>870</v>
      </c>
      <c r="C1060" s="10" t="s">
        <v>112</v>
      </c>
      <c r="D1060" s="10">
        <v>2025</v>
      </c>
      <c r="E1060" s="13">
        <v>5</v>
      </c>
      <c r="F1060" s="13" t="s">
        <v>1383</v>
      </c>
      <c r="G1060" s="13">
        <v>61216.999999999964</v>
      </c>
      <c r="H1060" s="13">
        <v>61216.999999999971</v>
      </c>
      <c r="I1060" s="13">
        <v>60144.999999999964</v>
      </c>
      <c r="J1060" s="13">
        <v>53042.999999999971</v>
      </c>
      <c r="K1060" s="13">
        <v>49018.999999999978</v>
      </c>
      <c r="L1060" s="13">
        <v>45647.999999999978</v>
      </c>
      <c r="M1060" s="13">
        <v>45647.999999999978</v>
      </c>
      <c r="N1060" s="13">
        <v>42944.999999999978</v>
      </c>
      <c r="O1060" s="13">
        <v>36306</v>
      </c>
      <c r="P1060" s="13">
        <v>34306</v>
      </c>
      <c r="Q1060" s="13">
        <v>19206.000000000004</v>
      </c>
      <c r="R1060" s="13">
        <v>19206.000000000004</v>
      </c>
      <c r="S1060" s="13">
        <v>13706</v>
      </c>
      <c r="T1060" s="13">
        <v>13706</v>
      </c>
      <c r="U1060" s="13">
        <v>13706</v>
      </c>
      <c r="V1060" s="13"/>
      <c r="W1060" s="13"/>
      <c r="X1060" s="13"/>
      <c r="Y1060" s="13"/>
      <c r="Z1060" s="13">
        <v>1974.7419354838698</v>
      </c>
      <c r="AA1060" s="13">
        <v>1974.7419354838701</v>
      </c>
      <c r="AB1060" s="13">
        <v>1940.1612903225794</v>
      </c>
      <c r="AC1060" s="13">
        <v>1711.0645161290313</v>
      </c>
      <c r="AD1060" s="13">
        <v>1581.2580645161283</v>
      </c>
      <c r="AE1060" s="13">
        <v>1472.5161290322574</v>
      </c>
      <c r="AF1060" s="13">
        <v>1472.5161290322574</v>
      </c>
      <c r="AG1060" s="13">
        <v>1385.3225806451605</v>
      </c>
      <c r="AH1060" s="13">
        <v>1171.1612903225807</v>
      </c>
      <c r="AI1060" s="13">
        <v>1106.6451612903227</v>
      </c>
      <c r="AJ1060" s="13">
        <v>619.54838709677426</v>
      </c>
      <c r="AK1060" s="13">
        <v>619.54838709677426</v>
      </c>
      <c r="AL1060" s="13">
        <v>442.12903225806451</v>
      </c>
      <c r="AM1060" s="13">
        <v>442.12903225806451</v>
      </c>
      <c r="AN1060" s="13">
        <v>442.12903225806451</v>
      </c>
      <c r="AO1060" s="13"/>
      <c r="AP1060" s="13"/>
      <c r="AQ1060" s="13"/>
      <c r="AR1060" s="13"/>
      <c r="AS1060" s="13">
        <v>65</v>
      </c>
      <c r="AT1060" s="13">
        <v>59</v>
      </c>
      <c r="AU1060" s="13">
        <v>48</v>
      </c>
      <c r="AV1060" s="13">
        <v>25</v>
      </c>
      <c r="AW1060" s="13">
        <v>18</v>
      </c>
      <c r="AX1060" s="13">
        <v>14</v>
      </c>
      <c r="AY1060" s="13">
        <v>14</v>
      </c>
      <c r="AZ1060" s="13">
        <v>12</v>
      </c>
      <c r="BA1060" s="13">
        <v>8</v>
      </c>
      <c r="BB1060" s="13">
        <v>7</v>
      </c>
      <c r="BC1060" s="13">
        <v>2</v>
      </c>
      <c r="BD1060" s="13">
        <v>2</v>
      </c>
      <c r="BE1060" s="13">
        <v>1</v>
      </c>
      <c r="BF1060" s="13">
        <v>1</v>
      </c>
      <c r="BG1060" s="13">
        <v>1</v>
      </c>
      <c r="BH1060" s="13"/>
      <c r="BI1060" s="13"/>
      <c r="BJ1060" s="13"/>
      <c r="BK1060" s="13"/>
      <c r="BL1060" s="13">
        <v>2.096774193548387</v>
      </c>
      <c r="BM1060" s="13">
        <v>1.903225806451613</v>
      </c>
      <c r="BN1060" s="13">
        <v>1.5483870967741935</v>
      </c>
      <c r="BO1060" s="13">
        <v>0.80645161290322576</v>
      </c>
      <c r="BP1060" s="13">
        <v>0.58064516129032262</v>
      </c>
      <c r="BQ1060" s="13">
        <v>0.45161290322580644</v>
      </c>
      <c r="BR1060" s="13">
        <v>0.45161290322580644</v>
      </c>
      <c r="BS1060" s="13">
        <v>0.38709677419354838</v>
      </c>
      <c r="BT1060" s="13">
        <v>0.25806451612903225</v>
      </c>
      <c r="BU1060" s="13">
        <v>0.22580645161290322</v>
      </c>
      <c r="BV1060" s="13">
        <v>6.4516129032258063E-2</v>
      </c>
      <c r="BW1060" s="13">
        <v>6.4516129032258063E-2</v>
      </c>
      <c r="BX1060" s="13">
        <v>3.2258064516129031E-2</v>
      </c>
      <c r="BY1060" s="13">
        <v>3.2258064516129031E-2</v>
      </c>
      <c r="BZ1060" s="13">
        <v>3.2258064516129031E-2</v>
      </c>
      <c r="CA1060" s="13"/>
      <c r="CB1060" s="13"/>
      <c r="CC1060" s="13"/>
      <c r="CD1060" s="13"/>
      <c r="CE1060" s="13">
        <v>48.588055555517784</v>
      </c>
    </row>
    <row r="1061" spans="1:83" x14ac:dyDescent="0.2">
      <c r="A1061" s="10" t="s">
        <v>39</v>
      </c>
      <c r="B1061" s="10">
        <v>547</v>
      </c>
      <c r="C1061" s="10" t="s">
        <v>94</v>
      </c>
      <c r="D1061" s="10">
        <v>2025</v>
      </c>
      <c r="E1061" s="13">
        <v>5</v>
      </c>
      <c r="F1061" s="13" t="s">
        <v>1374</v>
      </c>
      <c r="G1061" s="13">
        <v>242076.28000000029</v>
      </c>
      <c r="H1061" s="13">
        <v>242523.04000000027</v>
      </c>
      <c r="I1061" s="13">
        <v>236422.05000000028</v>
      </c>
      <c r="J1061" s="13">
        <v>201192.02000000014</v>
      </c>
      <c r="K1061" s="13">
        <v>166933.00000000009</v>
      </c>
      <c r="L1061" s="13">
        <v>157264.00000000012</v>
      </c>
      <c r="M1061" s="13">
        <v>145160.00000000012</v>
      </c>
      <c r="N1061" s="13">
        <v>139578.00000000012</v>
      </c>
      <c r="O1061" s="13">
        <v>133862.00000000012</v>
      </c>
      <c r="P1061" s="13">
        <v>118735.00000000006</v>
      </c>
      <c r="Q1061" s="13">
        <v>55000</v>
      </c>
      <c r="R1061" s="13">
        <v>55000</v>
      </c>
      <c r="S1061" s="13"/>
      <c r="T1061" s="13"/>
      <c r="U1061" s="13"/>
      <c r="V1061" s="13"/>
      <c r="W1061" s="13"/>
      <c r="X1061" s="13"/>
      <c r="Y1061" s="13"/>
      <c r="Z1061" s="13">
        <v>7808.9122580645253</v>
      </c>
      <c r="AA1061" s="13">
        <v>7823.3238709677507</v>
      </c>
      <c r="AB1061" s="13">
        <v>7626.5177419354932</v>
      </c>
      <c r="AC1061" s="13">
        <v>6490.0651612903266</v>
      </c>
      <c r="AD1061" s="13">
        <v>5384.9354838709705</v>
      </c>
      <c r="AE1061" s="13">
        <v>5073.0322580645197</v>
      </c>
      <c r="AF1061" s="13">
        <v>4682.5806451612943</v>
      </c>
      <c r="AG1061" s="13">
        <v>4502.5161290322621</v>
      </c>
      <c r="AH1061" s="13">
        <v>4318.129032258068</v>
      </c>
      <c r="AI1061" s="13">
        <v>3830.1612903225823</v>
      </c>
      <c r="AJ1061" s="13">
        <v>1774.1935483870968</v>
      </c>
      <c r="AK1061" s="13">
        <v>1774.1935483870968</v>
      </c>
      <c r="AL1061" s="13"/>
      <c r="AM1061" s="13"/>
      <c r="AN1061" s="13"/>
      <c r="AO1061" s="13"/>
      <c r="AP1061" s="13"/>
      <c r="AQ1061" s="13"/>
      <c r="AR1061" s="13"/>
      <c r="AS1061" s="13">
        <v>321</v>
      </c>
      <c r="AT1061" s="13">
        <v>285</v>
      </c>
      <c r="AU1061" s="13">
        <v>233</v>
      </c>
      <c r="AV1061" s="13">
        <v>123</v>
      </c>
      <c r="AW1061" s="13">
        <v>67</v>
      </c>
      <c r="AX1061" s="13">
        <v>56</v>
      </c>
      <c r="AY1061" s="13">
        <v>45</v>
      </c>
      <c r="AZ1061" s="13">
        <v>41</v>
      </c>
      <c r="BA1061" s="13">
        <v>38</v>
      </c>
      <c r="BB1061" s="13">
        <v>31</v>
      </c>
      <c r="BC1061" s="13">
        <v>10</v>
      </c>
      <c r="BD1061" s="13">
        <v>10</v>
      </c>
      <c r="BE1061" s="13"/>
      <c r="BF1061" s="13"/>
      <c r="BG1061" s="13"/>
      <c r="BH1061" s="13"/>
      <c r="BI1061" s="13"/>
      <c r="BJ1061" s="13"/>
      <c r="BK1061" s="13"/>
      <c r="BL1061" s="13">
        <v>10.35483870967742</v>
      </c>
      <c r="BM1061" s="13">
        <v>9.193548387096774</v>
      </c>
      <c r="BN1061" s="13">
        <v>7.5161290322580649</v>
      </c>
      <c r="BO1061" s="13">
        <v>3.967741935483871</v>
      </c>
      <c r="BP1061" s="13">
        <v>2.161290322580645</v>
      </c>
      <c r="BQ1061" s="13">
        <v>1.8064516129032258</v>
      </c>
      <c r="BR1061" s="13">
        <v>1.4516129032258065</v>
      </c>
      <c r="BS1061" s="13">
        <v>1.3225806451612903</v>
      </c>
      <c r="BT1061" s="13">
        <v>1.2258064516129032</v>
      </c>
      <c r="BU1061" s="13">
        <v>1</v>
      </c>
      <c r="BV1061" s="13">
        <v>0.32258064516129031</v>
      </c>
      <c r="BW1061" s="13">
        <v>0.32258064516129031</v>
      </c>
      <c r="BX1061" s="13"/>
      <c r="BY1061" s="13"/>
      <c r="BZ1061" s="13"/>
      <c r="CA1061" s="13"/>
      <c r="CB1061" s="13"/>
      <c r="CC1061" s="13"/>
      <c r="CD1061" s="13"/>
      <c r="CE1061" s="13">
        <v>201.10277777822921</v>
      </c>
    </row>
    <row r="1062" spans="1:83" x14ac:dyDescent="0.2">
      <c r="A1062" s="10" t="s">
        <v>39</v>
      </c>
      <c r="B1062" s="10">
        <v>567</v>
      </c>
      <c r="C1062" s="10" t="s">
        <v>188</v>
      </c>
      <c r="D1062" s="10">
        <v>2025</v>
      </c>
      <c r="E1062" s="13">
        <v>5</v>
      </c>
      <c r="F1062" s="13" t="s">
        <v>1386</v>
      </c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>
        <v>3.31</v>
      </c>
    </row>
    <row r="1063" spans="1:83" x14ac:dyDescent="0.2">
      <c r="A1063" s="10" t="s">
        <v>39</v>
      </c>
      <c r="B1063" s="10">
        <v>828</v>
      </c>
      <c r="C1063" s="10" t="s">
        <v>158</v>
      </c>
      <c r="D1063" s="10">
        <v>2025</v>
      </c>
      <c r="E1063" s="13">
        <v>5</v>
      </c>
      <c r="F1063" s="13" t="s">
        <v>1370</v>
      </c>
      <c r="G1063" s="13">
        <v>647</v>
      </c>
      <c r="H1063" s="13">
        <v>647</v>
      </c>
      <c r="I1063" s="13">
        <v>647</v>
      </c>
      <c r="J1063" s="13">
        <v>647</v>
      </c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>
        <v>20.870967741935484</v>
      </c>
      <c r="AA1063" s="13">
        <v>20.870967741935484</v>
      </c>
      <c r="AB1063" s="13">
        <v>20.870967741935484</v>
      </c>
      <c r="AC1063" s="13">
        <v>20.870967741935484</v>
      </c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>
        <v>1</v>
      </c>
      <c r="AT1063" s="13">
        <v>1</v>
      </c>
      <c r="AU1063" s="13">
        <v>1</v>
      </c>
      <c r="AV1063" s="13">
        <v>1</v>
      </c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>
        <v>3.2258064516129031E-2</v>
      </c>
      <c r="BM1063" s="13">
        <v>3.2258064516129031E-2</v>
      </c>
      <c r="BN1063" s="13">
        <v>3.2258064516129031E-2</v>
      </c>
      <c r="BO1063" s="13">
        <v>3.2258064516129031E-2</v>
      </c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</row>
    <row r="1064" spans="1:83" x14ac:dyDescent="0.2">
      <c r="A1064" s="10" t="s">
        <v>39</v>
      </c>
      <c r="B1064" s="10">
        <v>810</v>
      </c>
      <c r="C1064" s="10" t="s">
        <v>103</v>
      </c>
      <c r="D1064" s="10">
        <v>2025</v>
      </c>
      <c r="E1064" s="13">
        <v>5</v>
      </c>
      <c r="F1064" s="13" t="s">
        <v>1368</v>
      </c>
      <c r="G1064" s="13">
        <v>0</v>
      </c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>
        <v>0</v>
      </c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>
        <v>1</v>
      </c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>
        <v>3.2258064516129031E-2</v>
      </c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</row>
    <row r="1065" spans="1:83" x14ac:dyDescent="0.2">
      <c r="A1065" s="10" t="s">
        <v>39</v>
      </c>
      <c r="B1065" s="10">
        <v>817</v>
      </c>
      <c r="C1065" s="10" t="s">
        <v>93</v>
      </c>
      <c r="D1065" s="10">
        <v>2025</v>
      </c>
      <c r="E1065" s="13">
        <v>5</v>
      </c>
      <c r="F1065" s="13" t="s">
        <v>1387</v>
      </c>
      <c r="G1065" s="13">
        <v>69</v>
      </c>
      <c r="H1065" s="13">
        <v>69</v>
      </c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>
        <v>2.225806451612903</v>
      </c>
      <c r="AA1065" s="13">
        <v>2.225806451612903</v>
      </c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>
        <v>1</v>
      </c>
      <c r="AT1065" s="13">
        <v>1</v>
      </c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>
        <v>3.2258064516129031E-2</v>
      </c>
      <c r="BM1065" s="13">
        <v>3.2258064516129031E-2</v>
      </c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>
        <v>1.91</v>
      </c>
    </row>
    <row r="1066" spans="1:83" x14ac:dyDescent="0.2">
      <c r="A1066" s="10" t="s">
        <v>39</v>
      </c>
      <c r="B1066" s="10">
        <v>820</v>
      </c>
      <c r="C1066" s="10" t="s">
        <v>134</v>
      </c>
      <c r="D1066" s="10">
        <v>2025</v>
      </c>
      <c r="E1066" s="13">
        <v>5</v>
      </c>
      <c r="F1066" s="13" t="s">
        <v>1382</v>
      </c>
      <c r="G1066" s="13">
        <v>359</v>
      </c>
      <c r="H1066" s="13">
        <v>359</v>
      </c>
      <c r="I1066" s="13">
        <v>359</v>
      </c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>
        <v>11.580645161290322</v>
      </c>
      <c r="AA1066" s="13">
        <v>11.580645161290322</v>
      </c>
      <c r="AB1066" s="13">
        <v>11.580645161290322</v>
      </c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>
        <v>1</v>
      </c>
      <c r="AT1066" s="13">
        <v>1</v>
      </c>
      <c r="AU1066" s="13">
        <v>1</v>
      </c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>
        <v>3.2258064516129031E-2</v>
      </c>
      <c r="BM1066" s="13">
        <v>3.2258064516129031E-2</v>
      </c>
      <c r="BN1066" s="13">
        <v>3.2258064516129031E-2</v>
      </c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</row>
    <row r="1067" spans="1:83" x14ac:dyDescent="0.2">
      <c r="A1067" s="10" t="s">
        <v>39</v>
      </c>
      <c r="B1067" s="10">
        <v>548</v>
      </c>
      <c r="C1067" s="10" t="s">
        <v>91</v>
      </c>
      <c r="D1067" s="10">
        <v>2025</v>
      </c>
      <c r="E1067" s="13">
        <v>5</v>
      </c>
      <c r="F1067" s="13" t="s">
        <v>1372</v>
      </c>
      <c r="G1067" s="13">
        <v>11009.000000000002</v>
      </c>
      <c r="H1067" s="13">
        <v>11009.000000000002</v>
      </c>
      <c r="I1067" s="13">
        <v>10906.000000000002</v>
      </c>
      <c r="J1067" s="13">
        <v>9368.0000000000018</v>
      </c>
      <c r="K1067" s="13">
        <v>4868.9999999999991</v>
      </c>
      <c r="L1067" s="13">
        <v>4868.9999999999991</v>
      </c>
      <c r="M1067" s="13">
        <v>1505</v>
      </c>
      <c r="N1067" s="13">
        <v>1505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>
        <v>355.12903225806457</v>
      </c>
      <c r="AA1067" s="13">
        <v>355.12903225806457</v>
      </c>
      <c r="AB1067" s="13">
        <v>351.80645161290329</v>
      </c>
      <c r="AC1067" s="13">
        <v>302.19354838709683</v>
      </c>
      <c r="AD1067" s="13">
        <v>157.06451612903223</v>
      </c>
      <c r="AE1067" s="13">
        <v>157.06451612903223</v>
      </c>
      <c r="AF1067" s="13">
        <v>48.548387096774192</v>
      </c>
      <c r="AG1067" s="13">
        <v>48.548387096774192</v>
      </c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>
        <v>20</v>
      </c>
      <c r="AT1067" s="13">
        <v>18</v>
      </c>
      <c r="AU1067" s="13">
        <v>17</v>
      </c>
      <c r="AV1067" s="13">
        <v>12</v>
      </c>
      <c r="AW1067" s="13">
        <v>4</v>
      </c>
      <c r="AX1067" s="13">
        <v>4</v>
      </c>
      <c r="AY1067" s="13">
        <v>1</v>
      </c>
      <c r="AZ1067" s="13">
        <v>1</v>
      </c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>
        <v>0.64516129032258063</v>
      </c>
      <c r="BM1067" s="13">
        <v>0.58064516129032262</v>
      </c>
      <c r="BN1067" s="13">
        <v>0.54838709677419351</v>
      </c>
      <c r="BO1067" s="13">
        <v>0.38709677419354838</v>
      </c>
      <c r="BP1067" s="13">
        <v>0.12903225806451613</v>
      </c>
      <c r="BQ1067" s="13">
        <v>0.12903225806451613</v>
      </c>
      <c r="BR1067" s="13">
        <v>3.2258064516129031E-2</v>
      </c>
      <c r="BS1067" s="13">
        <v>3.2258064516129031E-2</v>
      </c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>
        <v>13.797222222131676</v>
      </c>
    </row>
    <row r="1068" spans="1:83" x14ac:dyDescent="0.2">
      <c r="A1068" s="10" t="s">
        <v>39</v>
      </c>
      <c r="B1068" s="10">
        <v>562</v>
      </c>
      <c r="C1068" s="10" t="s">
        <v>185</v>
      </c>
      <c r="D1068" s="10">
        <v>2025</v>
      </c>
      <c r="E1068" s="13">
        <v>5</v>
      </c>
      <c r="F1068" s="13" t="s">
        <v>1373</v>
      </c>
      <c r="G1068" s="13">
        <v>745</v>
      </c>
      <c r="H1068" s="13">
        <v>745</v>
      </c>
      <c r="I1068" s="13">
        <v>696</v>
      </c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>
        <v>24.032258064516128</v>
      </c>
      <c r="AA1068" s="13">
        <v>24.032258064516128</v>
      </c>
      <c r="AB1068" s="13">
        <v>22.451612903225808</v>
      </c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>
        <v>5</v>
      </c>
      <c r="AT1068" s="13">
        <v>3</v>
      </c>
      <c r="AU1068" s="13">
        <v>2</v>
      </c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>
        <v>0.16129032258064516</v>
      </c>
      <c r="BM1068" s="13">
        <v>9.6774193548387094E-2</v>
      </c>
      <c r="BN1068" s="13">
        <v>6.4516129032258063E-2</v>
      </c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>
        <v>5.14</v>
      </c>
    </row>
    <row r="1069" spans="1:83" x14ac:dyDescent="0.2">
      <c r="A1069" s="10" t="s">
        <v>39</v>
      </c>
      <c r="B1069" s="10">
        <v>564</v>
      </c>
      <c r="C1069" s="10" t="s">
        <v>122</v>
      </c>
      <c r="D1069" s="10">
        <v>2025</v>
      </c>
      <c r="E1069" s="13">
        <v>5</v>
      </c>
      <c r="F1069" s="13" t="s">
        <v>1371</v>
      </c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>
        <v>54.332222221984992</v>
      </c>
    </row>
    <row r="1070" spans="1:83" x14ac:dyDescent="0.2">
      <c r="A1070" s="10" t="s">
        <v>39</v>
      </c>
      <c r="B1070" s="10">
        <v>550</v>
      </c>
      <c r="C1070" s="10" t="s">
        <v>178</v>
      </c>
      <c r="D1070" s="10">
        <v>2025</v>
      </c>
      <c r="E1070" s="13">
        <v>5</v>
      </c>
      <c r="F1070" s="13" t="s">
        <v>1380</v>
      </c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>
        <v>16.5</v>
      </c>
    </row>
    <row r="1071" spans="1:83" x14ac:dyDescent="0.2">
      <c r="A1071" s="10" t="s">
        <v>39</v>
      </c>
      <c r="B1071" s="10">
        <v>552</v>
      </c>
      <c r="C1071" s="10" t="s">
        <v>180</v>
      </c>
      <c r="D1071" s="10">
        <v>2025</v>
      </c>
      <c r="E1071" s="13">
        <v>5</v>
      </c>
      <c r="F1071" s="13" t="s">
        <v>1385</v>
      </c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>
        <v>8.2869444445241243</v>
      </c>
    </row>
    <row r="1072" spans="1:83" x14ac:dyDescent="0.2">
      <c r="A1072" s="10" t="s">
        <v>39</v>
      </c>
      <c r="B1072" s="10">
        <v>551</v>
      </c>
      <c r="C1072" s="10" t="s">
        <v>179</v>
      </c>
      <c r="D1072" s="10">
        <v>2025</v>
      </c>
      <c r="E1072" s="13">
        <v>5</v>
      </c>
      <c r="F1072" s="13" t="s">
        <v>1375</v>
      </c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>
        <v>5.8</v>
      </c>
    </row>
    <row r="1073" spans="1:83" x14ac:dyDescent="0.2">
      <c r="A1073" s="10" t="s">
        <v>39</v>
      </c>
      <c r="B1073" s="10">
        <v>805</v>
      </c>
      <c r="C1073" s="10" t="s">
        <v>137</v>
      </c>
      <c r="D1073" s="10">
        <v>2025</v>
      </c>
      <c r="E1073" s="13">
        <v>5</v>
      </c>
      <c r="F1073" s="13" t="s">
        <v>1377</v>
      </c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>
        <v>12.59</v>
      </c>
    </row>
    <row r="1074" spans="1:83" x14ac:dyDescent="0.2">
      <c r="A1074" s="10" t="s">
        <v>39</v>
      </c>
      <c r="B1074" s="10">
        <v>558</v>
      </c>
      <c r="C1074" s="10" t="s">
        <v>90</v>
      </c>
      <c r="D1074" s="10">
        <v>2025</v>
      </c>
      <c r="E1074" s="13">
        <v>5</v>
      </c>
      <c r="F1074" s="13" t="s">
        <v>1376</v>
      </c>
      <c r="G1074" s="13">
        <v>41115.989999999962</v>
      </c>
      <c r="H1074" s="13">
        <v>41115.989999999962</v>
      </c>
      <c r="I1074" s="13">
        <v>40249.969999999972</v>
      </c>
      <c r="J1074" s="13">
        <v>30647.999999999993</v>
      </c>
      <c r="K1074" s="13">
        <v>21608.000000000004</v>
      </c>
      <c r="L1074" s="13">
        <v>17935.000000000011</v>
      </c>
      <c r="M1074" s="13">
        <v>12482.000000000005</v>
      </c>
      <c r="N1074" s="13">
        <v>11225.000000000005</v>
      </c>
      <c r="O1074" s="13">
        <v>3000</v>
      </c>
      <c r="P1074" s="13">
        <v>3000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>
        <v>1326.3222580645149</v>
      </c>
      <c r="AA1074" s="13">
        <v>1326.3222580645149</v>
      </c>
      <c r="AB1074" s="13">
        <v>1298.3861290322573</v>
      </c>
      <c r="AC1074" s="13">
        <v>988.64516129032233</v>
      </c>
      <c r="AD1074" s="13">
        <v>697.03225806451621</v>
      </c>
      <c r="AE1074" s="13">
        <v>578.54838709677449</v>
      </c>
      <c r="AF1074" s="13">
        <v>402.64516129032273</v>
      </c>
      <c r="AG1074" s="13">
        <v>362.09677419354858</v>
      </c>
      <c r="AH1074" s="13">
        <v>96.774193548387103</v>
      </c>
      <c r="AI1074" s="13">
        <v>96.774193548387103</v>
      </c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>
        <v>76</v>
      </c>
      <c r="AT1074" s="13">
        <v>68</v>
      </c>
      <c r="AU1074" s="13">
        <v>60</v>
      </c>
      <c r="AV1074" s="13">
        <v>31</v>
      </c>
      <c r="AW1074" s="13">
        <v>16</v>
      </c>
      <c r="AX1074" s="13">
        <v>12</v>
      </c>
      <c r="AY1074" s="13">
        <v>7</v>
      </c>
      <c r="AZ1074" s="13">
        <v>6</v>
      </c>
      <c r="BA1074" s="13">
        <v>1</v>
      </c>
      <c r="BB1074" s="13">
        <v>1</v>
      </c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>
        <v>2.4516129032258065</v>
      </c>
      <c r="BM1074" s="13">
        <v>2.193548387096774</v>
      </c>
      <c r="BN1074" s="13">
        <v>1.935483870967742</v>
      </c>
      <c r="BO1074" s="13">
        <v>1</v>
      </c>
      <c r="BP1074" s="13">
        <v>0.5161290322580645</v>
      </c>
      <c r="BQ1074" s="13">
        <v>0.38709677419354838</v>
      </c>
      <c r="BR1074" s="13">
        <v>0.22580645161290322</v>
      </c>
      <c r="BS1074" s="13">
        <v>0.19354838709677419</v>
      </c>
      <c r="BT1074" s="13">
        <v>3.2258064516129031E-2</v>
      </c>
      <c r="BU1074" s="13">
        <v>3.2258064516129031E-2</v>
      </c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>
        <v>82.765833333225459</v>
      </c>
    </row>
    <row r="1075" spans="1:83" x14ac:dyDescent="0.2">
      <c r="A1075" s="10" t="s">
        <v>39</v>
      </c>
      <c r="B1075" s="10">
        <v>530</v>
      </c>
      <c r="C1075" s="10" t="s">
        <v>92</v>
      </c>
      <c r="D1075" s="10">
        <v>2025</v>
      </c>
      <c r="E1075" s="13">
        <v>5</v>
      </c>
      <c r="F1075" s="13" t="s">
        <v>1369</v>
      </c>
      <c r="G1075" s="13">
        <v>118891.01000000002</v>
      </c>
      <c r="H1075" s="13">
        <v>118891.01000000005</v>
      </c>
      <c r="I1075" s="13">
        <v>114810.01000000007</v>
      </c>
      <c r="J1075" s="13">
        <v>93526.020000000091</v>
      </c>
      <c r="K1075" s="13">
        <v>66058.01999999996</v>
      </c>
      <c r="L1075" s="13">
        <v>60503.01999999996</v>
      </c>
      <c r="M1075" s="13">
        <v>46554</v>
      </c>
      <c r="N1075" s="13">
        <v>42504.999999999993</v>
      </c>
      <c r="O1075" s="13">
        <v>42504.999999999993</v>
      </c>
      <c r="P1075" s="13">
        <v>37999.999999999985</v>
      </c>
      <c r="Q1075" s="13">
        <v>11000</v>
      </c>
      <c r="R1075" s="13">
        <v>11000</v>
      </c>
      <c r="S1075" s="13"/>
      <c r="T1075" s="13"/>
      <c r="U1075" s="13"/>
      <c r="V1075" s="13"/>
      <c r="W1075" s="13"/>
      <c r="X1075" s="13"/>
      <c r="Y1075" s="13"/>
      <c r="Z1075" s="13">
        <v>3835.1938709677429</v>
      </c>
      <c r="AA1075" s="13">
        <v>3835.1938709677438</v>
      </c>
      <c r="AB1075" s="13">
        <v>3703.5487096774214</v>
      </c>
      <c r="AC1075" s="13">
        <v>3016.968387096777</v>
      </c>
      <c r="AD1075" s="13">
        <v>2130.9038709677407</v>
      </c>
      <c r="AE1075" s="13">
        <v>1951.7103225806438</v>
      </c>
      <c r="AF1075" s="13">
        <v>1501.741935483871</v>
      </c>
      <c r="AG1075" s="13">
        <v>1371.1290322580642</v>
      </c>
      <c r="AH1075" s="13">
        <v>1371.1290322580642</v>
      </c>
      <c r="AI1075" s="13">
        <v>1225.8064516129027</v>
      </c>
      <c r="AJ1075" s="13">
        <v>354.83870967741933</v>
      </c>
      <c r="AK1075" s="13">
        <v>354.83870967741933</v>
      </c>
      <c r="AL1075" s="13"/>
      <c r="AM1075" s="13"/>
      <c r="AN1075" s="13"/>
      <c r="AO1075" s="13"/>
      <c r="AP1075" s="13"/>
      <c r="AQ1075" s="13"/>
      <c r="AR1075" s="13"/>
      <c r="AS1075" s="13">
        <v>216</v>
      </c>
      <c r="AT1075" s="13">
        <v>178</v>
      </c>
      <c r="AU1075" s="13">
        <v>143</v>
      </c>
      <c r="AV1075" s="13">
        <v>80</v>
      </c>
      <c r="AW1075" s="13">
        <v>35</v>
      </c>
      <c r="AX1075" s="13">
        <v>29</v>
      </c>
      <c r="AY1075" s="13">
        <v>16</v>
      </c>
      <c r="AZ1075" s="13">
        <v>13</v>
      </c>
      <c r="BA1075" s="13">
        <v>13</v>
      </c>
      <c r="BB1075" s="13">
        <v>11</v>
      </c>
      <c r="BC1075" s="13">
        <v>2</v>
      </c>
      <c r="BD1075" s="13">
        <v>2</v>
      </c>
      <c r="BE1075" s="13"/>
      <c r="BF1075" s="13"/>
      <c r="BG1075" s="13"/>
      <c r="BH1075" s="13"/>
      <c r="BI1075" s="13"/>
      <c r="BJ1075" s="13"/>
      <c r="BK1075" s="13"/>
      <c r="BL1075" s="13">
        <v>6.967741935483871</v>
      </c>
      <c r="BM1075" s="13">
        <v>5.741935483870968</v>
      </c>
      <c r="BN1075" s="13">
        <v>4.612903225806452</v>
      </c>
      <c r="BO1075" s="13">
        <v>2.5806451612903225</v>
      </c>
      <c r="BP1075" s="13">
        <v>1.1290322580645162</v>
      </c>
      <c r="BQ1075" s="13">
        <v>0.93548387096774188</v>
      </c>
      <c r="BR1075" s="13">
        <v>0.5161290322580645</v>
      </c>
      <c r="BS1075" s="13">
        <v>0.41935483870967744</v>
      </c>
      <c r="BT1075" s="13">
        <v>0.41935483870967744</v>
      </c>
      <c r="BU1075" s="13">
        <v>0.35483870967741937</v>
      </c>
      <c r="BV1075" s="13">
        <v>6.4516129032258063E-2</v>
      </c>
      <c r="BW1075" s="13">
        <v>6.4516129032258063E-2</v>
      </c>
      <c r="BX1075" s="13"/>
      <c r="BY1075" s="13"/>
      <c r="BZ1075" s="13"/>
      <c r="CA1075" s="13"/>
      <c r="CB1075" s="13"/>
      <c r="CC1075" s="13"/>
      <c r="CD1075" s="13"/>
      <c r="CE1075" s="13">
        <v>168.36555555517785</v>
      </c>
    </row>
    <row r="1076" spans="1:83" x14ac:dyDescent="0.2">
      <c r="A1076" s="10" t="s">
        <v>39</v>
      </c>
      <c r="B1076" s="10">
        <v>862</v>
      </c>
      <c r="C1076" s="10" t="s">
        <v>105</v>
      </c>
      <c r="D1076" s="10">
        <v>2025</v>
      </c>
      <c r="E1076" s="13">
        <v>5</v>
      </c>
      <c r="F1076" s="13" t="s">
        <v>1384</v>
      </c>
      <c r="G1076" s="13">
        <v>142931.20000000007</v>
      </c>
      <c r="H1076" s="13">
        <v>143030.20000000016</v>
      </c>
      <c r="I1076" s="13">
        <v>138099.14000000013</v>
      </c>
      <c r="J1076" s="13">
        <v>108209.02000000008</v>
      </c>
      <c r="K1076" s="13">
        <v>84527.02</v>
      </c>
      <c r="L1076" s="13">
        <v>76808.019999999975</v>
      </c>
      <c r="M1076" s="13">
        <v>67864.999999999971</v>
      </c>
      <c r="N1076" s="13">
        <v>63720.999999999978</v>
      </c>
      <c r="O1076" s="13">
        <v>56840.999999999978</v>
      </c>
      <c r="P1076" s="13">
        <v>50205.999999999978</v>
      </c>
      <c r="Q1076" s="13">
        <v>16000</v>
      </c>
      <c r="R1076" s="13">
        <v>11000</v>
      </c>
      <c r="S1076" s="13"/>
      <c r="T1076" s="13"/>
      <c r="U1076" s="13"/>
      <c r="V1076" s="13"/>
      <c r="W1076" s="13"/>
      <c r="X1076" s="13"/>
      <c r="Y1076" s="13"/>
      <c r="Z1076" s="13">
        <v>4610.683870967744</v>
      </c>
      <c r="AA1076" s="13">
        <v>4613.8774193548434</v>
      </c>
      <c r="AB1076" s="13">
        <v>4454.8109677419397</v>
      </c>
      <c r="AC1076" s="13">
        <v>3490.6135483870994</v>
      </c>
      <c r="AD1076" s="13">
        <v>2726.6780645161293</v>
      </c>
      <c r="AE1076" s="13">
        <v>2477.6780645161284</v>
      </c>
      <c r="AF1076" s="13">
        <v>2189.1935483870957</v>
      </c>
      <c r="AG1076" s="13">
        <v>2055.5161290322571</v>
      </c>
      <c r="AH1076" s="13">
        <v>1833.5806451612896</v>
      </c>
      <c r="AI1076" s="13">
        <v>1619.5483870967735</v>
      </c>
      <c r="AJ1076" s="13">
        <v>516.12903225806451</v>
      </c>
      <c r="AK1076" s="13">
        <v>354.83870967741933</v>
      </c>
      <c r="AL1076" s="13"/>
      <c r="AM1076" s="13"/>
      <c r="AN1076" s="13"/>
      <c r="AO1076" s="13"/>
      <c r="AP1076" s="13"/>
      <c r="AQ1076" s="13"/>
      <c r="AR1076" s="13"/>
      <c r="AS1076" s="13">
        <v>250</v>
      </c>
      <c r="AT1076" s="13">
        <v>218</v>
      </c>
      <c r="AU1076" s="13">
        <v>173</v>
      </c>
      <c r="AV1076" s="13">
        <v>80</v>
      </c>
      <c r="AW1076" s="13">
        <v>41</v>
      </c>
      <c r="AX1076" s="13">
        <v>32</v>
      </c>
      <c r="AY1076" s="13">
        <v>24</v>
      </c>
      <c r="AZ1076" s="13">
        <v>21</v>
      </c>
      <c r="BA1076" s="13">
        <v>17</v>
      </c>
      <c r="BB1076" s="13">
        <v>14</v>
      </c>
      <c r="BC1076" s="13">
        <v>3</v>
      </c>
      <c r="BD1076" s="13">
        <v>2</v>
      </c>
      <c r="BE1076" s="13"/>
      <c r="BF1076" s="13"/>
      <c r="BG1076" s="13"/>
      <c r="BH1076" s="13"/>
      <c r="BI1076" s="13"/>
      <c r="BJ1076" s="13"/>
      <c r="BK1076" s="13"/>
      <c r="BL1076" s="13">
        <v>8.064516129032258</v>
      </c>
      <c r="BM1076" s="13">
        <v>7.032258064516129</v>
      </c>
      <c r="BN1076" s="13">
        <v>5.580645161290323</v>
      </c>
      <c r="BO1076" s="13">
        <v>2.5806451612903225</v>
      </c>
      <c r="BP1076" s="13">
        <v>1.3225806451612903</v>
      </c>
      <c r="BQ1076" s="13">
        <v>1.032258064516129</v>
      </c>
      <c r="BR1076" s="13">
        <v>0.77419354838709675</v>
      </c>
      <c r="BS1076" s="13">
        <v>0.67741935483870963</v>
      </c>
      <c r="BT1076" s="13">
        <v>0.54838709677419351</v>
      </c>
      <c r="BU1076" s="13">
        <v>0.45161290322580644</v>
      </c>
      <c r="BV1076" s="13">
        <v>9.6774193548387094E-2</v>
      </c>
      <c r="BW1076" s="13">
        <v>6.4516129032258063E-2</v>
      </c>
      <c r="BX1076" s="13"/>
      <c r="BY1076" s="13"/>
      <c r="BZ1076" s="13"/>
      <c r="CA1076" s="13"/>
      <c r="CB1076" s="13"/>
      <c r="CC1076" s="13"/>
      <c r="CD1076" s="13"/>
      <c r="CE1076" s="13">
        <v>174.8547222224297</v>
      </c>
    </row>
    <row r="1077" spans="1:83" x14ac:dyDescent="0.2">
      <c r="A1077" s="10" t="s">
        <v>39</v>
      </c>
      <c r="B1077" s="10">
        <v>568</v>
      </c>
      <c r="C1077" s="10" t="s">
        <v>189</v>
      </c>
      <c r="D1077" s="10">
        <v>2025</v>
      </c>
      <c r="E1077" s="13">
        <v>5</v>
      </c>
      <c r="F1077" s="13" t="s">
        <v>1378</v>
      </c>
      <c r="G1077" s="13">
        <v>15410.060000000005</v>
      </c>
      <c r="H1077" s="13">
        <v>15410.060000000003</v>
      </c>
      <c r="I1077" s="13">
        <v>14982.060000000003</v>
      </c>
      <c r="J1077" s="13">
        <v>10650.000000000002</v>
      </c>
      <c r="K1077" s="13">
        <v>8298</v>
      </c>
      <c r="L1077" s="13">
        <v>7309</v>
      </c>
      <c r="M1077" s="13">
        <v>7309</v>
      </c>
      <c r="N1077" s="13">
        <v>6023</v>
      </c>
      <c r="O1077" s="13">
        <v>6023</v>
      </c>
      <c r="P1077" s="13">
        <v>6023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>
        <v>497.09870967741949</v>
      </c>
      <c r="AA1077" s="13">
        <v>497.09870967741944</v>
      </c>
      <c r="AB1077" s="13">
        <v>483.2922580645162</v>
      </c>
      <c r="AC1077" s="13">
        <v>343.54838709677426</v>
      </c>
      <c r="AD1077" s="13">
        <v>267.67741935483872</v>
      </c>
      <c r="AE1077" s="13">
        <v>235.7741935483871</v>
      </c>
      <c r="AF1077" s="13">
        <v>235.7741935483871</v>
      </c>
      <c r="AG1077" s="13">
        <v>194.29032258064515</v>
      </c>
      <c r="AH1077" s="13">
        <v>194.29032258064515</v>
      </c>
      <c r="AI1077" s="13">
        <v>194.29032258064515</v>
      </c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>
        <v>31</v>
      </c>
      <c r="AT1077" s="13">
        <v>25</v>
      </c>
      <c r="AU1077" s="13">
        <v>20</v>
      </c>
      <c r="AV1077" s="13">
        <v>8</v>
      </c>
      <c r="AW1077" s="13">
        <v>4</v>
      </c>
      <c r="AX1077" s="13">
        <v>3</v>
      </c>
      <c r="AY1077" s="13">
        <v>3</v>
      </c>
      <c r="AZ1077" s="13">
        <v>2</v>
      </c>
      <c r="BA1077" s="13">
        <v>2</v>
      </c>
      <c r="BB1077" s="13">
        <v>2</v>
      </c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>
        <v>1</v>
      </c>
      <c r="BM1077" s="13">
        <v>0.80645161290322576</v>
      </c>
      <c r="BN1077" s="13">
        <v>0.64516129032258063</v>
      </c>
      <c r="BO1077" s="13">
        <v>0.25806451612903225</v>
      </c>
      <c r="BP1077" s="13">
        <v>0.12903225806451613</v>
      </c>
      <c r="BQ1077" s="13">
        <v>9.6774193548387094E-2</v>
      </c>
      <c r="BR1077" s="13">
        <v>9.6774193548387094E-2</v>
      </c>
      <c r="BS1077" s="13">
        <v>6.4516129032258063E-2</v>
      </c>
      <c r="BT1077" s="13">
        <v>6.4516129032258063E-2</v>
      </c>
      <c r="BU1077" s="13">
        <v>6.4516129032258063E-2</v>
      </c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>
        <v>24.168611110886559</v>
      </c>
    </row>
    <row r="1078" spans="1:83" x14ac:dyDescent="0.2">
      <c r="A1078" s="10" t="s">
        <v>39</v>
      </c>
      <c r="B1078" s="10">
        <v>563</v>
      </c>
      <c r="C1078" s="10" t="s">
        <v>186</v>
      </c>
      <c r="D1078" s="10">
        <v>2025</v>
      </c>
      <c r="E1078" s="13">
        <v>5</v>
      </c>
      <c r="F1078" s="13" t="s">
        <v>1379</v>
      </c>
      <c r="G1078" s="13">
        <v>2529.9499999999994</v>
      </c>
      <c r="H1078" s="13">
        <v>2529.9499999999998</v>
      </c>
      <c r="I1078" s="13">
        <v>2455</v>
      </c>
      <c r="J1078" s="13">
        <v>1557</v>
      </c>
      <c r="K1078" s="13">
        <v>1557</v>
      </c>
      <c r="L1078" s="13">
        <v>1557</v>
      </c>
      <c r="M1078" s="13">
        <v>1557</v>
      </c>
      <c r="N1078" s="13">
        <v>1557</v>
      </c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>
        <v>81.611290322580629</v>
      </c>
      <c r="AA1078" s="13">
        <v>81.611290322580643</v>
      </c>
      <c r="AB1078" s="13">
        <v>79.193548387096769</v>
      </c>
      <c r="AC1078" s="13">
        <v>50.225806451612904</v>
      </c>
      <c r="AD1078" s="13">
        <v>50.225806451612904</v>
      </c>
      <c r="AE1078" s="13">
        <v>50.225806451612904</v>
      </c>
      <c r="AF1078" s="13">
        <v>50.225806451612904</v>
      </c>
      <c r="AG1078" s="13">
        <v>50.225806451612904</v>
      </c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>
        <v>6</v>
      </c>
      <c r="AT1078" s="13">
        <v>5</v>
      </c>
      <c r="AU1078" s="13">
        <v>4</v>
      </c>
      <c r="AV1078" s="13">
        <v>1</v>
      </c>
      <c r="AW1078" s="13">
        <v>1</v>
      </c>
      <c r="AX1078" s="13">
        <v>1</v>
      </c>
      <c r="AY1078" s="13">
        <v>1</v>
      </c>
      <c r="AZ1078" s="13">
        <v>1</v>
      </c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>
        <v>0.19354838709677419</v>
      </c>
      <c r="BM1078" s="13">
        <v>0.16129032258064516</v>
      </c>
      <c r="BN1078" s="13">
        <v>0.12903225806451613</v>
      </c>
      <c r="BO1078" s="13">
        <v>3.2258064516129031E-2</v>
      </c>
      <c r="BP1078" s="13">
        <v>3.2258064516129031E-2</v>
      </c>
      <c r="BQ1078" s="13">
        <v>3.2258064516129031E-2</v>
      </c>
      <c r="BR1078" s="13">
        <v>3.2258064516129031E-2</v>
      </c>
      <c r="BS1078" s="13">
        <v>3.2258064516129031E-2</v>
      </c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>
        <v>1.96</v>
      </c>
    </row>
    <row r="1079" spans="1:83" x14ac:dyDescent="0.2">
      <c r="A1079" s="10" t="s">
        <v>39</v>
      </c>
      <c r="B1079" s="10">
        <v>803</v>
      </c>
      <c r="C1079" s="10" t="s">
        <v>154</v>
      </c>
      <c r="D1079" s="10">
        <v>2025</v>
      </c>
      <c r="E1079" s="13">
        <v>5</v>
      </c>
      <c r="F1079" s="13" t="s">
        <v>1381</v>
      </c>
      <c r="G1079" s="13">
        <v>9042</v>
      </c>
      <c r="H1079" s="13">
        <v>9042</v>
      </c>
      <c r="I1079" s="13">
        <v>8873</v>
      </c>
      <c r="J1079" s="13">
        <v>7365</v>
      </c>
      <c r="K1079" s="13">
        <v>4054</v>
      </c>
      <c r="L1079" s="13">
        <v>4054</v>
      </c>
      <c r="M1079" s="13">
        <v>3000</v>
      </c>
      <c r="N1079" s="13">
        <v>3000</v>
      </c>
      <c r="O1079" s="13">
        <v>3000</v>
      </c>
      <c r="P1079" s="13">
        <v>3000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>
        <v>291.67741935483872</v>
      </c>
      <c r="AA1079" s="13">
        <v>291.67741935483872</v>
      </c>
      <c r="AB1079" s="13">
        <v>286.22580645161293</v>
      </c>
      <c r="AC1079" s="13">
        <v>237.58064516129033</v>
      </c>
      <c r="AD1079" s="13">
        <v>130.7741935483871</v>
      </c>
      <c r="AE1079" s="13">
        <v>130.7741935483871</v>
      </c>
      <c r="AF1079" s="13">
        <v>96.774193548387103</v>
      </c>
      <c r="AG1079" s="13">
        <v>96.774193548387103</v>
      </c>
      <c r="AH1079" s="13">
        <v>96.774193548387103</v>
      </c>
      <c r="AI1079" s="13">
        <v>96.774193548387103</v>
      </c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>
        <v>15</v>
      </c>
      <c r="AT1079" s="13">
        <v>13</v>
      </c>
      <c r="AU1079" s="13">
        <v>12</v>
      </c>
      <c r="AV1079" s="13">
        <v>7</v>
      </c>
      <c r="AW1079" s="13">
        <v>2</v>
      </c>
      <c r="AX1079" s="13">
        <v>2</v>
      </c>
      <c r="AY1079" s="13">
        <v>1</v>
      </c>
      <c r="AZ1079" s="13">
        <v>1</v>
      </c>
      <c r="BA1079" s="13">
        <v>1</v>
      </c>
      <c r="BB1079" s="13">
        <v>1</v>
      </c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>
        <v>0.4838709677419355</v>
      </c>
      <c r="BM1079" s="13">
        <v>0.41935483870967744</v>
      </c>
      <c r="BN1079" s="13">
        <v>0.38709677419354838</v>
      </c>
      <c r="BO1079" s="13">
        <v>0.22580645161290322</v>
      </c>
      <c r="BP1079" s="13">
        <v>6.4516129032258063E-2</v>
      </c>
      <c r="BQ1079" s="13">
        <v>6.4516129032258063E-2</v>
      </c>
      <c r="BR1079" s="13">
        <v>3.2258064516129031E-2</v>
      </c>
      <c r="BS1079" s="13">
        <v>3.2258064516129031E-2</v>
      </c>
      <c r="BT1079" s="13">
        <v>3.2258064516129031E-2</v>
      </c>
      <c r="BU1079" s="13">
        <v>3.2258064516129031E-2</v>
      </c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>
        <v>16.073888888931833</v>
      </c>
    </row>
    <row r="1080" spans="1:83" x14ac:dyDescent="0.2">
      <c r="A1080" s="10" t="s">
        <v>40</v>
      </c>
      <c r="B1080" s="10">
        <v>807</v>
      </c>
      <c r="C1080" s="10" t="s">
        <v>155</v>
      </c>
      <c r="D1080" s="10">
        <v>2025</v>
      </c>
      <c r="E1080" s="13">
        <v>5</v>
      </c>
      <c r="F1080" s="13" t="s">
        <v>1391</v>
      </c>
      <c r="G1080" s="13">
        <v>28367</v>
      </c>
      <c r="H1080" s="13">
        <v>28367</v>
      </c>
      <c r="I1080" s="13">
        <v>28367</v>
      </c>
      <c r="J1080" s="13">
        <v>28367</v>
      </c>
      <c r="K1080" s="13">
        <v>28367</v>
      </c>
      <c r="L1080" s="13">
        <v>28367</v>
      </c>
      <c r="M1080" s="13">
        <v>28367</v>
      </c>
      <c r="N1080" s="13">
        <v>28367</v>
      </c>
      <c r="O1080" s="13">
        <v>28367</v>
      </c>
      <c r="P1080" s="13">
        <v>25801</v>
      </c>
      <c r="Q1080" s="13">
        <v>25801</v>
      </c>
      <c r="R1080" s="13">
        <v>25801</v>
      </c>
      <c r="S1080" s="13">
        <v>25801</v>
      </c>
      <c r="T1080" s="13">
        <v>25801</v>
      </c>
      <c r="U1080" s="13">
        <v>25801</v>
      </c>
      <c r="V1080" s="13">
        <v>25801</v>
      </c>
      <c r="W1080" s="13">
        <v>25801</v>
      </c>
      <c r="X1080" s="13"/>
      <c r="Y1080" s="13"/>
      <c r="Z1080" s="13">
        <v>915.06451612903231</v>
      </c>
      <c r="AA1080" s="13">
        <v>915.06451612903231</v>
      </c>
      <c r="AB1080" s="13">
        <v>915.06451612903231</v>
      </c>
      <c r="AC1080" s="13">
        <v>915.06451612903231</v>
      </c>
      <c r="AD1080" s="13">
        <v>915.06451612903231</v>
      </c>
      <c r="AE1080" s="13">
        <v>915.06451612903231</v>
      </c>
      <c r="AF1080" s="13">
        <v>915.06451612903231</v>
      </c>
      <c r="AG1080" s="13">
        <v>915.06451612903231</v>
      </c>
      <c r="AH1080" s="13">
        <v>915.06451612903231</v>
      </c>
      <c r="AI1080" s="13">
        <v>832.29032258064512</v>
      </c>
      <c r="AJ1080" s="13">
        <v>832.29032258064512</v>
      </c>
      <c r="AK1080" s="13">
        <v>832.29032258064512</v>
      </c>
      <c r="AL1080" s="13">
        <v>832.29032258064512</v>
      </c>
      <c r="AM1080" s="13">
        <v>832.29032258064512</v>
      </c>
      <c r="AN1080" s="13">
        <v>832.29032258064512</v>
      </c>
      <c r="AO1080" s="13">
        <v>832.29032258064512</v>
      </c>
      <c r="AP1080" s="13">
        <v>832.29032258064512</v>
      </c>
      <c r="AQ1080" s="13"/>
      <c r="AR1080" s="13"/>
      <c r="AS1080" s="13">
        <v>2</v>
      </c>
      <c r="AT1080" s="13">
        <v>2</v>
      </c>
      <c r="AU1080" s="13">
        <v>2</v>
      </c>
      <c r="AV1080" s="13">
        <v>2</v>
      </c>
      <c r="AW1080" s="13">
        <v>2</v>
      </c>
      <c r="AX1080" s="13">
        <v>2</v>
      </c>
      <c r="AY1080" s="13">
        <v>2</v>
      </c>
      <c r="AZ1080" s="13">
        <v>2</v>
      </c>
      <c r="BA1080" s="13">
        <v>2</v>
      </c>
      <c r="BB1080" s="13">
        <v>1</v>
      </c>
      <c r="BC1080" s="13">
        <v>1</v>
      </c>
      <c r="BD1080" s="13">
        <v>1</v>
      </c>
      <c r="BE1080" s="13">
        <v>1</v>
      </c>
      <c r="BF1080" s="13">
        <v>1</v>
      </c>
      <c r="BG1080" s="13">
        <v>1</v>
      </c>
      <c r="BH1080" s="13">
        <v>1</v>
      </c>
      <c r="BI1080" s="13">
        <v>1</v>
      </c>
      <c r="BJ1080" s="13"/>
      <c r="BK1080" s="13"/>
      <c r="BL1080" s="13">
        <v>6.4516129032258063E-2</v>
      </c>
      <c r="BM1080" s="13">
        <v>6.4516129032258063E-2</v>
      </c>
      <c r="BN1080" s="13">
        <v>6.4516129032258063E-2</v>
      </c>
      <c r="BO1080" s="13">
        <v>6.4516129032258063E-2</v>
      </c>
      <c r="BP1080" s="13">
        <v>6.4516129032258063E-2</v>
      </c>
      <c r="BQ1080" s="13">
        <v>6.4516129032258063E-2</v>
      </c>
      <c r="BR1080" s="13">
        <v>6.4516129032258063E-2</v>
      </c>
      <c r="BS1080" s="13">
        <v>6.4516129032258063E-2</v>
      </c>
      <c r="BT1080" s="13">
        <v>6.4516129032258063E-2</v>
      </c>
      <c r="BU1080" s="13">
        <v>3.2258064516129031E-2</v>
      </c>
      <c r="BV1080" s="13">
        <v>3.2258064516129031E-2</v>
      </c>
      <c r="BW1080" s="13">
        <v>3.2258064516129031E-2</v>
      </c>
      <c r="BX1080" s="13">
        <v>3.2258064516129031E-2</v>
      </c>
      <c r="BY1080" s="13">
        <v>3.2258064516129031E-2</v>
      </c>
      <c r="BZ1080" s="13">
        <v>3.2258064516129031E-2</v>
      </c>
      <c r="CA1080" s="13">
        <v>3.2258064516129031E-2</v>
      </c>
      <c r="CB1080" s="13">
        <v>3.2258064516129031E-2</v>
      </c>
      <c r="CC1080" s="13"/>
      <c r="CD1080" s="13"/>
      <c r="CE1080" s="13"/>
    </row>
    <row r="1081" spans="1:83" x14ac:dyDescent="0.2">
      <c r="A1081" s="10" t="s">
        <v>40</v>
      </c>
      <c r="B1081" s="10">
        <v>562</v>
      </c>
      <c r="C1081" s="10" t="s">
        <v>185</v>
      </c>
      <c r="D1081" s="10">
        <v>2025</v>
      </c>
      <c r="E1081" s="13">
        <v>5</v>
      </c>
      <c r="F1081" s="13" t="s">
        <v>1392</v>
      </c>
      <c r="G1081" s="13">
        <v>878</v>
      </c>
      <c r="H1081" s="13">
        <v>878</v>
      </c>
      <c r="I1081" s="13">
        <v>878</v>
      </c>
      <c r="J1081" s="13">
        <v>878</v>
      </c>
      <c r="K1081" s="13">
        <v>878</v>
      </c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>
        <v>28.322580645161292</v>
      </c>
      <c r="AA1081" s="13">
        <v>28.322580645161292</v>
      </c>
      <c r="AB1081" s="13">
        <v>28.322580645161292</v>
      </c>
      <c r="AC1081" s="13">
        <v>28.322580645161292</v>
      </c>
      <c r="AD1081" s="13">
        <v>28.322580645161292</v>
      </c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>
        <v>1</v>
      </c>
      <c r="AT1081" s="13">
        <v>1</v>
      </c>
      <c r="AU1081" s="13">
        <v>1</v>
      </c>
      <c r="AV1081" s="13">
        <v>1</v>
      </c>
      <c r="AW1081" s="13">
        <v>1</v>
      </c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>
        <v>3.2258064516129031E-2</v>
      </c>
      <c r="BM1081" s="13">
        <v>3.2258064516129031E-2</v>
      </c>
      <c r="BN1081" s="13">
        <v>3.2258064516129031E-2</v>
      </c>
      <c r="BO1081" s="13">
        <v>3.2258064516129031E-2</v>
      </c>
      <c r="BP1081" s="13">
        <v>3.2258064516129031E-2</v>
      </c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</row>
    <row r="1082" spans="1:83" x14ac:dyDescent="0.2">
      <c r="A1082" s="10" t="s">
        <v>40</v>
      </c>
      <c r="B1082" s="10">
        <v>567</v>
      </c>
      <c r="C1082" s="10" t="s">
        <v>188</v>
      </c>
      <c r="D1082" s="10">
        <v>2025</v>
      </c>
      <c r="E1082" s="13">
        <v>5</v>
      </c>
      <c r="F1082" s="13" t="s">
        <v>1398</v>
      </c>
      <c r="G1082" s="13">
        <v>42454.060000000027</v>
      </c>
      <c r="H1082" s="13">
        <v>42454.060000000027</v>
      </c>
      <c r="I1082" s="13">
        <v>42276.060000000027</v>
      </c>
      <c r="J1082" s="13">
        <v>41951.060000000019</v>
      </c>
      <c r="K1082" s="13">
        <v>41951.060000000019</v>
      </c>
      <c r="L1082" s="13">
        <v>40017.020000000026</v>
      </c>
      <c r="M1082" s="13">
        <v>38874.000000000022</v>
      </c>
      <c r="N1082" s="13">
        <v>37593</v>
      </c>
      <c r="O1082" s="13">
        <v>36070</v>
      </c>
      <c r="P1082" s="13">
        <v>36070</v>
      </c>
      <c r="Q1082" s="13">
        <v>32472</v>
      </c>
      <c r="R1082" s="13">
        <v>32472</v>
      </c>
      <c r="S1082" s="13">
        <v>32472</v>
      </c>
      <c r="T1082" s="13">
        <v>32472</v>
      </c>
      <c r="U1082" s="13">
        <v>22220</v>
      </c>
      <c r="V1082" s="13">
        <v>22220</v>
      </c>
      <c r="W1082" s="13">
        <v>22220</v>
      </c>
      <c r="X1082" s="13"/>
      <c r="Y1082" s="13"/>
      <c r="Z1082" s="13">
        <v>1369.4858064516138</v>
      </c>
      <c r="AA1082" s="13">
        <v>1369.4858064516138</v>
      </c>
      <c r="AB1082" s="13">
        <v>1363.7438709677429</v>
      </c>
      <c r="AC1082" s="13">
        <v>1353.2600000000007</v>
      </c>
      <c r="AD1082" s="13">
        <v>1353.2600000000007</v>
      </c>
      <c r="AE1082" s="13">
        <v>1290.8716129032266</v>
      </c>
      <c r="AF1082" s="13">
        <v>1254.0000000000007</v>
      </c>
      <c r="AG1082" s="13">
        <v>1212.6774193548388</v>
      </c>
      <c r="AH1082" s="13">
        <v>1163.5483870967741</v>
      </c>
      <c r="AI1082" s="13">
        <v>1163.5483870967741</v>
      </c>
      <c r="AJ1082" s="13">
        <v>1047.483870967742</v>
      </c>
      <c r="AK1082" s="13">
        <v>1047.483870967742</v>
      </c>
      <c r="AL1082" s="13">
        <v>1047.483870967742</v>
      </c>
      <c r="AM1082" s="13">
        <v>1047.483870967742</v>
      </c>
      <c r="AN1082" s="13">
        <v>716.77419354838707</v>
      </c>
      <c r="AO1082" s="13">
        <v>716.77419354838707</v>
      </c>
      <c r="AP1082" s="13">
        <v>716.77419354838707</v>
      </c>
      <c r="AQ1082" s="13"/>
      <c r="AR1082" s="13"/>
      <c r="AS1082" s="13">
        <v>15</v>
      </c>
      <c r="AT1082" s="13">
        <v>12</v>
      </c>
      <c r="AU1082" s="13">
        <v>9</v>
      </c>
      <c r="AV1082" s="13">
        <v>8</v>
      </c>
      <c r="AW1082" s="13">
        <v>8</v>
      </c>
      <c r="AX1082" s="13">
        <v>6</v>
      </c>
      <c r="AY1082" s="13">
        <v>5</v>
      </c>
      <c r="AZ1082" s="13">
        <v>4</v>
      </c>
      <c r="BA1082" s="13">
        <v>3</v>
      </c>
      <c r="BB1082" s="13">
        <v>3</v>
      </c>
      <c r="BC1082" s="13">
        <v>2</v>
      </c>
      <c r="BD1082" s="13">
        <v>2</v>
      </c>
      <c r="BE1082" s="13">
        <v>2</v>
      </c>
      <c r="BF1082" s="13">
        <v>2</v>
      </c>
      <c r="BG1082" s="13">
        <v>1</v>
      </c>
      <c r="BH1082" s="13">
        <v>1</v>
      </c>
      <c r="BI1082" s="13">
        <v>1</v>
      </c>
      <c r="BJ1082" s="13"/>
      <c r="BK1082" s="13"/>
      <c r="BL1082" s="13">
        <v>0.4838709677419355</v>
      </c>
      <c r="BM1082" s="13">
        <v>0.38709677419354838</v>
      </c>
      <c r="BN1082" s="13">
        <v>0.29032258064516131</v>
      </c>
      <c r="BO1082" s="13">
        <v>0.25806451612903225</v>
      </c>
      <c r="BP1082" s="13">
        <v>0.25806451612903225</v>
      </c>
      <c r="BQ1082" s="13">
        <v>0.19354838709677419</v>
      </c>
      <c r="BR1082" s="13">
        <v>0.16129032258064516</v>
      </c>
      <c r="BS1082" s="13">
        <v>0.12903225806451613</v>
      </c>
      <c r="BT1082" s="13">
        <v>9.6774193548387094E-2</v>
      </c>
      <c r="BU1082" s="13">
        <v>9.6774193548387094E-2</v>
      </c>
      <c r="BV1082" s="13">
        <v>6.4516129032258063E-2</v>
      </c>
      <c r="BW1082" s="13">
        <v>6.4516129032258063E-2</v>
      </c>
      <c r="BX1082" s="13">
        <v>6.4516129032258063E-2</v>
      </c>
      <c r="BY1082" s="13">
        <v>6.4516129032258063E-2</v>
      </c>
      <c r="BZ1082" s="13">
        <v>3.2258064516129031E-2</v>
      </c>
      <c r="CA1082" s="13">
        <v>3.2258064516129031E-2</v>
      </c>
      <c r="CB1082" s="13">
        <v>3.2258064516129031E-2</v>
      </c>
      <c r="CC1082" s="13"/>
      <c r="CD1082" s="13"/>
      <c r="CE1082" s="13"/>
    </row>
    <row r="1083" spans="1:83" x14ac:dyDescent="0.2">
      <c r="A1083" s="10" t="s">
        <v>40</v>
      </c>
      <c r="B1083" s="10">
        <v>558</v>
      </c>
      <c r="C1083" s="10" t="s">
        <v>90</v>
      </c>
      <c r="D1083" s="10">
        <v>2025</v>
      </c>
      <c r="E1083" s="13">
        <v>5</v>
      </c>
      <c r="F1083" s="13" t="s">
        <v>1399</v>
      </c>
      <c r="G1083" s="13">
        <v>1469</v>
      </c>
      <c r="H1083" s="13">
        <v>1469</v>
      </c>
      <c r="I1083" s="13">
        <v>1469</v>
      </c>
      <c r="J1083" s="13">
        <v>1469</v>
      </c>
      <c r="K1083" s="13">
        <v>1469</v>
      </c>
      <c r="L1083" s="13">
        <v>1469</v>
      </c>
      <c r="M1083" s="13">
        <v>1469</v>
      </c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>
        <v>47.387096774193552</v>
      </c>
      <c r="AA1083" s="13">
        <v>47.387096774193552</v>
      </c>
      <c r="AB1083" s="13">
        <v>47.387096774193552</v>
      </c>
      <c r="AC1083" s="13">
        <v>47.387096774193552</v>
      </c>
      <c r="AD1083" s="13">
        <v>47.387096774193552</v>
      </c>
      <c r="AE1083" s="13">
        <v>47.387096774193552</v>
      </c>
      <c r="AF1083" s="13">
        <v>47.387096774193552</v>
      </c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>
        <v>1</v>
      </c>
      <c r="AT1083" s="13">
        <v>1</v>
      </c>
      <c r="AU1083" s="13">
        <v>1</v>
      </c>
      <c r="AV1083" s="13">
        <v>1</v>
      </c>
      <c r="AW1083" s="13">
        <v>1</v>
      </c>
      <c r="AX1083" s="13">
        <v>1</v>
      </c>
      <c r="AY1083" s="13">
        <v>1</v>
      </c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>
        <v>3.2258064516129031E-2</v>
      </c>
      <c r="BM1083" s="13">
        <v>3.2258064516129031E-2</v>
      </c>
      <c r="BN1083" s="13">
        <v>3.2258064516129031E-2</v>
      </c>
      <c r="BO1083" s="13">
        <v>3.2258064516129031E-2</v>
      </c>
      <c r="BP1083" s="13">
        <v>3.2258064516129031E-2</v>
      </c>
      <c r="BQ1083" s="13">
        <v>3.2258064516129031E-2</v>
      </c>
      <c r="BR1083" s="13">
        <v>3.2258064516129031E-2</v>
      </c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</row>
    <row r="1084" spans="1:83" x14ac:dyDescent="0.2">
      <c r="A1084" s="10" t="s">
        <v>40</v>
      </c>
      <c r="B1084" s="10">
        <v>862</v>
      </c>
      <c r="C1084" s="10" t="s">
        <v>105</v>
      </c>
      <c r="D1084" s="10">
        <v>2025</v>
      </c>
      <c r="E1084" s="13">
        <v>5</v>
      </c>
      <c r="F1084" s="13" t="s">
        <v>1396</v>
      </c>
      <c r="G1084" s="13">
        <v>53659.02</v>
      </c>
      <c r="H1084" s="13">
        <v>53659.02</v>
      </c>
      <c r="I1084" s="13">
        <v>53271.02</v>
      </c>
      <c r="J1084" s="13">
        <v>53271.02</v>
      </c>
      <c r="K1084" s="13">
        <v>52526.01999999999</v>
      </c>
      <c r="L1084" s="13">
        <v>52526.01999999999</v>
      </c>
      <c r="M1084" s="13">
        <v>51382.999999999993</v>
      </c>
      <c r="N1084" s="13">
        <v>50016.999999999993</v>
      </c>
      <c r="O1084" s="13">
        <v>50016.999999999993</v>
      </c>
      <c r="P1084" s="13">
        <v>50016.999999999993</v>
      </c>
      <c r="Q1084" s="13">
        <v>50016.999999999993</v>
      </c>
      <c r="R1084" s="13">
        <v>44636.999999999993</v>
      </c>
      <c r="S1084" s="13">
        <v>44636.999999999993</v>
      </c>
      <c r="T1084" s="13">
        <v>44636.999999999993</v>
      </c>
      <c r="U1084" s="13">
        <v>44636.999999999993</v>
      </c>
      <c r="V1084" s="13">
        <v>16688</v>
      </c>
      <c r="W1084" s="13"/>
      <c r="X1084" s="13"/>
      <c r="Y1084" s="13"/>
      <c r="Z1084" s="13">
        <v>1730.9361290322579</v>
      </c>
      <c r="AA1084" s="13">
        <v>1730.9361290322579</v>
      </c>
      <c r="AB1084" s="13">
        <v>1718.4199999999998</v>
      </c>
      <c r="AC1084" s="13">
        <v>1718.4199999999998</v>
      </c>
      <c r="AD1084" s="13">
        <v>1694.3877419354835</v>
      </c>
      <c r="AE1084" s="13">
        <v>1694.3877419354835</v>
      </c>
      <c r="AF1084" s="13">
        <v>1657.5161290322578</v>
      </c>
      <c r="AG1084" s="13">
        <v>1613.4516129032256</v>
      </c>
      <c r="AH1084" s="13">
        <v>1613.4516129032256</v>
      </c>
      <c r="AI1084" s="13">
        <v>1613.4516129032256</v>
      </c>
      <c r="AJ1084" s="13">
        <v>1613.4516129032256</v>
      </c>
      <c r="AK1084" s="13">
        <v>1439.9032258064515</v>
      </c>
      <c r="AL1084" s="13">
        <v>1439.9032258064515</v>
      </c>
      <c r="AM1084" s="13">
        <v>1439.9032258064515</v>
      </c>
      <c r="AN1084" s="13">
        <v>1439.9032258064515</v>
      </c>
      <c r="AO1084" s="13">
        <v>538.32258064516134</v>
      </c>
      <c r="AP1084" s="13"/>
      <c r="AQ1084" s="13"/>
      <c r="AR1084" s="13"/>
      <c r="AS1084" s="13">
        <v>12</v>
      </c>
      <c r="AT1084" s="13">
        <v>9</v>
      </c>
      <c r="AU1084" s="13">
        <v>7</v>
      </c>
      <c r="AV1084" s="13">
        <v>7</v>
      </c>
      <c r="AW1084" s="13">
        <v>6</v>
      </c>
      <c r="AX1084" s="13">
        <v>6</v>
      </c>
      <c r="AY1084" s="13">
        <v>5</v>
      </c>
      <c r="AZ1084" s="13">
        <v>4</v>
      </c>
      <c r="BA1084" s="13">
        <v>4</v>
      </c>
      <c r="BB1084" s="13">
        <v>4</v>
      </c>
      <c r="BC1084" s="13">
        <v>4</v>
      </c>
      <c r="BD1084" s="13">
        <v>3</v>
      </c>
      <c r="BE1084" s="13">
        <v>3</v>
      </c>
      <c r="BF1084" s="13">
        <v>3</v>
      </c>
      <c r="BG1084" s="13">
        <v>3</v>
      </c>
      <c r="BH1084" s="13">
        <v>1</v>
      </c>
      <c r="BI1084" s="13"/>
      <c r="BJ1084" s="13"/>
      <c r="BK1084" s="13"/>
      <c r="BL1084" s="13">
        <v>0.38709677419354838</v>
      </c>
      <c r="BM1084" s="13">
        <v>0.29032258064516131</v>
      </c>
      <c r="BN1084" s="13">
        <v>0.22580645161290322</v>
      </c>
      <c r="BO1084" s="13">
        <v>0.22580645161290322</v>
      </c>
      <c r="BP1084" s="13">
        <v>0.19354838709677419</v>
      </c>
      <c r="BQ1084" s="13">
        <v>0.19354838709677419</v>
      </c>
      <c r="BR1084" s="13">
        <v>0.16129032258064516</v>
      </c>
      <c r="BS1084" s="13">
        <v>0.12903225806451613</v>
      </c>
      <c r="BT1084" s="13">
        <v>0.12903225806451613</v>
      </c>
      <c r="BU1084" s="13">
        <v>0.12903225806451613</v>
      </c>
      <c r="BV1084" s="13">
        <v>0.12903225806451613</v>
      </c>
      <c r="BW1084" s="13">
        <v>9.6774193548387094E-2</v>
      </c>
      <c r="BX1084" s="13">
        <v>9.6774193548387094E-2</v>
      </c>
      <c r="BY1084" s="13">
        <v>9.6774193548387094E-2</v>
      </c>
      <c r="BZ1084" s="13">
        <v>9.6774193548387094E-2</v>
      </c>
      <c r="CA1084" s="13">
        <v>3.2258064516129031E-2</v>
      </c>
      <c r="CB1084" s="13"/>
      <c r="CC1084" s="13"/>
      <c r="CD1084" s="13"/>
      <c r="CE1084" s="13"/>
    </row>
    <row r="1085" spans="1:83" x14ac:dyDescent="0.2">
      <c r="A1085" s="10" t="s">
        <v>40</v>
      </c>
      <c r="B1085" s="10">
        <v>828</v>
      </c>
      <c r="C1085" s="10" t="s">
        <v>158</v>
      </c>
      <c r="D1085" s="10">
        <v>2025</v>
      </c>
      <c r="E1085" s="13">
        <v>5</v>
      </c>
      <c r="F1085" s="13" t="s">
        <v>1390</v>
      </c>
      <c r="G1085" s="13">
        <v>16809</v>
      </c>
      <c r="H1085" s="13">
        <v>16809</v>
      </c>
      <c r="I1085" s="13">
        <v>16809</v>
      </c>
      <c r="J1085" s="13">
        <v>16809</v>
      </c>
      <c r="K1085" s="13">
        <v>16809</v>
      </c>
      <c r="L1085" s="13">
        <v>16809</v>
      </c>
      <c r="M1085" s="13">
        <v>16809</v>
      </c>
      <c r="N1085" s="13">
        <v>16809</v>
      </c>
      <c r="O1085" s="13">
        <v>16809</v>
      </c>
      <c r="P1085" s="13">
        <v>16809</v>
      </c>
      <c r="Q1085" s="13">
        <v>16809</v>
      </c>
      <c r="R1085" s="13">
        <v>16809</v>
      </c>
      <c r="S1085" s="13">
        <v>16809</v>
      </c>
      <c r="T1085" s="13">
        <v>16809</v>
      </c>
      <c r="U1085" s="13">
        <v>16809</v>
      </c>
      <c r="V1085" s="13">
        <v>16809</v>
      </c>
      <c r="W1085" s="13"/>
      <c r="X1085" s="13"/>
      <c r="Y1085" s="13"/>
      <c r="Z1085" s="13">
        <v>542.22580645161293</v>
      </c>
      <c r="AA1085" s="13">
        <v>542.22580645161293</v>
      </c>
      <c r="AB1085" s="13">
        <v>542.22580645161293</v>
      </c>
      <c r="AC1085" s="13">
        <v>542.22580645161293</v>
      </c>
      <c r="AD1085" s="13">
        <v>542.22580645161293</v>
      </c>
      <c r="AE1085" s="13">
        <v>542.22580645161293</v>
      </c>
      <c r="AF1085" s="13">
        <v>542.22580645161293</v>
      </c>
      <c r="AG1085" s="13">
        <v>542.22580645161293</v>
      </c>
      <c r="AH1085" s="13">
        <v>542.22580645161293</v>
      </c>
      <c r="AI1085" s="13">
        <v>542.22580645161293</v>
      </c>
      <c r="AJ1085" s="13">
        <v>542.22580645161293</v>
      </c>
      <c r="AK1085" s="13">
        <v>542.22580645161293</v>
      </c>
      <c r="AL1085" s="13">
        <v>542.22580645161293</v>
      </c>
      <c r="AM1085" s="13">
        <v>542.22580645161293</v>
      </c>
      <c r="AN1085" s="13">
        <v>542.22580645161293</v>
      </c>
      <c r="AO1085" s="13">
        <v>542.22580645161293</v>
      </c>
      <c r="AP1085" s="13"/>
      <c r="AQ1085" s="13"/>
      <c r="AR1085" s="13"/>
      <c r="AS1085" s="13">
        <v>1</v>
      </c>
      <c r="AT1085" s="13">
        <v>1</v>
      </c>
      <c r="AU1085" s="13">
        <v>1</v>
      </c>
      <c r="AV1085" s="13">
        <v>1</v>
      </c>
      <c r="AW1085" s="13">
        <v>1</v>
      </c>
      <c r="AX1085" s="13">
        <v>1</v>
      </c>
      <c r="AY1085" s="13">
        <v>1</v>
      </c>
      <c r="AZ1085" s="13">
        <v>1</v>
      </c>
      <c r="BA1085" s="13">
        <v>1</v>
      </c>
      <c r="BB1085" s="13">
        <v>1</v>
      </c>
      <c r="BC1085" s="13">
        <v>1</v>
      </c>
      <c r="BD1085" s="13">
        <v>1</v>
      </c>
      <c r="BE1085" s="13">
        <v>1</v>
      </c>
      <c r="BF1085" s="13">
        <v>1</v>
      </c>
      <c r="BG1085" s="13">
        <v>1</v>
      </c>
      <c r="BH1085" s="13">
        <v>1</v>
      </c>
      <c r="BI1085" s="13"/>
      <c r="BJ1085" s="13"/>
      <c r="BK1085" s="13"/>
      <c r="BL1085" s="13">
        <v>3.2258064516129031E-2</v>
      </c>
      <c r="BM1085" s="13">
        <v>3.2258064516129031E-2</v>
      </c>
      <c r="BN1085" s="13">
        <v>3.2258064516129031E-2</v>
      </c>
      <c r="BO1085" s="13">
        <v>3.2258064516129031E-2</v>
      </c>
      <c r="BP1085" s="13">
        <v>3.2258064516129031E-2</v>
      </c>
      <c r="BQ1085" s="13">
        <v>3.2258064516129031E-2</v>
      </c>
      <c r="BR1085" s="13">
        <v>3.2258064516129031E-2</v>
      </c>
      <c r="BS1085" s="13">
        <v>3.2258064516129031E-2</v>
      </c>
      <c r="BT1085" s="13">
        <v>3.2258064516129031E-2</v>
      </c>
      <c r="BU1085" s="13">
        <v>3.2258064516129031E-2</v>
      </c>
      <c r="BV1085" s="13">
        <v>3.2258064516129031E-2</v>
      </c>
      <c r="BW1085" s="13">
        <v>3.2258064516129031E-2</v>
      </c>
      <c r="BX1085" s="13">
        <v>3.2258064516129031E-2</v>
      </c>
      <c r="BY1085" s="13">
        <v>3.2258064516129031E-2</v>
      </c>
      <c r="BZ1085" s="13">
        <v>3.2258064516129031E-2</v>
      </c>
      <c r="CA1085" s="13">
        <v>3.2258064516129031E-2</v>
      </c>
      <c r="CB1085" s="13"/>
      <c r="CC1085" s="13"/>
      <c r="CD1085" s="13"/>
      <c r="CE1085" s="13"/>
    </row>
    <row r="1086" spans="1:83" x14ac:dyDescent="0.2">
      <c r="A1086" s="10" t="s">
        <v>40</v>
      </c>
      <c r="B1086" s="10">
        <v>559</v>
      </c>
      <c r="C1086" s="10" t="s">
        <v>109</v>
      </c>
      <c r="D1086" s="10">
        <v>2025</v>
      </c>
      <c r="E1086" s="13">
        <v>5</v>
      </c>
      <c r="F1086" s="13" t="s">
        <v>1389</v>
      </c>
      <c r="G1086" s="13">
        <v>18738.999999999996</v>
      </c>
      <c r="H1086" s="13">
        <v>18738.999999999996</v>
      </c>
      <c r="I1086" s="13">
        <v>18738.999999999996</v>
      </c>
      <c r="J1086" s="13">
        <v>18738.999999999996</v>
      </c>
      <c r="K1086" s="13">
        <v>18738.999999999996</v>
      </c>
      <c r="L1086" s="13">
        <v>18738.999999999996</v>
      </c>
      <c r="M1086" s="13">
        <v>18738.999999999996</v>
      </c>
      <c r="N1086" s="13">
        <v>18738.999999999996</v>
      </c>
      <c r="O1086" s="13">
        <v>18738.999999999996</v>
      </c>
      <c r="P1086" s="13">
        <v>18738.999999999996</v>
      </c>
      <c r="Q1086" s="13">
        <v>18738.999999999996</v>
      </c>
      <c r="R1086" s="13">
        <v>18738.999999999996</v>
      </c>
      <c r="S1086" s="13">
        <v>18738.999999999996</v>
      </c>
      <c r="T1086" s="13">
        <v>18738.999999999996</v>
      </c>
      <c r="U1086" s="13">
        <v>18738.999999999996</v>
      </c>
      <c r="V1086" s="13">
        <v>18738.999999999996</v>
      </c>
      <c r="W1086" s="13"/>
      <c r="X1086" s="13"/>
      <c r="Y1086" s="13"/>
      <c r="Z1086" s="13">
        <v>604.48387096774184</v>
      </c>
      <c r="AA1086" s="13">
        <v>604.48387096774184</v>
      </c>
      <c r="AB1086" s="13">
        <v>604.48387096774184</v>
      </c>
      <c r="AC1086" s="13">
        <v>604.48387096774184</v>
      </c>
      <c r="AD1086" s="13">
        <v>604.48387096774184</v>
      </c>
      <c r="AE1086" s="13">
        <v>604.48387096774184</v>
      </c>
      <c r="AF1086" s="13">
        <v>604.48387096774184</v>
      </c>
      <c r="AG1086" s="13">
        <v>604.48387096774184</v>
      </c>
      <c r="AH1086" s="13">
        <v>604.48387096774184</v>
      </c>
      <c r="AI1086" s="13">
        <v>604.48387096774184</v>
      </c>
      <c r="AJ1086" s="13">
        <v>604.48387096774184</v>
      </c>
      <c r="AK1086" s="13">
        <v>604.48387096774184</v>
      </c>
      <c r="AL1086" s="13">
        <v>604.48387096774184</v>
      </c>
      <c r="AM1086" s="13">
        <v>604.48387096774184</v>
      </c>
      <c r="AN1086" s="13">
        <v>604.48387096774184</v>
      </c>
      <c r="AO1086" s="13">
        <v>604.48387096774184</v>
      </c>
      <c r="AP1086" s="13"/>
      <c r="AQ1086" s="13"/>
      <c r="AR1086" s="13"/>
      <c r="AS1086" s="13">
        <v>1</v>
      </c>
      <c r="AT1086" s="13">
        <v>1</v>
      </c>
      <c r="AU1086" s="13">
        <v>1</v>
      </c>
      <c r="AV1086" s="13">
        <v>1</v>
      </c>
      <c r="AW1086" s="13">
        <v>1</v>
      </c>
      <c r="AX1086" s="13">
        <v>1</v>
      </c>
      <c r="AY1086" s="13">
        <v>1</v>
      </c>
      <c r="AZ1086" s="13">
        <v>1</v>
      </c>
      <c r="BA1086" s="13">
        <v>1</v>
      </c>
      <c r="BB1086" s="13">
        <v>1</v>
      </c>
      <c r="BC1086" s="13">
        <v>1</v>
      </c>
      <c r="BD1086" s="13">
        <v>1</v>
      </c>
      <c r="BE1086" s="13">
        <v>1</v>
      </c>
      <c r="BF1086" s="13">
        <v>1</v>
      </c>
      <c r="BG1086" s="13">
        <v>1</v>
      </c>
      <c r="BH1086" s="13">
        <v>1</v>
      </c>
      <c r="BI1086" s="13"/>
      <c r="BJ1086" s="13"/>
      <c r="BK1086" s="13"/>
      <c r="BL1086" s="13">
        <v>3.2258064516129031E-2</v>
      </c>
      <c r="BM1086" s="13">
        <v>3.2258064516129031E-2</v>
      </c>
      <c r="BN1086" s="13">
        <v>3.2258064516129031E-2</v>
      </c>
      <c r="BO1086" s="13">
        <v>3.2258064516129031E-2</v>
      </c>
      <c r="BP1086" s="13">
        <v>3.2258064516129031E-2</v>
      </c>
      <c r="BQ1086" s="13">
        <v>3.2258064516129031E-2</v>
      </c>
      <c r="BR1086" s="13">
        <v>3.2258064516129031E-2</v>
      </c>
      <c r="BS1086" s="13">
        <v>3.2258064516129031E-2</v>
      </c>
      <c r="BT1086" s="13">
        <v>3.2258064516129031E-2</v>
      </c>
      <c r="BU1086" s="13">
        <v>3.2258064516129031E-2</v>
      </c>
      <c r="BV1086" s="13">
        <v>3.2258064516129031E-2</v>
      </c>
      <c r="BW1086" s="13">
        <v>3.2258064516129031E-2</v>
      </c>
      <c r="BX1086" s="13">
        <v>3.2258064516129031E-2</v>
      </c>
      <c r="BY1086" s="13">
        <v>3.2258064516129031E-2</v>
      </c>
      <c r="BZ1086" s="13">
        <v>3.2258064516129031E-2</v>
      </c>
      <c r="CA1086" s="13">
        <v>3.2258064516129031E-2</v>
      </c>
      <c r="CB1086" s="13"/>
      <c r="CC1086" s="13"/>
      <c r="CD1086" s="13"/>
      <c r="CE1086" s="13"/>
    </row>
    <row r="1087" spans="1:83" x14ac:dyDescent="0.2">
      <c r="A1087" s="10" t="s">
        <v>40</v>
      </c>
      <c r="B1087" s="10">
        <v>803</v>
      </c>
      <c r="C1087" s="10" t="s">
        <v>154</v>
      </c>
      <c r="D1087" s="10">
        <v>2025</v>
      </c>
      <c r="E1087" s="13">
        <v>5</v>
      </c>
      <c r="F1087" s="13" t="s">
        <v>1395</v>
      </c>
      <c r="G1087" s="13">
        <v>41025</v>
      </c>
      <c r="H1087" s="13">
        <v>41025</v>
      </c>
      <c r="I1087" s="13">
        <v>40945</v>
      </c>
      <c r="J1087" s="13">
        <v>40645</v>
      </c>
      <c r="K1087" s="13">
        <v>38340</v>
      </c>
      <c r="L1087" s="13">
        <v>38340</v>
      </c>
      <c r="M1087" s="13">
        <v>38340</v>
      </c>
      <c r="N1087" s="13">
        <v>38340</v>
      </c>
      <c r="O1087" s="13">
        <v>36742</v>
      </c>
      <c r="P1087" s="13">
        <v>36742</v>
      </c>
      <c r="Q1087" s="13">
        <v>33742</v>
      </c>
      <c r="R1087" s="13">
        <v>33742</v>
      </c>
      <c r="S1087" s="13">
        <v>33742</v>
      </c>
      <c r="T1087" s="13">
        <v>25000</v>
      </c>
      <c r="U1087" s="13">
        <v>25000</v>
      </c>
      <c r="V1087" s="13">
        <v>25000</v>
      </c>
      <c r="W1087" s="13">
        <v>25000</v>
      </c>
      <c r="X1087" s="13"/>
      <c r="Y1087" s="13"/>
      <c r="Z1087" s="13">
        <v>1323.3870967741937</v>
      </c>
      <c r="AA1087" s="13">
        <v>1323.3870967741937</v>
      </c>
      <c r="AB1087" s="13">
        <v>1320.8064516129032</v>
      </c>
      <c r="AC1087" s="13">
        <v>1311.1290322580646</v>
      </c>
      <c r="AD1087" s="13">
        <v>1236.7741935483871</v>
      </c>
      <c r="AE1087" s="13">
        <v>1236.7741935483871</v>
      </c>
      <c r="AF1087" s="13">
        <v>1236.7741935483871</v>
      </c>
      <c r="AG1087" s="13">
        <v>1236.7741935483871</v>
      </c>
      <c r="AH1087" s="13">
        <v>1185.2258064516129</v>
      </c>
      <c r="AI1087" s="13">
        <v>1185.2258064516129</v>
      </c>
      <c r="AJ1087" s="13">
        <v>1088.4516129032259</v>
      </c>
      <c r="AK1087" s="13">
        <v>1088.4516129032259</v>
      </c>
      <c r="AL1087" s="13">
        <v>1088.4516129032259</v>
      </c>
      <c r="AM1087" s="13">
        <v>806.45161290322585</v>
      </c>
      <c r="AN1087" s="13">
        <v>806.45161290322585</v>
      </c>
      <c r="AO1087" s="13">
        <v>806.45161290322585</v>
      </c>
      <c r="AP1087" s="13">
        <v>806.45161290322585</v>
      </c>
      <c r="AQ1087" s="13"/>
      <c r="AR1087" s="13"/>
      <c r="AS1087" s="13">
        <v>10</v>
      </c>
      <c r="AT1087" s="13">
        <v>10</v>
      </c>
      <c r="AU1087" s="13">
        <v>9</v>
      </c>
      <c r="AV1087" s="13">
        <v>8</v>
      </c>
      <c r="AW1087" s="13">
        <v>4</v>
      </c>
      <c r="AX1087" s="13">
        <v>4</v>
      </c>
      <c r="AY1087" s="13">
        <v>4</v>
      </c>
      <c r="AZ1087" s="13">
        <v>4</v>
      </c>
      <c r="BA1087" s="13">
        <v>3</v>
      </c>
      <c r="BB1087" s="13">
        <v>3</v>
      </c>
      <c r="BC1087" s="13">
        <v>2</v>
      </c>
      <c r="BD1087" s="13">
        <v>2</v>
      </c>
      <c r="BE1087" s="13">
        <v>2</v>
      </c>
      <c r="BF1087" s="13">
        <v>1</v>
      </c>
      <c r="BG1087" s="13">
        <v>1</v>
      </c>
      <c r="BH1087" s="13">
        <v>1</v>
      </c>
      <c r="BI1087" s="13">
        <v>1</v>
      </c>
      <c r="BJ1087" s="13"/>
      <c r="BK1087" s="13"/>
      <c r="BL1087" s="13">
        <v>0.32258064516129031</v>
      </c>
      <c r="BM1087" s="13">
        <v>0.32258064516129031</v>
      </c>
      <c r="BN1087" s="13">
        <v>0.29032258064516131</v>
      </c>
      <c r="BO1087" s="13">
        <v>0.25806451612903225</v>
      </c>
      <c r="BP1087" s="13">
        <v>0.12903225806451613</v>
      </c>
      <c r="BQ1087" s="13">
        <v>0.12903225806451613</v>
      </c>
      <c r="BR1087" s="13">
        <v>0.12903225806451613</v>
      </c>
      <c r="BS1087" s="13">
        <v>0.12903225806451613</v>
      </c>
      <c r="BT1087" s="13">
        <v>9.6774193548387094E-2</v>
      </c>
      <c r="BU1087" s="13">
        <v>9.6774193548387094E-2</v>
      </c>
      <c r="BV1087" s="13">
        <v>6.4516129032258063E-2</v>
      </c>
      <c r="BW1087" s="13">
        <v>6.4516129032258063E-2</v>
      </c>
      <c r="BX1087" s="13">
        <v>6.4516129032258063E-2</v>
      </c>
      <c r="BY1087" s="13">
        <v>3.2258064516129031E-2</v>
      </c>
      <c r="BZ1087" s="13">
        <v>3.2258064516129031E-2</v>
      </c>
      <c r="CA1087" s="13">
        <v>3.2258064516129031E-2</v>
      </c>
      <c r="CB1087" s="13">
        <v>3.2258064516129031E-2</v>
      </c>
      <c r="CC1087" s="13"/>
      <c r="CD1087" s="13"/>
      <c r="CE1087" s="13"/>
    </row>
    <row r="1088" spans="1:83" x14ac:dyDescent="0.2">
      <c r="A1088" s="10" t="s">
        <v>40</v>
      </c>
      <c r="B1088" s="10">
        <v>891</v>
      </c>
      <c r="C1088" s="10" t="s">
        <v>113</v>
      </c>
      <c r="D1088" s="10">
        <v>2025</v>
      </c>
      <c r="E1088" s="13">
        <v>5</v>
      </c>
      <c r="F1088" s="13" t="s">
        <v>1394</v>
      </c>
      <c r="G1088" s="13">
        <v>1099</v>
      </c>
      <c r="H1088" s="13">
        <v>1099</v>
      </c>
      <c r="I1088" s="13">
        <v>959</v>
      </c>
      <c r="J1088" s="13">
        <v>616</v>
      </c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>
        <v>35.451612903225808</v>
      </c>
      <c r="AA1088" s="13">
        <v>35.451612903225808</v>
      </c>
      <c r="AB1088" s="13">
        <v>30.93548387096774</v>
      </c>
      <c r="AC1088" s="13">
        <v>19.870967741935484</v>
      </c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>
        <v>3</v>
      </c>
      <c r="AT1088" s="13">
        <v>3</v>
      </c>
      <c r="AU1088" s="13">
        <v>2</v>
      </c>
      <c r="AV1088" s="13">
        <v>1</v>
      </c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>
        <v>9.6774193548387094E-2</v>
      </c>
      <c r="BM1088" s="13">
        <v>9.6774193548387094E-2</v>
      </c>
      <c r="BN1088" s="13">
        <v>6.4516129032258063E-2</v>
      </c>
      <c r="BO1088" s="13">
        <v>3.2258064516129031E-2</v>
      </c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</row>
    <row r="1089" spans="1:83" x14ac:dyDescent="0.2">
      <c r="A1089" s="10" t="s">
        <v>40</v>
      </c>
      <c r="B1089" s="10">
        <v>870</v>
      </c>
      <c r="C1089" s="10" t="s">
        <v>112</v>
      </c>
      <c r="D1089" s="10">
        <v>2025</v>
      </c>
      <c r="E1089" s="13">
        <v>5</v>
      </c>
      <c r="F1089" s="13" t="s">
        <v>1388</v>
      </c>
      <c r="G1089" s="13">
        <v>199949.07999999987</v>
      </c>
      <c r="H1089" s="13">
        <v>199949.07999999993</v>
      </c>
      <c r="I1089" s="13">
        <v>198964.07999999993</v>
      </c>
      <c r="J1089" s="13">
        <v>194105.05999999994</v>
      </c>
      <c r="K1089" s="13">
        <v>189738.03999999995</v>
      </c>
      <c r="L1089" s="13">
        <v>185284.99999999997</v>
      </c>
      <c r="M1089" s="13">
        <v>183102.99999999997</v>
      </c>
      <c r="N1089" s="13">
        <v>176574.99999999994</v>
      </c>
      <c r="O1089" s="13">
        <v>167959.99999999994</v>
      </c>
      <c r="P1089" s="13">
        <v>163944.99999999994</v>
      </c>
      <c r="Q1089" s="13">
        <v>137182</v>
      </c>
      <c r="R1089" s="13">
        <v>137182</v>
      </c>
      <c r="S1089" s="13">
        <v>124295</v>
      </c>
      <c r="T1089" s="13">
        <v>115893</v>
      </c>
      <c r="U1089" s="13">
        <v>95312</v>
      </c>
      <c r="V1089" s="13">
        <v>16765</v>
      </c>
      <c r="W1089" s="13"/>
      <c r="X1089" s="13"/>
      <c r="Y1089" s="13"/>
      <c r="Z1089" s="13">
        <v>6449.9703225806406</v>
      </c>
      <c r="AA1089" s="13">
        <v>6449.9703225806425</v>
      </c>
      <c r="AB1089" s="13">
        <v>6418.1961290322561</v>
      </c>
      <c r="AC1089" s="13">
        <v>6261.453548387095</v>
      </c>
      <c r="AD1089" s="13">
        <v>6120.5819354838695</v>
      </c>
      <c r="AE1089" s="13">
        <v>5976.9354838709669</v>
      </c>
      <c r="AF1089" s="13">
        <v>5906.5483870967737</v>
      </c>
      <c r="AG1089" s="13">
        <v>5695.9677419354821</v>
      </c>
      <c r="AH1089" s="13">
        <v>5418.0645161290304</v>
      </c>
      <c r="AI1089" s="13">
        <v>5288.5483870967719</v>
      </c>
      <c r="AJ1089" s="13">
        <v>4425.2258064516127</v>
      </c>
      <c r="AK1089" s="13">
        <v>4425.2258064516127</v>
      </c>
      <c r="AL1089" s="13">
        <v>4009.516129032258</v>
      </c>
      <c r="AM1089" s="13">
        <v>3738.483870967742</v>
      </c>
      <c r="AN1089" s="13">
        <v>3074.5806451612902</v>
      </c>
      <c r="AO1089" s="13">
        <v>540.80645161290317</v>
      </c>
      <c r="AP1089" s="13"/>
      <c r="AQ1089" s="13"/>
      <c r="AR1089" s="13"/>
      <c r="AS1089" s="13">
        <v>75</v>
      </c>
      <c r="AT1089" s="13">
        <v>70</v>
      </c>
      <c r="AU1089" s="13">
        <v>60</v>
      </c>
      <c r="AV1089" s="13">
        <v>46</v>
      </c>
      <c r="AW1089" s="13">
        <v>39</v>
      </c>
      <c r="AX1089" s="13">
        <v>34</v>
      </c>
      <c r="AY1089" s="13">
        <v>32</v>
      </c>
      <c r="AZ1089" s="13">
        <v>27</v>
      </c>
      <c r="BA1089" s="13">
        <v>22</v>
      </c>
      <c r="BB1089" s="13">
        <v>20</v>
      </c>
      <c r="BC1089" s="13">
        <v>12</v>
      </c>
      <c r="BD1089" s="13">
        <v>12</v>
      </c>
      <c r="BE1089" s="13">
        <v>10</v>
      </c>
      <c r="BF1089" s="13">
        <v>9</v>
      </c>
      <c r="BG1089" s="13">
        <v>7</v>
      </c>
      <c r="BH1089" s="13">
        <v>1</v>
      </c>
      <c r="BI1089" s="13"/>
      <c r="BJ1089" s="13"/>
      <c r="BK1089" s="13"/>
      <c r="BL1089" s="13">
        <v>2.4193548387096775</v>
      </c>
      <c r="BM1089" s="13">
        <v>2.2580645161290325</v>
      </c>
      <c r="BN1089" s="13">
        <v>1.935483870967742</v>
      </c>
      <c r="BO1089" s="13">
        <v>1.4838709677419355</v>
      </c>
      <c r="BP1089" s="13">
        <v>1.2580645161290323</v>
      </c>
      <c r="BQ1089" s="13">
        <v>1.096774193548387</v>
      </c>
      <c r="BR1089" s="13">
        <v>1.032258064516129</v>
      </c>
      <c r="BS1089" s="13">
        <v>0.87096774193548387</v>
      </c>
      <c r="BT1089" s="13">
        <v>0.70967741935483875</v>
      </c>
      <c r="BU1089" s="13">
        <v>0.64516129032258063</v>
      </c>
      <c r="BV1089" s="13">
        <v>0.38709677419354838</v>
      </c>
      <c r="BW1089" s="13">
        <v>0.38709677419354838</v>
      </c>
      <c r="BX1089" s="13">
        <v>0.32258064516129031</v>
      </c>
      <c r="BY1089" s="13">
        <v>0.29032258064516131</v>
      </c>
      <c r="BZ1089" s="13">
        <v>0.22580645161290322</v>
      </c>
      <c r="CA1089" s="13">
        <v>3.2258064516129031E-2</v>
      </c>
      <c r="CB1089" s="13"/>
      <c r="CC1089" s="13"/>
      <c r="CD1089" s="13"/>
      <c r="CE1089" s="13"/>
    </row>
    <row r="1090" spans="1:83" x14ac:dyDescent="0.2">
      <c r="A1090" s="10" t="s">
        <v>40</v>
      </c>
      <c r="B1090" s="10">
        <v>547</v>
      </c>
      <c r="C1090" s="10" t="s">
        <v>94</v>
      </c>
      <c r="D1090" s="10">
        <v>2025</v>
      </c>
      <c r="E1090" s="13">
        <v>5</v>
      </c>
      <c r="F1090" s="13" t="s">
        <v>1397</v>
      </c>
      <c r="G1090" s="13">
        <v>1900</v>
      </c>
      <c r="H1090" s="13">
        <v>1900</v>
      </c>
      <c r="I1090" s="13">
        <v>1900</v>
      </c>
      <c r="J1090" s="13">
        <v>1900</v>
      </c>
      <c r="K1090" s="13">
        <v>1900</v>
      </c>
      <c r="L1090" s="13">
        <v>1900</v>
      </c>
      <c r="M1090" s="13">
        <v>1900</v>
      </c>
      <c r="N1090" s="13">
        <v>1900</v>
      </c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>
        <v>61.29032258064516</v>
      </c>
      <c r="AA1090" s="13">
        <v>61.29032258064516</v>
      </c>
      <c r="AB1090" s="13">
        <v>61.29032258064516</v>
      </c>
      <c r="AC1090" s="13">
        <v>61.29032258064516</v>
      </c>
      <c r="AD1090" s="13">
        <v>61.29032258064516</v>
      </c>
      <c r="AE1090" s="13">
        <v>61.29032258064516</v>
      </c>
      <c r="AF1090" s="13">
        <v>61.29032258064516</v>
      </c>
      <c r="AG1090" s="13">
        <v>61.29032258064516</v>
      </c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>
        <v>1</v>
      </c>
      <c r="AT1090" s="13">
        <v>1</v>
      </c>
      <c r="AU1090" s="13">
        <v>1</v>
      </c>
      <c r="AV1090" s="13">
        <v>1</v>
      </c>
      <c r="AW1090" s="13">
        <v>1</v>
      </c>
      <c r="AX1090" s="13">
        <v>1</v>
      </c>
      <c r="AY1090" s="13">
        <v>1</v>
      </c>
      <c r="AZ1090" s="13">
        <v>1</v>
      </c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>
        <v>3.2258064516129031E-2</v>
      </c>
      <c r="BM1090" s="13">
        <v>3.2258064516129031E-2</v>
      </c>
      <c r="BN1090" s="13">
        <v>3.2258064516129031E-2</v>
      </c>
      <c r="BO1090" s="13">
        <v>3.2258064516129031E-2</v>
      </c>
      <c r="BP1090" s="13">
        <v>3.2258064516129031E-2</v>
      </c>
      <c r="BQ1090" s="13">
        <v>3.2258064516129031E-2</v>
      </c>
      <c r="BR1090" s="13">
        <v>3.2258064516129031E-2</v>
      </c>
      <c r="BS1090" s="13">
        <v>3.2258064516129031E-2</v>
      </c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</row>
    <row r="1091" spans="1:83" x14ac:dyDescent="0.2">
      <c r="A1091" s="10" t="s">
        <v>40</v>
      </c>
      <c r="B1091" s="10">
        <v>520</v>
      </c>
      <c r="C1091" s="10" t="s">
        <v>101</v>
      </c>
      <c r="D1091" s="10">
        <v>2025</v>
      </c>
      <c r="E1091" s="13">
        <v>5</v>
      </c>
      <c r="F1091" s="13" t="s">
        <v>1400</v>
      </c>
      <c r="G1091" s="13">
        <v>554</v>
      </c>
      <c r="H1091" s="13">
        <v>554</v>
      </c>
      <c r="I1091" s="13">
        <v>554</v>
      </c>
      <c r="J1091" s="13">
        <v>554</v>
      </c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>
        <v>17.870967741935484</v>
      </c>
      <c r="AA1091" s="13">
        <v>17.870967741935484</v>
      </c>
      <c r="AB1091" s="13">
        <v>17.870967741935484</v>
      </c>
      <c r="AC1091" s="13">
        <v>17.870967741935484</v>
      </c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>
        <v>1</v>
      </c>
      <c r="AT1091" s="13">
        <v>1</v>
      </c>
      <c r="AU1091" s="13">
        <v>1</v>
      </c>
      <c r="AV1091" s="13">
        <v>1</v>
      </c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>
        <v>3.2258064516129031E-2</v>
      </c>
      <c r="BM1091" s="13">
        <v>3.2258064516129031E-2</v>
      </c>
      <c r="BN1091" s="13">
        <v>3.2258064516129031E-2</v>
      </c>
      <c r="BO1091" s="13">
        <v>3.2258064516129031E-2</v>
      </c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</row>
    <row r="1092" spans="1:83" x14ac:dyDescent="0.2">
      <c r="A1092" s="10" t="s">
        <v>40</v>
      </c>
      <c r="B1092" s="10">
        <v>838</v>
      </c>
      <c r="C1092" s="10" t="s">
        <v>98</v>
      </c>
      <c r="D1092" s="10">
        <v>2025</v>
      </c>
      <c r="E1092" s="13">
        <v>5</v>
      </c>
      <c r="F1092" s="13" t="s">
        <v>1393</v>
      </c>
      <c r="G1092" s="13">
        <v>26391</v>
      </c>
      <c r="H1092" s="13">
        <v>26391</v>
      </c>
      <c r="I1092" s="13">
        <v>26391</v>
      </c>
      <c r="J1092" s="13">
        <v>26391</v>
      </c>
      <c r="K1092" s="13">
        <v>26391</v>
      </c>
      <c r="L1092" s="13">
        <v>26391</v>
      </c>
      <c r="M1092" s="13">
        <v>26391</v>
      </c>
      <c r="N1092" s="13">
        <v>26391</v>
      </c>
      <c r="O1092" s="13">
        <v>26391</v>
      </c>
      <c r="P1092" s="13">
        <v>26391</v>
      </c>
      <c r="Q1092" s="13">
        <v>26391</v>
      </c>
      <c r="R1092" s="13">
        <v>26391</v>
      </c>
      <c r="S1092" s="13">
        <v>26391</v>
      </c>
      <c r="T1092" s="13">
        <v>26391</v>
      </c>
      <c r="U1092" s="13">
        <v>26391</v>
      </c>
      <c r="V1092" s="13">
        <v>26391</v>
      </c>
      <c r="W1092" s="13">
        <v>26391</v>
      </c>
      <c r="X1092" s="13"/>
      <c r="Y1092" s="13"/>
      <c r="Z1092" s="13">
        <v>851.32258064516134</v>
      </c>
      <c r="AA1092" s="13">
        <v>851.32258064516134</v>
      </c>
      <c r="AB1092" s="13">
        <v>851.32258064516134</v>
      </c>
      <c r="AC1092" s="13">
        <v>851.32258064516134</v>
      </c>
      <c r="AD1092" s="13">
        <v>851.32258064516134</v>
      </c>
      <c r="AE1092" s="13">
        <v>851.32258064516134</v>
      </c>
      <c r="AF1092" s="13">
        <v>851.32258064516134</v>
      </c>
      <c r="AG1092" s="13">
        <v>851.32258064516134</v>
      </c>
      <c r="AH1092" s="13">
        <v>851.32258064516134</v>
      </c>
      <c r="AI1092" s="13">
        <v>851.32258064516134</v>
      </c>
      <c r="AJ1092" s="13">
        <v>851.32258064516134</v>
      </c>
      <c r="AK1092" s="13">
        <v>851.32258064516134</v>
      </c>
      <c r="AL1092" s="13">
        <v>851.32258064516134</v>
      </c>
      <c r="AM1092" s="13">
        <v>851.32258064516134</v>
      </c>
      <c r="AN1092" s="13">
        <v>851.32258064516134</v>
      </c>
      <c r="AO1092" s="13">
        <v>851.32258064516134</v>
      </c>
      <c r="AP1092" s="13">
        <v>851.32258064516134</v>
      </c>
      <c r="AQ1092" s="13"/>
      <c r="AR1092" s="13"/>
      <c r="AS1092" s="13">
        <v>1</v>
      </c>
      <c r="AT1092" s="13">
        <v>1</v>
      </c>
      <c r="AU1092" s="13">
        <v>1</v>
      </c>
      <c r="AV1092" s="13">
        <v>1</v>
      </c>
      <c r="AW1092" s="13">
        <v>1</v>
      </c>
      <c r="AX1092" s="13">
        <v>1</v>
      </c>
      <c r="AY1092" s="13">
        <v>1</v>
      </c>
      <c r="AZ1092" s="13">
        <v>1</v>
      </c>
      <c r="BA1092" s="13">
        <v>1</v>
      </c>
      <c r="BB1092" s="13">
        <v>1</v>
      </c>
      <c r="BC1092" s="13">
        <v>1</v>
      </c>
      <c r="BD1092" s="13">
        <v>1</v>
      </c>
      <c r="BE1092" s="13">
        <v>1</v>
      </c>
      <c r="BF1092" s="13">
        <v>1</v>
      </c>
      <c r="BG1092" s="13">
        <v>1</v>
      </c>
      <c r="BH1092" s="13">
        <v>1</v>
      </c>
      <c r="BI1092" s="13">
        <v>1</v>
      </c>
      <c r="BJ1092" s="13"/>
      <c r="BK1092" s="13"/>
      <c r="BL1092" s="13">
        <v>3.2258064516129031E-2</v>
      </c>
      <c r="BM1092" s="13">
        <v>3.2258064516129031E-2</v>
      </c>
      <c r="BN1092" s="13">
        <v>3.2258064516129031E-2</v>
      </c>
      <c r="BO1092" s="13">
        <v>3.2258064516129031E-2</v>
      </c>
      <c r="BP1092" s="13">
        <v>3.2258064516129031E-2</v>
      </c>
      <c r="BQ1092" s="13">
        <v>3.2258064516129031E-2</v>
      </c>
      <c r="BR1092" s="13">
        <v>3.2258064516129031E-2</v>
      </c>
      <c r="BS1092" s="13">
        <v>3.2258064516129031E-2</v>
      </c>
      <c r="BT1092" s="13">
        <v>3.2258064516129031E-2</v>
      </c>
      <c r="BU1092" s="13">
        <v>3.2258064516129031E-2</v>
      </c>
      <c r="BV1092" s="13">
        <v>3.2258064516129031E-2</v>
      </c>
      <c r="BW1092" s="13">
        <v>3.2258064516129031E-2</v>
      </c>
      <c r="BX1092" s="13">
        <v>3.2258064516129031E-2</v>
      </c>
      <c r="BY1092" s="13">
        <v>3.2258064516129031E-2</v>
      </c>
      <c r="BZ1092" s="13">
        <v>3.2258064516129031E-2</v>
      </c>
      <c r="CA1092" s="13">
        <v>3.2258064516129031E-2</v>
      </c>
      <c r="CB1092" s="13">
        <v>3.2258064516129031E-2</v>
      </c>
      <c r="CC1092" s="13"/>
      <c r="CD1092" s="13"/>
      <c r="CE1092" s="13"/>
    </row>
    <row r="1093" spans="1:83" x14ac:dyDescent="0.2">
      <c r="A1093" s="10" t="s">
        <v>251</v>
      </c>
      <c r="B1093" s="10">
        <v>363</v>
      </c>
      <c r="C1093" s="10" t="s">
        <v>254</v>
      </c>
      <c r="D1093" s="10">
        <v>2025</v>
      </c>
      <c r="E1093" s="13">
        <v>5</v>
      </c>
      <c r="F1093" s="13" t="s">
        <v>1401</v>
      </c>
      <c r="G1093" s="13">
        <v>13198.600000000022</v>
      </c>
      <c r="H1093" s="13">
        <v>13198.600000000022</v>
      </c>
      <c r="I1093" s="13">
        <v>13198.600000000022</v>
      </c>
      <c r="J1093" s="13">
        <v>13198.600000000022</v>
      </c>
      <c r="K1093" s="13">
        <v>13198.600000000022</v>
      </c>
      <c r="L1093" s="13">
        <v>13198.600000000022</v>
      </c>
      <c r="M1093" s="13">
        <v>13198.600000000022</v>
      </c>
      <c r="N1093" s="13">
        <v>13198.600000000022</v>
      </c>
      <c r="O1093" s="13">
        <v>11696.400000000016</v>
      </c>
      <c r="P1093" s="13">
        <v>11696.400000000016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>
        <v>425.76129032258137</v>
      </c>
      <c r="AA1093" s="13">
        <v>425.76129032258137</v>
      </c>
      <c r="AB1093" s="13">
        <v>425.76129032258137</v>
      </c>
      <c r="AC1093" s="13">
        <v>425.76129032258137</v>
      </c>
      <c r="AD1093" s="13">
        <v>425.76129032258137</v>
      </c>
      <c r="AE1093" s="13">
        <v>425.76129032258137</v>
      </c>
      <c r="AF1093" s="13">
        <v>425.76129032258137</v>
      </c>
      <c r="AG1093" s="13">
        <v>425.76129032258137</v>
      </c>
      <c r="AH1093" s="13">
        <v>377.30322580645213</v>
      </c>
      <c r="AI1093" s="13">
        <v>377.30322580645213</v>
      </c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>
        <v>4</v>
      </c>
      <c r="AT1093" s="13">
        <v>4</v>
      </c>
      <c r="AU1093" s="13">
        <v>4</v>
      </c>
      <c r="AV1093" s="13">
        <v>4</v>
      </c>
      <c r="AW1093" s="13">
        <v>4</v>
      </c>
      <c r="AX1093" s="13">
        <v>4</v>
      </c>
      <c r="AY1093" s="13">
        <v>4</v>
      </c>
      <c r="AZ1093" s="13">
        <v>4</v>
      </c>
      <c r="BA1093" s="13">
        <v>3</v>
      </c>
      <c r="BB1093" s="13">
        <v>3</v>
      </c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>
        <v>0.12903225806451613</v>
      </c>
      <c r="BM1093" s="13">
        <v>0.12903225806451613</v>
      </c>
      <c r="BN1093" s="13">
        <v>0.12903225806451613</v>
      </c>
      <c r="BO1093" s="13">
        <v>0.12903225806451613</v>
      </c>
      <c r="BP1093" s="13">
        <v>0.12903225806451613</v>
      </c>
      <c r="BQ1093" s="13">
        <v>0.12903225806451613</v>
      </c>
      <c r="BR1093" s="13">
        <v>0.12903225806451613</v>
      </c>
      <c r="BS1093" s="13">
        <v>0.12903225806451613</v>
      </c>
      <c r="BT1093" s="13">
        <v>9.6774193548387094E-2</v>
      </c>
      <c r="BU1093" s="13">
        <v>9.6774193548387094E-2</v>
      </c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</row>
    <row r="1094" spans="1:83" x14ac:dyDescent="0.2">
      <c r="A1094" s="10" t="s">
        <v>27</v>
      </c>
      <c r="B1094" s="10">
        <v>803</v>
      </c>
      <c r="C1094" s="10" t="s">
        <v>154</v>
      </c>
      <c r="D1094" s="10">
        <v>2025</v>
      </c>
      <c r="E1094" s="13">
        <v>5</v>
      </c>
      <c r="F1094" s="13" t="s">
        <v>1402</v>
      </c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>
        <v>8</v>
      </c>
    </row>
    <row r="1095" spans="1:83" x14ac:dyDescent="0.2">
      <c r="A1095" s="10" t="s">
        <v>27</v>
      </c>
      <c r="B1095" s="10">
        <v>516</v>
      </c>
      <c r="C1095" s="10" t="s">
        <v>119</v>
      </c>
      <c r="D1095" s="10">
        <v>2025</v>
      </c>
      <c r="E1095" s="13">
        <v>5</v>
      </c>
      <c r="F1095" s="13" t="s">
        <v>1409</v>
      </c>
      <c r="G1095" s="13">
        <v>156886.95000000019</v>
      </c>
      <c r="H1095" s="13">
        <v>156886.9500000001</v>
      </c>
      <c r="I1095" s="13">
        <v>153004.9500000001</v>
      </c>
      <c r="J1095" s="13">
        <v>129893.00000000006</v>
      </c>
      <c r="K1095" s="13">
        <v>108743.00000000009</v>
      </c>
      <c r="L1095" s="13">
        <v>102480.00000000009</v>
      </c>
      <c r="M1095" s="13">
        <v>96141.000000000087</v>
      </c>
      <c r="N1095" s="13">
        <v>90632.000000000073</v>
      </c>
      <c r="O1095" s="13">
        <v>82589</v>
      </c>
      <c r="P1095" s="13">
        <v>73737.000000000029</v>
      </c>
      <c r="Q1095" s="13">
        <v>46686.999999999978</v>
      </c>
      <c r="R1095" s="13">
        <v>41262.999999999993</v>
      </c>
      <c r="S1095" s="13">
        <v>28358</v>
      </c>
      <c r="T1095" s="13">
        <v>28358</v>
      </c>
      <c r="U1095" s="13">
        <v>28358</v>
      </c>
      <c r="V1095" s="13">
        <v>15232</v>
      </c>
      <c r="W1095" s="13"/>
      <c r="X1095" s="13"/>
      <c r="Y1095" s="13"/>
      <c r="Z1095" s="13">
        <v>5060.8693548387155</v>
      </c>
      <c r="AA1095" s="13">
        <v>5060.8693548387128</v>
      </c>
      <c r="AB1095" s="13">
        <v>4935.6435483871001</v>
      </c>
      <c r="AC1095" s="13">
        <v>4190.0967741935501</v>
      </c>
      <c r="AD1095" s="13">
        <v>3507.8387096774222</v>
      </c>
      <c r="AE1095" s="13">
        <v>3305.8064516129061</v>
      </c>
      <c r="AF1095" s="13">
        <v>3101.3225806451642</v>
      </c>
      <c r="AG1095" s="13">
        <v>2923.6129032258086</v>
      </c>
      <c r="AH1095" s="13">
        <v>2664.1612903225805</v>
      </c>
      <c r="AI1095" s="13">
        <v>2378.6129032258073</v>
      </c>
      <c r="AJ1095" s="13">
        <v>1506.0322580645154</v>
      </c>
      <c r="AK1095" s="13">
        <v>1331.064516129032</v>
      </c>
      <c r="AL1095" s="13">
        <v>914.77419354838707</v>
      </c>
      <c r="AM1095" s="13">
        <v>914.77419354838707</v>
      </c>
      <c r="AN1095" s="13">
        <v>914.77419354838707</v>
      </c>
      <c r="AO1095" s="13">
        <v>491.35483870967744</v>
      </c>
      <c r="AP1095" s="13"/>
      <c r="AQ1095" s="13"/>
      <c r="AR1095" s="13"/>
      <c r="AS1095" s="13">
        <v>191</v>
      </c>
      <c r="AT1095" s="13">
        <v>180</v>
      </c>
      <c r="AU1095" s="13">
        <v>147</v>
      </c>
      <c r="AV1095" s="13">
        <v>74</v>
      </c>
      <c r="AW1095" s="13">
        <v>40</v>
      </c>
      <c r="AX1095" s="13">
        <v>33</v>
      </c>
      <c r="AY1095" s="13">
        <v>27</v>
      </c>
      <c r="AZ1095" s="13">
        <v>23</v>
      </c>
      <c r="BA1095" s="13">
        <v>18</v>
      </c>
      <c r="BB1095" s="13">
        <v>14</v>
      </c>
      <c r="BC1095" s="13">
        <v>5</v>
      </c>
      <c r="BD1095" s="13">
        <v>4</v>
      </c>
      <c r="BE1095" s="13">
        <v>2</v>
      </c>
      <c r="BF1095" s="13">
        <v>2</v>
      </c>
      <c r="BG1095" s="13">
        <v>2</v>
      </c>
      <c r="BH1095" s="13">
        <v>1</v>
      </c>
      <c r="BI1095" s="13"/>
      <c r="BJ1095" s="13"/>
      <c r="BK1095" s="13"/>
      <c r="BL1095" s="13">
        <v>6.161290322580645</v>
      </c>
      <c r="BM1095" s="13">
        <v>5.806451612903226</v>
      </c>
      <c r="BN1095" s="13">
        <v>4.741935483870968</v>
      </c>
      <c r="BO1095" s="13">
        <v>2.3870967741935485</v>
      </c>
      <c r="BP1095" s="13">
        <v>1.2903225806451613</v>
      </c>
      <c r="BQ1095" s="13">
        <v>1.064516129032258</v>
      </c>
      <c r="BR1095" s="13">
        <v>0.87096774193548387</v>
      </c>
      <c r="BS1095" s="13">
        <v>0.74193548387096775</v>
      </c>
      <c r="BT1095" s="13">
        <v>0.58064516129032262</v>
      </c>
      <c r="BU1095" s="13">
        <v>0.45161290322580644</v>
      </c>
      <c r="BV1095" s="13">
        <v>0.16129032258064516</v>
      </c>
      <c r="BW1095" s="13">
        <v>0.12903225806451613</v>
      </c>
      <c r="BX1095" s="13">
        <v>6.4516129032258063E-2</v>
      </c>
      <c r="BY1095" s="13">
        <v>6.4516129032258063E-2</v>
      </c>
      <c r="BZ1095" s="13">
        <v>6.4516129032258063E-2</v>
      </c>
      <c r="CA1095" s="13">
        <v>3.2258064516129031E-2</v>
      </c>
      <c r="CB1095" s="13"/>
      <c r="CC1095" s="13"/>
      <c r="CD1095" s="13"/>
      <c r="CE1095" s="13">
        <v>78.71388888900168</v>
      </c>
    </row>
    <row r="1096" spans="1:83" x14ac:dyDescent="0.2">
      <c r="A1096" s="10" t="s">
        <v>27</v>
      </c>
      <c r="B1096" s="10">
        <v>898</v>
      </c>
      <c r="C1096" s="10" t="s">
        <v>107</v>
      </c>
      <c r="D1096" s="10">
        <v>2025</v>
      </c>
      <c r="E1096" s="13">
        <v>5</v>
      </c>
      <c r="F1096" s="13" t="s">
        <v>1408</v>
      </c>
      <c r="G1096" s="13">
        <v>229963.12000000023</v>
      </c>
      <c r="H1096" s="13">
        <v>229963.1200000002</v>
      </c>
      <c r="I1096" s="13">
        <v>223837.13000000024</v>
      </c>
      <c r="J1096" s="13">
        <v>173048.04000000024</v>
      </c>
      <c r="K1096" s="13">
        <v>124480.00000000026</v>
      </c>
      <c r="L1096" s="13">
        <v>112215.0000000002</v>
      </c>
      <c r="M1096" s="13">
        <v>94054.000000000087</v>
      </c>
      <c r="N1096" s="13">
        <v>67176.999999999985</v>
      </c>
      <c r="O1096" s="13">
        <v>52746.999999999971</v>
      </c>
      <c r="P1096" s="13">
        <v>39535.999999999971</v>
      </c>
      <c r="Q1096" s="13">
        <v>5832</v>
      </c>
      <c r="R1096" s="13">
        <v>5832</v>
      </c>
      <c r="S1096" s="13"/>
      <c r="T1096" s="13"/>
      <c r="U1096" s="13"/>
      <c r="V1096" s="13"/>
      <c r="W1096" s="13"/>
      <c r="X1096" s="13"/>
      <c r="Y1096" s="13"/>
      <c r="Z1096" s="13">
        <v>7418.1651612903297</v>
      </c>
      <c r="AA1096" s="13">
        <v>7418.1651612903288</v>
      </c>
      <c r="AB1096" s="13">
        <v>7220.5525806451687</v>
      </c>
      <c r="AC1096" s="13">
        <v>5582.1948387096854</v>
      </c>
      <c r="AD1096" s="13">
        <v>4015.4838709677506</v>
      </c>
      <c r="AE1096" s="13">
        <v>3619.8387096774259</v>
      </c>
      <c r="AF1096" s="13">
        <v>3034.0000000000027</v>
      </c>
      <c r="AG1096" s="13">
        <v>2166.9999999999995</v>
      </c>
      <c r="AH1096" s="13">
        <v>1701.5161290322571</v>
      </c>
      <c r="AI1096" s="13">
        <v>1275.3548387096764</v>
      </c>
      <c r="AJ1096" s="13">
        <v>188.12903225806451</v>
      </c>
      <c r="AK1096" s="13">
        <v>188.12903225806451</v>
      </c>
      <c r="AL1096" s="13"/>
      <c r="AM1096" s="13"/>
      <c r="AN1096" s="13"/>
      <c r="AO1096" s="13"/>
      <c r="AP1096" s="13"/>
      <c r="AQ1096" s="13"/>
      <c r="AR1096" s="13"/>
      <c r="AS1096" s="13">
        <v>395</v>
      </c>
      <c r="AT1096" s="13">
        <v>370</v>
      </c>
      <c r="AU1096" s="13">
        <v>317</v>
      </c>
      <c r="AV1096" s="13">
        <v>157</v>
      </c>
      <c r="AW1096" s="13">
        <v>78</v>
      </c>
      <c r="AX1096" s="13">
        <v>64</v>
      </c>
      <c r="AY1096" s="13">
        <v>47</v>
      </c>
      <c r="AZ1096" s="13">
        <v>27</v>
      </c>
      <c r="BA1096" s="13">
        <v>18</v>
      </c>
      <c r="BB1096" s="13">
        <v>12</v>
      </c>
      <c r="BC1096" s="13">
        <v>1</v>
      </c>
      <c r="BD1096" s="13">
        <v>1</v>
      </c>
      <c r="BE1096" s="13"/>
      <c r="BF1096" s="13"/>
      <c r="BG1096" s="13"/>
      <c r="BH1096" s="13"/>
      <c r="BI1096" s="13"/>
      <c r="BJ1096" s="13"/>
      <c r="BK1096" s="13"/>
      <c r="BL1096" s="13">
        <v>12.741935483870968</v>
      </c>
      <c r="BM1096" s="13">
        <v>11.935483870967742</v>
      </c>
      <c r="BN1096" s="13">
        <v>10.225806451612904</v>
      </c>
      <c r="BO1096" s="13">
        <v>5.064516129032258</v>
      </c>
      <c r="BP1096" s="13">
        <v>2.5161290322580645</v>
      </c>
      <c r="BQ1096" s="13">
        <v>2.064516129032258</v>
      </c>
      <c r="BR1096" s="13">
        <v>1.5161290322580645</v>
      </c>
      <c r="BS1096" s="13">
        <v>0.87096774193548387</v>
      </c>
      <c r="BT1096" s="13">
        <v>0.58064516129032262</v>
      </c>
      <c r="BU1096" s="13">
        <v>0.38709677419354838</v>
      </c>
      <c r="BV1096" s="13">
        <v>3.2258064516129031E-2</v>
      </c>
      <c r="BW1096" s="13">
        <v>3.2258064516129031E-2</v>
      </c>
      <c r="BX1096" s="13"/>
      <c r="BY1096" s="13"/>
      <c r="BZ1096" s="13"/>
      <c r="CA1096" s="13"/>
      <c r="CB1096" s="13"/>
      <c r="CC1096" s="13"/>
      <c r="CD1096" s="13"/>
      <c r="CE1096" s="13">
        <v>184.55638888819377</v>
      </c>
    </row>
    <row r="1097" spans="1:83" x14ac:dyDescent="0.2">
      <c r="A1097" s="10" t="s">
        <v>27</v>
      </c>
      <c r="B1097" s="10">
        <v>862</v>
      </c>
      <c r="C1097" s="10" t="s">
        <v>105</v>
      </c>
      <c r="D1097" s="10">
        <v>2025</v>
      </c>
      <c r="E1097" s="13">
        <v>5</v>
      </c>
      <c r="F1097" s="13" t="s">
        <v>1412</v>
      </c>
      <c r="G1097" s="13">
        <v>560</v>
      </c>
      <c r="H1097" s="13">
        <v>560</v>
      </c>
      <c r="I1097" s="13">
        <v>560</v>
      </c>
      <c r="J1097" s="13">
        <v>560</v>
      </c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>
        <v>18.06451612903226</v>
      </c>
      <c r="AA1097" s="13">
        <v>18.06451612903226</v>
      </c>
      <c r="AB1097" s="13">
        <v>18.06451612903226</v>
      </c>
      <c r="AC1097" s="13">
        <v>18.06451612903226</v>
      </c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>
        <v>1</v>
      </c>
      <c r="AT1097" s="13">
        <v>1</v>
      </c>
      <c r="AU1097" s="13">
        <v>1</v>
      </c>
      <c r="AV1097" s="13">
        <v>1</v>
      </c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>
        <v>3.2258064516129031E-2</v>
      </c>
      <c r="BM1097" s="13">
        <v>3.2258064516129031E-2</v>
      </c>
      <c r="BN1097" s="13">
        <v>3.2258064516129031E-2</v>
      </c>
      <c r="BO1097" s="13">
        <v>3.2258064516129031E-2</v>
      </c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>
        <v>8</v>
      </c>
    </row>
    <row r="1098" spans="1:83" x14ac:dyDescent="0.2">
      <c r="A1098" s="10" t="s">
        <v>27</v>
      </c>
      <c r="B1098" s="10">
        <v>814</v>
      </c>
      <c r="C1098" s="10" t="s">
        <v>111</v>
      </c>
      <c r="D1098" s="10">
        <v>2025</v>
      </c>
      <c r="E1098" s="13">
        <v>5</v>
      </c>
      <c r="F1098" s="13" t="s">
        <v>1407</v>
      </c>
      <c r="G1098" s="13">
        <v>274366.17000000027</v>
      </c>
      <c r="H1098" s="13">
        <v>274366.17000000004</v>
      </c>
      <c r="I1098" s="13">
        <v>263647.1200000004</v>
      </c>
      <c r="J1098" s="13">
        <v>201528.02000000034</v>
      </c>
      <c r="K1098" s="13">
        <v>142362.0000000002</v>
      </c>
      <c r="L1098" s="13">
        <v>130110.00000000022</v>
      </c>
      <c r="M1098" s="13">
        <v>109988.00000000019</v>
      </c>
      <c r="N1098" s="13">
        <v>91711.000000000116</v>
      </c>
      <c r="O1098" s="13">
        <v>79443.000000000044</v>
      </c>
      <c r="P1098" s="13">
        <v>72657.000000000044</v>
      </c>
      <c r="Q1098" s="13">
        <v>18077</v>
      </c>
      <c r="R1098" s="13">
        <v>18077</v>
      </c>
      <c r="S1098" s="13"/>
      <c r="T1098" s="13"/>
      <c r="U1098" s="13"/>
      <c r="V1098" s="13"/>
      <c r="W1098" s="13"/>
      <c r="X1098" s="13"/>
      <c r="Y1098" s="13"/>
      <c r="Z1098" s="13">
        <v>8850.5216129032342</v>
      </c>
      <c r="AA1098" s="13">
        <v>8850.5216129032269</v>
      </c>
      <c r="AB1098" s="13">
        <v>8504.7458064516268</v>
      </c>
      <c r="AC1098" s="13">
        <v>6500.9038709677525</v>
      </c>
      <c r="AD1098" s="13">
        <v>4592.3225806451683</v>
      </c>
      <c r="AE1098" s="13">
        <v>4197.0967741935556</v>
      </c>
      <c r="AF1098" s="13">
        <v>3548.0000000000059</v>
      </c>
      <c r="AG1098" s="13">
        <v>2958.4193548387134</v>
      </c>
      <c r="AH1098" s="13">
        <v>2562.6774193548399</v>
      </c>
      <c r="AI1098" s="13">
        <v>2343.7741935483887</v>
      </c>
      <c r="AJ1098" s="13">
        <v>583.12903225806451</v>
      </c>
      <c r="AK1098" s="13">
        <v>583.12903225806451</v>
      </c>
      <c r="AL1098" s="13"/>
      <c r="AM1098" s="13"/>
      <c r="AN1098" s="13"/>
      <c r="AO1098" s="13"/>
      <c r="AP1098" s="13"/>
      <c r="AQ1098" s="13"/>
      <c r="AR1098" s="13"/>
      <c r="AS1098" s="13">
        <v>508</v>
      </c>
      <c r="AT1098" s="13">
        <v>460</v>
      </c>
      <c r="AU1098" s="13">
        <v>367</v>
      </c>
      <c r="AV1098" s="13">
        <v>173</v>
      </c>
      <c r="AW1098" s="13">
        <v>78</v>
      </c>
      <c r="AX1098" s="13">
        <v>64</v>
      </c>
      <c r="AY1098" s="13">
        <v>45</v>
      </c>
      <c r="AZ1098" s="13">
        <v>31</v>
      </c>
      <c r="BA1098" s="13">
        <v>24</v>
      </c>
      <c r="BB1098" s="13">
        <v>21</v>
      </c>
      <c r="BC1098" s="13">
        <v>3</v>
      </c>
      <c r="BD1098" s="13">
        <v>3</v>
      </c>
      <c r="BE1098" s="13"/>
      <c r="BF1098" s="13"/>
      <c r="BG1098" s="13"/>
      <c r="BH1098" s="13"/>
      <c r="BI1098" s="13"/>
      <c r="BJ1098" s="13"/>
      <c r="BK1098" s="13"/>
      <c r="BL1098" s="13">
        <v>16.387096774193548</v>
      </c>
      <c r="BM1098" s="13">
        <v>14.838709677419354</v>
      </c>
      <c r="BN1098" s="13">
        <v>11.838709677419354</v>
      </c>
      <c r="BO1098" s="13">
        <v>5.580645161290323</v>
      </c>
      <c r="BP1098" s="13">
        <v>2.5161290322580645</v>
      </c>
      <c r="BQ1098" s="13">
        <v>2.064516129032258</v>
      </c>
      <c r="BR1098" s="13">
        <v>1.4516129032258065</v>
      </c>
      <c r="BS1098" s="13">
        <v>1</v>
      </c>
      <c r="BT1098" s="13">
        <v>0.77419354838709675</v>
      </c>
      <c r="BU1098" s="13">
        <v>0.67741935483870963</v>
      </c>
      <c r="BV1098" s="13">
        <v>9.6774193548387094E-2</v>
      </c>
      <c r="BW1098" s="13">
        <v>9.6774193548387094E-2</v>
      </c>
      <c r="BX1098" s="13"/>
      <c r="BY1098" s="13"/>
      <c r="BZ1098" s="13"/>
      <c r="CA1098" s="13"/>
      <c r="CB1098" s="13"/>
      <c r="CC1098" s="13"/>
      <c r="CD1098" s="13"/>
      <c r="CE1098" s="13">
        <v>190.13361111104257</v>
      </c>
    </row>
    <row r="1099" spans="1:83" x14ac:dyDescent="0.2">
      <c r="A1099" s="10" t="s">
        <v>27</v>
      </c>
      <c r="B1099" s="10">
        <v>547</v>
      </c>
      <c r="C1099" s="10" t="s">
        <v>94</v>
      </c>
      <c r="D1099" s="10">
        <v>2025</v>
      </c>
      <c r="E1099" s="13">
        <v>5</v>
      </c>
      <c r="F1099" s="13" t="s">
        <v>1413</v>
      </c>
      <c r="G1099" s="13">
        <v>560</v>
      </c>
      <c r="H1099" s="13">
        <v>560</v>
      </c>
      <c r="I1099" s="13">
        <v>560</v>
      </c>
      <c r="J1099" s="13">
        <v>560</v>
      </c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>
        <v>18.06451612903226</v>
      </c>
      <c r="AA1099" s="13">
        <v>18.06451612903226</v>
      </c>
      <c r="AB1099" s="13">
        <v>18.06451612903226</v>
      </c>
      <c r="AC1099" s="13">
        <v>18.06451612903226</v>
      </c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>
        <v>1</v>
      </c>
      <c r="AT1099" s="13">
        <v>1</v>
      </c>
      <c r="AU1099" s="13">
        <v>1</v>
      </c>
      <c r="AV1099" s="13">
        <v>1</v>
      </c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>
        <v>3.2258064516129031E-2</v>
      </c>
      <c r="BM1099" s="13">
        <v>3.2258064516129031E-2</v>
      </c>
      <c r="BN1099" s="13">
        <v>3.2258064516129031E-2</v>
      </c>
      <c r="BO1099" s="13">
        <v>3.2258064516129031E-2</v>
      </c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>
        <v>8</v>
      </c>
    </row>
    <row r="1100" spans="1:83" x14ac:dyDescent="0.2">
      <c r="A1100" s="10" t="s">
        <v>27</v>
      </c>
      <c r="B1100" s="10">
        <v>550</v>
      </c>
      <c r="C1100" s="10" t="s">
        <v>178</v>
      </c>
      <c r="D1100" s="10">
        <v>2025</v>
      </c>
      <c r="E1100" s="13">
        <v>5</v>
      </c>
      <c r="F1100" s="13" t="s">
        <v>1419</v>
      </c>
      <c r="G1100" s="13">
        <v>10269.989999999996</v>
      </c>
      <c r="H1100" s="13">
        <v>10269.99</v>
      </c>
      <c r="I1100" s="13">
        <v>9223.9999999999982</v>
      </c>
      <c r="J1100" s="13">
        <v>5525</v>
      </c>
      <c r="K1100" s="13">
        <v>2745</v>
      </c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>
        <v>331.28999999999985</v>
      </c>
      <c r="AA1100" s="13">
        <v>331.29</v>
      </c>
      <c r="AB1100" s="13">
        <v>297.54838709677415</v>
      </c>
      <c r="AC1100" s="13">
        <v>178.2258064516129</v>
      </c>
      <c r="AD1100" s="13">
        <v>88.548387096774192</v>
      </c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>
        <v>47</v>
      </c>
      <c r="AT1100" s="13">
        <v>34</v>
      </c>
      <c r="AU1100" s="13">
        <v>19</v>
      </c>
      <c r="AV1100" s="13">
        <v>7</v>
      </c>
      <c r="AW1100" s="13">
        <v>3</v>
      </c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>
        <v>1.5161290322580645</v>
      </c>
      <c r="BM1100" s="13">
        <v>1.096774193548387</v>
      </c>
      <c r="BN1100" s="13">
        <v>0.61290322580645162</v>
      </c>
      <c r="BO1100" s="13">
        <v>0.22580645161290322</v>
      </c>
      <c r="BP1100" s="13">
        <v>9.6774193548387094E-2</v>
      </c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>
        <v>123.9288888886082</v>
      </c>
    </row>
    <row r="1101" spans="1:83" x14ac:dyDescent="0.2">
      <c r="A1101" s="10" t="s">
        <v>27</v>
      </c>
      <c r="B1101" s="10">
        <v>566</v>
      </c>
      <c r="C1101" s="10" t="s">
        <v>250</v>
      </c>
      <c r="D1101" s="10">
        <v>2025</v>
      </c>
      <c r="E1101" s="13">
        <v>5</v>
      </c>
      <c r="F1101" s="13" t="s">
        <v>1421</v>
      </c>
      <c r="G1101" s="13">
        <v>3059</v>
      </c>
      <c r="H1101" s="13">
        <v>3059</v>
      </c>
      <c r="I1101" s="13">
        <v>2666</v>
      </c>
      <c r="J1101" s="13">
        <v>715</v>
      </c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>
        <v>98.677419354838705</v>
      </c>
      <c r="AA1101" s="13">
        <v>98.677419354838705</v>
      </c>
      <c r="AB1101" s="13">
        <v>86</v>
      </c>
      <c r="AC1101" s="13">
        <v>23.06451612903226</v>
      </c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>
        <v>12</v>
      </c>
      <c r="AT1101" s="13">
        <v>12</v>
      </c>
      <c r="AU1101" s="13">
        <v>8</v>
      </c>
      <c r="AV1101" s="13">
        <v>1</v>
      </c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>
        <v>0.38709677419354838</v>
      </c>
      <c r="BM1101" s="13">
        <v>0.38709677419354838</v>
      </c>
      <c r="BN1101" s="13">
        <v>0.25806451612903225</v>
      </c>
      <c r="BO1101" s="13">
        <v>3.2258064516129031E-2</v>
      </c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</row>
    <row r="1102" spans="1:83" x14ac:dyDescent="0.2">
      <c r="A1102" s="10" t="s">
        <v>27</v>
      </c>
      <c r="B1102" s="10">
        <v>820</v>
      </c>
      <c r="C1102" s="10" t="s">
        <v>134</v>
      </c>
      <c r="D1102" s="10">
        <v>2025</v>
      </c>
      <c r="E1102" s="13">
        <v>5</v>
      </c>
      <c r="F1102" s="13" t="s">
        <v>1406</v>
      </c>
      <c r="G1102" s="13">
        <v>193077.03000000049</v>
      </c>
      <c r="H1102" s="13">
        <v>193077.03000000038</v>
      </c>
      <c r="I1102" s="13">
        <v>184073.06000000032</v>
      </c>
      <c r="J1102" s="13">
        <v>148498.00000000023</v>
      </c>
      <c r="K1102" s="13">
        <v>125421.00000000022</v>
      </c>
      <c r="L1102" s="13">
        <v>115012.00000000022</v>
      </c>
      <c r="M1102" s="13">
        <v>99389.000000000131</v>
      </c>
      <c r="N1102" s="13">
        <v>88911.000000000131</v>
      </c>
      <c r="O1102" s="13">
        <v>80503.000000000058</v>
      </c>
      <c r="P1102" s="13">
        <v>70098.999999999942</v>
      </c>
      <c r="Q1102" s="13">
        <v>32408.999999999978</v>
      </c>
      <c r="R1102" s="13">
        <v>32408.999999999978</v>
      </c>
      <c r="S1102" s="13">
        <v>10000</v>
      </c>
      <c r="T1102" s="13">
        <v>10000</v>
      </c>
      <c r="U1102" s="13"/>
      <c r="V1102" s="13"/>
      <c r="W1102" s="13"/>
      <c r="X1102" s="13"/>
      <c r="Y1102" s="13"/>
      <c r="Z1102" s="13">
        <v>6228.291290322597</v>
      </c>
      <c r="AA1102" s="13">
        <v>6228.2912903225924</v>
      </c>
      <c r="AB1102" s="13">
        <v>5937.8406451613009</v>
      </c>
      <c r="AC1102" s="13">
        <v>4790.258064516137</v>
      </c>
      <c r="AD1102" s="13">
        <v>4045.8387096774263</v>
      </c>
      <c r="AE1102" s="13">
        <v>3710.0645161290395</v>
      </c>
      <c r="AF1102" s="13">
        <v>3206.0967741935524</v>
      </c>
      <c r="AG1102" s="13">
        <v>2868.0967741935524</v>
      </c>
      <c r="AH1102" s="13">
        <v>2596.8709677419374</v>
      </c>
      <c r="AI1102" s="13">
        <v>2261.258064516127</v>
      </c>
      <c r="AJ1102" s="13">
        <v>1045.4516129032252</v>
      </c>
      <c r="AK1102" s="13">
        <v>1045.4516129032252</v>
      </c>
      <c r="AL1102" s="13">
        <v>322.58064516129031</v>
      </c>
      <c r="AM1102" s="13">
        <v>322.58064516129031</v>
      </c>
      <c r="AN1102" s="13"/>
      <c r="AO1102" s="13"/>
      <c r="AP1102" s="13"/>
      <c r="AQ1102" s="13"/>
      <c r="AR1102" s="13"/>
      <c r="AS1102" s="13">
        <v>329</v>
      </c>
      <c r="AT1102" s="13">
        <v>291</v>
      </c>
      <c r="AU1102" s="13">
        <v>216</v>
      </c>
      <c r="AV1102" s="13">
        <v>101</v>
      </c>
      <c r="AW1102" s="13">
        <v>62</v>
      </c>
      <c r="AX1102" s="13">
        <v>50</v>
      </c>
      <c r="AY1102" s="13">
        <v>35</v>
      </c>
      <c r="AZ1102" s="13">
        <v>27</v>
      </c>
      <c r="BA1102" s="13">
        <v>22</v>
      </c>
      <c r="BB1102" s="13">
        <v>17</v>
      </c>
      <c r="BC1102" s="13">
        <v>5</v>
      </c>
      <c r="BD1102" s="13">
        <v>5</v>
      </c>
      <c r="BE1102" s="13">
        <v>1</v>
      </c>
      <c r="BF1102" s="13">
        <v>1</v>
      </c>
      <c r="BG1102" s="13"/>
      <c r="BH1102" s="13"/>
      <c r="BI1102" s="13"/>
      <c r="BJ1102" s="13"/>
      <c r="BK1102" s="13"/>
      <c r="BL1102" s="13">
        <v>10.612903225806452</v>
      </c>
      <c r="BM1102" s="13">
        <v>9.387096774193548</v>
      </c>
      <c r="BN1102" s="13">
        <v>6.967741935483871</v>
      </c>
      <c r="BO1102" s="13">
        <v>3.2580645161290325</v>
      </c>
      <c r="BP1102" s="13">
        <v>2</v>
      </c>
      <c r="BQ1102" s="13">
        <v>1.6129032258064515</v>
      </c>
      <c r="BR1102" s="13">
        <v>1.1290322580645162</v>
      </c>
      <c r="BS1102" s="13">
        <v>0.87096774193548387</v>
      </c>
      <c r="BT1102" s="13">
        <v>0.70967741935483875</v>
      </c>
      <c r="BU1102" s="13">
        <v>0.54838709677419351</v>
      </c>
      <c r="BV1102" s="13">
        <v>0.16129032258064516</v>
      </c>
      <c r="BW1102" s="13">
        <v>0.16129032258064516</v>
      </c>
      <c r="BX1102" s="13">
        <v>3.2258064516129031E-2</v>
      </c>
      <c r="BY1102" s="13">
        <v>3.2258064516129031E-2</v>
      </c>
      <c r="BZ1102" s="13"/>
      <c r="CA1102" s="13"/>
      <c r="CB1102" s="13"/>
      <c r="CC1102" s="13"/>
      <c r="CD1102" s="13"/>
      <c r="CE1102" s="13">
        <v>182.03694444376742</v>
      </c>
    </row>
    <row r="1103" spans="1:83" x14ac:dyDescent="0.2">
      <c r="A1103" s="10" t="s">
        <v>27</v>
      </c>
      <c r="B1103" s="10">
        <v>569</v>
      </c>
      <c r="C1103" s="10" t="s">
        <v>95</v>
      </c>
      <c r="D1103" s="10">
        <v>2025</v>
      </c>
      <c r="E1103" s="13">
        <v>5</v>
      </c>
      <c r="F1103" s="13" t="s">
        <v>1423</v>
      </c>
      <c r="G1103" s="13">
        <v>86129.020000000048</v>
      </c>
      <c r="H1103" s="13">
        <v>86129.020000000033</v>
      </c>
      <c r="I1103" s="13">
        <v>83088.020000000048</v>
      </c>
      <c r="J1103" s="13">
        <v>72123.000000000015</v>
      </c>
      <c r="K1103" s="13">
        <v>54444</v>
      </c>
      <c r="L1103" s="13">
        <v>48457.999999999978</v>
      </c>
      <c r="M1103" s="13">
        <v>37538.999999999993</v>
      </c>
      <c r="N1103" s="13">
        <v>31751.999999999993</v>
      </c>
      <c r="O1103" s="13">
        <v>29974.999999999993</v>
      </c>
      <c r="P1103" s="13">
        <v>27947</v>
      </c>
      <c r="Q1103" s="13">
        <v>5500.0000000000009</v>
      </c>
      <c r="R1103" s="13">
        <v>5500.0000000000009</v>
      </c>
      <c r="S1103" s="13"/>
      <c r="T1103" s="13"/>
      <c r="U1103" s="13"/>
      <c r="V1103" s="13"/>
      <c r="W1103" s="13"/>
      <c r="X1103" s="13"/>
      <c r="Y1103" s="13"/>
      <c r="Z1103" s="13">
        <v>2778.3554838709692</v>
      </c>
      <c r="AA1103" s="13">
        <v>2778.3554838709688</v>
      </c>
      <c r="AB1103" s="13">
        <v>2680.2587096774209</v>
      </c>
      <c r="AC1103" s="13">
        <v>2326.5483870967746</v>
      </c>
      <c r="AD1103" s="13">
        <v>1756.258064516129</v>
      </c>
      <c r="AE1103" s="13">
        <v>1563.16129032258</v>
      </c>
      <c r="AF1103" s="13">
        <v>1210.9354838709676</v>
      </c>
      <c r="AG1103" s="13">
        <v>1024.2580645161288</v>
      </c>
      <c r="AH1103" s="13">
        <v>966.93548387096746</v>
      </c>
      <c r="AI1103" s="13">
        <v>901.51612903225805</v>
      </c>
      <c r="AJ1103" s="13">
        <v>177.41935483870969</v>
      </c>
      <c r="AK1103" s="13">
        <v>177.41935483870969</v>
      </c>
      <c r="AL1103" s="13"/>
      <c r="AM1103" s="13"/>
      <c r="AN1103" s="13"/>
      <c r="AO1103" s="13"/>
      <c r="AP1103" s="13"/>
      <c r="AQ1103" s="13"/>
      <c r="AR1103" s="13"/>
      <c r="AS1103" s="13">
        <v>129</v>
      </c>
      <c r="AT1103" s="13">
        <v>119</v>
      </c>
      <c r="AU1103" s="13">
        <v>94</v>
      </c>
      <c r="AV1103" s="13">
        <v>60</v>
      </c>
      <c r="AW1103" s="13">
        <v>31</v>
      </c>
      <c r="AX1103" s="13">
        <v>24</v>
      </c>
      <c r="AY1103" s="13">
        <v>14</v>
      </c>
      <c r="AZ1103" s="13">
        <v>10</v>
      </c>
      <c r="BA1103" s="13">
        <v>9</v>
      </c>
      <c r="BB1103" s="13">
        <v>8</v>
      </c>
      <c r="BC1103" s="13">
        <v>1</v>
      </c>
      <c r="BD1103" s="13">
        <v>1</v>
      </c>
      <c r="BE1103" s="13"/>
      <c r="BF1103" s="13"/>
      <c r="BG1103" s="13"/>
      <c r="BH1103" s="13"/>
      <c r="BI1103" s="13"/>
      <c r="BJ1103" s="13"/>
      <c r="BK1103" s="13"/>
      <c r="BL1103" s="13">
        <v>4.161290322580645</v>
      </c>
      <c r="BM1103" s="13">
        <v>3.838709677419355</v>
      </c>
      <c r="BN1103" s="13">
        <v>3.032258064516129</v>
      </c>
      <c r="BO1103" s="13">
        <v>1.935483870967742</v>
      </c>
      <c r="BP1103" s="13">
        <v>1</v>
      </c>
      <c r="BQ1103" s="13">
        <v>0.77419354838709675</v>
      </c>
      <c r="BR1103" s="13">
        <v>0.45161290322580644</v>
      </c>
      <c r="BS1103" s="13">
        <v>0.32258064516129031</v>
      </c>
      <c r="BT1103" s="13">
        <v>0.29032258064516131</v>
      </c>
      <c r="BU1103" s="13">
        <v>0.25806451612903225</v>
      </c>
      <c r="BV1103" s="13">
        <v>3.2258064516129031E-2</v>
      </c>
      <c r="BW1103" s="13">
        <v>3.2258064516129031E-2</v>
      </c>
      <c r="BX1103" s="13"/>
      <c r="BY1103" s="13"/>
      <c r="BZ1103" s="13"/>
      <c r="CA1103" s="13"/>
      <c r="CB1103" s="13"/>
      <c r="CC1103" s="13"/>
      <c r="CD1103" s="13"/>
      <c r="CE1103" s="13">
        <v>91.669444443853564</v>
      </c>
    </row>
    <row r="1104" spans="1:83" x14ac:dyDescent="0.2">
      <c r="A1104" s="10" t="s">
        <v>27</v>
      </c>
      <c r="B1104" s="10">
        <v>835</v>
      </c>
      <c r="C1104" s="10" t="s">
        <v>121</v>
      </c>
      <c r="D1104" s="10">
        <v>2025</v>
      </c>
      <c r="E1104" s="13">
        <v>5</v>
      </c>
      <c r="F1104" s="13" t="s">
        <v>1424</v>
      </c>
      <c r="G1104" s="13">
        <v>4611</v>
      </c>
      <c r="H1104" s="13">
        <v>4611</v>
      </c>
      <c r="I1104" s="13">
        <v>4335</v>
      </c>
      <c r="J1104" s="13">
        <v>2574</v>
      </c>
      <c r="K1104" s="13">
        <v>1357</v>
      </c>
      <c r="L1104" s="13">
        <v>1357</v>
      </c>
      <c r="M1104" s="13">
        <v>1357</v>
      </c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>
        <v>148.74193548387098</v>
      </c>
      <c r="AA1104" s="13">
        <v>148.74193548387098</v>
      </c>
      <c r="AB1104" s="13">
        <v>139.83870967741936</v>
      </c>
      <c r="AC1104" s="13">
        <v>83.032258064516128</v>
      </c>
      <c r="AD1104" s="13">
        <v>43.774193548387096</v>
      </c>
      <c r="AE1104" s="13">
        <v>43.774193548387096</v>
      </c>
      <c r="AF1104" s="13">
        <v>43.774193548387096</v>
      </c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>
        <v>10</v>
      </c>
      <c r="AT1104" s="13">
        <v>10</v>
      </c>
      <c r="AU1104" s="13">
        <v>8</v>
      </c>
      <c r="AV1104" s="13">
        <v>3</v>
      </c>
      <c r="AW1104" s="13">
        <v>1</v>
      </c>
      <c r="AX1104" s="13">
        <v>1</v>
      </c>
      <c r="AY1104" s="13">
        <v>1</v>
      </c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>
        <v>0.32258064516129031</v>
      </c>
      <c r="BM1104" s="13">
        <v>0.32258064516129031</v>
      </c>
      <c r="BN1104" s="13">
        <v>0.25806451612903225</v>
      </c>
      <c r="BO1104" s="13">
        <v>9.6774193548387094E-2</v>
      </c>
      <c r="BP1104" s="13">
        <v>3.2258064516129031E-2</v>
      </c>
      <c r="BQ1104" s="13">
        <v>3.2258064516129031E-2</v>
      </c>
      <c r="BR1104" s="13">
        <v>3.2258064516129031E-2</v>
      </c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>
        <v>12.953333333192859</v>
      </c>
    </row>
    <row r="1105" spans="1:83" x14ac:dyDescent="0.2">
      <c r="A1105" s="10" t="s">
        <v>27</v>
      </c>
      <c r="B1105" s="10">
        <v>886</v>
      </c>
      <c r="C1105" s="10" t="s">
        <v>116</v>
      </c>
      <c r="D1105" s="10">
        <v>2025</v>
      </c>
      <c r="E1105" s="13">
        <v>5</v>
      </c>
      <c r="F1105" s="13" t="s">
        <v>1425</v>
      </c>
      <c r="G1105" s="13">
        <v>6292.0200000000023</v>
      </c>
      <c r="H1105" s="13">
        <v>6292.0200000000023</v>
      </c>
      <c r="I1105" s="13">
        <v>6153.0200000000023</v>
      </c>
      <c r="J1105" s="13">
        <v>5699.0000000000018</v>
      </c>
      <c r="K1105" s="13">
        <v>4031.9999999999995</v>
      </c>
      <c r="L1105" s="13">
        <v>4031.9999999999995</v>
      </c>
      <c r="M1105" s="13">
        <v>4031.9999999999995</v>
      </c>
      <c r="N1105" s="13">
        <v>2742.9999999999995</v>
      </c>
      <c r="O1105" s="13">
        <v>2742.9999999999995</v>
      </c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>
        <v>202.96838709677428</v>
      </c>
      <c r="AA1105" s="13">
        <v>202.96838709677428</v>
      </c>
      <c r="AB1105" s="13">
        <v>198.48451612903233</v>
      </c>
      <c r="AC1105" s="13">
        <v>183.83870967741942</v>
      </c>
      <c r="AD1105" s="13">
        <v>130.06451612903226</v>
      </c>
      <c r="AE1105" s="13">
        <v>130.06451612903226</v>
      </c>
      <c r="AF1105" s="13">
        <v>130.06451612903226</v>
      </c>
      <c r="AG1105" s="13">
        <v>88.483870967741922</v>
      </c>
      <c r="AH1105" s="13">
        <v>88.483870967741922</v>
      </c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>
        <v>9</v>
      </c>
      <c r="AT1105" s="13">
        <v>9</v>
      </c>
      <c r="AU1105" s="13">
        <v>7</v>
      </c>
      <c r="AV1105" s="13">
        <v>5</v>
      </c>
      <c r="AW1105" s="13">
        <v>2</v>
      </c>
      <c r="AX1105" s="13">
        <v>2</v>
      </c>
      <c r="AY1105" s="13">
        <v>2</v>
      </c>
      <c r="AZ1105" s="13">
        <v>1</v>
      </c>
      <c r="BA1105" s="13">
        <v>1</v>
      </c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>
        <v>0.29032258064516131</v>
      </c>
      <c r="BM1105" s="13">
        <v>0.29032258064516131</v>
      </c>
      <c r="BN1105" s="13">
        <v>0.22580645161290322</v>
      </c>
      <c r="BO1105" s="13">
        <v>0.16129032258064516</v>
      </c>
      <c r="BP1105" s="13">
        <v>6.4516129032258063E-2</v>
      </c>
      <c r="BQ1105" s="13">
        <v>6.4516129032258063E-2</v>
      </c>
      <c r="BR1105" s="13">
        <v>6.4516129032258063E-2</v>
      </c>
      <c r="BS1105" s="13">
        <v>3.2258064516129031E-2</v>
      </c>
      <c r="BT1105" s="13">
        <v>3.2258064516129031E-2</v>
      </c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>
        <v>3.21</v>
      </c>
    </row>
    <row r="1106" spans="1:83" x14ac:dyDescent="0.2">
      <c r="A1106" s="10" t="s">
        <v>27</v>
      </c>
      <c r="B1106" s="10">
        <v>548</v>
      </c>
      <c r="C1106" s="10" t="s">
        <v>91</v>
      </c>
      <c r="D1106" s="10">
        <v>2025</v>
      </c>
      <c r="E1106" s="13">
        <v>5</v>
      </c>
      <c r="F1106" s="13" t="s">
        <v>1405</v>
      </c>
      <c r="G1106" s="13">
        <v>241162.14000000025</v>
      </c>
      <c r="H1106" s="13">
        <v>241162.14000000025</v>
      </c>
      <c r="I1106" s="13">
        <v>234854.01000000024</v>
      </c>
      <c r="J1106" s="13">
        <v>197380.00000000023</v>
      </c>
      <c r="K1106" s="13">
        <v>157154.0000000002</v>
      </c>
      <c r="L1106" s="13">
        <v>151029.0000000002</v>
      </c>
      <c r="M1106" s="13">
        <v>123608.0000000001</v>
      </c>
      <c r="N1106" s="13">
        <v>113046.00000000007</v>
      </c>
      <c r="O1106" s="13">
        <v>108106.00000000007</v>
      </c>
      <c r="P1106" s="13">
        <v>103561.00000000013</v>
      </c>
      <c r="Q1106" s="13">
        <v>36017.999999999985</v>
      </c>
      <c r="R1106" s="13">
        <v>36017.999999999985</v>
      </c>
      <c r="S1106" s="13">
        <v>30197</v>
      </c>
      <c r="T1106" s="13">
        <v>20498</v>
      </c>
      <c r="U1106" s="13">
        <v>20498</v>
      </c>
      <c r="V1106" s="13">
        <v>20498</v>
      </c>
      <c r="W1106" s="13">
        <v>20498</v>
      </c>
      <c r="X1106" s="13"/>
      <c r="Y1106" s="13"/>
      <c r="Z1106" s="13">
        <v>7779.4238709677502</v>
      </c>
      <c r="AA1106" s="13">
        <v>7779.4238709677502</v>
      </c>
      <c r="AB1106" s="13">
        <v>7575.9358064516209</v>
      </c>
      <c r="AC1106" s="13">
        <v>6367.0967741935556</v>
      </c>
      <c r="AD1106" s="13">
        <v>5069.4838709677488</v>
      </c>
      <c r="AE1106" s="13">
        <v>4871.9032258064581</v>
      </c>
      <c r="AF1106" s="13">
        <v>3987.3548387096807</v>
      </c>
      <c r="AG1106" s="13">
        <v>3646.6451612903247</v>
      </c>
      <c r="AH1106" s="13">
        <v>3487.2903225806476</v>
      </c>
      <c r="AI1106" s="13">
        <v>3340.6774193548431</v>
      </c>
      <c r="AJ1106" s="13">
        <v>1161.8709677419349</v>
      </c>
      <c r="AK1106" s="13">
        <v>1161.8709677419349</v>
      </c>
      <c r="AL1106" s="13">
        <v>974.09677419354841</v>
      </c>
      <c r="AM1106" s="13">
        <v>661.22580645161293</v>
      </c>
      <c r="AN1106" s="13">
        <v>661.22580645161293</v>
      </c>
      <c r="AO1106" s="13">
        <v>661.22580645161293</v>
      </c>
      <c r="AP1106" s="13">
        <v>661.22580645161293</v>
      </c>
      <c r="AQ1106" s="13"/>
      <c r="AR1106" s="13"/>
      <c r="AS1106" s="13">
        <v>350</v>
      </c>
      <c r="AT1106" s="13">
        <v>319</v>
      </c>
      <c r="AU1106" s="13">
        <v>256</v>
      </c>
      <c r="AV1106" s="13">
        <v>136</v>
      </c>
      <c r="AW1106" s="13">
        <v>71</v>
      </c>
      <c r="AX1106" s="13">
        <v>64</v>
      </c>
      <c r="AY1106" s="13">
        <v>38</v>
      </c>
      <c r="AZ1106" s="13">
        <v>30</v>
      </c>
      <c r="BA1106" s="13">
        <v>27</v>
      </c>
      <c r="BB1106" s="13">
        <v>25</v>
      </c>
      <c r="BC1106" s="13">
        <v>3</v>
      </c>
      <c r="BD1106" s="13">
        <v>3</v>
      </c>
      <c r="BE1106" s="13">
        <v>2</v>
      </c>
      <c r="BF1106" s="13">
        <v>1</v>
      </c>
      <c r="BG1106" s="13">
        <v>1</v>
      </c>
      <c r="BH1106" s="13">
        <v>1</v>
      </c>
      <c r="BI1106" s="13">
        <v>1</v>
      </c>
      <c r="BJ1106" s="13"/>
      <c r="BK1106" s="13"/>
      <c r="BL1106" s="13">
        <v>11.290322580645162</v>
      </c>
      <c r="BM1106" s="13">
        <v>10.290322580645162</v>
      </c>
      <c r="BN1106" s="13">
        <v>8.258064516129032</v>
      </c>
      <c r="BO1106" s="13">
        <v>4.387096774193548</v>
      </c>
      <c r="BP1106" s="13">
        <v>2.2903225806451615</v>
      </c>
      <c r="BQ1106" s="13">
        <v>2.064516129032258</v>
      </c>
      <c r="BR1106" s="13">
        <v>1.2258064516129032</v>
      </c>
      <c r="BS1106" s="13">
        <v>0.967741935483871</v>
      </c>
      <c r="BT1106" s="13">
        <v>0.87096774193548387</v>
      </c>
      <c r="BU1106" s="13">
        <v>0.80645161290322576</v>
      </c>
      <c r="BV1106" s="13">
        <v>9.6774193548387094E-2</v>
      </c>
      <c r="BW1106" s="13">
        <v>9.6774193548387094E-2</v>
      </c>
      <c r="BX1106" s="13">
        <v>6.4516129032258063E-2</v>
      </c>
      <c r="BY1106" s="13">
        <v>3.2258064516129031E-2</v>
      </c>
      <c r="BZ1106" s="13">
        <v>3.2258064516129031E-2</v>
      </c>
      <c r="CA1106" s="13">
        <v>3.2258064516129031E-2</v>
      </c>
      <c r="CB1106" s="13">
        <v>3.2258064516129031E-2</v>
      </c>
      <c r="CC1106" s="13"/>
      <c r="CD1106" s="13"/>
      <c r="CE1106" s="13">
        <v>175.64861111174105</v>
      </c>
    </row>
    <row r="1107" spans="1:83" x14ac:dyDescent="0.2">
      <c r="A1107" s="10" t="s">
        <v>27</v>
      </c>
      <c r="B1107" s="10">
        <v>557</v>
      </c>
      <c r="C1107" s="10" t="s">
        <v>182</v>
      </c>
      <c r="D1107" s="10">
        <v>2025</v>
      </c>
      <c r="E1107" s="13">
        <v>5</v>
      </c>
      <c r="F1107" s="13" t="s">
        <v>1418</v>
      </c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>
        <v>4.18</v>
      </c>
    </row>
    <row r="1108" spans="1:83" x14ac:dyDescent="0.2">
      <c r="A1108" s="10" t="s">
        <v>27</v>
      </c>
      <c r="B1108" s="10">
        <v>805</v>
      </c>
      <c r="C1108" s="10" t="s">
        <v>137</v>
      </c>
      <c r="D1108" s="10">
        <v>2025</v>
      </c>
      <c r="E1108" s="13">
        <v>5</v>
      </c>
      <c r="F1108" s="13" t="s">
        <v>1422</v>
      </c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  <c r="BF1108" s="13"/>
      <c r="BG1108" s="13"/>
      <c r="BH1108" s="13"/>
      <c r="BI1108" s="13"/>
      <c r="BJ1108" s="13"/>
      <c r="BK1108" s="13"/>
      <c r="BL1108" s="13"/>
      <c r="BM1108" s="13"/>
      <c r="BN1108" s="13"/>
      <c r="BO1108" s="13"/>
      <c r="BP1108" s="13"/>
      <c r="BQ1108" s="13"/>
      <c r="BR1108" s="13"/>
      <c r="BS1108" s="13"/>
      <c r="BT1108" s="13"/>
      <c r="BU1108" s="13"/>
      <c r="BV1108" s="13"/>
      <c r="BW1108" s="13"/>
      <c r="BX1108" s="13"/>
      <c r="BY1108" s="13"/>
      <c r="BZ1108" s="13"/>
      <c r="CA1108" s="13"/>
      <c r="CB1108" s="13"/>
      <c r="CC1108" s="13"/>
      <c r="CD1108" s="13"/>
      <c r="CE1108" s="13">
        <v>27.119999999860301</v>
      </c>
    </row>
    <row r="1109" spans="1:83" x14ac:dyDescent="0.2">
      <c r="A1109" s="10" t="s">
        <v>27</v>
      </c>
      <c r="B1109" s="10">
        <v>559</v>
      </c>
      <c r="C1109" s="10" t="s">
        <v>109</v>
      </c>
      <c r="D1109" s="10">
        <v>2025</v>
      </c>
      <c r="E1109" s="13">
        <v>5</v>
      </c>
      <c r="F1109" s="13" t="s">
        <v>1414</v>
      </c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>
        <v>0.72</v>
      </c>
    </row>
    <row r="1110" spans="1:83" x14ac:dyDescent="0.2">
      <c r="A1110" s="10" t="s">
        <v>27</v>
      </c>
      <c r="B1110" s="10">
        <v>543</v>
      </c>
      <c r="C1110" s="10" t="s">
        <v>110</v>
      </c>
      <c r="D1110" s="10">
        <v>2025</v>
      </c>
      <c r="E1110" s="13">
        <v>5</v>
      </c>
      <c r="F1110" s="13" t="s">
        <v>1404</v>
      </c>
      <c r="G1110" s="13">
        <v>0</v>
      </c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>
        <v>0</v>
      </c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>
        <v>1</v>
      </c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>
        <v>3.2258064516129031E-2</v>
      </c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</row>
    <row r="1111" spans="1:83" x14ac:dyDescent="0.2">
      <c r="A1111" s="10" t="s">
        <v>27</v>
      </c>
      <c r="B1111" s="10">
        <v>567</v>
      </c>
      <c r="C1111" s="10" t="s">
        <v>188</v>
      </c>
      <c r="D1111" s="10">
        <v>2025</v>
      </c>
      <c r="E1111" s="13">
        <v>5</v>
      </c>
      <c r="F1111" s="13" t="s">
        <v>1415</v>
      </c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>
        <v>1.0900000000000001</v>
      </c>
    </row>
    <row r="1112" spans="1:83" x14ac:dyDescent="0.2">
      <c r="A1112" s="10" t="s">
        <v>27</v>
      </c>
      <c r="B1112" s="10">
        <v>562</v>
      </c>
      <c r="C1112" s="10" t="s">
        <v>185</v>
      </c>
      <c r="D1112" s="10">
        <v>2025</v>
      </c>
      <c r="E1112" s="13">
        <v>5</v>
      </c>
      <c r="F1112" s="13" t="s">
        <v>1417</v>
      </c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>
        <v>0.98</v>
      </c>
    </row>
    <row r="1113" spans="1:83" x14ac:dyDescent="0.2">
      <c r="A1113" s="10" t="s">
        <v>27</v>
      </c>
      <c r="B1113" s="10">
        <v>563</v>
      </c>
      <c r="C1113" s="10" t="s">
        <v>186</v>
      </c>
      <c r="D1113" s="10">
        <v>2025</v>
      </c>
      <c r="E1113" s="13">
        <v>5</v>
      </c>
      <c r="F1113" s="13" t="s">
        <v>1416</v>
      </c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>
        <v>1.22</v>
      </c>
    </row>
    <row r="1114" spans="1:83" x14ac:dyDescent="0.2">
      <c r="A1114" s="10" t="s">
        <v>27</v>
      </c>
      <c r="B1114" s="10">
        <v>552</v>
      </c>
      <c r="C1114" s="10" t="s">
        <v>180</v>
      </c>
      <c r="D1114" s="10">
        <v>2025</v>
      </c>
      <c r="E1114" s="13">
        <v>5</v>
      </c>
      <c r="F1114" s="13" t="s">
        <v>1403</v>
      </c>
      <c r="G1114" s="13">
        <v>199</v>
      </c>
      <c r="H1114" s="13">
        <v>199</v>
      </c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>
        <v>6.419354838709677</v>
      </c>
      <c r="AA1114" s="13">
        <v>6.419354838709677</v>
      </c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>
        <v>1</v>
      </c>
      <c r="AT1114" s="13">
        <v>1</v>
      </c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>
        <v>3.2258064516129031E-2</v>
      </c>
      <c r="BM1114" s="13">
        <v>3.2258064516129031E-2</v>
      </c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</row>
    <row r="1115" spans="1:83" x14ac:dyDescent="0.2">
      <c r="A1115" s="10" t="s">
        <v>27</v>
      </c>
      <c r="B1115" s="10"/>
      <c r="C1115" s="10"/>
      <c r="D1115" s="10">
        <v>2025</v>
      </c>
      <c r="E1115" s="13">
        <v>5</v>
      </c>
      <c r="F1115" s="13" t="s">
        <v>1420</v>
      </c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>
        <v>59.073611111310314</v>
      </c>
    </row>
    <row r="1116" spans="1:83" x14ac:dyDescent="0.2">
      <c r="A1116" s="10" t="s">
        <v>27</v>
      </c>
      <c r="B1116" s="10">
        <v>891</v>
      </c>
      <c r="C1116" s="10" t="s">
        <v>113</v>
      </c>
      <c r="D1116" s="10">
        <v>2025</v>
      </c>
      <c r="E1116" s="13">
        <v>5</v>
      </c>
      <c r="F1116" s="13" t="s">
        <v>1411</v>
      </c>
      <c r="G1116" s="13">
        <v>210382.0500000001</v>
      </c>
      <c r="H1116" s="13">
        <v>210382.0500000001</v>
      </c>
      <c r="I1116" s="13">
        <v>204585.03000000014</v>
      </c>
      <c r="J1116" s="13">
        <v>161506.97000000006</v>
      </c>
      <c r="K1116" s="13">
        <v>122175.0000000001</v>
      </c>
      <c r="L1116" s="13">
        <v>112303.00000000006</v>
      </c>
      <c r="M1116" s="13">
        <v>91885.999999999985</v>
      </c>
      <c r="N1116" s="13">
        <v>85409.000000000058</v>
      </c>
      <c r="O1116" s="13">
        <v>76655.000000000029</v>
      </c>
      <c r="P1116" s="13">
        <v>68064.000000000029</v>
      </c>
      <c r="Q1116" s="13">
        <v>32064</v>
      </c>
      <c r="R1116" s="13">
        <v>32064</v>
      </c>
      <c r="S1116" s="13">
        <v>26564</v>
      </c>
      <c r="T1116" s="13">
        <v>26564</v>
      </c>
      <c r="U1116" s="13">
        <v>26564</v>
      </c>
      <c r="V1116" s="13"/>
      <c r="W1116" s="13"/>
      <c r="X1116" s="13"/>
      <c r="Y1116" s="13"/>
      <c r="Z1116" s="13">
        <v>6786.5177419354868</v>
      </c>
      <c r="AA1116" s="13">
        <v>6786.5177419354868</v>
      </c>
      <c r="AB1116" s="13">
        <v>6599.5170967741979</v>
      </c>
      <c r="AC1116" s="13">
        <v>5209.9022580645178</v>
      </c>
      <c r="AD1116" s="13">
        <v>3941.1290322580676</v>
      </c>
      <c r="AE1116" s="13">
        <v>3622.6774193548404</v>
      </c>
      <c r="AF1116" s="13">
        <v>2964.0645161290317</v>
      </c>
      <c r="AG1116" s="13">
        <v>2755.1290322580662</v>
      </c>
      <c r="AH1116" s="13">
        <v>2472.7419354838721</v>
      </c>
      <c r="AI1116" s="13">
        <v>2195.6129032258073</v>
      </c>
      <c r="AJ1116" s="13">
        <v>1034.3225806451612</v>
      </c>
      <c r="AK1116" s="13">
        <v>1034.3225806451612</v>
      </c>
      <c r="AL1116" s="13">
        <v>856.90322580645159</v>
      </c>
      <c r="AM1116" s="13">
        <v>856.90322580645159</v>
      </c>
      <c r="AN1116" s="13">
        <v>856.90322580645159</v>
      </c>
      <c r="AO1116" s="13"/>
      <c r="AP1116" s="13"/>
      <c r="AQ1116" s="13"/>
      <c r="AR1116" s="13"/>
      <c r="AS1116" s="13">
        <v>321</v>
      </c>
      <c r="AT1116" s="13">
        <v>297</v>
      </c>
      <c r="AU1116" s="13">
        <v>247</v>
      </c>
      <c r="AV1116" s="13">
        <v>122</v>
      </c>
      <c r="AW1116" s="13">
        <v>59</v>
      </c>
      <c r="AX1116" s="13">
        <v>48</v>
      </c>
      <c r="AY1116" s="13">
        <v>29</v>
      </c>
      <c r="AZ1116" s="13">
        <v>24</v>
      </c>
      <c r="BA1116" s="13">
        <v>19</v>
      </c>
      <c r="BB1116" s="13">
        <v>15</v>
      </c>
      <c r="BC1116" s="13">
        <v>3</v>
      </c>
      <c r="BD1116" s="13">
        <v>3</v>
      </c>
      <c r="BE1116" s="13">
        <v>2</v>
      </c>
      <c r="BF1116" s="13">
        <v>2</v>
      </c>
      <c r="BG1116" s="13">
        <v>2</v>
      </c>
      <c r="BH1116" s="13"/>
      <c r="BI1116" s="13"/>
      <c r="BJ1116" s="13"/>
      <c r="BK1116" s="13"/>
      <c r="BL1116" s="13">
        <v>10.35483870967742</v>
      </c>
      <c r="BM1116" s="13">
        <v>9.5806451612903221</v>
      </c>
      <c r="BN1116" s="13">
        <v>7.967741935483871</v>
      </c>
      <c r="BO1116" s="13">
        <v>3.935483870967742</v>
      </c>
      <c r="BP1116" s="13">
        <v>1.903225806451613</v>
      </c>
      <c r="BQ1116" s="13">
        <v>1.5483870967741935</v>
      </c>
      <c r="BR1116" s="13">
        <v>0.93548387096774188</v>
      </c>
      <c r="BS1116" s="13">
        <v>0.77419354838709675</v>
      </c>
      <c r="BT1116" s="13">
        <v>0.61290322580645162</v>
      </c>
      <c r="BU1116" s="13">
        <v>0.4838709677419355</v>
      </c>
      <c r="BV1116" s="13">
        <v>9.6774193548387094E-2</v>
      </c>
      <c r="BW1116" s="13">
        <v>9.6774193548387094E-2</v>
      </c>
      <c r="BX1116" s="13">
        <v>6.4516129032258063E-2</v>
      </c>
      <c r="BY1116" s="13">
        <v>6.4516129032258063E-2</v>
      </c>
      <c r="BZ1116" s="13">
        <v>6.4516129032258063E-2</v>
      </c>
      <c r="CA1116" s="13"/>
      <c r="CB1116" s="13"/>
      <c r="CC1116" s="13"/>
      <c r="CD1116" s="13"/>
      <c r="CE1116" s="13">
        <v>160.84500000014668</v>
      </c>
    </row>
    <row r="1117" spans="1:83" x14ac:dyDescent="0.2">
      <c r="A1117" s="10" t="s">
        <v>27</v>
      </c>
      <c r="B1117" s="10">
        <v>558</v>
      </c>
      <c r="C1117" s="10" t="s">
        <v>90</v>
      </c>
      <c r="D1117" s="10">
        <v>2025</v>
      </c>
      <c r="E1117" s="13">
        <v>5</v>
      </c>
      <c r="F1117" s="13" t="s">
        <v>1410</v>
      </c>
      <c r="G1117" s="13">
        <v>95033.060000000129</v>
      </c>
      <c r="H1117" s="13">
        <v>95033.0600000001</v>
      </c>
      <c r="I1117" s="13">
        <v>92030.020000000091</v>
      </c>
      <c r="J1117" s="13">
        <v>74332.000000000029</v>
      </c>
      <c r="K1117" s="13">
        <v>56876.999999999978</v>
      </c>
      <c r="L1117" s="13">
        <v>53319.999999999978</v>
      </c>
      <c r="M1117" s="13">
        <v>43419.999999999964</v>
      </c>
      <c r="N1117" s="13">
        <v>35071.999999999978</v>
      </c>
      <c r="O1117" s="13">
        <v>28079.999999999985</v>
      </c>
      <c r="P1117" s="13">
        <v>20676.999999999989</v>
      </c>
      <c r="Q1117" s="13">
        <v>5646</v>
      </c>
      <c r="R1117" s="13">
        <v>5646</v>
      </c>
      <c r="S1117" s="13"/>
      <c r="T1117" s="13"/>
      <c r="U1117" s="13"/>
      <c r="V1117" s="13"/>
      <c r="W1117" s="13"/>
      <c r="X1117" s="13"/>
      <c r="Y1117" s="13"/>
      <c r="Z1117" s="13">
        <v>3065.5825806451653</v>
      </c>
      <c r="AA1117" s="13">
        <v>3065.5825806451644</v>
      </c>
      <c r="AB1117" s="13">
        <v>2968.7103225806482</v>
      </c>
      <c r="AC1117" s="13">
        <v>2397.8064516129043</v>
      </c>
      <c r="AD1117" s="13">
        <v>1834.7419354838703</v>
      </c>
      <c r="AE1117" s="13">
        <v>1719.9999999999993</v>
      </c>
      <c r="AF1117" s="13">
        <v>1400.6451612903213</v>
      </c>
      <c r="AG1117" s="13">
        <v>1131.3548387096766</v>
      </c>
      <c r="AH1117" s="13">
        <v>905.80645161290272</v>
      </c>
      <c r="AI1117" s="13">
        <v>666.99999999999966</v>
      </c>
      <c r="AJ1117" s="13">
        <v>182.12903225806451</v>
      </c>
      <c r="AK1117" s="13">
        <v>182.12903225806451</v>
      </c>
      <c r="AL1117" s="13"/>
      <c r="AM1117" s="13"/>
      <c r="AN1117" s="13"/>
      <c r="AO1117" s="13"/>
      <c r="AP1117" s="13"/>
      <c r="AQ1117" s="13"/>
      <c r="AR1117" s="13"/>
      <c r="AS1117" s="13">
        <v>149</v>
      </c>
      <c r="AT1117" s="13">
        <v>138</v>
      </c>
      <c r="AU1117" s="13">
        <v>112</v>
      </c>
      <c r="AV1117" s="13">
        <v>61</v>
      </c>
      <c r="AW1117" s="13">
        <v>32</v>
      </c>
      <c r="AX1117" s="13">
        <v>28</v>
      </c>
      <c r="AY1117" s="13">
        <v>19</v>
      </c>
      <c r="AZ1117" s="13">
        <v>13</v>
      </c>
      <c r="BA1117" s="13">
        <v>9</v>
      </c>
      <c r="BB1117" s="13">
        <v>6</v>
      </c>
      <c r="BC1117" s="13">
        <v>1</v>
      </c>
      <c r="BD1117" s="13">
        <v>1</v>
      </c>
      <c r="BE1117" s="13"/>
      <c r="BF1117" s="13"/>
      <c r="BG1117" s="13"/>
      <c r="BH1117" s="13"/>
      <c r="BI1117" s="13"/>
      <c r="BJ1117" s="13"/>
      <c r="BK1117" s="13"/>
      <c r="BL1117" s="13">
        <v>4.806451612903226</v>
      </c>
      <c r="BM1117" s="13">
        <v>4.4516129032258061</v>
      </c>
      <c r="BN1117" s="13">
        <v>3.6129032258064515</v>
      </c>
      <c r="BO1117" s="13">
        <v>1.967741935483871</v>
      </c>
      <c r="BP1117" s="13">
        <v>1.032258064516129</v>
      </c>
      <c r="BQ1117" s="13">
        <v>0.90322580645161288</v>
      </c>
      <c r="BR1117" s="13">
        <v>0.61290322580645162</v>
      </c>
      <c r="BS1117" s="13">
        <v>0.41935483870967744</v>
      </c>
      <c r="BT1117" s="13">
        <v>0.29032258064516131</v>
      </c>
      <c r="BU1117" s="13">
        <v>0.19354838709677419</v>
      </c>
      <c r="BV1117" s="13">
        <v>3.2258064516129031E-2</v>
      </c>
      <c r="BW1117" s="13">
        <v>3.2258064516129031E-2</v>
      </c>
      <c r="BX1117" s="13"/>
      <c r="BY1117" s="13"/>
      <c r="BZ1117" s="13"/>
      <c r="CA1117" s="13"/>
      <c r="CB1117" s="13"/>
      <c r="CC1117" s="13"/>
      <c r="CD1117" s="13"/>
      <c r="CE1117" s="13">
        <v>100.83666666637873</v>
      </c>
    </row>
    <row r="1118" spans="1:83" x14ac:dyDescent="0.2">
      <c r="A1118" s="10" t="s">
        <v>29</v>
      </c>
      <c r="B1118" s="10">
        <v>559</v>
      </c>
      <c r="C1118" s="10" t="s">
        <v>109</v>
      </c>
      <c r="D1118" s="10">
        <v>2025</v>
      </c>
      <c r="E1118" s="13">
        <v>5</v>
      </c>
      <c r="F1118" s="13" t="s">
        <v>1445</v>
      </c>
      <c r="G1118" s="13">
        <v>113765.00000000012</v>
      </c>
      <c r="H1118" s="13">
        <v>113765.00000000012</v>
      </c>
      <c r="I1118" s="13">
        <v>109152.00000000012</v>
      </c>
      <c r="J1118" s="13">
        <v>92151.000000000087</v>
      </c>
      <c r="K1118" s="13">
        <v>68117.000000000044</v>
      </c>
      <c r="L1118" s="13">
        <v>63767</v>
      </c>
      <c r="M1118" s="13">
        <v>49797.999999999985</v>
      </c>
      <c r="N1118" s="13">
        <v>39541.999999999985</v>
      </c>
      <c r="O1118" s="13">
        <v>32899.999999999985</v>
      </c>
      <c r="P1118" s="13">
        <v>15821.000000000002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>
        <v>3669.8387096774231</v>
      </c>
      <c r="AA1118" s="13">
        <v>3669.8387096774231</v>
      </c>
      <c r="AB1118" s="13">
        <v>3521.0322580645197</v>
      </c>
      <c r="AC1118" s="13">
        <v>2972.6129032258091</v>
      </c>
      <c r="AD1118" s="13">
        <v>2197.3225806451628</v>
      </c>
      <c r="AE1118" s="13">
        <v>2057</v>
      </c>
      <c r="AF1118" s="13">
        <v>1606.387096774193</v>
      </c>
      <c r="AG1118" s="13">
        <v>1275.5483870967737</v>
      </c>
      <c r="AH1118" s="13">
        <v>1061.2903225806447</v>
      </c>
      <c r="AI1118" s="13">
        <v>510.35483870967749</v>
      </c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>
        <v>197</v>
      </c>
      <c r="AT1118" s="13">
        <v>176</v>
      </c>
      <c r="AU1118" s="13">
        <v>137</v>
      </c>
      <c r="AV1118" s="13">
        <v>82</v>
      </c>
      <c r="AW1118" s="13">
        <v>43</v>
      </c>
      <c r="AX1118" s="13">
        <v>38</v>
      </c>
      <c r="AY1118" s="13">
        <v>25</v>
      </c>
      <c r="AZ1118" s="13">
        <v>17</v>
      </c>
      <c r="BA1118" s="13">
        <v>13</v>
      </c>
      <c r="BB1118" s="13">
        <v>5</v>
      </c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>
        <v>6.354838709677419</v>
      </c>
      <c r="BM1118" s="13">
        <v>5.67741935483871</v>
      </c>
      <c r="BN1118" s="13">
        <v>4.419354838709677</v>
      </c>
      <c r="BO1118" s="13">
        <v>2.6451612903225805</v>
      </c>
      <c r="BP1118" s="13">
        <v>1.3870967741935485</v>
      </c>
      <c r="BQ1118" s="13">
        <v>1.2258064516129032</v>
      </c>
      <c r="BR1118" s="13">
        <v>0.80645161290322576</v>
      </c>
      <c r="BS1118" s="13">
        <v>0.54838709677419351</v>
      </c>
      <c r="BT1118" s="13">
        <v>0.41935483870967744</v>
      </c>
      <c r="BU1118" s="13">
        <v>0.16129032258064516</v>
      </c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>
        <v>162.16416666701204</v>
      </c>
    </row>
    <row r="1119" spans="1:83" x14ac:dyDescent="0.2">
      <c r="A1119" s="10" t="s">
        <v>29</v>
      </c>
      <c r="B1119" s="10">
        <v>550</v>
      </c>
      <c r="C1119" s="10" t="s">
        <v>178</v>
      </c>
      <c r="D1119" s="10">
        <v>2025</v>
      </c>
      <c r="E1119" s="13">
        <v>5</v>
      </c>
      <c r="F1119" s="13" t="s">
        <v>1442</v>
      </c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>
        <v>12.07</v>
      </c>
    </row>
    <row r="1120" spans="1:83" x14ac:dyDescent="0.2">
      <c r="A1120" s="10" t="s">
        <v>29</v>
      </c>
      <c r="B1120" s="10">
        <v>814</v>
      </c>
      <c r="C1120" s="10" t="s">
        <v>111</v>
      </c>
      <c r="D1120" s="10">
        <v>2025</v>
      </c>
      <c r="E1120" s="13">
        <v>5</v>
      </c>
      <c r="F1120" s="13" t="s">
        <v>1443</v>
      </c>
      <c r="G1120" s="13">
        <v>638</v>
      </c>
      <c r="H1120" s="13">
        <v>638</v>
      </c>
      <c r="I1120" s="13">
        <v>638</v>
      </c>
      <c r="J1120" s="13">
        <v>638</v>
      </c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>
        <v>20.580645161290324</v>
      </c>
      <c r="AA1120" s="13">
        <v>20.580645161290324</v>
      </c>
      <c r="AB1120" s="13">
        <v>20.580645161290324</v>
      </c>
      <c r="AC1120" s="13">
        <v>20.580645161290324</v>
      </c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>
        <v>1</v>
      </c>
      <c r="AT1120" s="13">
        <v>1</v>
      </c>
      <c r="AU1120" s="13">
        <v>1</v>
      </c>
      <c r="AV1120" s="13">
        <v>1</v>
      </c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>
        <v>3.2258064516129031E-2</v>
      </c>
      <c r="BM1120" s="13">
        <v>3.2258064516129031E-2</v>
      </c>
      <c r="BN1120" s="13">
        <v>3.2258064516129031E-2</v>
      </c>
      <c r="BO1120" s="13">
        <v>3.2258064516129031E-2</v>
      </c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</row>
    <row r="1121" spans="1:83" x14ac:dyDescent="0.2">
      <c r="A1121" s="10" t="s">
        <v>29</v>
      </c>
      <c r="B1121" s="10">
        <v>558</v>
      </c>
      <c r="C1121" s="10" t="s">
        <v>90</v>
      </c>
      <c r="D1121" s="10">
        <v>2025</v>
      </c>
      <c r="E1121" s="13">
        <v>5</v>
      </c>
      <c r="F1121" s="13" t="s">
        <v>1430</v>
      </c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>
        <v>8</v>
      </c>
    </row>
    <row r="1122" spans="1:83" x14ac:dyDescent="0.2">
      <c r="A1122" s="10" t="s">
        <v>29</v>
      </c>
      <c r="B1122" s="10">
        <v>803</v>
      </c>
      <c r="C1122" s="10" t="s">
        <v>154</v>
      </c>
      <c r="D1122" s="10">
        <v>2025</v>
      </c>
      <c r="E1122" s="13">
        <v>5</v>
      </c>
      <c r="F1122" s="13" t="s">
        <v>1437</v>
      </c>
      <c r="G1122" s="13">
        <v>6842.0000000000009</v>
      </c>
      <c r="H1122" s="13">
        <v>6842.0000000000009</v>
      </c>
      <c r="I1122" s="13">
        <v>6842.0000000000009</v>
      </c>
      <c r="J1122" s="13">
        <v>6842.0000000000009</v>
      </c>
      <c r="K1122" s="13">
        <v>6842.0000000000009</v>
      </c>
      <c r="L1122" s="13">
        <v>6842.0000000000009</v>
      </c>
      <c r="M1122" s="13">
        <v>6842.0000000000009</v>
      </c>
      <c r="N1122" s="13">
        <v>6842.0000000000009</v>
      </c>
      <c r="O1122" s="13">
        <v>6842.0000000000009</v>
      </c>
      <c r="P1122" s="13">
        <v>6842.0000000000009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>
        <v>220.70967741935488</v>
      </c>
      <c r="AA1122" s="13">
        <v>220.70967741935488</v>
      </c>
      <c r="AB1122" s="13">
        <v>220.70967741935488</v>
      </c>
      <c r="AC1122" s="13">
        <v>220.70967741935488</v>
      </c>
      <c r="AD1122" s="13">
        <v>220.70967741935488</v>
      </c>
      <c r="AE1122" s="13">
        <v>220.70967741935488</v>
      </c>
      <c r="AF1122" s="13">
        <v>220.70967741935488</v>
      </c>
      <c r="AG1122" s="13">
        <v>220.70967741935488</v>
      </c>
      <c r="AH1122" s="13">
        <v>220.70967741935488</v>
      </c>
      <c r="AI1122" s="13">
        <v>220.70967741935488</v>
      </c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>
        <v>2</v>
      </c>
      <c r="AT1122" s="13">
        <v>2</v>
      </c>
      <c r="AU1122" s="13">
        <v>2</v>
      </c>
      <c r="AV1122" s="13">
        <v>2</v>
      </c>
      <c r="AW1122" s="13">
        <v>2</v>
      </c>
      <c r="AX1122" s="13">
        <v>2</v>
      </c>
      <c r="AY1122" s="13">
        <v>2</v>
      </c>
      <c r="AZ1122" s="13">
        <v>2</v>
      </c>
      <c r="BA1122" s="13">
        <v>2</v>
      </c>
      <c r="BB1122" s="13">
        <v>2</v>
      </c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>
        <v>6.4516129032258063E-2</v>
      </c>
      <c r="BM1122" s="13">
        <v>6.4516129032258063E-2</v>
      </c>
      <c r="BN1122" s="13">
        <v>6.4516129032258063E-2</v>
      </c>
      <c r="BO1122" s="13">
        <v>6.4516129032258063E-2</v>
      </c>
      <c r="BP1122" s="13">
        <v>6.4516129032258063E-2</v>
      </c>
      <c r="BQ1122" s="13">
        <v>6.4516129032258063E-2</v>
      </c>
      <c r="BR1122" s="13">
        <v>6.4516129032258063E-2</v>
      </c>
      <c r="BS1122" s="13">
        <v>6.4516129032258063E-2</v>
      </c>
      <c r="BT1122" s="13">
        <v>6.4516129032258063E-2</v>
      </c>
      <c r="BU1122" s="13">
        <v>6.4516129032258063E-2</v>
      </c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>
        <v>27.779166666581297</v>
      </c>
    </row>
    <row r="1123" spans="1:83" x14ac:dyDescent="0.2">
      <c r="A1123" s="10" t="s">
        <v>29</v>
      </c>
      <c r="B1123" s="10">
        <v>568</v>
      </c>
      <c r="C1123" s="10" t="s">
        <v>189</v>
      </c>
      <c r="D1123" s="10">
        <v>2025</v>
      </c>
      <c r="E1123" s="13">
        <v>5</v>
      </c>
      <c r="F1123" s="13" t="s">
        <v>1431</v>
      </c>
      <c r="G1123" s="13">
        <v>49126.999999999935</v>
      </c>
      <c r="H1123" s="13">
        <v>49126.999999999935</v>
      </c>
      <c r="I1123" s="13">
        <v>47550.999999999935</v>
      </c>
      <c r="J1123" s="13">
        <v>35809.999999999956</v>
      </c>
      <c r="K1123" s="13">
        <v>26084.999999999978</v>
      </c>
      <c r="L1123" s="13">
        <v>24423.999999999985</v>
      </c>
      <c r="M1123" s="13">
        <v>18221.999999999993</v>
      </c>
      <c r="N1123" s="13">
        <v>12805.000000000007</v>
      </c>
      <c r="O1123" s="13">
        <v>12805.000000000007</v>
      </c>
      <c r="P1123" s="13">
        <v>6000.0000000000036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>
        <v>1584.7419354838689</v>
      </c>
      <c r="AA1123" s="13">
        <v>1584.7419354838689</v>
      </c>
      <c r="AB1123" s="13">
        <v>1533.9032258064494</v>
      </c>
      <c r="AC1123" s="13">
        <v>1155.1612903225791</v>
      </c>
      <c r="AD1123" s="13">
        <v>841.45161290322505</v>
      </c>
      <c r="AE1123" s="13">
        <v>787.87096774193503</v>
      </c>
      <c r="AF1123" s="13">
        <v>587.80645161290295</v>
      </c>
      <c r="AG1123" s="13">
        <v>413.06451612903248</v>
      </c>
      <c r="AH1123" s="13">
        <v>413.06451612903248</v>
      </c>
      <c r="AI1123" s="13">
        <v>193.54838709677432</v>
      </c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>
        <v>94</v>
      </c>
      <c r="AT1123" s="13">
        <v>86</v>
      </c>
      <c r="AU1123" s="13">
        <v>69</v>
      </c>
      <c r="AV1123" s="13">
        <v>34</v>
      </c>
      <c r="AW1123" s="13">
        <v>17</v>
      </c>
      <c r="AX1123" s="13">
        <v>15</v>
      </c>
      <c r="AY1123" s="13">
        <v>9</v>
      </c>
      <c r="AZ1123" s="13">
        <v>5</v>
      </c>
      <c r="BA1123" s="13">
        <v>5</v>
      </c>
      <c r="BB1123" s="13">
        <v>2</v>
      </c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>
        <v>3.032258064516129</v>
      </c>
      <c r="BM1123" s="13">
        <v>2.774193548387097</v>
      </c>
      <c r="BN1123" s="13">
        <v>2.225806451612903</v>
      </c>
      <c r="BO1123" s="13">
        <v>1.096774193548387</v>
      </c>
      <c r="BP1123" s="13">
        <v>0.54838709677419351</v>
      </c>
      <c r="BQ1123" s="13">
        <v>0.4838709677419355</v>
      </c>
      <c r="BR1123" s="13">
        <v>0.29032258064516131</v>
      </c>
      <c r="BS1123" s="13">
        <v>0.16129032258064516</v>
      </c>
      <c r="BT1123" s="13">
        <v>0.16129032258064516</v>
      </c>
      <c r="BU1123" s="13">
        <v>6.4516129032258063E-2</v>
      </c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>
        <v>119.27999999984399</v>
      </c>
    </row>
    <row r="1124" spans="1:83" x14ac:dyDescent="0.2">
      <c r="A1124" s="10" t="s">
        <v>29</v>
      </c>
      <c r="B1124" s="10">
        <v>548</v>
      </c>
      <c r="C1124" s="10" t="s">
        <v>91</v>
      </c>
      <c r="D1124" s="10">
        <v>2025</v>
      </c>
      <c r="E1124" s="13">
        <v>5</v>
      </c>
      <c r="F1124" s="13" t="s">
        <v>1432</v>
      </c>
      <c r="G1124" s="13">
        <v>499</v>
      </c>
      <c r="H1124" s="13">
        <v>499</v>
      </c>
      <c r="I1124" s="13">
        <v>499</v>
      </c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>
        <v>16.096774193548388</v>
      </c>
      <c r="AA1124" s="13">
        <v>16.096774193548388</v>
      </c>
      <c r="AB1124" s="13">
        <v>16.096774193548388</v>
      </c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>
        <v>1</v>
      </c>
      <c r="AT1124" s="13">
        <v>1</v>
      </c>
      <c r="AU1124" s="13">
        <v>1</v>
      </c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>
        <v>3.2258064516129031E-2</v>
      </c>
      <c r="BM1124" s="13">
        <v>3.2258064516129031E-2</v>
      </c>
      <c r="BN1124" s="13">
        <v>3.2258064516129031E-2</v>
      </c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</row>
    <row r="1125" spans="1:83" x14ac:dyDescent="0.2">
      <c r="A1125" s="10" t="s">
        <v>29</v>
      </c>
      <c r="B1125" s="10">
        <v>551</v>
      </c>
      <c r="C1125" s="10" t="s">
        <v>179</v>
      </c>
      <c r="D1125" s="10">
        <v>2025</v>
      </c>
      <c r="E1125" s="13">
        <v>5</v>
      </c>
      <c r="F1125" s="13" t="s">
        <v>1439</v>
      </c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>
        <v>24.350555555603933</v>
      </c>
    </row>
    <row r="1126" spans="1:83" x14ac:dyDescent="0.2">
      <c r="A1126" s="10" t="s">
        <v>29</v>
      </c>
      <c r="B1126" s="10">
        <v>567</v>
      </c>
      <c r="C1126" s="10" t="s">
        <v>188</v>
      </c>
      <c r="D1126" s="10">
        <v>2025</v>
      </c>
      <c r="E1126" s="13">
        <v>5</v>
      </c>
      <c r="F1126" s="13" t="s">
        <v>1438</v>
      </c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>
        <v>7.9591666666092351</v>
      </c>
    </row>
    <row r="1127" spans="1:83" x14ac:dyDescent="0.2">
      <c r="A1127" s="10" t="s">
        <v>29</v>
      </c>
      <c r="B1127" s="10">
        <v>557</v>
      </c>
      <c r="C1127" s="10" t="s">
        <v>182</v>
      </c>
      <c r="D1127" s="10">
        <v>2025</v>
      </c>
      <c r="E1127" s="13">
        <v>5</v>
      </c>
      <c r="F1127" s="13" t="s">
        <v>1434</v>
      </c>
      <c r="G1127" s="13">
        <v>36941.000000000007</v>
      </c>
      <c r="H1127" s="13">
        <v>36941.000000000007</v>
      </c>
      <c r="I1127" s="13">
        <v>36236</v>
      </c>
      <c r="J1127" s="13">
        <v>32433.999999999993</v>
      </c>
      <c r="K1127" s="13">
        <v>21082</v>
      </c>
      <c r="L1127" s="13">
        <v>21082</v>
      </c>
      <c r="M1127" s="13">
        <v>14453.000000000002</v>
      </c>
      <c r="N1127" s="13">
        <v>10492.000000000002</v>
      </c>
      <c r="O1127" s="13">
        <v>7326</v>
      </c>
      <c r="P1127" s="13">
        <v>3000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>
        <v>1191.6451612903229</v>
      </c>
      <c r="AA1127" s="13">
        <v>1191.6451612903229</v>
      </c>
      <c r="AB1127" s="13">
        <v>1168.9032258064517</v>
      </c>
      <c r="AC1127" s="13">
        <v>1046.2580645161288</v>
      </c>
      <c r="AD1127" s="13">
        <v>680.06451612903231</v>
      </c>
      <c r="AE1127" s="13">
        <v>680.06451612903231</v>
      </c>
      <c r="AF1127" s="13">
        <v>466.22580645161298</v>
      </c>
      <c r="AG1127" s="13">
        <v>338.45161290322585</v>
      </c>
      <c r="AH1127" s="13">
        <v>236.32258064516128</v>
      </c>
      <c r="AI1127" s="13">
        <v>96.774193548387103</v>
      </c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>
        <v>56</v>
      </c>
      <c r="AT1127" s="13">
        <v>51</v>
      </c>
      <c r="AU1127" s="13">
        <v>44</v>
      </c>
      <c r="AV1127" s="13">
        <v>33</v>
      </c>
      <c r="AW1127" s="13">
        <v>14</v>
      </c>
      <c r="AX1127" s="13">
        <v>14</v>
      </c>
      <c r="AY1127" s="13">
        <v>8</v>
      </c>
      <c r="AZ1127" s="13">
        <v>5</v>
      </c>
      <c r="BA1127" s="13">
        <v>3</v>
      </c>
      <c r="BB1127" s="13">
        <v>1</v>
      </c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>
        <v>1.8064516129032258</v>
      </c>
      <c r="BM1127" s="13">
        <v>1.6451612903225807</v>
      </c>
      <c r="BN1127" s="13">
        <v>1.4193548387096775</v>
      </c>
      <c r="BO1127" s="13">
        <v>1.064516129032258</v>
      </c>
      <c r="BP1127" s="13">
        <v>0.45161290322580644</v>
      </c>
      <c r="BQ1127" s="13">
        <v>0.45161290322580644</v>
      </c>
      <c r="BR1127" s="13">
        <v>0.25806451612903225</v>
      </c>
      <c r="BS1127" s="13">
        <v>0.16129032258064516</v>
      </c>
      <c r="BT1127" s="13">
        <v>9.6774193548387094E-2</v>
      </c>
      <c r="BU1127" s="13">
        <v>3.2258064516129031E-2</v>
      </c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>
        <v>131.62</v>
      </c>
    </row>
    <row r="1128" spans="1:83" x14ac:dyDescent="0.2">
      <c r="A1128" s="10" t="s">
        <v>29</v>
      </c>
      <c r="B1128" s="10">
        <v>566</v>
      </c>
      <c r="C1128" s="10" t="s">
        <v>250</v>
      </c>
      <c r="D1128" s="10">
        <v>2025</v>
      </c>
      <c r="E1128" s="13">
        <v>5</v>
      </c>
      <c r="F1128" s="13" t="s">
        <v>1427</v>
      </c>
      <c r="G1128" s="13">
        <v>160</v>
      </c>
      <c r="H1128" s="13">
        <v>160</v>
      </c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>
        <v>5.161290322580645</v>
      </c>
      <c r="AA1128" s="13">
        <v>5.161290322580645</v>
      </c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>
        <v>1</v>
      </c>
      <c r="AT1128" s="13">
        <v>1</v>
      </c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>
        <v>3.2258064516129031E-2</v>
      </c>
      <c r="BM1128" s="13">
        <v>3.2258064516129031E-2</v>
      </c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</row>
    <row r="1129" spans="1:83" x14ac:dyDescent="0.2">
      <c r="A1129" s="10" t="s">
        <v>29</v>
      </c>
      <c r="B1129" s="10"/>
      <c r="C1129" s="10"/>
      <c r="D1129" s="10">
        <v>2025</v>
      </c>
      <c r="E1129" s="13">
        <v>5</v>
      </c>
      <c r="F1129" s="13" t="s">
        <v>1428</v>
      </c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>
        <v>43.244444444768597</v>
      </c>
    </row>
    <row r="1130" spans="1:83" x14ac:dyDescent="0.2">
      <c r="A1130" s="10" t="s">
        <v>29</v>
      </c>
      <c r="B1130" s="10">
        <v>862</v>
      </c>
      <c r="C1130" s="10" t="s">
        <v>105</v>
      </c>
      <c r="D1130" s="10">
        <v>2025</v>
      </c>
      <c r="E1130" s="13">
        <v>5</v>
      </c>
      <c r="F1130" s="13" t="s">
        <v>1433</v>
      </c>
      <c r="G1130" s="13">
        <v>676</v>
      </c>
      <c r="H1130" s="13">
        <v>676</v>
      </c>
      <c r="I1130" s="13">
        <v>676</v>
      </c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>
        <v>21.806451612903224</v>
      </c>
      <c r="AA1130" s="13">
        <v>21.806451612903224</v>
      </c>
      <c r="AB1130" s="13">
        <v>21.806451612903224</v>
      </c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>
        <v>2</v>
      </c>
      <c r="AT1130" s="13">
        <v>2</v>
      </c>
      <c r="AU1130" s="13">
        <v>2</v>
      </c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>
        <v>6.4516129032258063E-2</v>
      </c>
      <c r="BM1130" s="13">
        <v>6.4516129032258063E-2</v>
      </c>
      <c r="BN1130" s="13">
        <v>6.4516129032258063E-2</v>
      </c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</row>
    <row r="1131" spans="1:83" x14ac:dyDescent="0.2">
      <c r="A1131" s="10" t="s">
        <v>29</v>
      </c>
      <c r="B1131" s="10">
        <v>853</v>
      </c>
      <c r="C1131" s="10" t="s">
        <v>117</v>
      </c>
      <c r="D1131" s="10">
        <v>2025</v>
      </c>
      <c r="E1131" s="13">
        <v>5</v>
      </c>
      <c r="F1131" s="13" t="s">
        <v>1436</v>
      </c>
      <c r="G1131" s="13">
        <v>16296</v>
      </c>
      <c r="H1131" s="13">
        <v>16296</v>
      </c>
      <c r="I1131" s="13">
        <v>15722</v>
      </c>
      <c r="J1131" s="13">
        <v>10097</v>
      </c>
      <c r="K1131" s="13">
        <v>6598</v>
      </c>
      <c r="L1131" s="13">
        <v>4877</v>
      </c>
      <c r="M1131" s="13">
        <v>3852</v>
      </c>
      <c r="N1131" s="13">
        <v>3852</v>
      </c>
      <c r="O1131" s="13">
        <v>2272</v>
      </c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>
        <v>525.67741935483866</v>
      </c>
      <c r="AA1131" s="13">
        <v>525.67741935483866</v>
      </c>
      <c r="AB1131" s="13">
        <v>507.16129032258067</v>
      </c>
      <c r="AC1131" s="13">
        <v>325.70967741935482</v>
      </c>
      <c r="AD1131" s="13">
        <v>212.83870967741936</v>
      </c>
      <c r="AE1131" s="13">
        <v>157.32258064516128</v>
      </c>
      <c r="AF1131" s="13">
        <v>124.25806451612904</v>
      </c>
      <c r="AG1131" s="13">
        <v>124.25806451612904</v>
      </c>
      <c r="AH1131" s="13">
        <v>73.290322580645167</v>
      </c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>
        <v>40</v>
      </c>
      <c r="AT1131" s="13">
        <v>34</v>
      </c>
      <c r="AU1131" s="13">
        <v>29</v>
      </c>
      <c r="AV1131" s="13">
        <v>11</v>
      </c>
      <c r="AW1131" s="13">
        <v>5</v>
      </c>
      <c r="AX1131" s="13">
        <v>3</v>
      </c>
      <c r="AY1131" s="13">
        <v>2</v>
      </c>
      <c r="AZ1131" s="13">
        <v>2</v>
      </c>
      <c r="BA1131" s="13">
        <v>1</v>
      </c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>
        <v>1.2903225806451613</v>
      </c>
      <c r="BM1131" s="13">
        <v>1.096774193548387</v>
      </c>
      <c r="BN1131" s="13">
        <v>0.93548387096774188</v>
      </c>
      <c r="BO1131" s="13">
        <v>0.35483870967741937</v>
      </c>
      <c r="BP1131" s="13">
        <v>0.16129032258064516</v>
      </c>
      <c r="BQ1131" s="13">
        <v>9.6774193548387094E-2</v>
      </c>
      <c r="BR1131" s="13">
        <v>6.4516129032258063E-2</v>
      </c>
      <c r="BS1131" s="13">
        <v>6.4516129032258063E-2</v>
      </c>
      <c r="BT1131" s="13">
        <v>3.2258064516129031E-2</v>
      </c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>
        <v>172.41222222153795</v>
      </c>
    </row>
    <row r="1132" spans="1:83" x14ac:dyDescent="0.2">
      <c r="A1132" s="10" t="s">
        <v>29</v>
      </c>
      <c r="B1132" s="10">
        <v>863</v>
      </c>
      <c r="C1132" s="10" t="s">
        <v>195</v>
      </c>
      <c r="D1132" s="10">
        <v>2025</v>
      </c>
      <c r="E1132" s="13">
        <v>5</v>
      </c>
      <c r="F1132" s="13" t="s">
        <v>1429</v>
      </c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>
        <v>8</v>
      </c>
    </row>
    <row r="1133" spans="1:83" x14ac:dyDescent="0.2">
      <c r="A1133" s="10" t="s">
        <v>29</v>
      </c>
      <c r="B1133" s="10">
        <v>805</v>
      </c>
      <c r="C1133" s="10" t="s">
        <v>137</v>
      </c>
      <c r="D1133" s="10">
        <v>2025</v>
      </c>
      <c r="E1133" s="13">
        <v>5</v>
      </c>
      <c r="F1133" s="13" t="s">
        <v>1435</v>
      </c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>
        <v>36.104444444454273</v>
      </c>
    </row>
    <row r="1134" spans="1:83" x14ac:dyDescent="0.2">
      <c r="A1134" s="10" t="s">
        <v>29</v>
      </c>
      <c r="B1134" s="10">
        <v>562</v>
      </c>
      <c r="C1134" s="10" t="s">
        <v>185</v>
      </c>
      <c r="D1134" s="10">
        <v>2025</v>
      </c>
      <c r="E1134" s="13">
        <v>5</v>
      </c>
      <c r="F1134" s="13" t="s">
        <v>1440</v>
      </c>
      <c r="G1134" s="13">
        <v>62139.999999999985</v>
      </c>
      <c r="H1134" s="13">
        <v>62139.999999999985</v>
      </c>
      <c r="I1134" s="13">
        <v>58038.999999999985</v>
      </c>
      <c r="J1134" s="13">
        <v>37131.999999999978</v>
      </c>
      <c r="K1134" s="13">
        <v>23253.999999999989</v>
      </c>
      <c r="L1134" s="13">
        <v>19632</v>
      </c>
      <c r="M1134" s="13">
        <v>12206.000000000002</v>
      </c>
      <c r="N1134" s="13">
        <v>8231</v>
      </c>
      <c r="O1134" s="13">
        <v>8231</v>
      </c>
      <c r="P1134" s="13">
        <v>8231</v>
      </c>
      <c r="Q1134" s="13">
        <v>5231</v>
      </c>
      <c r="R1134" s="13"/>
      <c r="S1134" s="13"/>
      <c r="T1134" s="13"/>
      <c r="U1134" s="13"/>
      <c r="V1134" s="13"/>
      <c r="W1134" s="13"/>
      <c r="X1134" s="13"/>
      <c r="Y1134" s="13"/>
      <c r="Z1134" s="13">
        <v>2004.5161290322576</v>
      </c>
      <c r="AA1134" s="13">
        <v>2004.5161290322576</v>
      </c>
      <c r="AB1134" s="13">
        <v>1872.2258064516125</v>
      </c>
      <c r="AC1134" s="13">
        <v>1197.8064516129025</v>
      </c>
      <c r="AD1134" s="13">
        <v>750.12903225806417</v>
      </c>
      <c r="AE1134" s="13">
        <v>633.29032258064512</v>
      </c>
      <c r="AF1134" s="13">
        <v>393.74193548387103</v>
      </c>
      <c r="AG1134" s="13">
        <v>265.51612903225805</v>
      </c>
      <c r="AH1134" s="13">
        <v>265.51612903225805</v>
      </c>
      <c r="AI1134" s="13">
        <v>265.51612903225805</v>
      </c>
      <c r="AJ1134" s="13">
        <v>168.74193548387098</v>
      </c>
      <c r="AK1134" s="13"/>
      <c r="AL1134" s="13"/>
      <c r="AM1134" s="13"/>
      <c r="AN1134" s="13"/>
      <c r="AO1134" s="13"/>
      <c r="AP1134" s="13"/>
      <c r="AQ1134" s="13"/>
      <c r="AR1134" s="13"/>
      <c r="AS1134" s="13">
        <v>149</v>
      </c>
      <c r="AT1134" s="13">
        <v>140</v>
      </c>
      <c r="AU1134" s="13">
        <v>104</v>
      </c>
      <c r="AV1134" s="13">
        <v>39</v>
      </c>
      <c r="AW1134" s="13">
        <v>16</v>
      </c>
      <c r="AX1134" s="13">
        <v>12</v>
      </c>
      <c r="AY1134" s="13">
        <v>5</v>
      </c>
      <c r="AZ1134" s="13">
        <v>2</v>
      </c>
      <c r="BA1134" s="13">
        <v>2</v>
      </c>
      <c r="BB1134" s="13">
        <v>2</v>
      </c>
      <c r="BC1134" s="13">
        <v>1</v>
      </c>
      <c r="BD1134" s="13"/>
      <c r="BE1134" s="13"/>
      <c r="BF1134" s="13"/>
      <c r="BG1134" s="13"/>
      <c r="BH1134" s="13"/>
      <c r="BI1134" s="13"/>
      <c r="BJ1134" s="13"/>
      <c r="BK1134" s="13"/>
      <c r="BL1134" s="13">
        <v>4.806451612903226</v>
      </c>
      <c r="BM1134" s="13">
        <v>4.5161290322580649</v>
      </c>
      <c r="BN1134" s="13">
        <v>3.3548387096774195</v>
      </c>
      <c r="BO1134" s="13">
        <v>1.2580645161290323</v>
      </c>
      <c r="BP1134" s="13">
        <v>0.5161290322580645</v>
      </c>
      <c r="BQ1134" s="13">
        <v>0.38709677419354838</v>
      </c>
      <c r="BR1134" s="13">
        <v>0.16129032258064516</v>
      </c>
      <c r="BS1134" s="13">
        <v>6.4516129032258063E-2</v>
      </c>
      <c r="BT1134" s="13">
        <v>6.4516129032258063E-2</v>
      </c>
      <c r="BU1134" s="13">
        <v>6.4516129032258063E-2</v>
      </c>
      <c r="BV1134" s="13">
        <v>3.2258064516129031E-2</v>
      </c>
      <c r="BW1134" s="13"/>
      <c r="BX1134" s="13"/>
      <c r="BY1134" s="13"/>
      <c r="BZ1134" s="13"/>
      <c r="CA1134" s="13"/>
      <c r="CB1134" s="13"/>
      <c r="CC1134" s="13"/>
      <c r="CD1134" s="13"/>
      <c r="CE1134" s="13">
        <v>170.70388888935327</v>
      </c>
    </row>
    <row r="1135" spans="1:83" x14ac:dyDescent="0.2">
      <c r="A1135" s="10" t="s">
        <v>29</v>
      </c>
      <c r="B1135" s="10">
        <v>563</v>
      </c>
      <c r="C1135" s="10" t="s">
        <v>186</v>
      </c>
      <c r="D1135" s="10">
        <v>2025</v>
      </c>
      <c r="E1135" s="13">
        <v>5</v>
      </c>
      <c r="F1135" s="13" t="s">
        <v>1441</v>
      </c>
      <c r="G1135" s="13">
        <v>126452.00000000013</v>
      </c>
      <c r="H1135" s="13">
        <v>126452.00000000013</v>
      </c>
      <c r="I1135" s="13">
        <v>122271.00000000013</v>
      </c>
      <c r="J1135" s="13">
        <v>101772.00000000013</v>
      </c>
      <c r="K1135" s="13">
        <v>75811.000000000044</v>
      </c>
      <c r="L1135" s="13">
        <v>68889.999999999985</v>
      </c>
      <c r="M1135" s="13">
        <v>47322.999999999964</v>
      </c>
      <c r="N1135" s="13">
        <v>40520.999999999971</v>
      </c>
      <c r="O1135" s="13">
        <v>30075.999999999978</v>
      </c>
      <c r="P1135" s="13">
        <v>17000.000000000004</v>
      </c>
      <c r="Q1135" s="13">
        <v>11000.000000000002</v>
      </c>
      <c r="R1135" s="13">
        <v>11000.000000000002</v>
      </c>
      <c r="S1135" s="13"/>
      <c r="T1135" s="13"/>
      <c r="U1135" s="13"/>
      <c r="V1135" s="13"/>
      <c r="W1135" s="13"/>
      <c r="X1135" s="13"/>
      <c r="Y1135" s="13"/>
      <c r="Z1135" s="13">
        <v>4079.0967741935524</v>
      </c>
      <c r="AA1135" s="13">
        <v>4079.0967741935524</v>
      </c>
      <c r="AB1135" s="13">
        <v>3944.2258064516172</v>
      </c>
      <c r="AC1135" s="13">
        <v>3282.967741935488</v>
      </c>
      <c r="AD1135" s="13">
        <v>2445.5161290322594</v>
      </c>
      <c r="AE1135" s="13">
        <v>2222.2580645161283</v>
      </c>
      <c r="AF1135" s="13">
        <v>1526.548387096773</v>
      </c>
      <c r="AG1135" s="13">
        <v>1307.1290322580635</v>
      </c>
      <c r="AH1135" s="13">
        <v>970.19354838709603</v>
      </c>
      <c r="AI1135" s="13">
        <v>548.38709677419365</v>
      </c>
      <c r="AJ1135" s="13">
        <v>354.83870967741939</v>
      </c>
      <c r="AK1135" s="13">
        <v>354.83870967741939</v>
      </c>
      <c r="AL1135" s="13"/>
      <c r="AM1135" s="13"/>
      <c r="AN1135" s="13"/>
      <c r="AO1135" s="13"/>
      <c r="AP1135" s="13"/>
      <c r="AQ1135" s="13"/>
      <c r="AR1135" s="13"/>
      <c r="AS1135" s="13">
        <v>214</v>
      </c>
      <c r="AT1135" s="13">
        <v>200</v>
      </c>
      <c r="AU1135" s="13">
        <v>158</v>
      </c>
      <c r="AV1135" s="13">
        <v>94</v>
      </c>
      <c r="AW1135" s="13">
        <v>49</v>
      </c>
      <c r="AX1135" s="13">
        <v>41</v>
      </c>
      <c r="AY1135" s="13">
        <v>21</v>
      </c>
      <c r="AZ1135" s="13">
        <v>16</v>
      </c>
      <c r="BA1135" s="13">
        <v>10</v>
      </c>
      <c r="BB1135" s="13">
        <v>4</v>
      </c>
      <c r="BC1135" s="13">
        <v>2</v>
      </c>
      <c r="BD1135" s="13">
        <v>2</v>
      </c>
      <c r="BE1135" s="13"/>
      <c r="BF1135" s="13"/>
      <c r="BG1135" s="13"/>
      <c r="BH1135" s="13"/>
      <c r="BI1135" s="13"/>
      <c r="BJ1135" s="13"/>
      <c r="BK1135" s="13"/>
      <c r="BL1135" s="13">
        <v>6.903225806451613</v>
      </c>
      <c r="BM1135" s="13">
        <v>6.4516129032258061</v>
      </c>
      <c r="BN1135" s="13">
        <v>5.096774193548387</v>
      </c>
      <c r="BO1135" s="13">
        <v>3.032258064516129</v>
      </c>
      <c r="BP1135" s="13">
        <v>1.5806451612903225</v>
      </c>
      <c r="BQ1135" s="13">
        <v>1.3225806451612903</v>
      </c>
      <c r="BR1135" s="13">
        <v>0.67741935483870963</v>
      </c>
      <c r="BS1135" s="13">
        <v>0.5161290322580645</v>
      </c>
      <c r="BT1135" s="13">
        <v>0.32258064516129031</v>
      </c>
      <c r="BU1135" s="13">
        <v>0.12903225806451613</v>
      </c>
      <c r="BV1135" s="13">
        <v>6.4516129032258063E-2</v>
      </c>
      <c r="BW1135" s="13">
        <v>6.4516129032258063E-2</v>
      </c>
      <c r="BX1135" s="13"/>
      <c r="BY1135" s="13"/>
      <c r="BZ1135" s="13"/>
      <c r="CA1135" s="13"/>
      <c r="CB1135" s="13"/>
      <c r="CC1135" s="13"/>
      <c r="CD1135" s="13"/>
      <c r="CE1135" s="13">
        <v>170.84000000033993</v>
      </c>
    </row>
    <row r="1136" spans="1:83" x14ac:dyDescent="0.2">
      <c r="A1136" s="10" t="s">
        <v>29</v>
      </c>
      <c r="B1136" s="10">
        <v>530</v>
      </c>
      <c r="C1136" s="10" t="s">
        <v>92</v>
      </c>
      <c r="D1136" s="10">
        <v>2025</v>
      </c>
      <c r="E1136" s="13">
        <v>5</v>
      </c>
      <c r="F1136" s="13" t="s">
        <v>1444</v>
      </c>
      <c r="G1136" s="13">
        <v>0</v>
      </c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>
        <v>0</v>
      </c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>
        <v>1</v>
      </c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>
        <v>3.2258064516129031E-2</v>
      </c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</row>
    <row r="1137" spans="1:83" x14ac:dyDescent="0.2">
      <c r="A1137" s="10" t="s">
        <v>29</v>
      </c>
      <c r="B1137" s="10">
        <v>810</v>
      </c>
      <c r="C1137" s="10" t="s">
        <v>103</v>
      </c>
      <c r="D1137" s="10">
        <v>2025</v>
      </c>
      <c r="E1137" s="13">
        <v>5</v>
      </c>
      <c r="F1137" s="13" t="s">
        <v>1426</v>
      </c>
      <c r="G1137" s="13">
        <v>233131.00000000029</v>
      </c>
      <c r="H1137" s="13">
        <v>233131.00000000029</v>
      </c>
      <c r="I1137" s="13">
        <v>227683.00000000032</v>
      </c>
      <c r="J1137" s="13">
        <v>193189.00000000029</v>
      </c>
      <c r="K1137" s="13">
        <v>167982.00000000026</v>
      </c>
      <c r="L1137" s="13">
        <v>157343.00000000023</v>
      </c>
      <c r="M1137" s="13">
        <v>134104.00000000012</v>
      </c>
      <c r="N1137" s="13">
        <v>116530.00000000007</v>
      </c>
      <c r="O1137" s="13">
        <v>101547.00000000007</v>
      </c>
      <c r="P1137" s="13">
        <v>88467</v>
      </c>
      <c r="Q1137" s="13">
        <v>31268</v>
      </c>
      <c r="R1137" s="13">
        <v>31268</v>
      </c>
      <c r="S1137" s="13">
        <v>31268</v>
      </c>
      <c r="T1137" s="13">
        <v>31268</v>
      </c>
      <c r="U1137" s="13">
        <v>31268</v>
      </c>
      <c r="V1137" s="13">
        <v>31268</v>
      </c>
      <c r="W1137" s="13">
        <v>31268</v>
      </c>
      <c r="X1137" s="13">
        <v>31268</v>
      </c>
      <c r="Y1137" s="13"/>
      <c r="Z1137" s="13">
        <v>7520.3548387096871</v>
      </c>
      <c r="AA1137" s="13">
        <v>7520.3548387096871</v>
      </c>
      <c r="AB1137" s="13">
        <v>7344.6129032258168</v>
      </c>
      <c r="AC1137" s="13">
        <v>6231.9032258064608</v>
      </c>
      <c r="AD1137" s="13">
        <v>5418.7741935483955</v>
      </c>
      <c r="AE1137" s="13">
        <v>5075.580645161298</v>
      </c>
      <c r="AF1137" s="13">
        <v>4325.9354838709714</v>
      </c>
      <c r="AG1137" s="13">
        <v>3759.0322580645184</v>
      </c>
      <c r="AH1137" s="13">
        <v>3275.7096774193574</v>
      </c>
      <c r="AI1137" s="13">
        <v>2853.7741935483873</v>
      </c>
      <c r="AJ1137" s="13">
        <v>1008.6451612903226</v>
      </c>
      <c r="AK1137" s="13">
        <v>1008.6451612903226</v>
      </c>
      <c r="AL1137" s="13">
        <v>1008.6451612903226</v>
      </c>
      <c r="AM1137" s="13">
        <v>1008.6451612903226</v>
      </c>
      <c r="AN1137" s="13">
        <v>1008.6451612903226</v>
      </c>
      <c r="AO1137" s="13">
        <v>1008.6451612903226</v>
      </c>
      <c r="AP1137" s="13">
        <v>1008.6451612903226</v>
      </c>
      <c r="AQ1137" s="13">
        <v>1008.6451612903226</v>
      </c>
      <c r="AR1137" s="13"/>
      <c r="AS1137" s="13">
        <v>311</v>
      </c>
      <c r="AT1137" s="13">
        <v>290</v>
      </c>
      <c r="AU1137" s="13">
        <v>228</v>
      </c>
      <c r="AV1137" s="13">
        <v>123</v>
      </c>
      <c r="AW1137" s="13">
        <v>81</v>
      </c>
      <c r="AX1137" s="13">
        <v>69</v>
      </c>
      <c r="AY1137" s="13">
        <v>47</v>
      </c>
      <c r="AZ1137" s="13">
        <v>34</v>
      </c>
      <c r="BA1137" s="13">
        <v>25</v>
      </c>
      <c r="BB1137" s="13">
        <v>19</v>
      </c>
      <c r="BC1137" s="13">
        <v>1</v>
      </c>
      <c r="BD1137" s="13">
        <v>1</v>
      </c>
      <c r="BE1137" s="13">
        <v>1</v>
      </c>
      <c r="BF1137" s="13">
        <v>1</v>
      </c>
      <c r="BG1137" s="13">
        <v>1</v>
      </c>
      <c r="BH1137" s="13">
        <v>1</v>
      </c>
      <c r="BI1137" s="13">
        <v>1</v>
      </c>
      <c r="BJ1137" s="13">
        <v>1</v>
      </c>
      <c r="BK1137" s="13"/>
      <c r="BL1137" s="13">
        <v>10.03225806451613</v>
      </c>
      <c r="BM1137" s="13">
        <v>9.3548387096774199</v>
      </c>
      <c r="BN1137" s="13">
        <v>7.354838709677419</v>
      </c>
      <c r="BO1137" s="13">
        <v>3.967741935483871</v>
      </c>
      <c r="BP1137" s="13">
        <v>2.6129032258064515</v>
      </c>
      <c r="BQ1137" s="13">
        <v>2.225806451612903</v>
      </c>
      <c r="BR1137" s="13">
        <v>1.5161290322580645</v>
      </c>
      <c r="BS1137" s="13">
        <v>1.096774193548387</v>
      </c>
      <c r="BT1137" s="13">
        <v>0.80645161290322576</v>
      </c>
      <c r="BU1137" s="13">
        <v>0.61290322580645162</v>
      </c>
      <c r="BV1137" s="13">
        <v>3.2258064516129031E-2</v>
      </c>
      <c r="BW1137" s="13">
        <v>3.2258064516129031E-2</v>
      </c>
      <c r="BX1137" s="13">
        <v>3.2258064516129031E-2</v>
      </c>
      <c r="BY1137" s="13">
        <v>3.2258064516129031E-2</v>
      </c>
      <c r="BZ1137" s="13">
        <v>3.2258064516129031E-2</v>
      </c>
      <c r="CA1137" s="13">
        <v>3.2258064516129031E-2</v>
      </c>
      <c r="CB1137" s="13">
        <v>3.2258064516129031E-2</v>
      </c>
      <c r="CC1137" s="13">
        <v>3.2258064516129031E-2</v>
      </c>
      <c r="CD1137" s="13"/>
      <c r="CE1137" s="13">
        <v>179.26583333324174</v>
      </c>
    </row>
    <row r="1138" spans="1:83" x14ac:dyDescent="0.2">
      <c r="A1138" s="10" t="s">
        <v>41</v>
      </c>
      <c r="B1138" s="10">
        <v>803</v>
      </c>
      <c r="C1138" s="10" t="s">
        <v>154</v>
      </c>
      <c r="D1138" s="10">
        <v>2025</v>
      </c>
      <c r="E1138" s="13">
        <v>5</v>
      </c>
      <c r="F1138" s="13" t="s">
        <v>1448</v>
      </c>
      <c r="G1138" s="13">
        <v>25985.999999999989</v>
      </c>
      <c r="H1138" s="13">
        <v>25985.999999999989</v>
      </c>
      <c r="I1138" s="13">
        <v>25233.999999999989</v>
      </c>
      <c r="J1138" s="13">
        <v>21142</v>
      </c>
      <c r="K1138" s="13">
        <v>17273.000000000004</v>
      </c>
      <c r="L1138" s="13">
        <v>16468</v>
      </c>
      <c r="M1138" s="13">
        <v>13353.000000000002</v>
      </c>
      <c r="N1138" s="13">
        <v>12089.000000000002</v>
      </c>
      <c r="O1138" s="13">
        <v>8800</v>
      </c>
      <c r="P1138" s="13">
        <v>8800</v>
      </c>
      <c r="Q1138" s="13">
        <v>5800</v>
      </c>
      <c r="R1138" s="13">
        <v>5800</v>
      </c>
      <c r="S1138" s="13"/>
      <c r="T1138" s="13"/>
      <c r="U1138" s="13"/>
      <c r="V1138" s="13"/>
      <c r="W1138" s="13"/>
      <c r="X1138" s="13"/>
      <c r="Y1138" s="13"/>
      <c r="Z1138" s="13">
        <v>838.25806451612868</v>
      </c>
      <c r="AA1138" s="13">
        <v>838.25806451612868</v>
      </c>
      <c r="AB1138" s="13">
        <v>813.99999999999966</v>
      </c>
      <c r="AC1138" s="13">
        <v>682</v>
      </c>
      <c r="AD1138" s="13">
        <v>557.19354838709694</v>
      </c>
      <c r="AE1138" s="13">
        <v>531.22580645161293</v>
      </c>
      <c r="AF1138" s="13">
        <v>430.74193548387103</v>
      </c>
      <c r="AG1138" s="13">
        <v>389.96774193548396</v>
      </c>
      <c r="AH1138" s="13">
        <v>283.87096774193549</v>
      </c>
      <c r="AI1138" s="13">
        <v>283.87096774193549</v>
      </c>
      <c r="AJ1138" s="13">
        <v>187.09677419354838</v>
      </c>
      <c r="AK1138" s="13">
        <v>187.09677419354838</v>
      </c>
      <c r="AL1138" s="13"/>
      <c r="AM1138" s="13"/>
      <c r="AN1138" s="13"/>
      <c r="AO1138" s="13"/>
      <c r="AP1138" s="13"/>
      <c r="AQ1138" s="13"/>
      <c r="AR1138" s="13"/>
      <c r="AS1138" s="13">
        <v>33</v>
      </c>
      <c r="AT1138" s="13">
        <v>32</v>
      </c>
      <c r="AU1138" s="13">
        <v>27</v>
      </c>
      <c r="AV1138" s="13">
        <v>15</v>
      </c>
      <c r="AW1138" s="13">
        <v>9</v>
      </c>
      <c r="AX1138" s="13">
        <v>8</v>
      </c>
      <c r="AY1138" s="13">
        <v>5</v>
      </c>
      <c r="AZ1138" s="13">
        <v>4</v>
      </c>
      <c r="BA1138" s="13">
        <v>2</v>
      </c>
      <c r="BB1138" s="13">
        <v>2</v>
      </c>
      <c r="BC1138" s="13">
        <v>1</v>
      </c>
      <c r="BD1138" s="13">
        <v>1</v>
      </c>
      <c r="BE1138" s="13"/>
      <c r="BF1138" s="13"/>
      <c r="BG1138" s="13"/>
      <c r="BH1138" s="13"/>
      <c r="BI1138" s="13"/>
      <c r="BJ1138" s="13"/>
      <c r="BK1138" s="13"/>
      <c r="BL1138" s="13">
        <v>1.064516129032258</v>
      </c>
      <c r="BM1138" s="13">
        <v>1.032258064516129</v>
      </c>
      <c r="BN1138" s="13">
        <v>0.87096774193548387</v>
      </c>
      <c r="BO1138" s="13">
        <v>0.4838709677419355</v>
      </c>
      <c r="BP1138" s="13">
        <v>0.29032258064516131</v>
      </c>
      <c r="BQ1138" s="13">
        <v>0.25806451612903225</v>
      </c>
      <c r="BR1138" s="13">
        <v>0.16129032258064516</v>
      </c>
      <c r="BS1138" s="13">
        <v>0.12903225806451613</v>
      </c>
      <c r="BT1138" s="13">
        <v>6.4516129032258063E-2</v>
      </c>
      <c r="BU1138" s="13">
        <v>6.4516129032258063E-2</v>
      </c>
      <c r="BV1138" s="13">
        <v>3.2258064516129031E-2</v>
      </c>
      <c r="BW1138" s="13">
        <v>3.2258064516129031E-2</v>
      </c>
      <c r="BX1138" s="13"/>
      <c r="BY1138" s="13"/>
      <c r="BZ1138" s="13"/>
      <c r="CA1138" s="13"/>
      <c r="CB1138" s="13"/>
      <c r="CC1138" s="13"/>
      <c r="CD1138" s="13"/>
      <c r="CE1138" s="13">
        <v>41.984722222257403</v>
      </c>
    </row>
    <row r="1139" spans="1:83" x14ac:dyDescent="0.2">
      <c r="A1139" s="10" t="s">
        <v>41</v>
      </c>
      <c r="B1139" s="10">
        <v>559</v>
      </c>
      <c r="C1139" s="10" t="s">
        <v>109</v>
      </c>
      <c r="D1139" s="10">
        <v>2025</v>
      </c>
      <c r="E1139" s="13">
        <v>5</v>
      </c>
      <c r="F1139" s="13" t="s">
        <v>1453</v>
      </c>
      <c r="G1139" s="13">
        <v>2772</v>
      </c>
      <c r="H1139" s="13">
        <v>2772</v>
      </c>
      <c r="I1139" s="13">
        <v>2406</v>
      </c>
      <c r="J1139" s="13">
        <v>1284</v>
      </c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>
        <v>89.41935483870968</v>
      </c>
      <c r="AA1139" s="13">
        <v>89.41935483870968</v>
      </c>
      <c r="AB1139" s="13">
        <v>77.612903225806448</v>
      </c>
      <c r="AC1139" s="13">
        <v>41.41935483870968</v>
      </c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>
        <v>10</v>
      </c>
      <c r="AT1139" s="13">
        <v>9</v>
      </c>
      <c r="AU1139" s="13">
        <v>6</v>
      </c>
      <c r="AV1139" s="13">
        <v>2</v>
      </c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>
        <v>0.32258064516129031</v>
      </c>
      <c r="BM1139" s="13">
        <v>0.29032258064516131</v>
      </c>
      <c r="BN1139" s="13">
        <v>0.19354838709677419</v>
      </c>
      <c r="BO1139" s="13">
        <v>6.4516129032258063E-2</v>
      </c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>
        <v>19.35666666680947</v>
      </c>
    </row>
    <row r="1140" spans="1:83" x14ac:dyDescent="0.2">
      <c r="A1140" s="10" t="s">
        <v>41</v>
      </c>
      <c r="B1140" s="10">
        <v>563</v>
      </c>
      <c r="C1140" s="10" t="s">
        <v>186</v>
      </c>
      <c r="D1140" s="10">
        <v>2025</v>
      </c>
      <c r="E1140" s="13">
        <v>5</v>
      </c>
      <c r="F1140" s="13" t="s">
        <v>1450</v>
      </c>
      <c r="G1140" s="13">
        <v>45</v>
      </c>
      <c r="H1140" s="13">
        <v>45</v>
      </c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>
        <v>1.4516129032258065</v>
      </c>
      <c r="AA1140" s="13">
        <v>1.4516129032258065</v>
      </c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>
        <v>1</v>
      </c>
      <c r="AT1140" s="13">
        <v>1</v>
      </c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>
        <v>3.2258064516129031E-2</v>
      </c>
      <c r="BM1140" s="13">
        <v>3.2258064516129031E-2</v>
      </c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>
        <v>8.6438888887641951</v>
      </c>
    </row>
    <row r="1141" spans="1:83" x14ac:dyDescent="0.2">
      <c r="A1141" s="10" t="s">
        <v>41</v>
      </c>
      <c r="B1141" s="10">
        <v>805</v>
      </c>
      <c r="C1141" s="10" t="s">
        <v>137</v>
      </c>
      <c r="D1141" s="10">
        <v>2025</v>
      </c>
      <c r="E1141" s="13">
        <v>5</v>
      </c>
      <c r="F1141" s="13" t="s">
        <v>1452</v>
      </c>
      <c r="G1141" s="13">
        <v>3191</v>
      </c>
      <c r="H1141" s="13">
        <v>3191</v>
      </c>
      <c r="I1141" s="13">
        <v>3122</v>
      </c>
      <c r="J1141" s="13">
        <v>2451</v>
      </c>
      <c r="K1141" s="13">
        <v>1682.9999999999998</v>
      </c>
      <c r="L1141" s="13">
        <v>1682.9999999999998</v>
      </c>
      <c r="M1141" s="13">
        <v>1682.9999999999998</v>
      </c>
      <c r="N1141" s="13">
        <v>1682.9999999999998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>
        <v>102.93548387096774</v>
      </c>
      <c r="AA1141" s="13">
        <v>102.93548387096774</v>
      </c>
      <c r="AB1141" s="13">
        <v>100.70967741935483</v>
      </c>
      <c r="AC1141" s="13">
        <v>79.064516129032256</v>
      </c>
      <c r="AD1141" s="13">
        <v>54.290322580645153</v>
      </c>
      <c r="AE1141" s="13">
        <v>54.290322580645153</v>
      </c>
      <c r="AF1141" s="13">
        <v>54.290322580645153</v>
      </c>
      <c r="AG1141" s="13">
        <v>54.290322580645153</v>
      </c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>
        <v>5</v>
      </c>
      <c r="AT1141" s="13">
        <v>5</v>
      </c>
      <c r="AU1141" s="13">
        <v>4</v>
      </c>
      <c r="AV1141" s="13">
        <v>2</v>
      </c>
      <c r="AW1141" s="13">
        <v>1</v>
      </c>
      <c r="AX1141" s="13">
        <v>1</v>
      </c>
      <c r="AY1141" s="13">
        <v>1</v>
      </c>
      <c r="AZ1141" s="13">
        <v>1</v>
      </c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>
        <v>0.16129032258064516</v>
      </c>
      <c r="BM1141" s="13">
        <v>0.16129032258064516</v>
      </c>
      <c r="BN1141" s="13">
        <v>0.12903225806451613</v>
      </c>
      <c r="BO1141" s="13">
        <v>6.4516129032258063E-2</v>
      </c>
      <c r="BP1141" s="13">
        <v>3.2258064516129031E-2</v>
      </c>
      <c r="BQ1141" s="13">
        <v>3.2258064516129031E-2</v>
      </c>
      <c r="BR1141" s="13">
        <v>3.2258064516129031E-2</v>
      </c>
      <c r="BS1141" s="13">
        <v>3.2258064516129031E-2</v>
      </c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>
        <v>12.93111111109145</v>
      </c>
    </row>
    <row r="1142" spans="1:83" x14ac:dyDescent="0.2">
      <c r="A1142" s="10" t="s">
        <v>41</v>
      </c>
      <c r="B1142" s="10">
        <v>557</v>
      </c>
      <c r="C1142" s="10" t="s">
        <v>182</v>
      </c>
      <c r="D1142" s="10">
        <v>2025</v>
      </c>
      <c r="E1142" s="13">
        <v>5</v>
      </c>
      <c r="F1142" s="13" t="s">
        <v>1451</v>
      </c>
      <c r="G1142" s="13">
        <v>27931.999999999982</v>
      </c>
      <c r="H1142" s="13">
        <v>27931.999999999982</v>
      </c>
      <c r="I1142" s="13">
        <v>26564.999999999982</v>
      </c>
      <c r="J1142" s="13">
        <v>23048.000000000011</v>
      </c>
      <c r="K1142" s="13">
        <v>18156.000000000007</v>
      </c>
      <c r="L1142" s="13">
        <v>15534.000000000011</v>
      </c>
      <c r="M1142" s="13">
        <v>15534.000000000011</v>
      </c>
      <c r="N1142" s="13">
        <v>14244.000000000005</v>
      </c>
      <c r="O1142" s="13">
        <v>10610.000000000004</v>
      </c>
      <c r="P1142" s="13">
        <v>3572.9999999999986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>
        <v>901.03225806451553</v>
      </c>
      <c r="AA1142" s="13">
        <v>901.03225806451553</v>
      </c>
      <c r="AB1142" s="13">
        <v>856.93548387096712</v>
      </c>
      <c r="AC1142" s="13">
        <v>743.48387096774229</v>
      </c>
      <c r="AD1142" s="13">
        <v>585.67741935483889</v>
      </c>
      <c r="AE1142" s="13">
        <v>501.09677419354875</v>
      </c>
      <c r="AF1142" s="13">
        <v>501.09677419354875</v>
      </c>
      <c r="AG1142" s="13">
        <v>459.48387096774212</v>
      </c>
      <c r="AH1142" s="13">
        <v>342.25806451612914</v>
      </c>
      <c r="AI1142" s="13">
        <v>115.25806451612898</v>
      </c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>
        <v>40</v>
      </c>
      <c r="AT1142" s="13">
        <v>40</v>
      </c>
      <c r="AU1142" s="13">
        <v>29</v>
      </c>
      <c r="AV1142" s="13">
        <v>17</v>
      </c>
      <c r="AW1142" s="13">
        <v>10</v>
      </c>
      <c r="AX1142" s="13">
        <v>7</v>
      </c>
      <c r="AY1142" s="13">
        <v>7</v>
      </c>
      <c r="AZ1142" s="13">
        <v>6</v>
      </c>
      <c r="BA1142" s="13">
        <v>4</v>
      </c>
      <c r="BB1142" s="13">
        <v>1</v>
      </c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>
        <v>1.2903225806451613</v>
      </c>
      <c r="BM1142" s="13">
        <v>1.2903225806451613</v>
      </c>
      <c r="BN1142" s="13">
        <v>0.93548387096774188</v>
      </c>
      <c r="BO1142" s="13">
        <v>0.54838709677419351</v>
      </c>
      <c r="BP1142" s="13">
        <v>0.32258064516129031</v>
      </c>
      <c r="BQ1142" s="13">
        <v>0.22580645161290322</v>
      </c>
      <c r="BR1142" s="13">
        <v>0.22580645161290322</v>
      </c>
      <c r="BS1142" s="13">
        <v>0.19354838709677419</v>
      </c>
      <c r="BT1142" s="13">
        <v>0.12903225806451613</v>
      </c>
      <c r="BU1142" s="13">
        <v>3.2258064516129031E-2</v>
      </c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>
        <v>47.907222222383133</v>
      </c>
    </row>
    <row r="1143" spans="1:83" x14ac:dyDescent="0.2">
      <c r="A1143" s="10" t="s">
        <v>41</v>
      </c>
      <c r="B1143" s="10">
        <v>525</v>
      </c>
      <c r="C1143" s="10" t="s">
        <v>125</v>
      </c>
      <c r="D1143" s="10">
        <v>2025</v>
      </c>
      <c r="E1143" s="13">
        <v>5</v>
      </c>
      <c r="F1143" s="13" t="s">
        <v>1447</v>
      </c>
      <c r="G1143" s="13">
        <v>14542</v>
      </c>
      <c r="H1143" s="13">
        <v>14542</v>
      </c>
      <c r="I1143" s="13">
        <v>12370</v>
      </c>
      <c r="J1143" s="13">
        <v>5595</v>
      </c>
      <c r="K1143" s="13">
        <v>2887</v>
      </c>
      <c r="L1143" s="13">
        <v>2887</v>
      </c>
      <c r="M1143" s="13">
        <v>1742</v>
      </c>
      <c r="N1143" s="13">
        <v>1742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>
        <v>469.09677419354841</v>
      </c>
      <c r="AA1143" s="13">
        <v>469.09677419354841</v>
      </c>
      <c r="AB1143" s="13">
        <v>399.03225806451616</v>
      </c>
      <c r="AC1143" s="13">
        <v>180.48387096774192</v>
      </c>
      <c r="AD1143" s="13">
        <v>93.129032258064512</v>
      </c>
      <c r="AE1143" s="13">
        <v>93.129032258064512</v>
      </c>
      <c r="AF1143" s="13">
        <v>56.193548387096776</v>
      </c>
      <c r="AG1143" s="13">
        <v>56.193548387096776</v>
      </c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>
        <v>50</v>
      </c>
      <c r="AT1143" s="13">
        <v>46</v>
      </c>
      <c r="AU1143" s="13">
        <v>27</v>
      </c>
      <c r="AV1143" s="13">
        <v>6</v>
      </c>
      <c r="AW1143" s="13">
        <v>2</v>
      </c>
      <c r="AX1143" s="13">
        <v>2</v>
      </c>
      <c r="AY1143" s="13">
        <v>1</v>
      </c>
      <c r="AZ1143" s="13">
        <v>1</v>
      </c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>
        <v>1.6129032258064515</v>
      </c>
      <c r="BM1143" s="13">
        <v>1.4838709677419355</v>
      </c>
      <c r="BN1143" s="13">
        <v>0.87096774193548387</v>
      </c>
      <c r="BO1143" s="13">
        <v>0.19354838709677419</v>
      </c>
      <c r="BP1143" s="13">
        <v>6.4516129032258063E-2</v>
      </c>
      <c r="BQ1143" s="13">
        <v>6.4516129032258063E-2</v>
      </c>
      <c r="BR1143" s="13">
        <v>3.2258064516129031E-2</v>
      </c>
      <c r="BS1143" s="13">
        <v>3.2258064516129031E-2</v>
      </c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>
        <v>43.318333333623599</v>
      </c>
    </row>
    <row r="1144" spans="1:83" x14ac:dyDescent="0.2">
      <c r="A1144" s="10" t="s">
        <v>41</v>
      </c>
      <c r="B1144" s="10">
        <v>527</v>
      </c>
      <c r="C1144" s="10" t="s">
        <v>118</v>
      </c>
      <c r="D1144" s="10">
        <v>2025</v>
      </c>
      <c r="E1144" s="13">
        <v>5</v>
      </c>
      <c r="F1144" s="13" t="s">
        <v>1449</v>
      </c>
      <c r="G1144" s="13">
        <v>41247</v>
      </c>
      <c r="H1144" s="13">
        <v>41247</v>
      </c>
      <c r="I1144" s="13">
        <v>38872.999999999993</v>
      </c>
      <c r="J1144" s="13">
        <v>26506.999999999996</v>
      </c>
      <c r="K1144" s="13">
        <v>22773.999999999996</v>
      </c>
      <c r="L1144" s="13">
        <v>20157.999999999996</v>
      </c>
      <c r="M1144" s="13">
        <v>11584</v>
      </c>
      <c r="N1144" s="13">
        <v>11584</v>
      </c>
      <c r="O1144" s="13">
        <v>11584</v>
      </c>
      <c r="P1144" s="13">
        <v>9477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>
        <v>1330.5483870967741</v>
      </c>
      <c r="AA1144" s="13">
        <v>1330.5483870967741</v>
      </c>
      <c r="AB1144" s="13">
        <v>1253.9677419354837</v>
      </c>
      <c r="AC1144" s="13">
        <v>855.06451612903209</v>
      </c>
      <c r="AD1144" s="13">
        <v>734.64516129032245</v>
      </c>
      <c r="AE1144" s="13">
        <v>650.25806451612891</v>
      </c>
      <c r="AF1144" s="13">
        <v>373.67741935483872</v>
      </c>
      <c r="AG1144" s="13">
        <v>373.67741935483872</v>
      </c>
      <c r="AH1144" s="13">
        <v>373.67741935483872</v>
      </c>
      <c r="AI1144" s="13">
        <v>305.70967741935482</v>
      </c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>
        <v>84</v>
      </c>
      <c r="AT1144" s="13">
        <v>80</v>
      </c>
      <c r="AU1144" s="13">
        <v>59</v>
      </c>
      <c r="AV1144" s="13">
        <v>21</v>
      </c>
      <c r="AW1144" s="13">
        <v>15</v>
      </c>
      <c r="AX1144" s="13">
        <v>12</v>
      </c>
      <c r="AY1144" s="13">
        <v>4</v>
      </c>
      <c r="AZ1144" s="13">
        <v>4</v>
      </c>
      <c r="BA1144" s="13">
        <v>4</v>
      </c>
      <c r="BB1144" s="13">
        <v>3</v>
      </c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>
        <v>2.7096774193548385</v>
      </c>
      <c r="BM1144" s="13">
        <v>2.5806451612903225</v>
      </c>
      <c r="BN1144" s="13">
        <v>1.903225806451613</v>
      </c>
      <c r="BO1144" s="13">
        <v>0.67741935483870963</v>
      </c>
      <c r="BP1144" s="13">
        <v>0.4838709677419355</v>
      </c>
      <c r="BQ1144" s="13">
        <v>0.38709677419354838</v>
      </c>
      <c r="BR1144" s="13">
        <v>0.12903225806451613</v>
      </c>
      <c r="BS1144" s="13">
        <v>0.12903225806451613</v>
      </c>
      <c r="BT1144" s="13">
        <v>0.12903225806451613</v>
      </c>
      <c r="BU1144" s="13">
        <v>9.6774193548387094E-2</v>
      </c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>
        <v>51.163888889132068</v>
      </c>
    </row>
    <row r="1145" spans="1:83" x14ac:dyDescent="0.2">
      <c r="A1145" s="10" t="s">
        <v>41</v>
      </c>
      <c r="B1145" s="10">
        <v>807</v>
      </c>
      <c r="C1145" s="10" t="s">
        <v>155</v>
      </c>
      <c r="D1145" s="10">
        <v>2025</v>
      </c>
      <c r="E1145" s="13">
        <v>5</v>
      </c>
      <c r="F1145" s="13" t="s">
        <v>1446</v>
      </c>
      <c r="G1145" s="13">
        <v>115238.9000000002</v>
      </c>
      <c r="H1145" s="13">
        <v>115238.9000000002</v>
      </c>
      <c r="I1145" s="13">
        <v>106073.0000000001</v>
      </c>
      <c r="J1145" s="13">
        <v>80138.999999999913</v>
      </c>
      <c r="K1145" s="13">
        <v>61255.999999999964</v>
      </c>
      <c r="L1145" s="13">
        <v>54385.999999999985</v>
      </c>
      <c r="M1145" s="13">
        <v>47978</v>
      </c>
      <c r="N1145" s="13">
        <v>41297</v>
      </c>
      <c r="O1145" s="13">
        <v>36037</v>
      </c>
      <c r="P1145" s="13">
        <v>23644</v>
      </c>
      <c r="Q1145" s="13">
        <v>14225</v>
      </c>
      <c r="R1145" s="13">
        <v>14225</v>
      </c>
      <c r="S1145" s="13">
        <v>8725</v>
      </c>
      <c r="T1145" s="13"/>
      <c r="U1145" s="13"/>
      <c r="V1145" s="13"/>
      <c r="W1145" s="13"/>
      <c r="X1145" s="13"/>
      <c r="Y1145" s="13"/>
      <c r="Z1145" s="13">
        <v>3717.3838709677484</v>
      </c>
      <c r="AA1145" s="13">
        <v>3717.3838709677484</v>
      </c>
      <c r="AB1145" s="13">
        <v>3421.7096774193583</v>
      </c>
      <c r="AC1145" s="13">
        <v>2585.1290322580617</v>
      </c>
      <c r="AD1145" s="13">
        <v>1975.9999999999989</v>
      </c>
      <c r="AE1145" s="13">
        <v>1754.387096774193</v>
      </c>
      <c r="AF1145" s="13">
        <v>1547.6774193548388</v>
      </c>
      <c r="AG1145" s="13">
        <v>1332.1612903225807</v>
      </c>
      <c r="AH1145" s="13">
        <v>1162.483870967742</v>
      </c>
      <c r="AI1145" s="13">
        <v>762.70967741935488</v>
      </c>
      <c r="AJ1145" s="13">
        <v>458.87096774193549</v>
      </c>
      <c r="AK1145" s="13">
        <v>458.87096774193549</v>
      </c>
      <c r="AL1145" s="13">
        <v>281.45161290322579</v>
      </c>
      <c r="AM1145" s="13"/>
      <c r="AN1145" s="13"/>
      <c r="AO1145" s="13"/>
      <c r="AP1145" s="13"/>
      <c r="AQ1145" s="13"/>
      <c r="AR1145" s="13"/>
      <c r="AS1145" s="13">
        <v>236</v>
      </c>
      <c r="AT1145" s="13">
        <v>220</v>
      </c>
      <c r="AU1145" s="13">
        <v>143</v>
      </c>
      <c r="AV1145" s="13">
        <v>64</v>
      </c>
      <c r="AW1145" s="13">
        <v>32</v>
      </c>
      <c r="AX1145" s="13">
        <v>24</v>
      </c>
      <c r="AY1145" s="13">
        <v>18</v>
      </c>
      <c r="AZ1145" s="13">
        <v>13</v>
      </c>
      <c r="BA1145" s="13">
        <v>10</v>
      </c>
      <c r="BB1145" s="13">
        <v>5</v>
      </c>
      <c r="BC1145" s="13">
        <v>2</v>
      </c>
      <c r="BD1145" s="13">
        <v>2</v>
      </c>
      <c r="BE1145" s="13">
        <v>1</v>
      </c>
      <c r="BF1145" s="13"/>
      <c r="BG1145" s="13"/>
      <c r="BH1145" s="13"/>
      <c r="BI1145" s="13"/>
      <c r="BJ1145" s="13"/>
      <c r="BK1145" s="13"/>
      <c r="BL1145" s="13">
        <v>7.612903225806452</v>
      </c>
      <c r="BM1145" s="13">
        <v>7.096774193548387</v>
      </c>
      <c r="BN1145" s="13">
        <v>4.612903225806452</v>
      </c>
      <c r="BO1145" s="13">
        <v>2.064516129032258</v>
      </c>
      <c r="BP1145" s="13">
        <v>1.032258064516129</v>
      </c>
      <c r="BQ1145" s="13">
        <v>0.77419354838709675</v>
      </c>
      <c r="BR1145" s="13">
        <v>0.58064516129032262</v>
      </c>
      <c r="BS1145" s="13">
        <v>0.41935483870967744</v>
      </c>
      <c r="BT1145" s="13">
        <v>0.32258064516129031</v>
      </c>
      <c r="BU1145" s="13">
        <v>0.16129032258064516</v>
      </c>
      <c r="BV1145" s="13">
        <v>6.4516129032258063E-2</v>
      </c>
      <c r="BW1145" s="13">
        <v>6.4516129032258063E-2</v>
      </c>
      <c r="BX1145" s="13">
        <v>3.2258064516129031E-2</v>
      </c>
      <c r="BY1145" s="13"/>
      <c r="BZ1145" s="13"/>
      <c r="CA1145" s="13"/>
      <c r="CB1145" s="13"/>
      <c r="CC1145" s="13"/>
      <c r="CD1145" s="13"/>
      <c r="CE1145" s="13">
        <v>163.25805555530823</v>
      </c>
    </row>
    <row r="1146" spans="1:83" x14ac:dyDescent="0.2">
      <c r="A1146" s="10" t="s">
        <v>37</v>
      </c>
      <c r="B1146" s="10">
        <v>863</v>
      </c>
      <c r="C1146" s="10" t="s">
        <v>195</v>
      </c>
      <c r="D1146" s="10">
        <v>2025</v>
      </c>
      <c r="E1146" s="13">
        <v>4</v>
      </c>
      <c r="F1146" s="13" t="s">
        <v>1459</v>
      </c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>
        <v>8</v>
      </c>
    </row>
    <row r="1147" spans="1:83" x14ac:dyDescent="0.2">
      <c r="A1147" s="10" t="s">
        <v>37</v>
      </c>
      <c r="B1147" s="10">
        <v>517</v>
      </c>
      <c r="C1147" s="10" t="s">
        <v>165</v>
      </c>
      <c r="D1147" s="10">
        <v>2025</v>
      </c>
      <c r="E1147" s="13">
        <v>4</v>
      </c>
      <c r="F1147" s="13" t="s">
        <v>1455</v>
      </c>
      <c r="G1147" s="13">
        <v>6578</v>
      </c>
      <c r="H1147" s="13">
        <v>6578</v>
      </c>
      <c r="I1147" s="13">
        <v>6161</v>
      </c>
      <c r="J1147" s="13">
        <v>4347</v>
      </c>
      <c r="K1147" s="13">
        <v>4347</v>
      </c>
      <c r="L1147" s="13">
        <v>4347</v>
      </c>
      <c r="M1147" s="13">
        <v>3282.9999999999995</v>
      </c>
      <c r="N1147" s="13">
        <v>2009</v>
      </c>
      <c r="O1147" s="13">
        <v>2009</v>
      </c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>
        <v>219.26666666666668</v>
      </c>
      <c r="AA1147" s="13">
        <v>219.26666666666668</v>
      </c>
      <c r="AB1147" s="13">
        <v>205.36666666666667</v>
      </c>
      <c r="AC1147" s="13">
        <v>144.9</v>
      </c>
      <c r="AD1147" s="13">
        <v>144.9</v>
      </c>
      <c r="AE1147" s="13">
        <v>144.9</v>
      </c>
      <c r="AF1147" s="13">
        <v>109.43333333333332</v>
      </c>
      <c r="AG1147" s="13">
        <v>66.966666666666669</v>
      </c>
      <c r="AH1147" s="13">
        <v>66.966666666666669</v>
      </c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>
        <v>11</v>
      </c>
      <c r="AT1147" s="13">
        <v>11</v>
      </c>
      <c r="AU1147" s="13">
        <v>8</v>
      </c>
      <c r="AV1147" s="13">
        <v>3</v>
      </c>
      <c r="AW1147" s="13">
        <v>3</v>
      </c>
      <c r="AX1147" s="13">
        <v>3</v>
      </c>
      <c r="AY1147" s="13">
        <v>2</v>
      </c>
      <c r="AZ1147" s="13">
        <v>1</v>
      </c>
      <c r="BA1147" s="13">
        <v>1</v>
      </c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>
        <v>0.36666666666666664</v>
      </c>
      <c r="BM1147" s="13">
        <v>0.36666666666666664</v>
      </c>
      <c r="BN1147" s="13">
        <v>0.26666666666666666</v>
      </c>
      <c r="BO1147" s="13">
        <v>0.1</v>
      </c>
      <c r="BP1147" s="13">
        <v>0.1</v>
      </c>
      <c r="BQ1147" s="13">
        <v>0.1</v>
      </c>
      <c r="BR1147" s="13">
        <v>6.6666666666666666E-2</v>
      </c>
      <c r="BS1147" s="13">
        <v>3.3333333333333333E-2</v>
      </c>
      <c r="BT1147" s="13">
        <v>3.3333333333333333E-2</v>
      </c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</row>
    <row r="1148" spans="1:83" x14ac:dyDescent="0.2">
      <c r="A1148" s="10" t="s">
        <v>37</v>
      </c>
      <c r="B1148" s="10">
        <v>544</v>
      </c>
      <c r="C1148" s="10" t="s">
        <v>99</v>
      </c>
      <c r="D1148" s="10">
        <v>2025</v>
      </c>
      <c r="E1148" s="13">
        <v>4</v>
      </c>
      <c r="F1148" s="13" t="s">
        <v>1461</v>
      </c>
      <c r="G1148" s="13">
        <v>131526.00000000009</v>
      </c>
      <c r="H1148" s="13">
        <v>131526.00000000009</v>
      </c>
      <c r="I1148" s="13">
        <v>121251.0000000001</v>
      </c>
      <c r="J1148" s="13">
        <v>78228.000000000073</v>
      </c>
      <c r="K1148" s="13">
        <v>59124.999999999964</v>
      </c>
      <c r="L1148" s="13">
        <v>50628.999999999956</v>
      </c>
      <c r="M1148" s="13">
        <v>38719.999999999956</v>
      </c>
      <c r="N1148" s="13">
        <v>29355.999999999982</v>
      </c>
      <c r="O1148" s="13">
        <v>25993.999999999982</v>
      </c>
      <c r="P1148" s="13">
        <v>14614.000000000007</v>
      </c>
      <c r="Q1148" s="13">
        <v>5530.0000000000018</v>
      </c>
      <c r="R1148" s="13">
        <v>5530.0000000000018</v>
      </c>
      <c r="S1148" s="13"/>
      <c r="T1148" s="13"/>
      <c r="U1148" s="13"/>
      <c r="V1148" s="13"/>
      <c r="W1148" s="13"/>
      <c r="X1148" s="13"/>
      <c r="Y1148" s="13"/>
      <c r="Z1148" s="13">
        <v>4384.2000000000025</v>
      </c>
      <c r="AA1148" s="13">
        <v>4384.2000000000025</v>
      </c>
      <c r="AB1148" s="13">
        <v>4041.7000000000035</v>
      </c>
      <c r="AC1148" s="13">
        <v>2607.6000000000026</v>
      </c>
      <c r="AD1148" s="13">
        <v>1970.8333333333321</v>
      </c>
      <c r="AE1148" s="13">
        <v>1687.6333333333318</v>
      </c>
      <c r="AF1148" s="13">
        <v>1290.6666666666652</v>
      </c>
      <c r="AG1148" s="13">
        <v>978.53333333333273</v>
      </c>
      <c r="AH1148" s="13">
        <v>866.46666666666601</v>
      </c>
      <c r="AI1148" s="13">
        <v>487.13333333333355</v>
      </c>
      <c r="AJ1148" s="13">
        <v>184.3333333333334</v>
      </c>
      <c r="AK1148" s="13">
        <v>184.3333333333334</v>
      </c>
      <c r="AL1148" s="13"/>
      <c r="AM1148" s="13"/>
      <c r="AN1148" s="13"/>
      <c r="AO1148" s="13"/>
      <c r="AP1148" s="13"/>
      <c r="AQ1148" s="13"/>
      <c r="AR1148" s="13"/>
      <c r="AS1148" s="13">
        <v>293</v>
      </c>
      <c r="AT1148" s="13">
        <v>287</v>
      </c>
      <c r="AU1148" s="13">
        <v>189</v>
      </c>
      <c r="AV1148" s="13">
        <v>70</v>
      </c>
      <c r="AW1148" s="13">
        <v>39</v>
      </c>
      <c r="AX1148" s="13">
        <v>29</v>
      </c>
      <c r="AY1148" s="13">
        <v>18</v>
      </c>
      <c r="AZ1148" s="13">
        <v>11</v>
      </c>
      <c r="BA1148" s="13">
        <v>9</v>
      </c>
      <c r="BB1148" s="13">
        <v>4</v>
      </c>
      <c r="BC1148" s="13">
        <v>1</v>
      </c>
      <c r="BD1148" s="13">
        <v>1</v>
      </c>
      <c r="BE1148" s="13"/>
      <c r="BF1148" s="13"/>
      <c r="BG1148" s="13"/>
      <c r="BH1148" s="13"/>
      <c r="BI1148" s="13"/>
      <c r="BJ1148" s="13"/>
      <c r="BK1148" s="13"/>
      <c r="BL1148" s="13">
        <v>9.7666666666666675</v>
      </c>
      <c r="BM1148" s="13">
        <v>9.5666666666666664</v>
      </c>
      <c r="BN1148" s="13">
        <v>6.3</v>
      </c>
      <c r="BO1148" s="13">
        <v>2.3333333333333335</v>
      </c>
      <c r="BP1148" s="13">
        <v>1.3</v>
      </c>
      <c r="BQ1148" s="13">
        <v>0.96666666666666667</v>
      </c>
      <c r="BR1148" s="13">
        <v>0.6</v>
      </c>
      <c r="BS1148" s="13">
        <v>0.36666666666666664</v>
      </c>
      <c r="BT1148" s="13">
        <v>0.3</v>
      </c>
      <c r="BU1148" s="13">
        <v>0.13333333333333333</v>
      </c>
      <c r="BV1148" s="13">
        <v>3.3333333333333333E-2</v>
      </c>
      <c r="BW1148" s="13">
        <v>3.3333333333333333E-2</v>
      </c>
      <c r="BX1148" s="13"/>
      <c r="BY1148" s="13"/>
      <c r="BZ1148" s="13"/>
      <c r="CA1148" s="13"/>
      <c r="CB1148" s="13"/>
      <c r="CC1148" s="13"/>
      <c r="CD1148" s="13"/>
      <c r="CE1148" s="13">
        <v>104.4138888891018</v>
      </c>
    </row>
    <row r="1149" spans="1:83" x14ac:dyDescent="0.2">
      <c r="A1149" s="10" t="s">
        <v>37</v>
      </c>
      <c r="B1149" s="10">
        <v>838</v>
      </c>
      <c r="C1149" s="10" t="s">
        <v>98</v>
      </c>
      <c r="D1149" s="10">
        <v>2025</v>
      </c>
      <c r="E1149" s="13">
        <v>4</v>
      </c>
      <c r="F1149" s="13" t="s">
        <v>1460</v>
      </c>
      <c r="G1149" s="13">
        <v>96</v>
      </c>
      <c r="H1149" s="13">
        <v>96</v>
      </c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>
        <v>3.2</v>
      </c>
      <c r="AA1149" s="13">
        <v>3.2</v>
      </c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>
        <v>1</v>
      </c>
      <c r="AT1149" s="13">
        <v>1</v>
      </c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>
        <v>3.3333333333333333E-2</v>
      </c>
      <c r="BM1149" s="13">
        <v>3.3333333333333333E-2</v>
      </c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</row>
    <row r="1150" spans="1:83" x14ac:dyDescent="0.2">
      <c r="A1150" s="10" t="s">
        <v>37</v>
      </c>
      <c r="B1150" s="10">
        <v>896</v>
      </c>
      <c r="C1150" s="10" t="s">
        <v>196</v>
      </c>
      <c r="D1150" s="10">
        <v>2025</v>
      </c>
      <c r="E1150" s="13">
        <v>4</v>
      </c>
      <c r="F1150" s="13" t="s">
        <v>1458</v>
      </c>
      <c r="G1150" s="13">
        <v>170</v>
      </c>
      <c r="H1150" s="13">
        <v>170</v>
      </c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>
        <v>5.666666666666667</v>
      </c>
      <c r="AA1150" s="13">
        <v>5.666666666666667</v>
      </c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>
        <v>1</v>
      </c>
      <c r="AT1150" s="13">
        <v>1</v>
      </c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>
        <v>3.3333333333333333E-2</v>
      </c>
      <c r="BM1150" s="13">
        <v>3.3333333333333333E-2</v>
      </c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</row>
    <row r="1151" spans="1:83" x14ac:dyDescent="0.2">
      <c r="A1151" s="10" t="s">
        <v>37</v>
      </c>
      <c r="B1151" s="10">
        <v>835</v>
      </c>
      <c r="C1151" s="10" t="s">
        <v>121</v>
      </c>
      <c r="D1151" s="10">
        <v>2025</v>
      </c>
      <c r="E1151" s="13">
        <v>4</v>
      </c>
      <c r="F1151" s="13" t="s">
        <v>1456</v>
      </c>
      <c r="G1151" s="13">
        <v>2308</v>
      </c>
      <c r="H1151" s="13">
        <v>2308</v>
      </c>
      <c r="I1151" s="13">
        <v>2120</v>
      </c>
      <c r="J1151" s="13">
        <v>816</v>
      </c>
      <c r="K1151" s="13">
        <v>816</v>
      </c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>
        <v>76.933333333333337</v>
      </c>
      <c r="AA1151" s="13">
        <v>76.933333333333337</v>
      </c>
      <c r="AB1151" s="13">
        <v>70.666666666666671</v>
      </c>
      <c r="AC1151" s="13">
        <v>27.2</v>
      </c>
      <c r="AD1151" s="13">
        <v>27.2</v>
      </c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>
        <v>7</v>
      </c>
      <c r="AT1151" s="13">
        <v>7</v>
      </c>
      <c r="AU1151" s="13">
        <v>5</v>
      </c>
      <c r="AV1151" s="13">
        <v>1</v>
      </c>
      <c r="AW1151" s="13">
        <v>1</v>
      </c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>
        <v>0.23333333333333334</v>
      </c>
      <c r="BM1151" s="13">
        <v>0.23333333333333334</v>
      </c>
      <c r="BN1151" s="13">
        <v>0.16666666666666666</v>
      </c>
      <c r="BO1151" s="13">
        <v>3.3333333333333333E-2</v>
      </c>
      <c r="BP1151" s="13">
        <v>3.3333333333333333E-2</v>
      </c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</row>
    <row r="1152" spans="1:83" x14ac:dyDescent="0.2">
      <c r="A1152" s="10" t="s">
        <v>37</v>
      </c>
      <c r="B1152" s="10">
        <v>552</v>
      </c>
      <c r="C1152" s="10" t="s">
        <v>180</v>
      </c>
      <c r="D1152" s="10">
        <v>2025</v>
      </c>
      <c r="E1152" s="13">
        <v>4</v>
      </c>
      <c r="F1152" s="13" t="s">
        <v>1463</v>
      </c>
      <c r="G1152" s="13">
        <v>45828.999999999956</v>
      </c>
      <c r="H1152" s="13">
        <v>45828.999999999949</v>
      </c>
      <c r="I1152" s="13">
        <v>42943.999999999949</v>
      </c>
      <c r="J1152" s="13">
        <v>33666.999999999978</v>
      </c>
      <c r="K1152" s="13">
        <v>26129.999999999971</v>
      </c>
      <c r="L1152" s="13">
        <v>22664.999999999975</v>
      </c>
      <c r="M1152" s="13">
        <v>13939.000000000013</v>
      </c>
      <c r="N1152" s="13">
        <v>13939.000000000013</v>
      </c>
      <c r="O1152" s="13">
        <v>13939.000000000013</v>
      </c>
      <c r="P1152" s="13">
        <v>9000.0000000000055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>
        <v>1527.6333333333318</v>
      </c>
      <c r="AA1152" s="13">
        <v>1527.6333333333316</v>
      </c>
      <c r="AB1152" s="13">
        <v>1431.4666666666649</v>
      </c>
      <c r="AC1152" s="13">
        <v>1122.2333333333327</v>
      </c>
      <c r="AD1152" s="13">
        <v>870.99999999999898</v>
      </c>
      <c r="AE1152" s="13">
        <v>755.4999999999992</v>
      </c>
      <c r="AF1152" s="13">
        <v>464.63333333333378</v>
      </c>
      <c r="AG1152" s="13">
        <v>464.63333333333378</v>
      </c>
      <c r="AH1152" s="13">
        <v>464.63333333333378</v>
      </c>
      <c r="AI1152" s="13">
        <v>300.00000000000017</v>
      </c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>
        <v>86</v>
      </c>
      <c r="AT1152" s="13">
        <v>81</v>
      </c>
      <c r="AU1152" s="13">
        <v>57</v>
      </c>
      <c r="AV1152" s="13">
        <v>28</v>
      </c>
      <c r="AW1152" s="13">
        <v>17</v>
      </c>
      <c r="AX1152" s="13">
        <v>13</v>
      </c>
      <c r="AY1152" s="13">
        <v>5</v>
      </c>
      <c r="AZ1152" s="13">
        <v>5</v>
      </c>
      <c r="BA1152" s="13">
        <v>5</v>
      </c>
      <c r="BB1152" s="13">
        <v>3</v>
      </c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>
        <v>2.8666666666666667</v>
      </c>
      <c r="BM1152" s="13">
        <v>2.7</v>
      </c>
      <c r="BN1152" s="13">
        <v>1.9</v>
      </c>
      <c r="BO1152" s="13">
        <v>0.93333333333333335</v>
      </c>
      <c r="BP1152" s="13">
        <v>0.56666666666666665</v>
      </c>
      <c r="BQ1152" s="13">
        <v>0.43333333333333335</v>
      </c>
      <c r="BR1152" s="13">
        <v>0.16666666666666666</v>
      </c>
      <c r="BS1152" s="13">
        <v>0.16666666666666666</v>
      </c>
      <c r="BT1152" s="13">
        <v>0.16666666666666666</v>
      </c>
      <c r="BU1152" s="13">
        <v>0.1</v>
      </c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</row>
    <row r="1153" spans="1:83" x14ac:dyDescent="0.2">
      <c r="A1153" s="10" t="s">
        <v>37</v>
      </c>
      <c r="B1153" s="10">
        <v>520</v>
      </c>
      <c r="C1153" s="10" t="s">
        <v>101</v>
      </c>
      <c r="D1153" s="10">
        <v>2025</v>
      </c>
      <c r="E1153" s="13">
        <v>4</v>
      </c>
      <c r="F1153" s="13" t="s">
        <v>1454</v>
      </c>
      <c r="G1153" s="13">
        <v>11014</v>
      </c>
      <c r="H1153" s="13">
        <v>11014</v>
      </c>
      <c r="I1153" s="13">
        <v>10502</v>
      </c>
      <c r="J1153" s="13">
        <v>7817</v>
      </c>
      <c r="K1153" s="13">
        <v>7279</v>
      </c>
      <c r="L1153" s="13">
        <v>6450</v>
      </c>
      <c r="M1153" s="13">
        <v>5344</v>
      </c>
      <c r="N1153" s="13">
        <v>5344</v>
      </c>
      <c r="O1153" s="13">
        <v>5344</v>
      </c>
      <c r="P1153" s="13">
        <v>3337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>
        <v>367.13333333333333</v>
      </c>
      <c r="AA1153" s="13">
        <v>367.13333333333333</v>
      </c>
      <c r="AB1153" s="13">
        <v>350.06666666666666</v>
      </c>
      <c r="AC1153" s="13">
        <v>260.56666666666666</v>
      </c>
      <c r="AD1153" s="13">
        <v>242.63333333333333</v>
      </c>
      <c r="AE1153" s="13">
        <v>215</v>
      </c>
      <c r="AF1153" s="13">
        <v>178.13333333333333</v>
      </c>
      <c r="AG1153" s="13">
        <v>178.13333333333333</v>
      </c>
      <c r="AH1153" s="13">
        <v>178.13333333333333</v>
      </c>
      <c r="AI1153" s="13">
        <v>111.23333333333333</v>
      </c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>
        <v>20</v>
      </c>
      <c r="AT1153" s="13">
        <v>19</v>
      </c>
      <c r="AU1153" s="13">
        <v>13</v>
      </c>
      <c r="AV1153" s="13">
        <v>5</v>
      </c>
      <c r="AW1153" s="13">
        <v>4</v>
      </c>
      <c r="AX1153" s="13">
        <v>3</v>
      </c>
      <c r="AY1153" s="13">
        <v>2</v>
      </c>
      <c r="AZ1153" s="13">
        <v>2</v>
      </c>
      <c r="BA1153" s="13">
        <v>2</v>
      </c>
      <c r="BB1153" s="13">
        <v>1</v>
      </c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>
        <v>0.66666666666666663</v>
      </c>
      <c r="BM1153" s="13">
        <v>0.6333333333333333</v>
      </c>
      <c r="BN1153" s="13">
        <v>0.43333333333333335</v>
      </c>
      <c r="BO1153" s="13">
        <v>0.16666666666666666</v>
      </c>
      <c r="BP1153" s="13">
        <v>0.13333333333333333</v>
      </c>
      <c r="BQ1153" s="13">
        <v>0.1</v>
      </c>
      <c r="BR1153" s="13">
        <v>6.6666666666666666E-2</v>
      </c>
      <c r="BS1153" s="13">
        <v>6.6666666666666666E-2</v>
      </c>
      <c r="BT1153" s="13">
        <v>6.6666666666666666E-2</v>
      </c>
      <c r="BU1153" s="13">
        <v>3.3333333333333333E-2</v>
      </c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</row>
    <row r="1154" spans="1:83" x14ac:dyDescent="0.2">
      <c r="A1154" s="10" t="s">
        <v>37</v>
      </c>
      <c r="B1154" s="10">
        <v>543</v>
      </c>
      <c r="C1154" s="10" t="s">
        <v>110</v>
      </c>
      <c r="D1154" s="10">
        <v>2025</v>
      </c>
      <c r="E1154" s="13">
        <v>4</v>
      </c>
      <c r="F1154" s="13" t="s">
        <v>1462</v>
      </c>
      <c r="G1154" s="13">
        <v>119338.95000000004</v>
      </c>
      <c r="H1154" s="13">
        <v>119338.95000000004</v>
      </c>
      <c r="I1154" s="13">
        <v>109620.00000000004</v>
      </c>
      <c r="J1154" s="13">
        <v>85891.000000000058</v>
      </c>
      <c r="K1154" s="13">
        <v>70145.999999999956</v>
      </c>
      <c r="L1154" s="13">
        <v>55824.999999999927</v>
      </c>
      <c r="M1154" s="13">
        <v>50336.999999999978</v>
      </c>
      <c r="N1154" s="13">
        <v>43551.999999999985</v>
      </c>
      <c r="O1154" s="13">
        <v>38464.999999999978</v>
      </c>
      <c r="P1154" s="13">
        <v>31454.999999999978</v>
      </c>
      <c r="Q1154" s="13">
        <v>13451.000000000002</v>
      </c>
      <c r="R1154" s="13">
        <v>13451.000000000002</v>
      </c>
      <c r="S1154" s="13"/>
      <c r="T1154" s="13"/>
      <c r="U1154" s="13"/>
      <c r="V1154" s="13"/>
      <c r="W1154" s="13"/>
      <c r="X1154" s="13"/>
      <c r="Y1154" s="13"/>
      <c r="Z1154" s="13">
        <v>3977.9650000000015</v>
      </c>
      <c r="AA1154" s="13">
        <v>3977.9650000000015</v>
      </c>
      <c r="AB1154" s="13">
        <v>3654.0000000000014</v>
      </c>
      <c r="AC1154" s="13">
        <v>2863.0333333333351</v>
      </c>
      <c r="AD1154" s="13">
        <v>2338.1999999999985</v>
      </c>
      <c r="AE1154" s="13">
        <v>1860.833333333331</v>
      </c>
      <c r="AF1154" s="13">
        <v>1677.8999999999992</v>
      </c>
      <c r="AG1154" s="13">
        <v>1451.7333333333329</v>
      </c>
      <c r="AH1154" s="13">
        <v>1282.1666666666658</v>
      </c>
      <c r="AI1154" s="13">
        <v>1048.4999999999993</v>
      </c>
      <c r="AJ1154" s="13">
        <v>448.36666666666673</v>
      </c>
      <c r="AK1154" s="13">
        <v>448.36666666666673</v>
      </c>
      <c r="AL1154" s="13"/>
      <c r="AM1154" s="13"/>
      <c r="AN1154" s="13"/>
      <c r="AO1154" s="13"/>
      <c r="AP1154" s="13"/>
      <c r="AQ1154" s="13"/>
      <c r="AR1154" s="13"/>
      <c r="AS1154" s="13">
        <v>228</v>
      </c>
      <c r="AT1154" s="13">
        <v>222</v>
      </c>
      <c r="AU1154" s="13">
        <v>140</v>
      </c>
      <c r="AV1154" s="13">
        <v>66</v>
      </c>
      <c r="AW1154" s="13">
        <v>40</v>
      </c>
      <c r="AX1154" s="13">
        <v>24</v>
      </c>
      <c r="AY1154" s="13">
        <v>19</v>
      </c>
      <c r="AZ1154" s="13">
        <v>14</v>
      </c>
      <c r="BA1154" s="13">
        <v>11</v>
      </c>
      <c r="BB1154" s="13">
        <v>8</v>
      </c>
      <c r="BC1154" s="13">
        <v>2</v>
      </c>
      <c r="BD1154" s="13">
        <v>2</v>
      </c>
      <c r="BE1154" s="13"/>
      <c r="BF1154" s="13"/>
      <c r="BG1154" s="13"/>
      <c r="BH1154" s="13"/>
      <c r="BI1154" s="13"/>
      <c r="BJ1154" s="13"/>
      <c r="BK1154" s="13"/>
      <c r="BL1154" s="13">
        <v>7.6</v>
      </c>
      <c r="BM1154" s="13">
        <v>7.4</v>
      </c>
      <c r="BN1154" s="13">
        <v>4.666666666666667</v>
      </c>
      <c r="BO1154" s="13">
        <v>2.2000000000000002</v>
      </c>
      <c r="BP1154" s="13">
        <v>1.3333333333333333</v>
      </c>
      <c r="BQ1154" s="13">
        <v>0.8</v>
      </c>
      <c r="BR1154" s="13">
        <v>0.6333333333333333</v>
      </c>
      <c r="BS1154" s="13">
        <v>0.46666666666666667</v>
      </c>
      <c r="BT1154" s="13">
        <v>0.36666666666666664</v>
      </c>
      <c r="BU1154" s="13">
        <v>0.26666666666666666</v>
      </c>
      <c r="BV1154" s="13">
        <v>6.6666666666666666E-2</v>
      </c>
      <c r="BW1154" s="13">
        <v>6.6666666666666666E-2</v>
      </c>
      <c r="BX1154" s="13"/>
      <c r="BY1154" s="13"/>
      <c r="BZ1154" s="13"/>
      <c r="CA1154" s="13"/>
      <c r="CB1154" s="13"/>
      <c r="CC1154" s="13"/>
      <c r="CD1154" s="13"/>
      <c r="CE1154" s="13">
        <v>61.83</v>
      </c>
    </row>
    <row r="1155" spans="1:83" x14ac:dyDescent="0.2">
      <c r="A1155" s="10" t="s">
        <v>37</v>
      </c>
      <c r="B1155" s="10">
        <v>817</v>
      </c>
      <c r="C1155" s="10" t="s">
        <v>93</v>
      </c>
      <c r="D1155" s="10">
        <v>2025</v>
      </c>
      <c r="E1155" s="13">
        <v>4</v>
      </c>
      <c r="F1155" s="13" t="s">
        <v>1457</v>
      </c>
      <c r="G1155" s="13">
        <v>8351</v>
      </c>
      <c r="H1155" s="13">
        <v>8351</v>
      </c>
      <c r="I1155" s="13">
        <v>7383</v>
      </c>
      <c r="J1155" s="13">
        <v>4213</v>
      </c>
      <c r="K1155" s="13">
        <v>3000</v>
      </c>
      <c r="L1155" s="13">
        <v>3000</v>
      </c>
      <c r="M1155" s="13">
        <v>3000</v>
      </c>
      <c r="N1155" s="13">
        <v>3000</v>
      </c>
      <c r="O1155" s="13">
        <v>3000</v>
      </c>
      <c r="P1155" s="13">
        <v>3000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>
        <v>278.36666666666667</v>
      </c>
      <c r="AA1155" s="13">
        <v>278.36666666666667</v>
      </c>
      <c r="AB1155" s="13">
        <v>246.1</v>
      </c>
      <c r="AC1155" s="13">
        <v>140.43333333333334</v>
      </c>
      <c r="AD1155" s="13">
        <v>100</v>
      </c>
      <c r="AE1155" s="13">
        <v>100</v>
      </c>
      <c r="AF1155" s="13">
        <v>100</v>
      </c>
      <c r="AG1155" s="13">
        <v>100</v>
      </c>
      <c r="AH1155" s="13">
        <v>100</v>
      </c>
      <c r="AI1155" s="13">
        <v>100</v>
      </c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>
        <v>21</v>
      </c>
      <c r="AT1155" s="13">
        <v>20</v>
      </c>
      <c r="AU1155" s="13">
        <v>12</v>
      </c>
      <c r="AV1155" s="13">
        <v>3</v>
      </c>
      <c r="AW1155" s="13">
        <v>1</v>
      </c>
      <c r="AX1155" s="13">
        <v>1</v>
      </c>
      <c r="AY1155" s="13">
        <v>1</v>
      </c>
      <c r="AZ1155" s="13">
        <v>1</v>
      </c>
      <c r="BA1155" s="13">
        <v>1</v>
      </c>
      <c r="BB1155" s="13">
        <v>1</v>
      </c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>
        <v>0.7</v>
      </c>
      <c r="BM1155" s="13">
        <v>0.66666666666666663</v>
      </c>
      <c r="BN1155" s="13">
        <v>0.4</v>
      </c>
      <c r="BO1155" s="13">
        <v>0.1</v>
      </c>
      <c r="BP1155" s="13">
        <v>3.3333333333333333E-2</v>
      </c>
      <c r="BQ1155" s="13">
        <v>3.3333333333333333E-2</v>
      </c>
      <c r="BR1155" s="13">
        <v>3.3333333333333333E-2</v>
      </c>
      <c r="BS1155" s="13">
        <v>3.3333333333333333E-2</v>
      </c>
      <c r="BT1155" s="13">
        <v>3.3333333333333333E-2</v>
      </c>
      <c r="BU1155" s="13">
        <v>3.3333333333333333E-2</v>
      </c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>
        <v>8</v>
      </c>
    </row>
    <row r="1156" spans="1:83" x14ac:dyDescent="0.2">
      <c r="A1156" s="10" t="s">
        <v>33</v>
      </c>
      <c r="B1156" s="10">
        <v>537</v>
      </c>
      <c r="C1156" s="10" t="s">
        <v>126</v>
      </c>
      <c r="D1156" s="10">
        <v>2025</v>
      </c>
      <c r="E1156" s="13">
        <v>4</v>
      </c>
      <c r="F1156" s="13" t="s">
        <v>1465</v>
      </c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>
        <v>46.204166666662786</v>
      </c>
    </row>
    <row r="1157" spans="1:83" x14ac:dyDescent="0.2">
      <c r="A1157" s="10" t="s">
        <v>33</v>
      </c>
      <c r="B1157" s="10">
        <v>812</v>
      </c>
      <c r="C1157" s="10" t="s">
        <v>157</v>
      </c>
      <c r="D1157" s="10">
        <v>2025</v>
      </c>
      <c r="E1157" s="13">
        <v>4</v>
      </c>
      <c r="F1157" s="13" t="s">
        <v>1473</v>
      </c>
      <c r="G1157" s="13">
        <v>224361.84999999998</v>
      </c>
      <c r="H1157" s="13">
        <v>224361.85</v>
      </c>
      <c r="I1157" s="13">
        <v>220380.95000000004</v>
      </c>
      <c r="J1157" s="13">
        <v>188790.00000000009</v>
      </c>
      <c r="K1157" s="13">
        <v>164786.00000000009</v>
      </c>
      <c r="L1157" s="13">
        <v>155792.00000000015</v>
      </c>
      <c r="M1157" s="13">
        <v>136158.00000000023</v>
      </c>
      <c r="N1157" s="13">
        <v>121470.00000000023</v>
      </c>
      <c r="O1157" s="13">
        <v>111490.00000000025</v>
      </c>
      <c r="P1157" s="13">
        <v>104334.00000000028</v>
      </c>
      <c r="Q1157" s="13">
        <v>46790.999999999985</v>
      </c>
      <c r="R1157" s="13">
        <v>46790.999999999985</v>
      </c>
      <c r="S1157" s="13">
        <v>29561</v>
      </c>
      <c r="T1157" s="13">
        <v>29561</v>
      </c>
      <c r="U1157" s="13">
        <v>29561</v>
      </c>
      <c r="V1157" s="13">
        <v>16433</v>
      </c>
      <c r="W1157" s="13"/>
      <c r="X1157" s="13"/>
      <c r="Y1157" s="13"/>
      <c r="Z1157" s="13">
        <v>7478.7283333333326</v>
      </c>
      <c r="AA1157" s="13">
        <v>7478.7283333333335</v>
      </c>
      <c r="AB1157" s="13">
        <v>7346.0316666666677</v>
      </c>
      <c r="AC1157" s="13">
        <v>6293.0000000000027</v>
      </c>
      <c r="AD1157" s="13">
        <v>5492.8666666666695</v>
      </c>
      <c r="AE1157" s="13">
        <v>5193.0666666666712</v>
      </c>
      <c r="AF1157" s="13">
        <v>4538.6000000000076</v>
      </c>
      <c r="AG1157" s="13">
        <v>4049.0000000000077</v>
      </c>
      <c r="AH1157" s="13">
        <v>3716.3333333333417</v>
      </c>
      <c r="AI1157" s="13">
        <v>3477.8000000000093</v>
      </c>
      <c r="AJ1157" s="13">
        <v>1559.6999999999996</v>
      </c>
      <c r="AK1157" s="13">
        <v>1559.6999999999996</v>
      </c>
      <c r="AL1157" s="13">
        <v>985.36666666666667</v>
      </c>
      <c r="AM1157" s="13">
        <v>985.36666666666667</v>
      </c>
      <c r="AN1157" s="13">
        <v>985.36666666666667</v>
      </c>
      <c r="AO1157" s="13">
        <v>547.76666666666665</v>
      </c>
      <c r="AP1157" s="13"/>
      <c r="AQ1157" s="13"/>
      <c r="AR1157" s="13"/>
      <c r="AS1157" s="13">
        <v>261</v>
      </c>
      <c r="AT1157" s="13">
        <v>238</v>
      </c>
      <c r="AU1157" s="13">
        <v>207</v>
      </c>
      <c r="AV1157" s="13">
        <v>111</v>
      </c>
      <c r="AW1157" s="13">
        <v>71</v>
      </c>
      <c r="AX1157" s="13">
        <v>61</v>
      </c>
      <c r="AY1157" s="13">
        <v>43</v>
      </c>
      <c r="AZ1157" s="13">
        <v>32</v>
      </c>
      <c r="BA1157" s="13">
        <v>26</v>
      </c>
      <c r="BB1157" s="13">
        <v>23</v>
      </c>
      <c r="BC1157" s="13">
        <v>5</v>
      </c>
      <c r="BD1157" s="13">
        <v>5</v>
      </c>
      <c r="BE1157" s="13">
        <v>2</v>
      </c>
      <c r="BF1157" s="13">
        <v>2</v>
      </c>
      <c r="BG1157" s="13">
        <v>2</v>
      </c>
      <c r="BH1157" s="13">
        <v>1</v>
      </c>
      <c r="BI1157" s="13"/>
      <c r="BJ1157" s="13"/>
      <c r="BK1157" s="13"/>
      <c r="BL1157" s="13">
        <v>8.6999999999999993</v>
      </c>
      <c r="BM1157" s="13">
        <v>7.9333333333333336</v>
      </c>
      <c r="BN1157" s="13">
        <v>6.9</v>
      </c>
      <c r="BO1157" s="13">
        <v>3.7</v>
      </c>
      <c r="BP1157" s="13">
        <v>2.3666666666666667</v>
      </c>
      <c r="BQ1157" s="13">
        <v>2.0333333333333332</v>
      </c>
      <c r="BR1157" s="13">
        <v>1.4333333333333333</v>
      </c>
      <c r="BS1157" s="13">
        <v>1.0666666666666667</v>
      </c>
      <c r="BT1157" s="13">
        <v>0.8666666666666667</v>
      </c>
      <c r="BU1157" s="13">
        <v>0.76666666666666672</v>
      </c>
      <c r="BV1157" s="13">
        <v>0.16666666666666666</v>
      </c>
      <c r="BW1157" s="13">
        <v>0.16666666666666666</v>
      </c>
      <c r="BX1157" s="13">
        <v>6.6666666666666666E-2</v>
      </c>
      <c r="BY1157" s="13">
        <v>6.6666666666666666E-2</v>
      </c>
      <c r="BZ1157" s="13">
        <v>6.6666666666666666E-2</v>
      </c>
      <c r="CA1157" s="13">
        <v>3.3333333333333333E-2</v>
      </c>
      <c r="CB1157" s="13"/>
      <c r="CC1157" s="13"/>
      <c r="CD1157" s="13"/>
      <c r="CE1157" s="13">
        <v>154.59361111116596</v>
      </c>
    </row>
    <row r="1158" spans="1:83" x14ac:dyDescent="0.2">
      <c r="A1158" s="10" t="s">
        <v>33</v>
      </c>
      <c r="B1158" s="10">
        <v>523</v>
      </c>
      <c r="C1158" s="10" t="s">
        <v>114</v>
      </c>
      <c r="D1158" s="10">
        <v>2025</v>
      </c>
      <c r="E1158" s="13">
        <v>4</v>
      </c>
      <c r="F1158" s="13" t="s">
        <v>1475</v>
      </c>
      <c r="G1158" s="13">
        <v>177663.80000000042</v>
      </c>
      <c r="H1158" s="13">
        <v>177663.80000000054</v>
      </c>
      <c r="I1158" s="13">
        <v>172812.85000000059</v>
      </c>
      <c r="J1158" s="13">
        <v>138514.95000000051</v>
      </c>
      <c r="K1158" s="13">
        <v>105055.95000000042</v>
      </c>
      <c r="L1158" s="13">
        <v>101494.95000000032</v>
      </c>
      <c r="M1158" s="13">
        <v>84138.950000000201</v>
      </c>
      <c r="N1158" s="13">
        <v>71229.000000000015</v>
      </c>
      <c r="O1158" s="13">
        <v>64706.999999999891</v>
      </c>
      <c r="P1158" s="13">
        <v>44121.999999999935</v>
      </c>
      <c r="Q1158" s="13">
        <v>10767.000000000005</v>
      </c>
      <c r="R1158" s="13">
        <v>5500.0000000000018</v>
      </c>
      <c r="S1158" s="13"/>
      <c r="T1158" s="13"/>
      <c r="U1158" s="13"/>
      <c r="V1158" s="13"/>
      <c r="W1158" s="13"/>
      <c r="X1158" s="13"/>
      <c r="Y1158" s="13"/>
      <c r="Z1158" s="13">
        <v>5922.1266666666806</v>
      </c>
      <c r="AA1158" s="13">
        <v>5922.1266666666843</v>
      </c>
      <c r="AB1158" s="13">
        <v>5760.4283333333533</v>
      </c>
      <c r="AC1158" s="13">
        <v>4617.1650000000172</v>
      </c>
      <c r="AD1158" s="13">
        <v>3501.8650000000139</v>
      </c>
      <c r="AE1158" s="13">
        <v>3383.1650000000104</v>
      </c>
      <c r="AF1158" s="13">
        <v>2804.6316666666735</v>
      </c>
      <c r="AG1158" s="13">
        <v>2374.3000000000006</v>
      </c>
      <c r="AH1158" s="13">
        <v>2156.8999999999965</v>
      </c>
      <c r="AI1158" s="13">
        <v>1470.7333333333311</v>
      </c>
      <c r="AJ1158" s="13">
        <v>358.9000000000002</v>
      </c>
      <c r="AK1158" s="13">
        <v>183.3333333333334</v>
      </c>
      <c r="AL1158" s="13"/>
      <c r="AM1158" s="13"/>
      <c r="AN1158" s="13"/>
      <c r="AO1158" s="13"/>
      <c r="AP1158" s="13"/>
      <c r="AQ1158" s="13"/>
      <c r="AR1158" s="13"/>
      <c r="AS1158" s="13">
        <v>274</v>
      </c>
      <c r="AT1158" s="13">
        <v>262</v>
      </c>
      <c r="AU1158" s="13">
        <v>218</v>
      </c>
      <c r="AV1158" s="13">
        <v>109</v>
      </c>
      <c r="AW1158" s="13">
        <v>56</v>
      </c>
      <c r="AX1158" s="13">
        <v>52</v>
      </c>
      <c r="AY1158" s="13">
        <v>36</v>
      </c>
      <c r="AZ1158" s="13">
        <v>26</v>
      </c>
      <c r="BA1158" s="13">
        <v>22</v>
      </c>
      <c r="BB1158" s="13">
        <v>13</v>
      </c>
      <c r="BC1158" s="13">
        <v>2</v>
      </c>
      <c r="BD1158" s="13">
        <v>1</v>
      </c>
      <c r="BE1158" s="13"/>
      <c r="BF1158" s="13"/>
      <c r="BG1158" s="13"/>
      <c r="BH1158" s="13"/>
      <c r="BI1158" s="13"/>
      <c r="BJ1158" s="13"/>
      <c r="BK1158" s="13"/>
      <c r="BL1158" s="13">
        <v>9.1333333333333329</v>
      </c>
      <c r="BM1158" s="13">
        <v>8.7333333333333325</v>
      </c>
      <c r="BN1158" s="13">
        <v>7.2666666666666666</v>
      </c>
      <c r="BO1158" s="13">
        <v>3.6333333333333333</v>
      </c>
      <c r="BP1158" s="13">
        <v>1.8666666666666667</v>
      </c>
      <c r="BQ1158" s="13">
        <v>1.7333333333333334</v>
      </c>
      <c r="BR1158" s="13">
        <v>1.2</v>
      </c>
      <c r="BS1158" s="13">
        <v>0.8666666666666667</v>
      </c>
      <c r="BT1158" s="13">
        <v>0.73333333333333328</v>
      </c>
      <c r="BU1158" s="13">
        <v>0.43333333333333335</v>
      </c>
      <c r="BV1158" s="13">
        <v>6.6666666666666666E-2</v>
      </c>
      <c r="BW1158" s="13">
        <v>3.3333333333333333E-2</v>
      </c>
      <c r="BX1158" s="13"/>
      <c r="BY1158" s="13"/>
      <c r="BZ1158" s="13"/>
      <c r="CA1158" s="13"/>
      <c r="CB1158" s="13"/>
      <c r="CC1158" s="13"/>
      <c r="CD1158" s="13"/>
      <c r="CE1158" s="13">
        <v>167.99138888888294</v>
      </c>
    </row>
    <row r="1159" spans="1:83" x14ac:dyDescent="0.2">
      <c r="A1159" s="10" t="s">
        <v>33</v>
      </c>
      <c r="B1159" s="10">
        <v>805</v>
      </c>
      <c r="C1159" s="10" t="s">
        <v>137</v>
      </c>
      <c r="D1159" s="10">
        <v>2025</v>
      </c>
      <c r="E1159" s="13">
        <v>4</v>
      </c>
      <c r="F1159" s="13" t="s">
        <v>1470</v>
      </c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>
        <v>11.6</v>
      </c>
    </row>
    <row r="1160" spans="1:83" x14ac:dyDescent="0.2">
      <c r="A1160" s="10" t="s">
        <v>33</v>
      </c>
      <c r="B1160" s="10">
        <v>886</v>
      </c>
      <c r="C1160" s="10" t="s">
        <v>116</v>
      </c>
      <c r="D1160" s="10">
        <v>2025</v>
      </c>
      <c r="E1160" s="13">
        <v>4</v>
      </c>
      <c r="F1160" s="13" t="s">
        <v>1468</v>
      </c>
      <c r="G1160" s="13">
        <v>107827.72000000026</v>
      </c>
      <c r="H1160" s="13">
        <v>107827.72000000023</v>
      </c>
      <c r="I1160" s="13">
        <v>103388.92000000014</v>
      </c>
      <c r="J1160" s="13">
        <v>84161.00000000016</v>
      </c>
      <c r="K1160" s="13">
        <v>65734.999999999956</v>
      </c>
      <c r="L1160" s="13">
        <v>63080.999999999956</v>
      </c>
      <c r="M1160" s="13">
        <v>57799.999999999942</v>
      </c>
      <c r="N1160" s="13">
        <v>49644.999999999956</v>
      </c>
      <c r="O1160" s="13">
        <v>39800.999999999956</v>
      </c>
      <c r="P1160" s="13">
        <v>35404.999999999964</v>
      </c>
      <c r="Q1160" s="13">
        <v>11000.000000000005</v>
      </c>
      <c r="R1160" s="13">
        <v>11000.000000000005</v>
      </c>
      <c r="S1160" s="13"/>
      <c r="T1160" s="13"/>
      <c r="U1160" s="13"/>
      <c r="V1160" s="13"/>
      <c r="W1160" s="13"/>
      <c r="X1160" s="13"/>
      <c r="Y1160" s="13"/>
      <c r="Z1160" s="13">
        <v>3594.2573333333421</v>
      </c>
      <c r="AA1160" s="13">
        <v>3594.2573333333412</v>
      </c>
      <c r="AB1160" s="13">
        <v>3446.297333333338</v>
      </c>
      <c r="AC1160" s="13">
        <v>2805.3666666666718</v>
      </c>
      <c r="AD1160" s="13">
        <v>2191.1666666666652</v>
      </c>
      <c r="AE1160" s="13">
        <v>2102.6999999999985</v>
      </c>
      <c r="AF1160" s="13">
        <v>1926.6666666666647</v>
      </c>
      <c r="AG1160" s="13">
        <v>1654.8333333333319</v>
      </c>
      <c r="AH1160" s="13">
        <v>1326.6999999999985</v>
      </c>
      <c r="AI1160" s="13">
        <v>1180.1666666666654</v>
      </c>
      <c r="AJ1160" s="13">
        <v>366.66666666666686</v>
      </c>
      <c r="AK1160" s="13">
        <v>366.66666666666686</v>
      </c>
      <c r="AL1160" s="13"/>
      <c r="AM1160" s="13"/>
      <c r="AN1160" s="13"/>
      <c r="AO1160" s="13"/>
      <c r="AP1160" s="13"/>
      <c r="AQ1160" s="13"/>
      <c r="AR1160" s="13"/>
      <c r="AS1160" s="13">
        <v>172</v>
      </c>
      <c r="AT1160" s="13">
        <v>156</v>
      </c>
      <c r="AU1160" s="13">
        <v>120</v>
      </c>
      <c r="AV1160" s="13">
        <v>61</v>
      </c>
      <c r="AW1160" s="13">
        <v>32</v>
      </c>
      <c r="AX1160" s="13">
        <v>29</v>
      </c>
      <c r="AY1160" s="13">
        <v>24</v>
      </c>
      <c r="AZ1160" s="13">
        <v>18</v>
      </c>
      <c r="BA1160" s="13">
        <v>12</v>
      </c>
      <c r="BB1160" s="13">
        <v>10</v>
      </c>
      <c r="BC1160" s="13">
        <v>2</v>
      </c>
      <c r="BD1160" s="13">
        <v>2</v>
      </c>
      <c r="BE1160" s="13"/>
      <c r="BF1160" s="13"/>
      <c r="BG1160" s="13"/>
      <c r="BH1160" s="13"/>
      <c r="BI1160" s="13"/>
      <c r="BJ1160" s="13"/>
      <c r="BK1160" s="13"/>
      <c r="BL1160" s="13">
        <v>5.7333333333333334</v>
      </c>
      <c r="BM1160" s="13">
        <v>5.2</v>
      </c>
      <c r="BN1160" s="13">
        <v>4</v>
      </c>
      <c r="BO1160" s="13">
        <v>2.0333333333333332</v>
      </c>
      <c r="BP1160" s="13">
        <v>1.0666666666666667</v>
      </c>
      <c r="BQ1160" s="13">
        <v>0.96666666666666667</v>
      </c>
      <c r="BR1160" s="13">
        <v>0.8</v>
      </c>
      <c r="BS1160" s="13">
        <v>0.6</v>
      </c>
      <c r="BT1160" s="13">
        <v>0.4</v>
      </c>
      <c r="BU1160" s="13">
        <v>0.33333333333333331</v>
      </c>
      <c r="BV1160" s="13">
        <v>6.6666666666666666E-2</v>
      </c>
      <c r="BW1160" s="13">
        <v>6.6666666666666666E-2</v>
      </c>
      <c r="BX1160" s="13"/>
      <c r="BY1160" s="13"/>
      <c r="BZ1160" s="13"/>
      <c r="CA1160" s="13"/>
      <c r="CB1160" s="13"/>
      <c r="CC1160" s="13"/>
      <c r="CD1160" s="13"/>
      <c r="CE1160" s="13">
        <v>137.05472222180106</v>
      </c>
    </row>
    <row r="1161" spans="1:83" x14ac:dyDescent="0.2">
      <c r="A1161" s="10" t="s">
        <v>33</v>
      </c>
      <c r="B1161" s="10">
        <v>898</v>
      </c>
      <c r="C1161" s="10" t="s">
        <v>107</v>
      </c>
      <c r="D1161" s="10">
        <v>2025</v>
      </c>
      <c r="E1161" s="13">
        <v>4</v>
      </c>
      <c r="F1161" s="13" t="s">
        <v>1476</v>
      </c>
      <c r="G1161" s="13">
        <v>1499</v>
      </c>
      <c r="H1161" s="13">
        <v>1499</v>
      </c>
      <c r="I1161" s="13">
        <v>1499</v>
      </c>
      <c r="J1161" s="13">
        <v>1499</v>
      </c>
      <c r="K1161" s="13">
        <v>1499</v>
      </c>
      <c r="L1161" s="13">
        <v>1499</v>
      </c>
      <c r="M1161" s="13">
        <v>1499</v>
      </c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>
        <v>49.966666666666669</v>
      </c>
      <c r="AA1161" s="13">
        <v>49.966666666666669</v>
      </c>
      <c r="AB1161" s="13">
        <v>49.966666666666669</v>
      </c>
      <c r="AC1161" s="13">
        <v>49.966666666666669</v>
      </c>
      <c r="AD1161" s="13">
        <v>49.966666666666669</v>
      </c>
      <c r="AE1161" s="13">
        <v>49.966666666666669</v>
      </c>
      <c r="AF1161" s="13">
        <v>49.966666666666669</v>
      </c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>
        <v>1</v>
      </c>
      <c r="AT1161" s="13">
        <v>1</v>
      </c>
      <c r="AU1161" s="13">
        <v>1</v>
      </c>
      <c r="AV1161" s="13">
        <v>1</v>
      </c>
      <c r="AW1161" s="13">
        <v>1</v>
      </c>
      <c r="AX1161" s="13">
        <v>1</v>
      </c>
      <c r="AY1161" s="13">
        <v>1</v>
      </c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>
        <v>3.3333333333333333E-2</v>
      </c>
      <c r="BM1161" s="13">
        <v>3.3333333333333333E-2</v>
      </c>
      <c r="BN1161" s="13">
        <v>3.3333333333333333E-2</v>
      </c>
      <c r="BO1161" s="13">
        <v>3.3333333333333333E-2</v>
      </c>
      <c r="BP1161" s="13">
        <v>3.3333333333333333E-2</v>
      </c>
      <c r="BQ1161" s="13">
        <v>3.3333333333333333E-2</v>
      </c>
      <c r="BR1161" s="13">
        <v>3.3333333333333333E-2</v>
      </c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</row>
    <row r="1162" spans="1:83" x14ac:dyDescent="0.2">
      <c r="A1162" s="10" t="s">
        <v>33</v>
      </c>
      <c r="B1162" s="10">
        <v>832</v>
      </c>
      <c r="C1162" s="10" t="s">
        <v>115</v>
      </c>
      <c r="D1162" s="10">
        <v>2025</v>
      </c>
      <c r="E1162" s="13">
        <v>4</v>
      </c>
      <c r="F1162" s="13" t="s">
        <v>1471</v>
      </c>
      <c r="G1162" s="13">
        <v>250052.72000000023</v>
      </c>
      <c r="H1162" s="13">
        <v>250052.72000000029</v>
      </c>
      <c r="I1162" s="13">
        <v>245524.80000000022</v>
      </c>
      <c r="J1162" s="13">
        <v>214950.90000000011</v>
      </c>
      <c r="K1162" s="13">
        <v>184539.00000000009</v>
      </c>
      <c r="L1162" s="13">
        <v>173758.00000000015</v>
      </c>
      <c r="M1162" s="13">
        <v>150973.00000000006</v>
      </c>
      <c r="N1162" s="13">
        <v>140144.00000000006</v>
      </c>
      <c r="O1162" s="13">
        <v>128223.00000000006</v>
      </c>
      <c r="P1162" s="13">
        <v>109771.00000000003</v>
      </c>
      <c r="Q1162" s="13">
        <v>67092</v>
      </c>
      <c r="R1162" s="13">
        <v>67092</v>
      </c>
      <c r="S1162" s="13">
        <v>32378</v>
      </c>
      <c r="T1162" s="13">
        <v>23666</v>
      </c>
      <c r="U1162" s="13">
        <v>23666</v>
      </c>
      <c r="V1162" s="13"/>
      <c r="W1162" s="13"/>
      <c r="X1162" s="13"/>
      <c r="Y1162" s="13"/>
      <c r="Z1162" s="13">
        <v>8335.0906666666742</v>
      </c>
      <c r="AA1162" s="13">
        <v>8335.090666666676</v>
      </c>
      <c r="AB1162" s="13">
        <v>8184.1600000000071</v>
      </c>
      <c r="AC1162" s="13">
        <v>7165.0300000000034</v>
      </c>
      <c r="AD1162" s="13">
        <v>6151.3000000000029</v>
      </c>
      <c r="AE1162" s="13">
        <v>5791.9333333333379</v>
      </c>
      <c r="AF1162" s="13">
        <v>5032.4333333333352</v>
      </c>
      <c r="AG1162" s="13">
        <v>4671.466666666669</v>
      </c>
      <c r="AH1162" s="13">
        <v>4274.1000000000022</v>
      </c>
      <c r="AI1162" s="13">
        <v>3659.0333333333342</v>
      </c>
      <c r="AJ1162" s="13">
        <v>2236.4</v>
      </c>
      <c r="AK1162" s="13">
        <v>2236.4</v>
      </c>
      <c r="AL1162" s="13">
        <v>1079.2666666666667</v>
      </c>
      <c r="AM1162" s="13">
        <v>788.86666666666667</v>
      </c>
      <c r="AN1162" s="13">
        <v>788.86666666666667</v>
      </c>
      <c r="AO1162" s="13"/>
      <c r="AP1162" s="13"/>
      <c r="AQ1162" s="13"/>
      <c r="AR1162" s="13"/>
      <c r="AS1162" s="13">
        <v>297</v>
      </c>
      <c r="AT1162" s="13">
        <v>263</v>
      </c>
      <c r="AU1162" s="13">
        <v>224</v>
      </c>
      <c r="AV1162" s="13">
        <v>130</v>
      </c>
      <c r="AW1162" s="13">
        <v>79</v>
      </c>
      <c r="AX1162" s="13">
        <v>67</v>
      </c>
      <c r="AY1162" s="13">
        <v>46</v>
      </c>
      <c r="AZ1162" s="13">
        <v>38</v>
      </c>
      <c r="BA1162" s="13">
        <v>31</v>
      </c>
      <c r="BB1162" s="13">
        <v>23</v>
      </c>
      <c r="BC1162" s="13">
        <v>9</v>
      </c>
      <c r="BD1162" s="13">
        <v>9</v>
      </c>
      <c r="BE1162" s="13">
        <v>3</v>
      </c>
      <c r="BF1162" s="13">
        <v>2</v>
      </c>
      <c r="BG1162" s="13">
        <v>2</v>
      </c>
      <c r="BH1162" s="13"/>
      <c r="BI1162" s="13"/>
      <c r="BJ1162" s="13"/>
      <c r="BK1162" s="13"/>
      <c r="BL1162" s="13">
        <v>9.9</v>
      </c>
      <c r="BM1162" s="13">
        <v>8.7666666666666675</v>
      </c>
      <c r="BN1162" s="13">
        <v>7.4666666666666668</v>
      </c>
      <c r="BO1162" s="13">
        <v>4.333333333333333</v>
      </c>
      <c r="BP1162" s="13">
        <v>2.6333333333333333</v>
      </c>
      <c r="BQ1162" s="13">
        <v>2.2333333333333334</v>
      </c>
      <c r="BR1162" s="13">
        <v>1.5333333333333334</v>
      </c>
      <c r="BS1162" s="13">
        <v>1.2666666666666666</v>
      </c>
      <c r="BT1162" s="13">
        <v>1.0333333333333334</v>
      </c>
      <c r="BU1162" s="13">
        <v>0.76666666666666672</v>
      </c>
      <c r="BV1162" s="13">
        <v>0.3</v>
      </c>
      <c r="BW1162" s="13">
        <v>0.3</v>
      </c>
      <c r="BX1162" s="13">
        <v>0.1</v>
      </c>
      <c r="BY1162" s="13">
        <v>6.6666666666666666E-2</v>
      </c>
      <c r="BZ1162" s="13">
        <v>6.6666666666666666E-2</v>
      </c>
      <c r="CA1162" s="13"/>
      <c r="CB1162" s="13"/>
      <c r="CC1162" s="13"/>
      <c r="CD1162" s="13"/>
      <c r="CE1162" s="13">
        <v>167.36611111118691</v>
      </c>
    </row>
    <row r="1163" spans="1:83" x14ac:dyDescent="0.2">
      <c r="A1163" s="10" t="s">
        <v>33</v>
      </c>
      <c r="B1163" s="10">
        <v>863</v>
      </c>
      <c r="C1163" s="10" t="s">
        <v>195</v>
      </c>
      <c r="D1163" s="10">
        <v>2025</v>
      </c>
      <c r="E1163" s="13">
        <v>4</v>
      </c>
      <c r="F1163" s="13" t="s">
        <v>1467</v>
      </c>
      <c r="G1163" s="13">
        <v>25221.000000000007</v>
      </c>
      <c r="H1163" s="13">
        <v>25221.000000000004</v>
      </c>
      <c r="I1163" s="13">
        <v>24476.000000000004</v>
      </c>
      <c r="J1163" s="13">
        <v>17538</v>
      </c>
      <c r="K1163" s="13">
        <v>16384</v>
      </c>
      <c r="L1163" s="13">
        <v>12742.999999999998</v>
      </c>
      <c r="M1163" s="13">
        <v>11595.999999999998</v>
      </c>
      <c r="N1163" s="13">
        <v>9000</v>
      </c>
      <c r="O1163" s="13">
        <v>9000</v>
      </c>
      <c r="P1163" s="13">
        <v>9000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>
        <v>840.70000000000027</v>
      </c>
      <c r="AA1163" s="13">
        <v>840.70000000000016</v>
      </c>
      <c r="AB1163" s="13">
        <v>815.86666666666679</v>
      </c>
      <c r="AC1163" s="13">
        <v>584.6</v>
      </c>
      <c r="AD1163" s="13">
        <v>546.13333333333333</v>
      </c>
      <c r="AE1163" s="13">
        <v>424.76666666666659</v>
      </c>
      <c r="AF1163" s="13">
        <v>386.53333333333325</v>
      </c>
      <c r="AG1163" s="13">
        <v>300</v>
      </c>
      <c r="AH1163" s="13">
        <v>300</v>
      </c>
      <c r="AI1163" s="13">
        <v>300</v>
      </c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>
        <v>46</v>
      </c>
      <c r="AT1163" s="13">
        <v>40</v>
      </c>
      <c r="AU1163" s="13">
        <v>33</v>
      </c>
      <c r="AV1163" s="13">
        <v>12</v>
      </c>
      <c r="AW1163" s="13">
        <v>10</v>
      </c>
      <c r="AX1163" s="13">
        <v>6</v>
      </c>
      <c r="AY1163" s="13">
        <v>5</v>
      </c>
      <c r="AZ1163" s="13">
        <v>3</v>
      </c>
      <c r="BA1163" s="13">
        <v>3</v>
      </c>
      <c r="BB1163" s="13">
        <v>3</v>
      </c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>
        <v>1.5333333333333334</v>
      </c>
      <c r="BM1163" s="13">
        <v>1.3333333333333333</v>
      </c>
      <c r="BN1163" s="13">
        <v>1.1000000000000001</v>
      </c>
      <c r="BO1163" s="13">
        <v>0.4</v>
      </c>
      <c r="BP1163" s="13">
        <v>0.33333333333333331</v>
      </c>
      <c r="BQ1163" s="13">
        <v>0.2</v>
      </c>
      <c r="BR1163" s="13">
        <v>0.16666666666666666</v>
      </c>
      <c r="BS1163" s="13">
        <v>0.1</v>
      </c>
      <c r="BT1163" s="13">
        <v>0.1</v>
      </c>
      <c r="BU1163" s="13">
        <v>0.1</v>
      </c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>
        <v>61.66277777766809</v>
      </c>
    </row>
    <row r="1164" spans="1:83" x14ac:dyDescent="0.2">
      <c r="A1164" s="10" t="s">
        <v>33</v>
      </c>
      <c r="B1164" s="10">
        <v>547</v>
      </c>
      <c r="C1164" s="10" t="s">
        <v>94</v>
      </c>
      <c r="D1164" s="10">
        <v>2025</v>
      </c>
      <c r="E1164" s="13">
        <v>4</v>
      </c>
      <c r="F1164" s="13" t="s">
        <v>1472</v>
      </c>
      <c r="G1164" s="13">
        <v>310</v>
      </c>
      <c r="H1164" s="13">
        <v>310</v>
      </c>
      <c r="I1164" s="13">
        <v>310</v>
      </c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>
        <v>10.333333333333334</v>
      </c>
      <c r="AA1164" s="13">
        <v>10.333333333333334</v>
      </c>
      <c r="AB1164" s="13">
        <v>10.333333333333334</v>
      </c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>
        <v>2</v>
      </c>
      <c r="AT1164" s="13">
        <v>1</v>
      </c>
      <c r="AU1164" s="13">
        <v>1</v>
      </c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>
        <v>6.6666666666666666E-2</v>
      </c>
      <c r="BM1164" s="13">
        <v>3.3333333333333333E-2</v>
      </c>
      <c r="BN1164" s="13">
        <v>3.3333333333333333E-2</v>
      </c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</row>
    <row r="1165" spans="1:83" x14ac:dyDescent="0.2">
      <c r="A1165" s="10" t="s">
        <v>33</v>
      </c>
      <c r="B1165" s="10">
        <v>889</v>
      </c>
      <c r="C1165" s="10" t="s">
        <v>106</v>
      </c>
      <c r="D1165" s="10">
        <v>2025</v>
      </c>
      <c r="E1165" s="13">
        <v>4</v>
      </c>
      <c r="F1165" s="13" t="s">
        <v>1469</v>
      </c>
      <c r="G1165" s="13">
        <v>107589.85000000021</v>
      </c>
      <c r="H1165" s="13">
        <v>107589.85000000018</v>
      </c>
      <c r="I1165" s="13">
        <v>103108.00000000017</v>
      </c>
      <c r="J1165" s="13">
        <v>83382</v>
      </c>
      <c r="K1165" s="13">
        <v>65814.999999999971</v>
      </c>
      <c r="L1165" s="13">
        <v>64906.999999999964</v>
      </c>
      <c r="M1165" s="13">
        <v>57580.999999999964</v>
      </c>
      <c r="N1165" s="13">
        <v>49375.999999999971</v>
      </c>
      <c r="O1165" s="13">
        <v>45659.999999999971</v>
      </c>
      <c r="P1165" s="13">
        <v>41620.999999999978</v>
      </c>
      <c r="Q1165" s="13">
        <v>11372.000000000004</v>
      </c>
      <c r="R1165" s="13">
        <v>11372.000000000004</v>
      </c>
      <c r="S1165" s="13"/>
      <c r="T1165" s="13"/>
      <c r="U1165" s="13"/>
      <c r="V1165" s="13"/>
      <c r="W1165" s="13"/>
      <c r="X1165" s="13"/>
      <c r="Y1165" s="13"/>
      <c r="Z1165" s="13">
        <v>3586.3283333333402</v>
      </c>
      <c r="AA1165" s="13">
        <v>3586.3283333333393</v>
      </c>
      <c r="AB1165" s="13">
        <v>3436.9333333333393</v>
      </c>
      <c r="AC1165" s="13">
        <v>2779.4</v>
      </c>
      <c r="AD1165" s="13">
        <v>2193.8333333333326</v>
      </c>
      <c r="AE1165" s="13">
        <v>2163.5666666666652</v>
      </c>
      <c r="AF1165" s="13">
        <v>1919.3666666666654</v>
      </c>
      <c r="AG1165" s="13">
        <v>1645.8666666666657</v>
      </c>
      <c r="AH1165" s="13">
        <v>1521.9999999999991</v>
      </c>
      <c r="AI1165" s="13">
        <v>1387.3666666666659</v>
      </c>
      <c r="AJ1165" s="13">
        <v>379.06666666666678</v>
      </c>
      <c r="AK1165" s="13">
        <v>379.06666666666678</v>
      </c>
      <c r="AL1165" s="13"/>
      <c r="AM1165" s="13"/>
      <c r="AN1165" s="13"/>
      <c r="AO1165" s="13"/>
      <c r="AP1165" s="13"/>
      <c r="AQ1165" s="13"/>
      <c r="AR1165" s="13"/>
      <c r="AS1165" s="13">
        <v>186</v>
      </c>
      <c r="AT1165" s="13">
        <v>160</v>
      </c>
      <c r="AU1165" s="13">
        <v>121</v>
      </c>
      <c r="AV1165" s="13">
        <v>58</v>
      </c>
      <c r="AW1165" s="13">
        <v>30</v>
      </c>
      <c r="AX1165" s="13">
        <v>29</v>
      </c>
      <c r="AY1165" s="13">
        <v>22</v>
      </c>
      <c r="AZ1165" s="13">
        <v>16</v>
      </c>
      <c r="BA1165" s="13">
        <v>14</v>
      </c>
      <c r="BB1165" s="13">
        <v>12</v>
      </c>
      <c r="BC1165" s="13">
        <v>2</v>
      </c>
      <c r="BD1165" s="13">
        <v>2</v>
      </c>
      <c r="BE1165" s="13"/>
      <c r="BF1165" s="13"/>
      <c r="BG1165" s="13"/>
      <c r="BH1165" s="13"/>
      <c r="BI1165" s="13"/>
      <c r="BJ1165" s="13"/>
      <c r="BK1165" s="13"/>
      <c r="BL1165" s="13">
        <v>6.2</v>
      </c>
      <c r="BM1165" s="13">
        <v>5.333333333333333</v>
      </c>
      <c r="BN1165" s="13">
        <v>4.0333333333333332</v>
      </c>
      <c r="BO1165" s="13">
        <v>1.9333333333333333</v>
      </c>
      <c r="BP1165" s="13">
        <v>1</v>
      </c>
      <c r="BQ1165" s="13">
        <v>0.96666666666666667</v>
      </c>
      <c r="BR1165" s="13">
        <v>0.73333333333333328</v>
      </c>
      <c r="BS1165" s="13">
        <v>0.53333333333333333</v>
      </c>
      <c r="BT1165" s="13">
        <v>0.46666666666666667</v>
      </c>
      <c r="BU1165" s="13">
        <v>0.4</v>
      </c>
      <c r="BV1165" s="13">
        <v>6.6666666666666666E-2</v>
      </c>
      <c r="BW1165" s="13">
        <v>6.6666666666666666E-2</v>
      </c>
      <c r="BX1165" s="13"/>
      <c r="BY1165" s="13"/>
      <c r="BZ1165" s="13"/>
      <c r="CA1165" s="13"/>
      <c r="CB1165" s="13"/>
      <c r="CC1165" s="13"/>
      <c r="CD1165" s="13"/>
      <c r="CE1165" s="13">
        <v>145.72138888871996</v>
      </c>
    </row>
    <row r="1166" spans="1:83" x14ac:dyDescent="0.2">
      <c r="A1166" s="10" t="s">
        <v>33</v>
      </c>
      <c r="B1166" s="10">
        <v>520</v>
      </c>
      <c r="C1166" s="10" t="s">
        <v>101</v>
      </c>
      <c r="D1166" s="10">
        <v>2025</v>
      </c>
      <c r="E1166" s="13">
        <v>4</v>
      </c>
      <c r="F1166" s="13" t="s">
        <v>1466</v>
      </c>
      <c r="G1166" s="13">
        <v>1499</v>
      </c>
      <c r="H1166" s="13">
        <v>1499</v>
      </c>
      <c r="I1166" s="13">
        <v>1499</v>
      </c>
      <c r="J1166" s="13">
        <v>1499</v>
      </c>
      <c r="K1166" s="13">
        <v>1499</v>
      </c>
      <c r="L1166" s="13">
        <v>1499</v>
      </c>
      <c r="M1166" s="13">
        <v>1499</v>
      </c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>
        <v>49.966666666666669</v>
      </c>
      <c r="AA1166" s="13">
        <v>49.966666666666669</v>
      </c>
      <c r="AB1166" s="13">
        <v>49.966666666666669</v>
      </c>
      <c r="AC1166" s="13">
        <v>49.966666666666669</v>
      </c>
      <c r="AD1166" s="13">
        <v>49.966666666666669</v>
      </c>
      <c r="AE1166" s="13">
        <v>49.966666666666669</v>
      </c>
      <c r="AF1166" s="13">
        <v>49.966666666666669</v>
      </c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>
        <v>1</v>
      </c>
      <c r="AT1166" s="13">
        <v>1</v>
      </c>
      <c r="AU1166" s="13">
        <v>1</v>
      </c>
      <c r="AV1166" s="13">
        <v>1</v>
      </c>
      <c r="AW1166" s="13">
        <v>1</v>
      </c>
      <c r="AX1166" s="13">
        <v>1</v>
      </c>
      <c r="AY1166" s="13">
        <v>1</v>
      </c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>
        <v>3.3333333333333333E-2</v>
      </c>
      <c r="BM1166" s="13">
        <v>3.3333333333333333E-2</v>
      </c>
      <c r="BN1166" s="13">
        <v>3.3333333333333333E-2</v>
      </c>
      <c r="BO1166" s="13">
        <v>3.3333333333333333E-2</v>
      </c>
      <c r="BP1166" s="13">
        <v>3.3333333333333333E-2</v>
      </c>
      <c r="BQ1166" s="13">
        <v>3.3333333333333333E-2</v>
      </c>
      <c r="BR1166" s="13">
        <v>3.3333333333333333E-2</v>
      </c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</row>
    <row r="1167" spans="1:83" x14ac:dyDescent="0.2">
      <c r="A1167" s="10" t="s">
        <v>33</v>
      </c>
      <c r="B1167" s="10">
        <v>828</v>
      </c>
      <c r="C1167" s="10" t="s">
        <v>158</v>
      </c>
      <c r="D1167" s="10">
        <v>2025</v>
      </c>
      <c r="E1167" s="13">
        <v>4</v>
      </c>
      <c r="F1167" s="13" t="s">
        <v>1464</v>
      </c>
      <c r="G1167" s="13">
        <v>251331.86000000022</v>
      </c>
      <c r="H1167" s="13">
        <v>251331.86000000007</v>
      </c>
      <c r="I1167" s="13">
        <v>247080.92</v>
      </c>
      <c r="J1167" s="13">
        <v>211262.95000000013</v>
      </c>
      <c r="K1167" s="13">
        <v>181698.00000000009</v>
      </c>
      <c r="L1167" s="13">
        <v>173815.00000000006</v>
      </c>
      <c r="M1167" s="13">
        <v>158631.00000000009</v>
      </c>
      <c r="N1167" s="13">
        <v>126791.00000000004</v>
      </c>
      <c r="O1167" s="13">
        <v>114815.00000000003</v>
      </c>
      <c r="P1167" s="13">
        <v>98928</v>
      </c>
      <c r="Q1167" s="13">
        <v>32525.000000000011</v>
      </c>
      <c r="R1167" s="13">
        <v>32525.000000000011</v>
      </c>
      <c r="S1167" s="13">
        <v>26833</v>
      </c>
      <c r="T1167" s="13">
        <v>26833</v>
      </c>
      <c r="U1167" s="13">
        <v>26833</v>
      </c>
      <c r="V1167" s="13">
        <v>16333</v>
      </c>
      <c r="W1167" s="13"/>
      <c r="X1167" s="13"/>
      <c r="Y1167" s="13"/>
      <c r="Z1167" s="13">
        <v>8377.7286666666732</v>
      </c>
      <c r="AA1167" s="13">
        <v>8377.7286666666696</v>
      </c>
      <c r="AB1167" s="13">
        <v>8236.0306666666675</v>
      </c>
      <c r="AC1167" s="13">
        <v>7042.0983333333379</v>
      </c>
      <c r="AD1167" s="13">
        <v>6056.6000000000031</v>
      </c>
      <c r="AE1167" s="13">
        <v>5793.8333333333348</v>
      </c>
      <c r="AF1167" s="13">
        <v>5287.7000000000025</v>
      </c>
      <c r="AG1167" s="13">
        <v>4226.3666666666677</v>
      </c>
      <c r="AH1167" s="13">
        <v>3827.1666666666674</v>
      </c>
      <c r="AI1167" s="13">
        <v>3297.6</v>
      </c>
      <c r="AJ1167" s="13">
        <v>1084.166666666667</v>
      </c>
      <c r="AK1167" s="13">
        <v>1084.166666666667</v>
      </c>
      <c r="AL1167" s="13">
        <v>894.43333333333328</v>
      </c>
      <c r="AM1167" s="13">
        <v>894.43333333333328</v>
      </c>
      <c r="AN1167" s="13">
        <v>894.43333333333328</v>
      </c>
      <c r="AO1167" s="13">
        <v>544.43333333333328</v>
      </c>
      <c r="AP1167" s="13"/>
      <c r="AQ1167" s="13"/>
      <c r="AR1167" s="13"/>
      <c r="AS1167" s="13">
        <v>310</v>
      </c>
      <c r="AT1167" s="13">
        <v>283</v>
      </c>
      <c r="AU1167" s="13">
        <v>244</v>
      </c>
      <c r="AV1167" s="13">
        <v>131</v>
      </c>
      <c r="AW1167" s="13">
        <v>85</v>
      </c>
      <c r="AX1167" s="13">
        <v>76</v>
      </c>
      <c r="AY1167" s="13">
        <v>62</v>
      </c>
      <c r="AZ1167" s="13">
        <v>38</v>
      </c>
      <c r="BA1167" s="13">
        <v>31</v>
      </c>
      <c r="BB1167" s="13">
        <v>24</v>
      </c>
      <c r="BC1167" s="13">
        <v>3</v>
      </c>
      <c r="BD1167" s="13">
        <v>3</v>
      </c>
      <c r="BE1167" s="13">
        <v>2</v>
      </c>
      <c r="BF1167" s="13">
        <v>2</v>
      </c>
      <c r="BG1167" s="13">
        <v>2</v>
      </c>
      <c r="BH1167" s="13">
        <v>1</v>
      </c>
      <c r="BI1167" s="13"/>
      <c r="BJ1167" s="13"/>
      <c r="BK1167" s="13"/>
      <c r="BL1167" s="13">
        <v>10.333333333333334</v>
      </c>
      <c r="BM1167" s="13">
        <v>9.4333333333333336</v>
      </c>
      <c r="BN1167" s="13">
        <v>8.1333333333333329</v>
      </c>
      <c r="BO1167" s="13">
        <v>4.3666666666666663</v>
      </c>
      <c r="BP1167" s="13">
        <v>2.8333333333333335</v>
      </c>
      <c r="BQ1167" s="13">
        <v>2.5333333333333332</v>
      </c>
      <c r="BR1167" s="13">
        <v>2.0666666666666669</v>
      </c>
      <c r="BS1167" s="13">
        <v>1.2666666666666666</v>
      </c>
      <c r="BT1167" s="13">
        <v>1.0333333333333334</v>
      </c>
      <c r="BU1167" s="13">
        <v>0.8</v>
      </c>
      <c r="BV1167" s="13">
        <v>0.1</v>
      </c>
      <c r="BW1167" s="13">
        <v>0.1</v>
      </c>
      <c r="BX1167" s="13">
        <v>6.6666666666666666E-2</v>
      </c>
      <c r="BY1167" s="13">
        <v>6.6666666666666666E-2</v>
      </c>
      <c r="BZ1167" s="13">
        <v>6.6666666666666666E-2</v>
      </c>
      <c r="CA1167" s="13">
        <v>3.3333333333333333E-2</v>
      </c>
      <c r="CB1167" s="13"/>
      <c r="CC1167" s="13"/>
      <c r="CD1167" s="13"/>
      <c r="CE1167" s="13">
        <v>172.06833333318355</v>
      </c>
    </row>
    <row r="1168" spans="1:83" x14ac:dyDescent="0.2">
      <c r="A1168" s="10" t="s">
        <v>33</v>
      </c>
      <c r="B1168" s="10">
        <v>550</v>
      </c>
      <c r="C1168" s="10" t="s">
        <v>178</v>
      </c>
      <c r="D1168" s="10">
        <v>2025</v>
      </c>
      <c r="E1168" s="13">
        <v>4</v>
      </c>
      <c r="F1168" s="13" t="s">
        <v>1474</v>
      </c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>
        <v>8</v>
      </c>
    </row>
    <row r="1169" spans="1:83" x14ac:dyDescent="0.2">
      <c r="A1169" s="10" t="s">
        <v>35</v>
      </c>
      <c r="B1169" s="10">
        <v>552</v>
      </c>
      <c r="C1169" s="10" t="s">
        <v>180</v>
      </c>
      <c r="D1169" s="10">
        <v>2025</v>
      </c>
      <c r="E1169" s="13">
        <v>4</v>
      </c>
      <c r="F1169" s="13" t="s">
        <v>1483</v>
      </c>
      <c r="G1169" s="13">
        <v>177155.72000000006</v>
      </c>
      <c r="H1169" s="13">
        <v>177155.72000000003</v>
      </c>
      <c r="I1169" s="13">
        <v>173439.80000000005</v>
      </c>
      <c r="J1169" s="13">
        <v>144251.90000000002</v>
      </c>
      <c r="K1169" s="13">
        <v>111577.00000000006</v>
      </c>
      <c r="L1169" s="13">
        <v>102623.00000000007</v>
      </c>
      <c r="M1169" s="13">
        <v>84476.000000000073</v>
      </c>
      <c r="N1169" s="13">
        <v>68249.999999999971</v>
      </c>
      <c r="O1169" s="13">
        <v>66543.999999999971</v>
      </c>
      <c r="P1169" s="13">
        <v>64503.999999999978</v>
      </c>
      <c r="Q1169" s="13">
        <v>40445.999999999985</v>
      </c>
      <c r="R1169" s="13">
        <v>40445.999999999985</v>
      </c>
      <c r="S1169" s="13">
        <v>22756</v>
      </c>
      <c r="T1169" s="13">
        <v>22756</v>
      </c>
      <c r="U1169" s="13">
        <v>22756</v>
      </c>
      <c r="V1169" s="13"/>
      <c r="W1169" s="13"/>
      <c r="X1169" s="13"/>
      <c r="Y1169" s="13"/>
      <c r="Z1169" s="13">
        <v>5905.1906666666682</v>
      </c>
      <c r="AA1169" s="13">
        <v>5905.1906666666673</v>
      </c>
      <c r="AB1169" s="13">
        <v>5781.3266666666686</v>
      </c>
      <c r="AC1169" s="13">
        <v>4808.3966666666674</v>
      </c>
      <c r="AD1169" s="13">
        <v>3719.2333333333354</v>
      </c>
      <c r="AE1169" s="13">
        <v>3420.7666666666692</v>
      </c>
      <c r="AF1169" s="13">
        <v>2815.8666666666691</v>
      </c>
      <c r="AG1169" s="13">
        <v>2274.9999999999991</v>
      </c>
      <c r="AH1169" s="13">
        <v>2218.1333333333323</v>
      </c>
      <c r="AI1169" s="13">
        <v>2150.1333333333328</v>
      </c>
      <c r="AJ1169" s="13">
        <v>1348.1999999999996</v>
      </c>
      <c r="AK1169" s="13">
        <v>1348.1999999999996</v>
      </c>
      <c r="AL1169" s="13">
        <v>758.5333333333333</v>
      </c>
      <c r="AM1169" s="13">
        <v>758.5333333333333</v>
      </c>
      <c r="AN1169" s="13">
        <v>758.5333333333333</v>
      </c>
      <c r="AO1169" s="13"/>
      <c r="AP1169" s="13"/>
      <c r="AQ1169" s="13"/>
      <c r="AR1169" s="13"/>
      <c r="AS1169" s="13">
        <v>234</v>
      </c>
      <c r="AT1169" s="13">
        <v>222</v>
      </c>
      <c r="AU1169" s="13">
        <v>193</v>
      </c>
      <c r="AV1169" s="13">
        <v>105</v>
      </c>
      <c r="AW1169" s="13">
        <v>54</v>
      </c>
      <c r="AX1169" s="13">
        <v>44</v>
      </c>
      <c r="AY1169" s="13">
        <v>27</v>
      </c>
      <c r="AZ1169" s="13">
        <v>15</v>
      </c>
      <c r="BA1169" s="13">
        <v>14</v>
      </c>
      <c r="BB1169" s="13">
        <v>13</v>
      </c>
      <c r="BC1169" s="13">
        <v>5</v>
      </c>
      <c r="BD1169" s="13">
        <v>5</v>
      </c>
      <c r="BE1169" s="13">
        <v>2</v>
      </c>
      <c r="BF1169" s="13">
        <v>2</v>
      </c>
      <c r="BG1169" s="13">
        <v>2</v>
      </c>
      <c r="BH1169" s="13"/>
      <c r="BI1169" s="13"/>
      <c r="BJ1169" s="13"/>
      <c r="BK1169" s="13"/>
      <c r="BL1169" s="13">
        <v>7.8</v>
      </c>
      <c r="BM1169" s="13">
        <v>7.4</v>
      </c>
      <c r="BN1169" s="13">
        <v>6.4333333333333336</v>
      </c>
      <c r="BO1169" s="13">
        <v>3.5</v>
      </c>
      <c r="BP1169" s="13">
        <v>1.8</v>
      </c>
      <c r="BQ1169" s="13">
        <v>1.4666666666666666</v>
      </c>
      <c r="BR1169" s="13">
        <v>0.9</v>
      </c>
      <c r="BS1169" s="13">
        <v>0.5</v>
      </c>
      <c r="BT1169" s="13">
        <v>0.46666666666666667</v>
      </c>
      <c r="BU1169" s="13">
        <v>0.43333333333333335</v>
      </c>
      <c r="BV1169" s="13">
        <v>0.16666666666666666</v>
      </c>
      <c r="BW1169" s="13">
        <v>0.16666666666666666</v>
      </c>
      <c r="BX1169" s="13">
        <v>6.6666666666666666E-2</v>
      </c>
      <c r="BY1169" s="13">
        <v>6.6666666666666666E-2</v>
      </c>
      <c r="BZ1169" s="13">
        <v>6.6666666666666666E-2</v>
      </c>
      <c r="CA1169" s="13"/>
      <c r="CB1169" s="13"/>
      <c r="CC1169" s="13"/>
      <c r="CD1169" s="13"/>
      <c r="CE1169" s="13">
        <v>175.71555555530358</v>
      </c>
    </row>
    <row r="1170" spans="1:83" x14ac:dyDescent="0.2">
      <c r="A1170" s="10" t="s">
        <v>35</v>
      </c>
      <c r="B1170" s="10">
        <v>537</v>
      </c>
      <c r="C1170" s="10" t="s">
        <v>126</v>
      </c>
      <c r="D1170" s="10">
        <v>2025</v>
      </c>
      <c r="E1170" s="13">
        <v>4</v>
      </c>
      <c r="F1170" s="13" t="s">
        <v>1480</v>
      </c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>
        <v>55.574722222043206</v>
      </c>
    </row>
    <row r="1171" spans="1:83" x14ac:dyDescent="0.2">
      <c r="A1171" s="10" t="s">
        <v>35</v>
      </c>
      <c r="B1171" s="10">
        <v>817</v>
      </c>
      <c r="C1171" s="10" t="s">
        <v>93</v>
      </c>
      <c r="D1171" s="10">
        <v>2025</v>
      </c>
      <c r="E1171" s="13">
        <v>4</v>
      </c>
      <c r="F1171" s="13" t="s">
        <v>1482</v>
      </c>
      <c r="G1171" s="13">
        <v>221200.75000000035</v>
      </c>
      <c r="H1171" s="13">
        <v>221200.75000000032</v>
      </c>
      <c r="I1171" s="13">
        <v>219115.80000000031</v>
      </c>
      <c r="J1171" s="13">
        <v>193075.90000000026</v>
      </c>
      <c r="K1171" s="13">
        <v>168978.95000000027</v>
      </c>
      <c r="L1171" s="13">
        <v>156586.95000000027</v>
      </c>
      <c r="M1171" s="13">
        <v>143553.95000000027</v>
      </c>
      <c r="N1171" s="13">
        <v>115284.9500000003</v>
      </c>
      <c r="O1171" s="13">
        <v>102317.95000000014</v>
      </c>
      <c r="P1171" s="13">
        <v>81297.000000000087</v>
      </c>
      <c r="Q1171" s="13">
        <v>35756.999999999956</v>
      </c>
      <c r="R1171" s="13">
        <v>35756.999999999956</v>
      </c>
      <c r="S1171" s="13"/>
      <c r="T1171" s="13"/>
      <c r="U1171" s="13"/>
      <c r="V1171" s="13"/>
      <c r="W1171" s="13"/>
      <c r="X1171" s="13"/>
      <c r="Y1171" s="13"/>
      <c r="Z1171" s="13">
        <v>7373.3583333333454</v>
      </c>
      <c r="AA1171" s="13">
        <v>7373.3583333333436</v>
      </c>
      <c r="AB1171" s="13">
        <v>7303.8600000000106</v>
      </c>
      <c r="AC1171" s="13">
        <v>6435.8633333333419</v>
      </c>
      <c r="AD1171" s="13">
        <v>5632.6316666666762</v>
      </c>
      <c r="AE1171" s="13">
        <v>5219.5650000000087</v>
      </c>
      <c r="AF1171" s="13">
        <v>4785.1316666666762</v>
      </c>
      <c r="AG1171" s="13">
        <v>3842.8316666666769</v>
      </c>
      <c r="AH1171" s="13">
        <v>3410.5983333333379</v>
      </c>
      <c r="AI1171" s="13">
        <v>2709.9000000000028</v>
      </c>
      <c r="AJ1171" s="13">
        <v>1191.8999999999985</v>
      </c>
      <c r="AK1171" s="13">
        <v>1191.8999999999985</v>
      </c>
      <c r="AL1171" s="13"/>
      <c r="AM1171" s="13"/>
      <c r="AN1171" s="13"/>
      <c r="AO1171" s="13"/>
      <c r="AP1171" s="13"/>
      <c r="AQ1171" s="13"/>
      <c r="AR1171" s="13"/>
      <c r="AS1171" s="13">
        <v>233</v>
      </c>
      <c r="AT1171" s="13">
        <v>219</v>
      </c>
      <c r="AU1171" s="13">
        <v>201</v>
      </c>
      <c r="AV1171" s="13">
        <v>124</v>
      </c>
      <c r="AW1171" s="13">
        <v>85</v>
      </c>
      <c r="AX1171" s="13">
        <v>71</v>
      </c>
      <c r="AY1171" s="13">
        <v>59</v>
      </c>
      <c r="AZ1171" s="13">
        <v>38</v>
      </c>
      <c r="BA1171" s="13">
        <v>30</v>
      </c>
      <c r="BB1171" s="13">
        <v>20</v>
      </c>
      <c r="BC1171" s="13">
        <v>6</v>
      </c>
      <c r="BD1171" s="13">
        <v>6</v>
      </c>
      <c r="BE1171" s="13"/>
      <c r="BF1171" s="13"/>
      <c r="BG1171" s="13"/>
      <c r="BH1171" s="13"/>
      <c r="BI1171" s="13"/>
      <c r="BJ1171" s="13"/>
      <c r="BK1171" s="13"/>
      <c r="BL1171" s="13">
        <v>7.7666666666666666</v>
      </c>
      <c r="BM1171" s="13">
        <v>7.3</v>
      </c>
      <c r="BN1171" s="13">
        <v>6.7</v>
      </c>
      <c r="BO1171" s="13">
        <v>4.1333333333333337</v>
      </c>
      <c r="BP1171" s="13">
        <v>2.8333333333333335</v>
      </c>
      <c r="BQ1171" s="13">
        <v>2.3666666666666667</v>
      </c>
      <c r="BR1171" s="13">
        <v>1.9666666666666666</v>
      </c>
      <c r="BS1171" s="13">
        <v>1.2666666666666666</v>
      </c>
      <c r="BT1171" s="13">
        <v>1</v>
      </c>
      <c r="BU1171" s="13">
        <v>0.66666666666666663</v>
      </c>
      <c r="BV1171" s="13">
        <v>0.2</v>
      </c>
      <c r="BW1171" s="13">
        <v>0.2</v>
      </c>
      <c r="BX1171" s="13"/>
      <c r="BY1171" s="13"/>
      <c r="BZ1171" s="13"/>
      <c r="CA1171" s="13"/>
      <c r="CB1171" s="13"/>
      <c r="CC1171" s="13"/>
      <c r="CD1171" s="13"/>
      <c r="CE1171" s="13">
        <v>171.27277777814538</v>
      </c>
    </row>
    <row r="1172" spans="1:83" x14ac:dyDescent="0.2">
      <c r="A1172" s="10" t="s">
        <v>35</v>
      </c>
      <c r="B1172" s="10">
        <v>544</v>
      </c>
      <c r="C1172" s="10" t="s">
        <v>99</v>
      </c>
      <c r="D1172" s="10">
        <v>2025</v>
      </c>
      <c r="E1172" s="13">
        <v>4</v>
      </c>
      <c r="F1172" s="13" t="s">
        <v>1490</v>
      </c>
      <c r="G1172" s="13">
        <v>1502</v>
      </c>
      <c r="H1172" s="13">
        <v>1502</v>
      </c>
      <c r="I1172" s="13">
        <v>1433</v>
      </c>
      <c r="J1172" s="13">
        <v>1433</v>
      </c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>
        <v>50.06666666666667</v>
      </c>
      <c r="AA1172" s="13">
        <v>50.06666666666667</v>
      </c>
      <c r="AB1172" s="13">
        <v>47.766666666666666</v>
      </c>
      <c r="AC1172" s="13">
        <v>47.766666666666666</v>
      </c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>
        <v>3</v>
      </c>
      <c r="AT1172" s="13">
        <v>3</v>
      </c>
      <c r="AU1172" s="13">
        <v>2</v>
      </c>
      <c r="AV1172" s="13">
        <v>2</v>
      </c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>
        <v>0.1</v>
      </c>
      <c r="BM1172" s="13">
        <v>0.1</v>
      </c>
      <c r="BN1172" s="13">
        <v>6.6666666666666666E-2</v>
      </c>
      <c r="BO1172" s="13">
        <v>6.6666666666666666E-2</v>
      </c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>
        <v>80.259999999999991</v>
      </c>
    </row>
    <row r="1173" spans="1:83" x14ac:dyDescent="0.2">
      <c r="A1173" s="10" t="s">
        <v>35</v>
      </c>
      <c r="B1173" s="10">
        <v>517</v>
      </c>
      <c r="C1173" s="10" t="s">
        <v>165</v>
      </c>
      <c r="D1173" s="10">
        <v>2025</v>
      </c>
      <c r="E1173" s="13">
        <v>4</v>
      </c>
      <c r="F1173" s="13" t="s">
        <v>1481</v>
      </c>
      <c r="G1173" s="13">
        <v>70292.01999999999</v>
      </c>
      <c r="H1173" s="13">
        <v>70292.02</v>
      </c>
      <c r="I1173" s="13">
        <v>69724.02</v>
      </c>
      <c r="J1173" s="13">
        <v>52795.999999999985</v>
      </c>
      <c r="K1173" s="13">
        <v>40256.999999999985</v>
      </c>
      <c r="L1173" s="13">
        <v>33392.999999999978</v>
      </c>
      <c r="M1173" s="13">
        <v>24664.999999999993</v>
      </c>
      <c r="N1173" s="13">
        <v>19063.999999999989</v>
      </c>
      <c r="O1173" s="13">
        <v>17392.999999999993</v>
      </c>
      <c r="P1173" s="13">
        <v>12504.000000000002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>
        <v>2343.067333333333</v>
      </c>
      <c r="AA1173" s="13">
        <v>2343.0673333333334</v>
      </c>
      <c r="AB1173" s="13">
        <v>2324.134</v>
      </c>
      <c r="AC1173" s="13">
        <v>1759.8666666666661</v>
      </c>
      <c r="AD1173" s="13">
        <v>1341.8999999999994</v>
      </c>
      <c r="AE1173" s="13">
        <v>1113.0999999999992</v>
      </c>
      <c r="AF1173" s="13">
        <v>822.1666666666664</v>
      </c>
      <c r="AG1173" s="13">
        <v>635.46666666666636</v>
      </c>
      <c r="AH1173" s="13">
        <v>579.76666666666642</v>
      </c>
      <c r="AI1173" s="13">
        <v>416.80000000000007</v>
      </c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>
        <v>114</v>
      </c>
      <c r="AT1173" s="13">
        <v>105</v>
      </c>
      <c r="AU1173" s="13">
        <v>99</v>
      </c>
      <c r="AV1173" s="13">
        <v>47</v>
      </c>
      <c r="AW1173" s="13">
        <v>27</v>
      </c>
      <c r="AX1173" s="13">
        <v>19</v>
      </c>
      <c r="AY1173" s="13">
        <v>11</v>
      </c>
      <c r="AZ1173" s="13">
        <v>7</v>
      </c>
      <c r="BA1173" s="13">
        <v>6</v>
      </c>
      <c r="BB1173" s="13">
        <v>4</v>
      </c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>
        <v>3.8</v>
      </c>
      <c r="BM1173" s="13">
        <v>3.5</v>
      </c>
      <c r="BN1173" s="13">
        <v>3.3</v>
      </c>
      <c r="BO1173" s="13">
        <v>1.5666666666666667</v>
      </c>
      <c r="BP1173" s="13">
        <v>0.9</v>
      </c>
      <c r="BQ1173" s="13">
        <v>0.6333333333333333</v>
      </c>
      <c r="BR1173" s="13">
        <v>0.36666666666666664</v>
      </c>
      <c r="BS1173" s="13">
        <v>0.23333333333333334</v>
      </c>
      <c r="BT1173" s="13">
        <v>0.2</v>
      </c>
      <c r="BU1173" s="13">
        <v>0.13333333333333333</v>
      </c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>
        <v>120.79583333280402</v>
      </c>
    </row>
    <row r="1174" spans="1:83" x14ac:dyDescent="0.2">
      <c r="A1174" s="10" t="s">
        <v>35</v>
      </c>
      <c r="B1174" s="10">
        <v>838</v>
      </c>
      <c r="C1174" s="10" t="s">
        <v>98</v>
      </c>
      <c r="D1174" s="10">
        <v>2025</v>
      </c>
      <c r="E1174" s="13">
        <v>4</v>
      </c>
      <c r="F1174" s="13" t="s">
        <v>1478</v>
      </c>
      <c r="G1174" s="13">
        <v>277033.71999999991</v>
      </c>
      <c r="H1174" s="13">
        <v>277033.71999999991</v>
      </c>
      <c r="I1174" s="13">
        <v>271592.91999999987</v>
      </c>
      <c r="J1174" s="13">
        <v>229864.00000000032</v>
      </c>
      <c r="K1174" s="13">
        <v>191229.00000000023</v>
      </c>
      <c r="L1174" s="13">
        <v>176396.0000000002</v>
      </c>
      <c r="M1174" s="13">
        <v>153508.00000000017</v>
      </c>
      <c r="N1174" s="13">
        <v>134786.0000000002</v>
      </c>
      <c r="O1174" s="13">
        <v>121517.00000000025</v>
      </c>
      <c r="P1174" s="13">
        <v>105165.00000000004</v>
      </c>
      <c r="Q1174" s="13">
        <v>42499.999999999993</v>
      </c>
      <c r="R1174" s="13">
        <v>42499.999999999993</v>
      </c>
      <c r="S1174" s="13">
        <v>25500</v>
      </c>
      <c r="T1174" s="13">
        <v>25500</v>
      </c>
      <c r="U1174" s="13">
        <v>25500</v>
      </c>
      <c r="V1174" s="13">
        <v>15000</v>
      </c>
      <c r="W1174" s="13"/>
      <c r="X1174" s="13"/>
      <c r="Y1174" s="13"/>
      <c r="Z1174" s="13">
        <v>9234.4573333333301</v>
      </c>
      <c r="AA1174" s="13">
        <v>9234.4573333333301</v>
      </c>
      <c r="AB1174" s="13">
        <v>9053.0973333333295</v>
      </c>
      <c r="AC1174" s="13">
        <v>7662.1333333333441</v>
      </c>
      <c r="AD1174" s="13">
        <v>6374.3000000000075</v>
      </c>
      <c r="AE1174" s="13">
        <v>5879.8666666666732</v>
      </c>
      <c r="AF1174" s="13">
        <v>5116.9333333333389</v>
      </c>
      <c r="AG1174" s="13">
        <v>4492.8666666666732</v>
      </c>
      <c r="AH1174" s="13">
        <v>4050.5666666666748</v>
      </c>
      <c r="AI1174" s="13">
        <v>3505.5000000000014</v>
      </c>
      <c r="AJ1174" s="13">
        <v>1416.6666666666665</v>
      </c>
      <c r="AK1174" s="13">
        <v>1416.6666666666665</v>
      </c>
      <c r="AL1174" s="13">
        <v>850</v>
      </c>
      <c r="AM1174" s="13">
        <v>850</v>
      </c>
      <c r="AN1174" s="13">
        <v>850</v>
      </c>
      <c r="AO1174" s="13">
        <v>500</v>
      </c>
      <c r="AP1174" s="13"/>
      <c r="AQ1174" s="13"/>
      <c r="AR1174" s="13"/>
      <c r="AS1174" s="13">
        <v>357</v>
      </c>
      <c r="AT1174" s="13">
        <v>330</v>
      </c>
      <c r="AU1174" s="13">
        <v>283</v>
      </c>
      <c r="AV1174" s="13">
        <v>155</v>
      </c>
      <c r="AW1174" s="13">
        <v>91</v>
      </c>
      <c r="AX1174" s="13">
        <v>74</v>
      </c>
      <c r="AY1174" s="13">
        <v>53</v>
      </c>
      <c r="AZ1174" s="13">
        <v>39</v>
      </c>
      <c r="BA1174" s="13">
        <v>31</v>
      </c>
      <c r="BB1174" s="13">
        <v>24</v>
      </c>
      <c r="BC1174" s="13">
        <v>5</v>
      </c>
      <c r="BD1174" s="13">
        <v>5</v>
      </c>
      <c r="BE1174" s="13">
        <v>2</v>
      </c>
      <c r="BF1174" s="13">
        <v>2</v>
      </c>
      <c r="BG1174" s="13">
        <v>2</v>
      </c>
      <c r="BH1174" s="13">
        <v>1</v>
      </c>
      <c r="BI1174" s="13"/>
      <c r="BJ1174" s="13"/>
      <c r="BK1174" s="13"/>
      <c r="BL1174" s="13">
        <v>11.9</v>
      </c>
      <c r="BM1174" s="13">
        <v>11</v>
      </c>
      <c r="BN1174" s="13">
        <v>9.4333333333333336</v>
      </c>
      <c r="BO1174" s="13">
        <v>5.166666666666667</v>
      </c>
      <c r="BP1174" s="13">
        <v>3.0333333333333332</v>
      </c>
      <c r="BQ1174" s="13">
        <v>2.4666666666666668</v>
      </c>
      <c r="BR1174" s="13">
        <v>1.7666666666666666</v>
      </c>
      <c r="BS1174" s="13">
        <v>1.3</v>
      </c>
      <c r="BT1174" s="13">
        <v>1.0333333333333334</v>
      </c>
      <c r="BU1174" s="13">
        <v>0.8</v>
      </c>
      <c r="BV1174" s="13">
        <v>0.16666666666666666</v>
      </c>
      <c r="BW1174" s="13">
        <v>0.16666666666666666</v>
      </c>
      <c r="BX1174" s="13">
        <v>6.6666666666666666E-2</v>
      </c>
      <c r="BY1174" s="13">
        <v>6.6666666666666666E-2</v>
      </c>
      <c r="BZ1174" s="13">
        <v>6.6666666666666666E-2</v>
      </c>
      <c r="CA1174" s="13">
        <v>3.3333333333333333E-2</v>
      </c>
      <c r="CB1174" s="13"/>
      <c r="CC1174" s="13"/>
      <c r="CD1174" s="13"/>
      <c r="CE1174" s="13">
        <v>171.7286111106514</v>
      </c>
    </row>
    <row r="1175" spans="1:83" x14ac:dyDescent="0.2">
      <c r="A1175" s="10" t="s">
        <v>35</v>
      </c>
      <c r="B1175" s="10">
        <v>896</v>
      </c>
      <c r="C1175" s="10" t="s">
        <v>196</v>
      </c>
      <c r="D1175" s="10">
        <v>2025</v>
      </c>
      <c r="E1175" s="13">
        <v>4</v>
      </c>
      <c r="F1175" s="13" t="s">
        <v>1477</v>
      </c>
      <c r="G1175" s="13">
        <v>82411.920000000115</v>
      </c>
      <c r="H1175" s="13">
        <v>82411.920000000115</v>
      </c>
      <c r="I1175" s="13">
        <v>76447.020000000048</v>
      </c>
      <c r="J1175" s="13">
        <v>59397.000000000015</v>
      </c>
      <c r="K1175" s="13">
        <v>43821.000000000022</v>
      </c>
      <c r="L1175" s="13">
        <v>38612.000000000022</v>
      </c>
      <c r="M1175" s="13">
        <v>27588.000000000004</v>
      </c>
      <c r="N1175" s="13">
        <v>25001.000000000004</v>
      </c>
      <c r="O1175" s="13">
        <v>16721</v>
      </c>
      <c r="P1175" s="13">
        <v>14640.000000000004</v>
      </c>
      <c r="Q1175" s="13">
        <v>5500.0000000000018</v>
      </c>
      <c r="R1175" s="13">
        <v>5500.0000000000018</v>
      </c>
      <c r="S1175" s="13"/>
      <c r="T1175" s="13"/>
      <c r="U1175" s="13"/>
      <c r="V1175" s="13"/>
      <c r="W1175" s="13"/>
      <c r="X1175" s="13"/>
      <c r="Y1175" s="13"/>
      <c r="Z1175" s="13">
        <v>2747.0640000000039</v>
      </c>
      <c r="AA1175" s="13">
        <v>2747.0640000000039</v>
      </c>
      <c r="AB1175" s="13">
        <v>2548.2340000000017</v>
      </c>
      <c r="AC1175" s="13">
        <v>1979.9000000000005</v>
      </c>
      <c r="AD1175" s="13">
        <v>1460.7000000000007</v>
      </c>
      <c r="AE1175" s="13">
        <v>1287.0666666666673</v>
      </c>
      <c r="AF1175" s="13">
        <v>919.60000000000014</v>
      </c>
      <c r="AG1175" s="13">
        <v>833.36666666666679</v>
      </c>
      <c r="AH1175" s="13">
        <v>557.36666666666667</v>
      </c>
      <c r="AI1175" s="13">
        <v>488.00000000000011</v>
      </c>
      <c r="AJ1175" s="13">
        <v>183.3333333333334</v>
      </c>
      <c r="AK1175" s="13">
        <v>183.3333333333334</v>
      </c>
      <c r="AL1175" s="13"/>
      <c r="AM1175" s="13"/>
      <c r="AN1175" s="13"/>
      <c r="AO1175" s="13"/>
      <c r="AP1175" s="13"/>
      <c r="AQ1175" s="13"/>
      <c r="AR1175" s="13"/>
      <c r="AS1175" s="13">
        <v>190</v>
      </c>
      <c r="AT1175" s="13">
        <v>163</v>
      </c>
      <c r="AU1175" s="13">
        <v>108</v>
      </c>
      <c r="AV1175" s="13">
        <v>53</v>
      </c>
      <c r="AW1175" s="13">
        <v>28</v>
      </c>
      <c r="AX1175" s="13">
        <v>22</v>
      </c>
      <c r="AY1175" s="13">
        <v>12</v>
      </c>
      <c r="AZ1175" s="13">
        <v>10</v>
      </c>
      <c r="BA1175" s="13">
        <v>5</v>
      </c>
      <c r="BB1175" s="13">
        <v>4</v>
      </c>
      <c r="BC1175" s="13">
        <v>1</v>
      </c>
      <c r="BD1175" s="13">
        <v>1</v>
      </c>
      <c r="BE1175" s="13"/>
      <c r="BF1175" s="13"/>
      <c r="BG1175" s="13"/>
      <c r="BH1175" s="13"/>
      <c r="BI1175" s="13"/>
      <c r="BJ1175" s="13"/>
      <c r="BK1175" s="13"/>
      <c r="BL1175" s="13">
        <v>6.333333333333333</v>
      </c>
      <c r="BM1175" s="13">
        <v>5.4333333333333336</v>
      </c>
      <c r="BN1175" s="13">
        <v>3.6</v>
      </c>
      <c r="BO1175" s="13">
        <v>1.7666666666666666</v>
      </c>
      <c r="BP1175" s="13">
        <v>0.93333333333333335</v>
      </c>
      <c r="BQ1175" s="13">
        <v>0.73333333333333328</v>
      </c>
      <c r="BR1175" s="13">
        <v>0.4</v>
      </c>
      <c r="BS1175" s="13">
        <v>0.33333333333333331</v>
      </c>
      <c r="BT1175" s="13">
        <v>0.16666666666666666</v>
      </c>
      <c r="BU1175" s="13">
        <v>0.13333333333333333</v>
      </c>
      <c r="BV1175" s="13">
        <v>3.3333333333333333E-2</v>
      </c>
      <c r="BW1175" s="13">
        <v>3.3333333333333333E-2</v>
      </c>
      <c r="BX1175" s="13"/>
      <c r="BY1175" s="13"/>
      <c r="BZ1175" s="13"/>
      <c r="CA1175" s="13"/>
      <c r="CB1175" s="13"/>
      <c r="CC1175" s="13"/>
      <c r="CD1175" s="13"/>
      <c r="CE1175" s="13">
        <v>162.76194444457769</v>
      </c>
    </row>
    <row r="1176" spans="1:83" x14ac:dyDescent="0.2">
      <c r="A1176" s="10" t="s">
        <v>35</v>
      </c>
      <c r="B1176" s="10">
        <v>898</v>
      </c>
      <c r="C1176" s="10" t="s">
        <v>107</v>
      </c>
      <c r="D1176" s="10">
        <v>2025</v>
      </c>
      <c r="E1176" s="13">
        <v>4</v>
      </c>
      <c r="F1176" s="13" t="s">
        <v>1485</v>
      </c>
      <c r="G1176" s="13">
        <v>300</v>
      </c>
      <c r="H1176" s="13">
        <v>300</v>
      </c>
      <c r="I1176" s="13">
        <v>300</v>
      </c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>
        <v>10</v>
      </c>
      <c r="AA1176" s="13">
        <v>10</v>
      </c>
      <c r="AB1176" s="13">
        <v>10</v>
      </c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>
        <v>1</v>
      </c>
      <c r="AT1176" s="13">
        <v>1</v>
      </c>
      <c r="AU1176" s="13">
        <v>1</v>
      </c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>
        <v>3.3333333333333333E-2</v>
      </c>
      <c r="BM1176" s="13">
        <v>3.3333333333333333E-2</v>
      </c>
      <c r="BN1176" s="13">
        <v>3.3333333333333333E-2</v>
      </c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</row>
    <row r="1177" spans="1:83" x14ac:dyDescent="0.2">
      <c r="A1177" s="10" t="s">
        <v>35</v>
      </c>
      <c r="B1177" s="10">
        <v>520</v>
      </c>
      <c r="C1177" s="10" t="s">
        <v>101</v>
      </c>
      <c r="D1177" s="10">
        <v>2025</v>
      </c>
      <c r="E1177" s="13">
        <v>4</v>
      </c>
      <c r="F1177" s="13" t="s">
        <v>1486</v>
      </c>
      <c r="G1177" s="13">
        <v>240117.82000000024</v>
      </c>
      <c r="H1177" s="13">
        <v>240117.82000000021</v>
      </c>
      <c r="I1177" s="13">
        <v>235234.92000000022</v>
      </c>
      <c r="J1177" s="13">
        <v>194323.00000000035</v>
      </c>
      <c r="K1177" s="13">
        <v>151308.00000000044</v>
      </c>
      <c r="L1177" s="13">
        <v>145184.00000000032</v>
      </c>
      <c r="M1177" s="13">
        <v>125267.0000000002</v>
      </c>
      <c r="N1177" s="13">
        <v>103037.00000000026</v>
      </c>
      <c r="O1177" s="13">
        <v>96225.000000000218</v>
      </c>
      <c r="P1177" s="13">
        <v>89465.000000000087</v>
      </c>
      <c r="Q1177" s="13">
        <v>53539.999999999971</v>
      </c>
      <c r="R1177" s="13">
        <v>53539.999999999971</v>
      </c>
      <c r="S1177" s="13">
        <v>35706.999999999993</v>
      </c>
      <c r="T1177" s="13">
        <v>25771</v>
      </c>
      <c r="U1177" s="13">
        <v>25771</v>
      </c>
      <c r="V1177" s="13">
        <v>15271</v>
      </c>
      <c r="W1177" s="13"/>
      <c r="X1177" s="13"/>
      <c r="Y1177" s="13"/>
      <c r="Z1177" s="13">
        <v>8003.9273333333413</v>
      </c>
      <c r="AA1177" s="13">
        <v>8003.9273333333404</v>
      </c>
      <c r="AB1177" s="13">
        <v>7841.164000000007</v>
      </c>
      <c r="AC1177" s="13">
        <v>6477.4333333333452</v>
      </c>
      <c r="AD1177" s="13">
        <v>5043.6000000000149</v>
      </c>
      <c r="AE1177" s="13">
        <v>4839.4666666666772</v>
      </c>
      <c r="AF1177" s="13">
        <v>4175.5666666666739</v>
      </c>
      <c r="AG1177" s="13">
        <v>3434.5666666666752</v>
      </c>
      <c r="AH1177" s="13">
        <v>3207.5000000000073</v>
      </c>
      <c r="AI1177" s="13">
        <v>2982.1666666666697</v>
      </c>
      <c r="AJ1177" s="13">
        <v>1784.6666666666656</v>
      </c>
      <c r="AK1177" s="13">
        <v>1784.6666666666656</v>
      </c>
      <c r="AL1177" s="13">
        <v>1190.2333333333331</v>
      </c>
      <c r="AM1177" s="13">
        <v>859.0333333333333</v>
      </c>
      <c r="AN1177" s="13">
        <v>859.0333333333333</v>
      </c>
      <c r="AO1177" s="13">
        <v>509.03333333333336</v>
      </c>
      <c r="AP1177" s="13"/>
      <c r="AQ1177" s="13"/>
      <c r="AR1177" s="13"/>
      <c r="AS1177" s="13">
        <v>325</v>
      </c>
      <c r="AT1177" s="13">
        <v>308</v>
      </c>
      <c r="AU1177" s="13">
        <v>266</v>
      </c>
      <c r="AV1177" s="13">
        <v>136</v>
      </c>
      <c r="AW1177" s="13">
        <v>66</v>
      </c>
      <c r="AX1177" s="13">
        <v>59</v>
      </c>
      <c r="AY1177" s="13">
        <v>41</v>
      </c>
      <c r="AZ1177" s="13">
        <v>24</v>
      </c>
      <c r="BA1177" s="13">
        <v>20</v>
      </c>
      <c r="BB1177" s="13">
        <v>17</v>
      </c>
      <c r="BC1177" s="13">
        <v>6</v>
      </c>
      <c r="BD1177" s="13">
        <v>6</v>
      </c>
      <c r="BE1177" s="13">
        <v>3</v>
      </c>
      <c r="BF1177" s="13">
        <v>2</v>
      </c>
      <c r="BG1177" s="13">
        <v>2</v>
      </c>
      <c r="BH1177" s="13">
        <v>1</v>
      </c>
      <c r="BI1177" s="13"/>
      <c r="BJ1177" s="13"/>
      <c r="BK1177" s="13"/>
      <c r="BL1177" s="13">
        <v>10.833333333333334</v>
      </c>
      <c r="BM1177" s="13">
        <v>10.266666666666667</v>
      </c>
      <c r="BN1177" s="13">
        <v>8.8666666666666671</v>
      </c>
      <c r="BO1177" s="13">
        <v>4.5333333333333332</v>
      </c>
      <c r="BP1177" s="13">
        <v>2.2000000000000002</v>
      </c>
      <c r="BQ1177" s="13">
        <v>1.9666666666666666</v>
      </c>
      <c r="BR1177" s="13">
        <v>1.3666666666666667</v>
      </c>
      <c r="BS1177" s="13">
        <v>0.8</v>
      </c>
      <c r="BT1177" s="13">
        <v>0.66666666666666663</v>
      </c>
      <c r="BU1177" s="13">
        <v>0.56666666666666665</v>
      </c>
      <c r="BV1177" s="13">
        <v>0.2</v>
      </c>
      <c r="BW1177" s="13">
        <v>0.2</v>
      </c>
      <c r="BX1177" s="13">
        <v>0.1</v>
      </c>
      <c r="BY1177" s="13">
        <v>6.6666666666666666E-2</v>
      </c>
      <c r="BZ1177" s="13">
        <v>6.6666666666666666E-2</v>
      </c>
      <c r="CA1177" s="13">
        <v>3.3333333333333333E-2</v>
      </c>
      <c r="CB1177" s="13"/>
      <c r="CC1177" s="13"/>
      <c r="CD1177" s="13"/>
      <c r="CE1177" s="13">
        <v>175.87638888853371</v>
      </c>
    </row>
    <row r="1178" spans="1:83" x14ac:dyDescent="0.2">
      <c r="A1178" s="10" t="s">
        <v>35</v>
      </c>
      <c r="B1178" s="10">
        <v>870</v>
      </c>
      <c r="C1178" s="10" t="s">
        <v>112</v>
      </c>
      <c r="D1178" s="10">
        <v>2025</v>
      </c>
      <c r="E1178" s="13">
        <v>4</v>
      </c>
      <c r="F1178" s="13" t="s">
        <v>1479</v>
      </c>
      <c r="G1178" s="13">
        <v>14094</v>
      </c>
      <c r="H1178" s="13">
        <v>14094</v>
      </c>
      <c r="I1178" s="13">
        <v>14094</v>
      </c>
      <c r="J1178" s="13">
        <v>14094</v>
      </c>
      <c r="K1178" s="13">
        <v>14094</v>
      </c>
      <c r="L1178" s="13">
        <v>14094</v>
      </c>
      <c r="M1178" s="13">
        <v>14094</v>
      </c>
      <c r="N1178" s="13">
        <v>14094</v>
      </c>
      <c r="O1178" s="13">
        <v>14094</v>
      </c>
      <c r="P1178" s="13">
        <v>14094</v>
      </c>
      <c r="Q1178" s="13">
        <v>14094</v>
      </c>
      <c r="R1178" s="13">
        <v>14094</v>
      </c>
      <c r="S1178" s="13">
        <v>14094</v>
      </c>
      <c r="T1178" s="13">
        <v>14094</v>
      </c>
      <c r="U1178" s="13">
        <v>14094</v>
      </c>
      <c r="V1178" s="13"/>
      <c r="W1178" s="13"/>
      <c r="X1178" s="13"/>
      <c r="Y1178" s="13"/>
      <c r="Z1178" s="13">
        <v>469.8</v>
      </c>
      <c r="AA1178" s="13">
        <v>469.8</v>
      </c>
      <c r="AB1178" s="13">
        <v>469.8</v>
      </c>
      <c r="AC1178" s="13">
        <v>469.8</v>
      </c>
      <c r="AD1178" s="13">
        <v>469.8</v>
      </c>
      <c r="AE1178" s="13">
        <v>469.8</v>
      </c>
      <c r="AF1178" s="13">
        <v>469.8</v>
      </c>
      <c r="AG1178" s="13">
        <v>469.8</v>
      </c>
      <c r="AH1178" s="13">
        <v>469.8</v>
      </c>
      <c r="AI1178" s="13">
        <v>469.8</v>
      </c>
      <c r="AJ1178" s="13">
        <v>469.8</v>
      </c>
      <c r="AK1178" s="13">
        <v>469.8</v>
      </c>
      <c r="AL1178" s="13">
        <v>469.8</v>
      </c>
      <c r="AM1178" s="13">
        <v>469.8</v>
      </c>
      <c r="AN1178" s="13">
        <v>469.8</v>
      </c>
      <c r="AO1178" s="13"/>
      <c r="AP1178" s="13"/>
      <c r="AQ1178" s="13"/>
      <c r="AR1178" s="13"/>
      <c r="AS1178" s="13">
        <v>1</v>
      </c>
      <c r="AT1178" s="13">
        <v>1</v>
      </c>
      <c r="AU1178" s="13">
        <v>1</v>
      </c>
      <c r="AV1178" s="13">
        <v>1</v>
      </c>
      <c r="AW1178" s="13">
        <v>1</v>
      </c>
      <c r="AX1178" s="13">
        <v>1</v>
      </c>
      <c r="AY1178" s="13">
        <v>1</v>
      </c>
      <c r="AZ1178" s="13">
        <v>1</v>
      </c>
      <c r="BA1178" s="13">
        <v>1</v>
      </c>
      <c r="BB1178" s="13">
        <v>1</v>
      </c>
      <c r="BC1178" s="13">
        <v>1</v>
      </c>
      <c r="BD1178" s="13">
        <v>1</v>
      </c>
      <c r="BE1178" s="13">
        <v>1</v>
      </c>
      <c r="BF1178" s="13">
        <v>1</v>
      </c>
      <c r="BG1178" s="13">
        <v>1</v>
      </c>
      <c r="BH1178" s="13"/>
      <c r="BI1178" s="13"/>
      <c r="BJ1178" s="13"/>
      <c r="BK1178" s="13"/>
      <c r="BL1178" s="13">
        <v>3.3333333333333333E-2</v>
      </c>
      <c r="BM1178" s="13">
        <v>3.3333333333333333E-2</v>
      </c>
      <c r="BN1178" s="13">
        <v>3.3333333333333333E-2</v>
      </c>
      <c r="BO1178" s="13">
        <v>3.3333333333333333E-2</v>
      </c>
      <c r="BP1178" s="13">
        <v>3.3333333333333333E-2</v>
      </c>
      <c r="BQ1178" s="13">
        <v>3.3333333333333333E-2</v>
      </c>
      <c r="BR1178" s="13">
        <v>3.3333333333333333E-2</v>
      </c>
      <c r="BS1178" s="13">
        <v>3.3333333333333333E-2</v>
      </c>
      <c r="BT1178" s="13">
        <v>3.3333333333333333E-2</v>
      </c>
      <c r="BU1178" s="13">
        <v>3.3333333333333333E-2</v>
      </c>
      <c r="BV1178" s="13">
        <v>3.3333333333333333E-2</v>
      </c>
      <c r="BW1178" s="13">
        <v>3.3333333333333333E-2</v>
      </c>
      <c r="BX1178" s="13">
        <v>3.3333333333333333E-2</v>
      </c>
      <c r="BY1178" s="13">
        <v>3.3333333333333333E-2</v>
      </c>
      <c r="BZ1178" s="13">
        <v>3.3333333333333333E-2</v>
      </c>
      <c r="CA1178" s="13"/>
      <c r="CB1178" s="13"/>
      <c r="CC1178" s="13"/>
      <c r="CD1178" s="13"/>
      <c r="CE1178" s="13"/>
    </row>
    <row r="1179" spans="1:83" x14ac:dyDescent="0.2">
      <c r="A1179" s="10" t="s">
        <v>35</v>
      </c>
      <c r="B1179" s="10">
        <v>543</v>
      </c>
      <c r="C1179" s="10" t="s">
        <v>110</v>
      </c>
      <c r="D1179" s="10">
        <v>2025</v>
      </c>
      <c r="E1179" s="13">
        <v>4</v>
      </c>
      <c r="F1179" s="13" t="s">
        <v>1484</v>
      </c>
      <c r="G1179" s="13">
        <v>87925.900000000038</v>
      </c>
      <c r="H1179" s="13">
        <v>87925.900000000038</v>
      </c>
      <c r="I1179" s="13">
        <v>85391.950000000041</v>
      </c>
      <c r="J1179" s="13">
        <v>66833.000000000044</v>
      </c>
      <c r="K1179" s="13">
        <v>51336</v>
      </c>
      <c r="L1179" s="13">
        <v>48607</v>
      </c>
      <c r="M1179" s="13">
        <v>43005.999999999978</v>
      </c>
      <c r="N1179" s="13">
        <v>32185.999999999985</v>
      </c>
      <c r="O1179" s="13">
        <v>25425.999999999989</v>
      </c>
      <c r="P1179" s="13">
        <v>18607.999999999989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>
        <v>2930.8633333333346</v>
      </c>
      <c r="AA1179" s="13">
        <v>2930.8633333333346</v>
      </c>
      <c r="AB1179" s="13">
        <v>2846.3983333333349</v>
      </c>
      <c r="AC1179" s="13">
        <v>2227.7666666666682</v>
      </c>
      <c r="AD1179" s="13">
        <v>1711.2</v>
      </c>
      <c r="AE1179" s="13">
        <v>1620.2333333333333</v>
      </c>
      <c r="AF1179" s="13">
        <v>1433.5333333333326</v>
      </c>
      <c r="AG1179" s="13">
        <v>1072.8666666666661</v>
      </c>
      <c r="AH1179" s="13">
        <v>847.53333333333296</v>
      </c>
      <c r="AI1179" s="13">
        <v>620.26666666666631</v>
      </c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>
        <v>143</v>
      </c>
      <c r="AT1179" s="13">
        <v>134</v>
      </c>
      <c r="AU1179" s="13">
        <v>113</v>
      </c>
      <c r="AV1179" s="13">
        <v>55</v>
      </c>
      <c r="AW1179" s="13">
        <v>29</v>
      </c>
      <c r="AX1179" s="13">
        <v>26</v>
      </c>
      <c r="AY1179" s="13">
        <v>21</v>
      </c>
      <c r="AZ1179" s="13">
        <v>13</v>
      </c>
      <c r="BA1179" s="13">
        <v>9</v>
      </c>
      <c r="BB1179" s="13">
        <v>6</v>
      </c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>
        <v>4.7666666666666666</v>
      </c>
      <c r="BM1179" s="13">
        <v>4.4666666666666668</v>
      </c>
      <c r="BN1179" s="13">
        <v>3.7666666666666666</v>
      </c>
      <c r="BO1179" s="13">
        <v>1.8333333333333333</v>
      </c>
      <c r="BP1179" s="13">
        <v>0.96666666666666667</v>
      </c>
      <c r="BQ1179" s="13">
        <v>0.8666666666666667</v>
      </c>
      <c r="BR1179" s="13">
        <v>0.7</v>
      </c>
      <c r="BS1179" s="13">
        <v>0.43333333333333335</v>
      </c>
      <c r="BT1179" s="13">
        <v>0.3</v>
      </c>
      <c r="BU1179" s="13">
        <v>0.2</v>
      </c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>
        <v>165.53888888851506</v>
      </c>
    </row>
    <row r="1180" spans="1:83" x14ac:dyDescent="0.2">
      <c r="A1180" s="10" t="s">
        <v>35</v>
      </c>
      <c r="B1180" s="10">
        <v>863</v>
      </c>
      <c r="C1180" s="10" t="s">
        <v>195</v>
      </c>
      <c r="D1180" s="10">
        <v>2025</v>
      </c>
      <c r="E1180" s="13">
        <v>4</v>
      </c>
      <c r="F1180" s="13" t="s">
        <v>1487</v>
      </c>
      <c r="G1180" s="13">
        <v>13501.000000000002</v>
      </c>
      <c r="H1180" s="13">
        <v>13501.000000000002</v>
      </c>
      <c r="I1180" s="13">
        <v>12572</v>
      </c>
      <c r="J1180" s="13">
        <v>8449.0000000000018</v>
      </c>
      <c r="K1180" s="13">
        <v>2745.9999999999995</v>
      </c>
      <c r="L1180" s="13">
        <v>2745.9999999999995</v>
      </c>
      <c r="M1180" s="13">
        <v>1728</v>
      </c>
      <c r="N1180" s="13">
        <v>1728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>
        <v>450.03333333333342</v>
      </c>
      <c r="AA1180" s="13">
        <v>450.03333333333342</v>
      </c>
      <c r="AB1180" s="13">
        <v>419.06666666666666</v>
      </c>
      <c r="AC1180" s="13">
        <v>281.63333333333338</v>
      </c>
      <c r="AD1180" s="13">
        <v>91.533333333333317</v>
      </c>
      <c r="AE1180" s="13">
        <v>91.533333333333317</v>
      </c>
      <c r="AF1180" s="13">
        <v>57.6</v>
      </c>
      <c r="AG1180" s="13">
        <v>57.6</v>
      </c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>
        <v>33</v>
      </c>
      <c r="AT1180" s="13">
        <v>31</v>
      </c>
      <c r="AU1180" s="13">
        <v>23</v>
      </c>
      <c r="AV1180" s="13">
        <v>11</v>
      </c>
      <c r="AW1180" s="13">
        <v>2</v>
      </c>
      <c r="AX1180" s="13">
        <v>2</v>
      </c>
      <c r="AY1180" s="13">
        <v>1</v>
      </c>
      <c r="AZ1180" s="13">
        <v>1</v>
      </c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>
        <v>1.1000000000000001</v>
      </c>
      <c r="BM1180" s="13">
        <v>1.0333333333333334</v>
      </c>
      <c r="BN1180" s="13">
        <v>0.76666666666666672</v>
      </c>
      <c r="BO1180" s="13">
        <v>0.36666666666666664</v>
      </c>
      <c r="BP1180" s="13">
        <v>6.6666666666666666E-2</v>
      </c>
      <c r="BQ1180" s="13">
        <v>6.6666666666666666E-2</v>
      </c>
      <c r="BR1180" s="13">
        <v>3.3333333333333333E-2</v>
      </c>
      <c r="BS1180" s="13">
        <v>3.3333333333333333E-2</v>
      </c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>
        <v>48.252222222134009</v>
      </c>
    </row>
    <row r="1181" spans="1:83" x14ac:dyDescent="0.2">
      <c r="A1181" s="10" t="s">
        <v>35</v>
      </c>
      <c r="B1181" s="10">
        <v>835</v>
      </c>
      <c r="C1181" s="10" t="s">
        <v>121</v>
      </c>
      <c r="D1181" s="10">
        <v>2025</v>
      </c>
      <c r="E1181" s="13">
        <v>4</v>
      </c>
      <c r="F1181" s="13" t="s">
        <v>1488</v>
      </c>
      <c r="G1181" s="13">
        <v>17692.949999999997</v>
      </c>
      <c r="H1181" s="13">
        <v>17692.949999999997</v>
      </c>
      <c r="I1181" s="13">
        <v>17158.999999999996</v>
      </c>
      <c r="J1181" s="13">
        <v>11917</v>
      </c>
      <c r="K1181" s="13">
        <v>6048.0000000000018</v>
      </c>
      <c r="L1181" s="13">
        <v>5173.0000000000009</v>
      </c>
      <c r="M1181" s="13">
        <v>5173.0000000000009</v>
      </c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>
        <v>589.76499999999987</v>
      </c>
      <c r="AA1181" s="13">
        <v>589.76499999999987</v>
      </c>
      <c r="AB1181" s="13">
        <v>571.96666666666658</v>
      </c>
      <c r="AC1181" s="13">
        <v>397.23333333333335</v>
      </c>
      <c r="AD1181" s="13">
        <v>201.60000000000005</v>
      </c>
      <c r="AE1181" s="13">
        <v>172.43333333333337</v>
      </c>
      <c r="AF1181" s="13">
        <v>172.43333333333337</v>
      </c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>
        <v>38</v>
      </c>
      <c r="AT1181" s="13">
        <v>36</v>
      </c>
      <c r="AU1181" s="13">
        <v>31</v>
      </c>
      <c r="AV1181" s="13">
        <v>14</v>
      </c>
      <c r="AW1181" s="13">
        <v>5</v>
      </c>
      <c r="AX1181" s="13">
        <v>4</v>
      </c>
      <c r="AY1181" s="13">
        <v>4</v>
      </c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>
        <v>1.2666666666666666</v>
      </c>
      <c r="BM1181" s="13">
        <v>1.2</v>
      </c>
      <c r="BN1181" s="13">
        <v>1.0333333333333334</v>
      </c>
      <c r="BO1181" s="13">
        <v>0.46666666666666667</v>
      </c>
      <c r="BP1181" s="13">
        <v>0.16666666666666666</v>
      </c>
      <c r="BQ1181" s="13">
        <v>0.13333333333333333</v>
      </c>
      <c r="BR1181" s="13">
        <v>0.13333333333333333</v>
      </c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>
        <v>32.866388888563961</v>
      </c>
    </row>
    <row r="1182" spans="1:83" x14ac:dyDescent="0.2">
      <c r="A1182" s="10" t="s">
        <v>35</v>
      </c>
      <c r="B1182" s="10">
        <v>805</v>
      </c>
      <c r="C1182" s="10" t="s">
        <v>137</v>
      </c>
      <c r="D1182" s="10">
        <v>2025</v>
      </c>
      <c r="E1182" s="13">
        <v>4</v>
      </c>
      <c r="F1182" s="13" t="s">
        <v>1489</v>
      </c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>
        <v>18.95388888881542</v>
      </c>
    </row>
    <row r="1183" spans="1:83" x14ac:dyDescent="0.2">
      <c r="A1183" s="10" t="s">
        <v>39</v>
      </c>
      <c r="B1183" s="10">
        <v>564</v>
      </c>
      <c r="C1183" s="10" t="s">
        <v>122</v>
      </c>
      <c r="D1183" s="10">
        <v>2025</v>
      </c>
      <c r="E1183" s="13">
        <v>4</v>
      </c>
      <c r="F1183" s="13" t="s">
        <v>1499</v>
      </c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>
        <v>34.94</v>
      </c>
    </row>
    <row r="1184" spans="1:83" x14ac:dyDescent="0.2">
      <c r="A1184" s="10" t="s">
        <v>39</v>
      </c>
      <c r="B1184" s="10">
        <v>516</v>
      </c>
      <c r="C1184" s="10" t="s">
        <v>119</v>
      </c>
      <c r="D1184" s="10">
        <v>2025</v>
      </c>
      <c r="E1184" s="13">
        <v>4</v>
      </c>
      <c r="F1184" s="13" t="s">
        <v>1500</v>
      </c>
      <c r="G1184" s="13">
        <v>3629</v>
      </c>
      <c r="H1184" s="13">
        <v>3629</v>
      </c>
      <c r="I1184" s="13">
        <v>3629</v>
      </c>
      <c r="J1184" s="13">
        <v>2833</v>
      </c>
      <c r="K1184" s="13">
        <v>2304</v>
      </c>
      <c r="L1184" s="13">
        <v>2304</v>
      </c>
      <c r="M1184" s="13">
        <v>1219</v>
      </c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>
        <v>120.96666666666667</v>
      </c>
      <c r="AA1184" s="13">
        <v>120.96666666666667</v>
      </c>
      <c r="AB1184" s="13">
        <v>120.96666666666667</v>
      </c>
      <c r="AC1184" s="13">
        <v>94.433333333333337</v>
      </c>
      <c r="AD1184" s="13">
        <v>76.8</v>
      </c>
      <c r="AE1184" s="13">
        <v>76.8</v>
      </c>
      <c r="AF1184" s="13">
        <v>40.633333333333333</v>
      </c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>
        <v>6</v>
      </c>
      <c r="AT1184" s="13">
        <v>5</v>
      </c>
      <c r="AU1184" s="13">
        <v>5</v>
      </c>
      <c r="AV1184" s="13">
        <v>3</v>
      </c>
      <c r="AW1184" s="13">
        <v>2</v>
      </c>
      <c r="AX1184" s="13">
        <v>2</v>
      </c>
      <c r="AY1184" s="13">
        <v>1</v>
      </c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>
        <v>0.2</v>
      </c>
      <c r="BM1184" s="13">
        <v>0.16666666666666666</v>
      </c>
      <c r="BN1184" s="13">
        <v>0.16666666666666666</v>
      </c>
      <c r="BO1184" s="13">
        <v>0.1</v>
      </c>
      <c r="BP1184" s="13">
        <v>6.6666666666666666E-2</v>
      </c>
      <c r="BQ1184" s="13">
        <v>6.6666666666666666E-2</v>
      </c>
      <c r="BR1184" s="13">
        <v>3.3333333333333333E-2</v>
      </c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>
        <v>6.43</v>
      </c>
    </row>
    <row r="1185" spans="1:83" x14ac:dyDescent="0.2">
      <c r="A1185" s="10" t="s">
        <v>39</v>
      </c>
      <c r="B1185" s="10">
        <v>805</v>
      </c>
      <c r="C1185" s="10" t="s">
        <v>137</v>
      </c>
      <c r="D1185" s="10">
        <v>2025</v>
      </c>
      <c r="E1185" s="13">
        <v>4</v>
      </c>
      <c r="F1185" s="13" t="s">
        <v>1496</v>
      </c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>
        <v>6.99</v>
      </c>
    </row>
    <row r="1186" spans="1:83" x14ac:dyDescent="0.2">
      <c r="A1186" s="10" t="s">
        <v>39</v>
      </c>
      <c r="B1186" s="10">
        <v>550</v>
      </c>
      <c r="C1186" s="10" t="s">
        <v>178</v>
      </c>
      <c r="D1186" s="10">
        <v>2025</v>
      </c>
      <c r="E1186" s="13">
        <v>4</v>
      </c>
      <c r="F1186" s="13" t="s">
        <v>1498</v>
      </c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>
        <v>19.490000000000002</v>
      </c>
    </row>
    <row r="1187" spans="1:83" x14ac:dyDescent="0.2">
      <c r="A1187" s="10" t="s">
        <v>39</v>
      </c>
      <c r="B1187" s="10">
        <v>832</v>
      </c>
      <c r="C1187" s="10" t="s">
        <v>115</v>
      </c>
      <c r="D1187" s="10">
        <v>2025</v>
      </c>
      <c r="E1187" s="13">
        <v>4</v>
      </c>
      <c r="F1187" s="13" t="s">
        <v>1497</v>
      </c>
      <c r="G1187" s="13">
        <v>589</v>
      </c>
      <c r="H1187" s="13">
        <v>589</v>
      </c>
      <c r="I1187" s="13">
        <v>589</v>
      </c>
      <c r="J1187" s="13">
        <v>589</v>
      </c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>
        <v>19.633333333333333</v>
      </c>
      <c r="AA1187" s="13">
        <v>19.633333333333333</v>
      </c>
      <c r="AB1187" s="13">
        <v>19.633333333333333</v>
      </c>
      <c r="AC1187" s="13">
        <v>19.633333333333333</v>
      </c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>
        <v>1</v>
      </c>
      <c r="AT1187" s="13">
        <v>1</v>
      </c>
      <c r="AU1187" s="13">
        <v>1</v>
      </c>
      <c r="AV1187" s="13">
        <v>1</v>
      </c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>
        <v>3.3333333333333333E-2</v>
      </c>
      <c r="BM1187" s="13">
        <v>3.3333333333333333E-2</v>
      </c>
      <c r="BN1187" s="13">
        <v>3.3333333333333333E-2</v>
      </c>
      <c r="BO1187" s="13">
        <v>3.3333333333333333E-2</v>
      </c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</row>
    <row r="1188" spans="1:83" x14ac:dyDescent="0.2">
      <c r="A1188" s="10" t="s">
        <v>39</v>
      </c>
      <c r="B1188" s="10">
        <v>803</v>
      </c>
      <c r="C1188" s="10" t="s">
        <v>154</v>
      </c>
      <c r="D1188" s="10">
        <v>2025</v>
      </c>
      <c r="E1188" s="13">
        <v>4</v>
      </c>
      <c r="F1188" s="13" t="s">
        <v>1491</v>
      </c>
      <c r="G1188" s="13">
        <v>3620.9499999999994</v>
      </c>
      <c r="H1188" s="13">
        <v>3620.9499999999994</v>
      </c>
      <c r="I1188" s="13">
        <v>3070</v>
      </c>
      <c r="J1188" s="13">
        <v>1422</v>
      </c>
      <c r="K1188" s="13">
        <v>800</v>
      </c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>
        <v>120.69833333333331</v>
      </c>
      <c r="AA1188" s="13">
        <v>120.69833333333331</v>
      </c>
      <c r="AB1188" s="13">
        <v>102.33333333333333</v>
      </c>
      <c r="AC1188" s="13">
        <v>47.4</v>
      </c>
      <c r="AD1188" s="13">
        <v>26.666666666666668</v>
      </c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>
        <v>12</v>
      </c>
      <c r="AT1188" s="13">
        <v>12</v>
      </c>
      <c r="AU1188" s="13">
        <v>7</v>
      </c>
      <c r="AV1188" s="13">
        <v>2</v>
      </c>
      <c r="AW1188" s="13">
        <v>1</v>
      </c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>
        <v>0.4</v>
      </c>
      <c r="BM1188" s="13">
        <v>0.4</v>
      </c>
      <c r="BN1188" s="13">
        <v>0.23333333333333334</v>
      </c>
      <c r="BO1188" s="13">
        <v>6.6666666666666666E-2</v>
      </c>
      <c r="BP1188" s="13">
        <v>3.3333333333333333E-2</v>
      </c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>
        <v>12.112222222080455</v>
      </c>
    </row>
    <row r="1189" spans="1:83" x14ac:dyDescent="0.2">
      <c r="A1189" s="10" t="s">
        <v>39</v>
      </c>
      <c r="B1189" s="10">
        <v>552</v>
      </c>
      <c r="C1189" s="10" t="s">
        <v>180</v>
      </c>
      <c r="D1189" s="10">
        <v>2025</v>
      </c>
      <c r="E1189" s="13">
        <v>4</v>
      </c>
      <c r="F1189" s="13" t="s">
        <v>1494</v>
      </c>
      <c r="G1189" s="13">
        <v>1281</v>
      </c>
      <c r="H1189" s="13">
        <v>1281</v>
      </c>
      <c r="I1189" s="13">
        <v>1281</v>
      </c>
      <c r="J1189" s="13">
        <v>1281</v>
      </c>
      <c r="K1189" s="13">
        <v>1281</v>
      </c>
      <c r="L1189" s="13">
        <v>1281</v>
      </c>
      <c r="M1189" s="13">
        <v>1281</v>
      </c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>
        <v>42.7</v>
      </c>
      <c r="AA1189" s="13">
        <v>42.7</v>
      </c>
      <c r="AB1189" s="13">
        <v>42.7</v>
      </c>
      <c r="AC1189" s="13">
        <v>42.7</v>
      </c>
      <c r="AD1189" s="13">
        <v>42.7</v>
      </c>
      <c r="AE1189" s="13">
        <v>42.7</v>
      </c>
      <c r="AF1189" s="13">
        <v>42.7</v>
      </c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>
        <v>1</v>
      </c>
      <c r="AT1189" s="13">
        <v>1</v>
      </c>
      <c r="AU1189" s="13">
        <v>1</v>
      </c>
      <c r="AV1189" s="13">
        <v>1</v>
      </c>
      <c r="AW1189" s="13">
        <v>1</v>
      </c>
      <c r="AX1189" s="13">
        <v>1</v>
      </c>
      <c r="AY1189" s="13">
        <v>1</v>
      </c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>
        <v>3.3333333333333333E-2</v>
      </c>
      <c r="BM1189" s="13">
        <v>3.3333333333333333E-2</v>
      </c>
      <c r="BN1189" s="13">
        <v>3.3333333333333333E-2</v>
      </c>
      <c r="BO1189" s="13">
        <v>3.3333333333333333E-2</v>
      </c>
      <c r="BP1189" s="13">
        <v>3.3333333333333333E-2</v>
      </c>
      <c r="BQ1189" s="13">
        <v>3.3333333333333333E-2</v>
      </c>
      <c r="BR1189" s="13">
        <v>3.3333333333333333E-2</v>
      </c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</row>
    <row r="1190" spans="1:83" x14ac:dyDescent="0.2">
      <c r="A1190" s="10" t="s">
        <v>39</v>
      </c>
      <c r="B1190" s="10">
        <v>517</v>
      </c>
      <c r="C1190" s="10" t="s">
        <v>165</v>
      </c>
      <c r="D1190" s="10">
        <v>2025</v>
      </c>
      <c r="E1190" s="13">
        <v>4</v>
      </c>
      <c r="F1190" s="13" t="s">
        <v>1502</v>
      </c>
      <c r="G1190" s="13">
        <v>555</v>
      </c>
      <c r="H1190" s="13">
        <v>555</v>
      </c>
      <c r="I1190" s="13">
        <v>555</v>
      </c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>
        <v>18.5</v>
      </c>
      <c r="AA1190" s="13">
        <v>18.5</v>
      </c>
      <c r="AB1190" s="13">
        <v>18.5</v>
      </c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>
        <v>2</v>
      </c>
      <c r="AT1190" s="13">
        <v>2</v>
      </c>
      <c r="AU1190" s="13">
        <v>2</v>
      </c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>
        <v>6.6666666666666666E-2</v>
      </c>
      <c r="BM1190" s="13">
        <v>6.6666666666666666E-2</v>
      </c>
      <c r="BN1190" s="13">
        <v>6.6666666666666666E-2</v>
      </c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>
        <v>2.63</v>
      </c>
    </row>
    <row r="1191" spans="1:83" x14ac:dyDescent="0.2">
      <c r="A1191" s="10" t="s">
        <v>39</v>
      </c>
      <c r="B1191" s="10">
        <v>870</v>
      </c>
      <c r="C1191" s="10" t="s">
        <v>112</v>
      </c>
      <c r="D1191" s="10">
        <v>2025</v>
      </c>
      <c r="E1191" s="13">
        <v>4</v>
      </c>
      <c r="F1191" s="13" t="s">
        <v>1504</v>
      </c>
      <c r="G1191" s="13">
        <v>187120.82</v>
      </c>
      <c r="H1191" s="13">
        <v>187120.82000000009</v>
      </c>
      <c r="I1191" s="13">
        <v>182914.97000000015</v>
      </c>
      <c r="J1191" s="13">
        <v>151840.00000000009</v>
      </c>
      <c r="K1191" s="13">
        <v>125229.00000000012</v>
      </c>
      <c r="L1191" s="13">
        <v>116547.0000000001</v>
      </c>
      <c r="M1191" s="13">
        <v>104331.00000000007</v>
      </c>
      <c r="N1191" s="13">
        <v>82858.000000000015</v>
      </c>
      <c r="O1191" s="13">
        <v>74506</v>
      </c>
      <c r="P1191" s="13">
        <v>69791.999999999985</v>
      </c>
      <c r="Q1191" s="13">
        <v>39094</v>
      </c>
      <c r="R1191" s="13">
        <v>39094</v>
      </c>
      <c r="S1191" s="13">
        <v>11020</v>
      </c>
      <c r="T1191" s="13">
        <v>11020</v>
      </c>
      <c r="U1191" s="13">
        <v>11020</v>
      </c>
      <c r="V1191" s="13"/>
      <c r="W1191" s="13"/>
      <c r="X1191" s="13"/>
      <c r="Y1191" s="13"/>
      <c r="Z1191" s="13">
        <v>6237.3606666666665</v>
      </c>
      <c r="AA1191" s="13">
        <v>6237.3606666666701</v>
      </c>
      <c r="AB1191" s="13">
        <v>6097.1656666666713</v>
      </c>
      <c r="AC1191" s="13">
        <v>5061.3333333333367</v>
      </c>
      <c r="AD1191" s="13">
        <v>4174.3000000000038</v>
      </c>
      <c r="AE1191" s="13">
        <v>3884.9000000000033</v>
      </c>
      <c r="AF1191" s="13">
        <v>3477.7000000000025</v>
      </c>
      <c r="AG1191" s="13">
        <v>2761.9333333333338</v>
      </c>
      <c r="AH1191" s="13">
        <v>2483.5333333333333</v>
      </c>
      <c r="AI1191" s="13">
        <v>2326.3999999999996</v>
      </c>
      <c r="AJ1191" s="13">
        <v>1303.1333333333334</v>
      </c>
      <c r="AK1191" s="13">
        <v>1303.1333333333334</v>
      </c>
      <c r="AL1191" s="13">
        <v>367.33333333333331</v>
      </c>
      <c r="AM1191" s="13">
        <v>367.33333333333331</v>
      </c>
      <c r="AN1191" s="13">
        <v>367.33333333333331</v>
      </c>
      <c r="AO1191" s="13"/>
      <c r="AP1191" s="13"/>
      <c r="AQ1191" s="13"/>
      <c r="AR1191" s="13"/>
      <c r="AS1191" s="13">
        <v>266</v>
      </c>
      <c r="AT1191" s="13">
        <v>233</v>
      </c>
      <c r="AU1191" s="13">
        <v>199</v>
      </c>
      <c r="AV1191" s="13">
        <v>104</v>
      </c>
      <c r="AW1191" s="13">
        <v>60</v>
      </c>
      <c r="AX1191" s="13">
        <v>50</v>
      </c>
      <c r="AY1191" s="13">
        <v>39</v>
      </c>
      <c r="AZ1191" s="13">
        <v>23</v>
      </c>
      <c r="BA1191" s="13">
        <v>18</v>
      </c>
      <c r="BB1191" s="13">
        <v>16</v>
      </c>
      <c r="BC1191" s="13">
        <v>6</v>
      </c>
      <c r="BD1191" s="13">
        <v>6</v>
      </c>
      <c r="BE1191" s="13">
        <v>1</v>
      </c>
      <c r="BF1191" s="13">
        <v>1</v>
      </c>
      <c r="BG1191" s="13">
        <v>1</v>
      </c>
      <c r="BH1191" s="13"/>
      <c r="BI1191" s="13"/>
      <c r="BJ1191" s="13"/>
      <c r="BK1191" s="13"/>
      <c r="BL1191" s="13">
        <v>8.8666666666666671</v>
      </c>
      <c r="BM1191" s="13">
        <v>7.7666666666666666</v>
      </c>
      <c r="BN1191" s="13">
        <v>6.6333333333333337</v>
      </c>
      <c r="BO1191" s="13">
        <v>3.4666666666666668</v>
      </c>
      <c r="BP1191" s="13">
        <v>2</v>
      </c>
      <c r="BQ1191" s="13">
        <v>1.6666666666666667</v>
      </c>
      <c r="BR1191" s="13">
        <v>1.3</v>
      </c>
      <c r="BS1191" s="13">
        <v>0.76666666666666672</v>
      </c>
      <c r="BT1191" s="13">
        <v>0.6</v>
      </c>
      <c r="BU1191" s="13">
        <v>0.53333333333333333</v>
      </c>
      <c r="BV1191" s="13">
        <v>0.2</v>
      </c>
      <c r="BW1191" s="13">
        <v>0.2</v>
      </c>
      <c r="BX1191" s="13">
        <v>3.3333333333333333E-2</v>
      </c>
      <c r="BY1191" s="13">
        <v>3.3333333333333333E-2</v>
      </c>
      <c r="BZ1191" s="13">
        <v>3.3333333333333333E-2</v>
      </c>
      <c r="CA1191" s="13"/>
      <c r="CB1191" s="13"/>
      <c r="CC1191" s="13"/>
      <c r="CD1191" s="13"/>
      <c r="CE1191" s="13">
        <v>149.2997222217964</v>
      </c>
    </row>
    <row r="1192" spans="1:83" x14ac:dyDescent="0.2">
      <c r="A1192" s="10" t="s">
        <v>39</v>
      </c>
      <c r="B1192" s="10">
        <v>557</v>
      </c>
      <c r="C1192" s="10" t="s">
        <v>182</v>
      </c>
      <c r="D1192" s="10">
        <v>2025</v>
      </c>
      <c r="E1192" s="13">
        <v>4</v>
      </c>
      <c r="F1192" s="13" t="s">
        <v>1495</v>
      </c>
      <c r="G1192" s="13">
        <v>0</v>
      </c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>
        <v>0</v>
      </c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>
        <v>1</v>
      </c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>
        <v>3.3333333333333333E-2</v>
      </c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</row>
    <row r="1193" spans="1:83" x14ac:dyDescent="0.2">
      <c r="A1193" s="10" t="s">
        <v>39</v>
      </c>
      <c r="B1193" s="10">
        <v>547</v>
      </c>
      <c r="C1193" s="10" t="s">
        <v>94</v>
      </c>
      <c r="D1193" s="10">
        <v>2025</v>
      </c>
      <c r="E1193" s="13">
        <v>4</v>
      </c>
      <c r="F1193" s="13" t="s">
        <v>1505</v>
      </c>
      <c r="G1193" s="13">
        <v>244787.5400000005</v>
      </c>
      <c r="H1193" s="13">
        <v>247998.74000000049</v>
      </c>
      <c r="I1193" s="13">
        <v>243570.89000000051</v>
      </c>
      <c r="J1193" s="13">
        <v>210637.00000000038</v>
      </c>
      <c r="K1193" s="13">
        <v>187813.0000000002</v>
      </c>
      <c r="L1193" s="13">
        <v>173721.00000000015</v>
      </c>
      <c r="M1193" s="13">
        <v>157346.00000000012</v>
      </c>
      <c r="N1193" s="13">
        <v>147152.00000000012</v>
      </c>
      <c r="O1193" s="13">
        <v>135397.00000000012</v>
      </c>
      <c r="P1193" s="13">
        <v>130533.00000000012</v>
      </c>
      <c r="Q1193" s="13">
        <v>82700.999999999985</v>
      </c>
      <c r="R1193" s="13">
        <v>82700.999999999985</v>
      </c>
      <c r="S1193" s="13">
        <v>71701</v>
      </c>
      <c r="T1193" s="13">
        <v>71701</v>
      </c>
      <c r="U1193" s="13">
        <v>71701</v>
      </c>
      <c r="V1193" s="13">
        <v>71701</v>
      </c>
      <c r="W1193" s="13">
        <v>71701</v>
      </c>
      <c r="X1193" s="13">
        <v>45304</v>
      </c>
      <c r="Y1193" s="13"/>
      <c r="Z1193" s="13">
        <v>8159.584666666683</v>
      </c>
      <c r="AA1193" s="13">
        <v>8266.624666666683</v>
      </c>
      <c r="AB1193" s="13">
        <v>8119.0296666666836</v>
      </c>
      <c r="AC1193" s="13">
        <v>7021.2333333333463</v>
      </c>
      <c r="AD1193" s="13">
        <v>6260.4333333333398</v>
      </c>
      <c r="AE1193" s="13">
        <v>5790.7000000000053</v>
      </c>
      <c r="AF1193" s="13">
        <v>5244.8666666666704</v>
      </c>
      <c r="AG1193" s="13">
        <v>4905.0666666666702</v>
      </c>
      <c r="AH1193" s="13">
        <v>4513.2333333333372</v>
      </c>
      <c r="AI1193" s="13">
        <v>4351.100000000004</v>
      </c>
      <c r="AJ1193" s="13">
        <v>2756.6999999999994</v>
      </c>
      <c r="AK1193" s="13">
        <v>2756.6999999999994</v>
      </c>
      <c r="AL1193" s="13">
        <v>2390.0333333333333</v>
      </c>
      <c r="AM1193" s="13">
        <v>2390.0333333333333</v>
      </c>
      <c r="AN1193" s="13">
        <v>2390.0333333333333</v>
      </c>
      <c r="AO1193" s="13">
        <v>2390.0333333333333</v>
      </c>
      <c r="AP1193" s="13">
        <v>2390.0333333333333</v>
      </c>
      <c r="AQ1193" s="13">
        <v>1510.1333333333334</v>
      </c>
      <c r="AR1193" s="13"/>
      <c r="AS1193" s="13">
        <v>279</v>
      </c>
      <c r="AT1193" s="13">
        <v>247</v>
      </c>
      <c r="AU1193" s="13">
        <v>206</v>
      </c>
      <c r="AV1193" s="13">
        <v>104</v>
      </c>
      <c r="AW1193" s="13">
        <v>67</v>
      </c>
      <c r="AX1193" s="13">
        <v>51</v>
      </c>
      <c r="AY1193" s="13">
        <v>36</v>
      </c>
      <c r="AZ1193" s="13">
        <v>28</v>
      </c>
      <c r="BA1193" s="13">
        <v>21</v>
      </c>
      <c r="BB1193" s="13">
        <v>19</v>
      </c>
      <c r="BC1193" s="13">
        <v>4</v>
      </c>
      <c r="BD1193" s="13">
        <v>4</v>
      </c>
      <c r="BE1193" s="13">
        <v>2</v>
      </c>
      <c r="BF1193" s="13">
        <v>2</v>
      </c>
      <c r="BG1193" s="13">
        <v>2</v>
      </c>
      <c r="BH1193" s="13">
        <v>2</v>
      </c>
      <c r="BI1193" s="13">
        <v>2</v>
      </c>
      <c r="BJ1193" s="13">
        <v>1</v>
      </c>
      <c r="BK1193" s="13"/>
      <c r="BL1193" s="13">
        <v>9.3000000000000007</v>
      </c>
      <c r="BM1193" s="13">
        <v>8.2333333333333325</v>
      </c>
      <c r="BN1193" s="13">
        <v>6.8666666666666663</v>
      </c>
      <c r="BO1193" s="13">
        <v>3.4666666666666668</v>
      </c>
      <c r="BP1193" s="13">
        <v>2.2333333333333334</v>
      </c>
      <c r="BQ1193" s="13">
        <v>1.7</v>
      </c>
      <c r="BR1193" s="13">
        <v>1.2</v>
      </c>
      <c r="BS1193" s="13">
        <v>0.93333333333333335</v>
      </c>
      <c r="BT1193" s="13">
        <v>0.7</v>
      </c>
      <c r="BU1193" s="13">
        <v>0.6333333333333333</v>
      </c>
      <c r="BV1193" s="13">
        <v>0.13333333333333333</v>
      </c>
      <c r="BW1193" s="13">
        <v>0.13333333333333333</v>
      </c>
      <c r="BX1193" s="13">
        <v>6.6666666666666666E-2</v>
      </c>
      <c r="BY1193" s="13">
        <v>6.6666666666666666E-2</v>
      </c>
      <c r="BZ1193" s="13">
        <v>6.6666666666666666E-2</v>
      </c>
      <c r="CA1193" s="13">
        <v>6.6666666666666666E-2</v>
      </c>
      <c r="CB1193" s="13">
        <v>6.6666666666666666E-2</v>
      </c>
      <c r="CC1193" s="13">
        <v>3.3333333333333333E-2</v>
      </c>
      <c r="CD1193" s="13"/>
      <c r="CE1193" s="13">
        <v>191.156666667026</v>
      </c>
    </row>
    <row r="1194" spans="1:83" x14ac:dyDescent="0.2">
      <c r="A1194" s="10" t="s">
        <v>39</v>
      </c>
      <c r="B1194" s="10">
        <v>530</v>
      </c>
      <c r="C1194" s="10" t="s">
        <v>92</v>
      </c>
      <c r="D1194" s="10">
        <v>2025</v>
      </c>
      <c r="E1194" s="13">
        <v>4</v>
      </c>
      <c r="F1194" s="13" t="s">
        <v>1493</v>
      </c>
      <c r="G1194" s="13">
        <v>138926.80000000008</v>
      </c>
      <c r="H1194" s="13">
        <v>138926.8000000001</v>
      </c>
      <c r="I1194" s="13">
        <v>135702.9500000001</v>
      </c>
      <c r="J1194" s="13">
        <v>118179.00000000016</v>
      </c>
      <c r="K1194" s="13">
        <v>100371.00000000006</v>
      </c>
      <c r="L1194" s="13">
        <v>90447.000000000044</v>
      </c>
      <c r="M1194" s="13">
        <v>79517.000000000044</v>
      </c>
      <c r="N1194" s="13">
        <v>70158.000000000029</v>
      </c>
      <c r="O1194" s="13">
        <v>63585.999999999993</v>
      </c>
      <c r="P1194" s="13">
        <v>54629.999999999993</v>
      </c>
      <c r="Q1194" s="13">
        <v>36244</v>
      </c>
      <c r="R1194" s="13">
        <v>36244</v>
      </c>
      <c r="S1194" s="13">
        <v>25244</v>
      </c>
      <c r="T1194" s="13">
        <v>25244</v>
      </c>
      <c r="U1194" s="13">
        <v>25244</v>
      </c>
      <c r="V1194" s="13">
        <v>25244</v>
      </c>
      <c r="W1194" s="13">
        <v>25244</v>
      </c>
      <c r="X1194" s="13"/>
      <c r="Y1194" s="13"/>
      <c r="Z1194" s="13">
        <v>4630.8933333333362</v>
      </c>
      <c r="AA1194" s="13">
        <v>4630.8933333333371</v>
      </c>
      <c r="AB1194" s="13">
        <v>4523.43166666667</v>
      </c>
      <c r="AC1194" s="13">
        <v>3939.3000000000052</v>
      </c>
      <c r="AD1194" s="13">
        <v>3345.7000000000021</v>
      </c>
      <c r="AE1194" s="13">
        <v>3014.9000000000015</v>
      </c>
      <c r="AF1194" s="13">
        <v>2650.566666666668</v>
      </c>
      <c r="AG1194" s="13">
        <v>2338.6000000000008</v>
      </c>
      <c r="AH1194" s="13">
        <v>2119.5333333333333</v>
      </c>
      <c r="AI1194" s="13">
        <v>1820.9999999999998</v>
      </c>
      <c r="AJ1194" s="13">
        <v>1208.1333333333334</v>
      </c>
      <c r="AK1194" s="13">
        <v>1208.1333333333334</v>
      </c>
      <c r="AL1194" s="13">
        <v>841.4666666666667</v>
      </c>
      <c r="AM1194" s="13">
        <v>841.4666666666667</v>
      </c>
      <c r="AN1194" s="13">
        <v>841.4666666666667</v>
      </c>
      <c r="AO1194" s="13">
        <v>841.4666666666667</v>
      </c>
      <c r="AP1194" s="13">
        <v>841.4666666666667</v>
      </c>
      <c r="AQ1194" s="13"/>
      <c r="AR1194" s="13"/>
      <c r="AS1194" s="13">
        <v>182</v>
      </c>
      <c r="AT1194" s="13">
        <v>156</v>
      </c>
      <c r="AU1194" s="13">
        <v>128</v>
      </c>
      <c r="AV1194" s="13">
        <v>74</v>
      </c>
      <c r="AW1194" s="13">
        <v>45</v>
      </c>
      <c r="AX1194" s="13">
        <v>34</v>
      </c>
      <c r="AY1194" s="13">
        <v>24</v>
      </c>
      <c r="AZ1194" s="13">
        <v>17</v>
      </c>
      <c r="BA1194" s="13">
        <v>13</v>
      </c>
      <c r="BB1194" s="13">
        <v>9</v>
      </c>
      <c r="BC1194" s="13">
        <v>3</v>
      </c>
      <c r="BD1194" s="13">
        <v>3</v>
      </c>
      <c r="BE1194" s="13">
        <v>1</v>
      </c>
      <c r="BF1194" s="13">
        <v>1</v>
      </c>
      <c r="BG1194" s="13">
        <v>1</v>
      </c>
      <c r="BH1194" s="13">
        <v>1</v>
      </c>
      <c r="BI1194" s="13">
        <v>1</v>
      </c>
      <c r="BJ1194" s="13"/>
      <c r="BK1194" s="13"/>
      <c r="BL1194" s="13">
        <v>6.0666666666666664</v>
      </c>
      <c r="BM1194" s="13">
        <v>5.2</v>
      </c>
      <c r="BN1194" s="13">
        <v>4.2666666666666666</v>
      </c>
      <c r="BO1194" s="13">
        <v>2.4666666666666668</v>
      </c>
      <c r="BP1194" s="13">
        <v>1.5</v>
      </c>
      <c r="BQ1194" s="13">
        <v>1.1333333333333333</v>
      </c>
      <c r="BR1194" s="13">
        <v>0.8</v>
      </c>
      <c r="BS1194" s="13">
        <v>0.56666666666666665</v>
      </c>
      <c r="BT1194" s="13">
        <v>0.43333333333333335</v>
      </c>
      <c r="BU1194" s="13">
        <v>0.3</v>
      </c>
      <c r="BV1194" s="13">
        <v>0.1</v>
      </c>
      <c r="BW1194" s="13">
        <v>0.1</v>
      </c>
      <c r="BX1194" s="13">
        <v>3.3333333333333333E-2</v>
      </c>
      <c r="BY1194" s="13">
        <v>3.3333333333333333E-2</v>
      </c>
      <c r="BZ1194" s="13">
        <v>3.3333333333333333E-2</v>
      </c>
      <c r="CA1194" s="13">
        <v>3.3333333333333333E-2</v>
      </c>
      <c r="CB1194" s="13">
        <v>3.3333333333333333E-2</v>
      </c>
      <c r="CC1194" s="13"/>
      <c r="CD1194" s="13"/>
      <c r="CE1194" s="13">
        <v>185.66527777828742</v>
      </c>
    </row>
    <row r="1195" spans="1:83" x14ac:dyDescent="0.2">
      <c r="A1195" s="10" t="s">
        <v>39</v>
      </c>
      <c r="B1195" s="10">
        <v>862</v>
      </c>
      <c r="C1195" s="10" t="s">
        <v>105</v>
      </c>
      <c r="D1195" s="10">
        <v>2025</v>
      </c>
      <c r="E1195" s="13">
        <v>4</v>
      </c>
      <c r="F1195" s="13" t="s">
        <v>1492</v>
      </c>
      <c r="G1195" s="13">
        <v>161780.6500000002</v>
      </c>
      <c r="H1195" s="13">
        <v>161780.65000000023</v>
      </c>
      <c r="I1195" s="13">
        <v>155820.80000000019</v>
      </c>
      <c r="J1195" s="13">
        <v>128800.00000000006</v>
      </c>
      <c r="K1195" s="13">
        <v>111011.00000000012</v>
      </c>
      <c r="L1195" s="13">
        <v>99455.000000000044</v>
      </c>
      <c r="M1195" s="13">
        <v>79801</v>
      </c>
      <c r="N1195" s="13">
        <v>64111.999999999971</v>
      </c>
      <c r="O1195" s="13">
        <v>59297.999999999964</v>
      </c>
      <c r="P1195" s="13">
        <v>57031.999999999964</v>
      </c>
      <c r="Q1195" s="13">
        <v>28519.999999999989</v>
      </c>
      <c r="R1195" s="13">
        <v>23165.999999999989</v>
      </c>
      <c r="S1195" s="13"/>
      <c r="T1195" s="13"/>
      <c r="U1195" s="13"/>
      <c r="V1195" s="13"/>
      <c r="W1195" s="13"/>
      <c r="X1195" s="13"/>
      <c r="Y1195" s="13"/>
      <c r="Z1195" s="13">
        <v>5392.6883333333399</v>
      </c>
      <c r="AA1195" s="13">
        <v>5392.6883333333408</v>
      </c>
      <c r="AB1195" s="13">
        <v>5194.026666666673</v>
      </c>
      <c r="AC1195" s="13">
        <v>4293.3333333333348</v>
      </c>
      <c r="AD1195" s="13">
        <v>3700.3666666666704</v>
      </c>
      <c r="AE1195" s="13">
        <v>3315.1666666666683</v>
      </c>
      <c r="AF1195" s="13">
        <v>2660.0333333333333</v>
      </c>
      <c r="AG1195" s="13">
        <v>2137.0666666666657</v>
      </c>
      <c r="AH1195" s="13">
        <v>1976.5999999999988</v>
      </c>
      <c r="AI1195" s="13">
        <v>1901.0666666666655</v>
      </c>
      <c r="AJ1195" s="13">
        <v>950.66666666666629</v>
      </c>
      <c r="AK1195" s="13">
        <v>772.19999999999959</v>
      </c>
      <c r="AL1195" s="13"/>
      <c r="AM1195" s="13"/>
      <c r="AN1195" s="13"/>
      <c r="AO1195" s="13"/>
      <c r="AP1195" s="13"/>
      <c r="AQ1195" s="13"/>
      <c r="AR1195" s="13"/>
      <c r="AS1195" s="13">
        <v>249</v>
      </c>
      <c r="AT1195" s="13">
        <v>219</v>
      </c>
      <c r="AU1195" s="13">
        <v>169</v>
      </c>
      <c r="AV1195" s="13">
        <v>90</v>
      </c>
      <c r="AW1195" s="13">
        <v>61</v>
      </c>
      <c r="AX1195" s="13">
        <v>48</v>
      </c>
      <c r="AY1195" s="13">
        <v>30</v>
      </c>
      <c r="AZ1195" s="13">
        <v>18</v>
      </c>
      <c r="BA1195" s="13">
        <v>15</v>
      </c>
      <c r="BB1195" s="13">
        <v>14</v>
      </c>
      <c r="BC1195" s="13">
        <v>5</v>
      </c>
      <c r="BD1195" s="13">
        <v>4</v>
      </c>
      <c r="BE1195" s="13"/>
      <c r="BF1195" s="13"/>
      <c r="BG1195" s="13"/>
      <c r="BH1195" s="13"/>
      <c r="BI1195" s="13"/>
      <c r="BJ1195" s="13"/>
      <c r="BK1195" s="13"/>
      <c r="BL1195" s="13">
        <v>8.3000000000000007</v>
      </c>
      <c r="BM1195" s="13">
        <v>7.3</v>
      </c>
      <c r="BN1195" s="13">
        <v>5.6333333333333337</v>
      </c>
      <c r="BO1195" s="13">
        <v>3</v>
      </c>
      <c r="BP1195" s="13">
        <v>2.0333333333333332</v>
      </c>
      <c r="BQ1195" s="13">
        <v>1.6</v>
      </c>
      <c r="BR1195" s="13">
        <v>1</v>
      </c>
      <c r="BS1195" s="13">
        <v>0.6</v>
      </c>
      <c r="BT1195" s="13">
        <v>0.5</v>
      </c>
      <c r="BU1195" s="13">
        <v>0.46666666666666667</v>
      </c>
      <c r="BV1195" s="13">
        <v>0.16666666666666666</v>
      </c>
      <c r="BW1195" s="13">
        <v>0.13333333333333333</v>
      </c>
      <c r="BX1195" s="13"/>
      <c r="BY1195" s="13"/>
      <c r="BZ1195" s="13"/>
      <c r="CA1195" s="13"/>
      <c r="CB1195" s="13"/>
      <c r="CC1195" s="13"/>
      <c r="CD1195" s="13"/>
      <c r="CE1195" s="13">
        <v>167.6580555557739</v>
      </c>
    </row>
    <row r="1196" spans="1:83" x14ac:dyDescent="0.2">
      <c r="A1196" s="10" t="s">
        <v>39</v>
      </c>
      <c r="B1196" s="10">
        <v>556</v>
      </c>
      <c r="C1196" s="10" t="s">
        <v>181</v>
      </c>
      <c r="D1196" s="10">
        <v>2025</v>
      </c>
      <c r="E1196" s="13">
        <v>4</v>
      </c>
      <c r="F1196" s="13" t="s">
        <v>1506</v>
      </c>
      <c r="G1196" s="13">
        <v>7212</v>
      </c>
      <c r="H1196" s="13">
        <v>7212</v>
      </c>
      <c r="I1196" s="13">
        <v>7027</v>
      </c>
      <c r="J1196" s="13">
        <v>5003</v>
      </c>
      <c r="K1196" s="13">
        <v>858</v>
      </c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>
        <v>240.4</v>
      </c>
      <c r="AA1196" s="13">
        <v>240.4</v>
      </c>
      <c r="AB1196" s="13">
        <v>234.23333333333332</v>
      </c>
      <c r="AC1196" s="13">
        <v>166.76666666666668</v>
      </c>
      <c r="AD1196" s="13">
        <v>28.6</v>
      </c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>
        <v>18</v>
      </c>
      <c r="AT1196" s="13">
        <v>15</v>
      </c>
      <c r="AU1196" s="13">
        <v>13</v>
      </c>
      <c r="AV1196" s="13">
        <v>7</v>
      </c>
      <c r="AW1196" s="13">
        <v>1</v>
      </c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>
        <v>0.6</v>
      </c>
      <c r="BM1196" s="13">
        <v>0.5</v>
      </c>
      <c r="BN1196" s="13">
        <v>0.43333333333333335</v>
      </c>
      <c r="BO1196" s="13">
        <v>0.23333333333333334</v>
      </c>
      <c r="BP1196" s="13">
        <v>3.3333333333333333E-2</v>
      </c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>
        <v>16.527500000142027</v>
      </c>
    </row>
    <row r="1197" spans="1:83" x14ac:dyDescent="0.2">
      <c r="A1197" s="10" t="s">
        <v>39</v>
      </c>
      <c r="B1197" s="10">
        <v>561</v>
      </c>
      <c r="C1197" s="10" t="s">
        <v>184</v>
      </c>
      <c r="D1197" s="10">
        <v>2025</v>
      </c>
      <c r="E1197" s="13">
        <v>4</v>
      </c>
      <c r="F1197" s="13" t="s">
        <v>1503</v>
      </c>
      <c r="G1197" s="13">
        <v>7639</v>
      </c>
      <c r="H1197" s="13">
        <v>7639</v>
      </c>
      <c r="I1197" s="13">
        <v>7632.0000000000009</v>
      </c>
      <c r="J1197" s="13">
        <v>6179.0000000000009</v>
      </c>
      <c r="K1197" s="13">
        <v>5500</v>
      </c>
      <c r="L1197" s="13">
        <v>5500</v>
      </c>
      <c r="M1197" s="13">
        <v>5500</v>
      </c>
      <c r="N1197" s="13">
        <v>5500</v>
      </c>
      <c r="O1197" s="13">
        <v>5500</v>
      </c>
      <c r="P1197" s="13">
        <v>5500</v>
      </c>
      <c r="Q1197" s="13">
        <v>5500</v>
      </c>
      <c r="R1197" s="13">
        <v>5500</v>
      </c>
      <c r="S1197" s="13"/>
      <c r="T1197" s="13"/>
      <c r="U1197" s="13"/>
      <c r="V1197" s="13"/>
      <c r="W1197" s="13"/>
      <c r="X1197" s="13"/>
      <c r="Y1197" s="13"/>
      <c r="Z1197" s="13">
        <v>254.63333333333333</v>
      </c>
      <c r="AA1197" s="13">
        <v>254.63333333333333</v>
      </c>
      <c r="AB1197" s="13">
        <v>254.40000000000003</v>
      </c>
      <c r="AC1197" s="13">
        <v>205.9666666666667</v>
      </c>
      <c r="AD1197" s="13">
        <v>183.33333333333334</v>
      </c>
      <c r="AE1197" s="13">
        <v>183.33333333333334</v>
      </c>
      <c r="AF1197" s="13">
        <v>183.33333333333334</v>
      </c>
      <c r="AG1197" s="13">
        <v>183.33333333333334</v>
      </c>
      <c r="AH1197" s="13">
        <v>183.33333333333334</v>
      </c>
      <c r="AI1197" s="13">
        <v>183.33333333333334</v>
      </c>
      <c r="AJ1197" s="13">
        <v>183.33333333333334</v>
      </c>
      <c r="AK1197" s="13">
        <v>183.33333333333334</v>
      </c>
      <c r="AL1197" s="13"/>
      <c r="AM1197" s="13"/>
      <c r="AN1197" s="13"/>
      <c r="AO1197" s="13"/>
      <c r="AP1197" s="13"/>
      <c r="AQ1197" s="13"/>
      <c r="AR1197" s="13"/>
      <c r="AS1197" s="13">
        <v>9</v>
      </c>
      <c r="AT1197" s="13">
        <v>8</v>
      </c>
      <c r="AU1197" s="13">
        <v>7</v>
      </c>
      <c r="AV1197" s="13">
        <v>2</v>
      </c>
      <c r="AW1197" s="13">
        <v>1</v>
      </c>
      <c r="AX1197" s="13">
        <v>1</v>
      </c>
      <c r="AY1197" s="13">
        <v>1</v>
      </c>
      <c r="AZ1197" s="13">
        <v>1</v>
      </c>
      <c r="BA1197" s="13">
        <v>1</v>
      </c>
      <c r="BB1197" s="13">
        <v>1</v>
      </c>
      <c r="BC1197" s="13">
        <v>1</v>
      </c>
      <c r="BD1197" s="13">
        <v>1</v>
      </c>
      <c r="BE1197" s="13"/>
      <c r="BF1197" s="13"/>
      <c r="BG1197" s="13"/>
      <c r="BH1197" s="13"/>
      <c r="BI1197" s="13"/>
      <c r="BJ1197" s="13"/>
      <c r="BK1197" s="13"/>
      <c r="BL1197" s="13">
        <v>0.3</v>
      </c>
      <c r="BM1197" s="13">
        <v>0.26666666666666666</v>
      </c>
      <c r="BN1197" s="13">
        <v>0.23333333333333334</v>
      </c>
      <c r="BO1197" s="13">
        <v>6.6666666666666666E-2</v>
      </c>
      <c r="BP1197" s="13">
        <v>3.3333333333333333E-2</v>
      </c>
      <c r="BQ1197" s="13">
        <v>3.3333333333333333E-2</v>
      </c>
      <c r="BR1197" s="13">
        <v>3.3333333333333333E-2</v>
      </c>
      <c r="BS1197" s="13">
        <v>3.3333333333333333E-2</v>
      </c>
      <c r="BT1197" s="13">
        <v>3.3333333333333333E-2</v>
      </c>
      <c r="BU1197" s="13">
        <v>3.3333333333333333E-2</v>
      </c>
      <c r="BV1197" s="13">
        <v>3.3333333333333333E-2</v>
      </c>
      <c r="BW1197" s="13">
        <v>3.3333333333333333E-2</v>
      </c>
      <c r="BX1197" s="13"/>
      <c r="BY1197" s="13"/>
      <c r="BZ1197" s="13"/>
      <c r="CA1197" s="13"/>
      <c r="CB1197" s="13"/>
      <c r="CC1197" s="13"/>
      <c r="CD1197" s="13"/>
      <c r="CE1197" s="13">
        <v>8.2886111112311482</v>
      </c>
    </row>
    <row r="1198" spans="1:83" x14ac:dyDescent="0.2">
      <c r="A1198" s="10" t="s">
        <v>39</v>
      </c>
      <c r="B1198" s="10">
        <v>886</v>
      </c>
      <c r="C1198" s="10" t="s">
        <v>116</v>
      </c>
      <c r="D1198" s="10">
        <v>2025</v>
      </c>
      <c r="E1198" s="13">
        <v>4</v>
      </c>
      <c r="F1198" s="13" t="s">
        <v>1501</v>
      </c>
      <c r="G1198" s="13">
        <v>803</v>
      </c>
      <c r="H1198" s="13">
        <v>803</v>
      </c>
      <c r="I1198" s="13">
        <v>803</v>
      </c>
      <c r="J1198" s="13">
        <v>803</v>
      </c>
      <c r="K1198" s="13">
        <v>803</v>
      </c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>
        <v>26.766666666666666</v>
      </c>
      <c r="AA1198" s="13">
        <v>26.766666666666666</v>
      </c>
      <c r="AB1198" s="13">
        <v>26.766666666666666</v>
      </c>
      <c r="AC1198" s="13">
        <v>26.766666666666666</v>
      </c>
      <c r="AD1198" s="13">
        <v>26.766666666666666</v>
      </c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>
        <v>1</v>
      </c>
      <c r="AT1198" s="13">
        <v>1</v>
      </c>
      <c r="AU1198" s="13">
        <v>1</v>
      </c>
      <c r="AV1198" s="13">
        <v>1</v>
      </c>
      <c r="AW1198" s="13">
        <v>1</v>
      </c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>
        <v>3.3333333333333333E-2</v>
      </c>
      <c r="BM1198" s="13">
        <v>3.3333333333333333E-2</v>
      </c>
      <c r="BN1198" s="13">
        <v>3.3333333333333333E-2</v>
      </c>
      <c r="BO1198" s="13">
        <v>3.3333333333333333E-2</v>
      </c>
      <c r="BP1198" s="13">
        <v>3.3333333333333333E-2</v>
      </c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</row>
    <row r="1199" spans="1:83" x14ac:dyDescent="0.2">
      <c r="A1199" s="10" t="s">
        <v>40</v>
      </c>
      <c r="B1199" s="10">
        <v>337</v>
      </c>
      <c r="C1199" s="10" t="s">
        <v>161</v>
      </c>
      <c r="D1199" s="10">
        <v>2025</v>
      </c>
      <c r="E1199" s="13">
        <v>4</v>
      </c>
      <c r="F1199" s="13" t="s">
        <v>1507</v>
      </c>
      <c r="G1199" s="13">
        <v>5</v>
      </c>
      <c r="H1199" s="13">
        <v>5</v>
      </c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>
        <v>0.16666666666666666</v>
      </c>
      <c r="AA1199" s="13">
        <v>0.16666666666666666</v>
      </c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>
        <v>1</v>
      </c>
      <c r="AT1199" s="13">
        <v>1</v>
      </c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>
        <v>3.3333333333333333E-2</v>
      </c>
      <c r="BM1199" s="13">
        <v>3.3333333333333333E-2</v>
      </c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</row>
    <row r="1200" spans="1:83" x14ac:dyDescent="0.2">
      <c r="A1200" s="10" t="s">
        <v>251</v>
      </c>
      <c r="B1200" s="10">
        <v>377</v>
      </c>
      <c r="C1200" s="10" t="s">
        <v>253</v>
      </c>
      <c r="D1200" s="10">
        <v>2025</v>
      </c>
      <c r="E1200" s="13">
        <v>4</v>
      </c>
      <c r="F1200" s="13" t="s">
        <v>1509</v>
      </c>
      <c r="G1200" s="13">
        <v>21149.599999999977</v>
      </c>
      <c r="H1200" s="13">
        <v>21149.599999999977</v>
      </c>
      <c r="I1200" s="13">
        <v>21149.599999999977</v>
      </c>
      <c r="J1200" s="13">
        <v>21149.599999999977</v>
      </c>
      <c r="K1200" s="13">
        <v>21149.599999999977</v>
      </c>
      <c r="L1200" s="13">
        <v>21149.599999999977</v>
      </c>
      <c r="M1200" s="13">
        <v>21149.599999999977</v>
      </c>
      <c r="N1200" s="13">
        <v>21149.599999999977</v>
      </c>
      <c r="O1200" s="13">
        <v>21149.599999999977</v>
      </c>
      <c r="P1200" s="13">
        <v>21149.599999999977</v>
      </c>
      <c r="Q1200" s="13">
        <v>18026.900000000009</v>
      </c>
      <c r="R1200" s="13">
        <v>12797.900000000018</v>
      </c>
      <c r="S1200" s="13">
        <v>12797.900000000018</v>
      </c>
      <c r="T1200" s="13">
        <v>12797.900000000018</v>
      </c>
      <c r="U1200" s="13">
        <v>12797.900000000018</v>
      </c>
      <c r="V1200" s="13"/>
      <c r="W1200" s="13"/>
      <c r="X1200" s="13"/>
      <c r="Y1200" s="13"/>
      <c r="Z1200" s="13">
        <v>704.98666666666588</v>
      </c>
      <c r="AA1200" s="13">
        <v>704.98666666666588</v>
      </c>
      <c r="AB1200" s="13">
        <v>704.98666666666588</v>
      </c>
      <c r="AC1200" s="13">
        <v>704.98666666666588</v>
      </c>
      <c r="AD1200" s="13">
        <v>704.98666666666588</v>
      </c>
      <c r="AE1200" s="13">
        <v>704.98666666666588</v>
      </c>
      <c r="AF1200" s="13">
        <v>704.98666666666588</v>
      </c>
      <c r="AG1200" s="13">
        <v>704.98666666666588</v>
      </c>
      <c r="AH1200" s="13">
        <v>704.98666666666588</v>
      </c>
      <c r="AI1200" s="13">
        <v>704.98666666666588</v>
      </c>
      <c r="AJ1200" s="13">
        <v>600.89666666666699</v>
      </c>
      <c r="AK1200" s="13">
        <v>426.59666666666726</v>
      </c>
      <c r="AL1200" s="13">
        <v>426.59666666666726</v>
      </c>
      <c r="AM1200" s="13">
        <v>426.59666666666726</v>
      </c>
      <c r="AN1200" s="13">
        <v>426.59666666666726</v>
      </c>
      <c r="AO1200" s="13"/>
      <c r="AP1200" s="13"/>
      <c r="AQ1200" s="13"/>
      <c r="AR1200" s="13"/>
      <c r="AS1200" s="13">
        <v>3</v>
      </c>
      <c r="AT1200" s="13">
        <v>3</v>
      </c>
      <c r="AU1200" s="13">
        <v>3</v>
      </c>
      <c r="AV1200" s="13">
        <v>3</v>
      </c>
      <c r="AW1200" s="13">
        <v>3</v>
      </c>
      <c r="AX1200" s="13">
        <v>3</v>
      </c>
      <c r="AY1200" s="13">
        <v>3</v>
      </c>
      <c r="AZ1200" s="13">
        <v>3</v>
      </c>
      <c r="BA1200" s="13">
        <v>3</v>
      </c>
      <c r="BB1200" s="13">
        <v>3</v>
      </c>
      <c r="BC1200" s="13">
        <v>2</v>
      </c>
      <c r="BD1200" s="13">
        <v>1</v>
      </c>
      <c r="BE1200" s="13">
        <v>1</v>
      </c>
      <c r="BF1200" s="13">
        <v>1</v>
      </c>
      <c r="BG1200" s="13">
        <v>1</v>
      </c>
      <c r="BH1200" s="13"/>
      <c r="BI1200" s="13"/>
      <c r="BJ1200" s="13"/>
      <c r="BK1200" s="13"/>
      <c r="BL1200" s="13">
        <v>0.1</v>
      </c>
      <c r="BM1200" s="13">
        <v>0.1</v>
      </c>
      <c r="BN1200" s="13">
        <v>0.1</v>
      </c>
      <c r="BO1200" s="13">
        <v>0.1</v>
      </c>
      <c r="BP1200" s="13">
        <v>0.1</v>
      </c>
      <c r="BQ1200" s="13">
        <v>0.1</v>
      </c>
      <c r="BR1200" s="13">
        <v>0.1</v>
      </c>
      <c r="BS1200" s="13">
        <v>0.1</v>
      </c>
      <c r="BT1200" s="13">
        <v>0.1</v>
      </c>
      <c r="BU1200" s="13">
        <v>0.1</v>
      </c>
      <c r="BV1200" s="13">
        <v>6.6666666666666666E-2</v>
      </c>
      <c r="BW1200" s="13">
        <v>3.3333333333333333E-2</v>
      </c>
      <c r="BX1200" s="13">
        <v>3.3333333333333333E-2</v>
      </c>
      <c r="BY1200" s="13">
        <v>3.3333333333333333E-2</v>
      </c>
      <c r="BZ1200" s="13">
        <v>3.3333333333333333E-2</v>
      </c>
      <c r="CA1200" s="13"/>
      <c r="CB1200" s="13"/>
      <c r="CC1200" s="13"/>
      <c r="CD1200" s="13"/>
      <c r="CE1200" s="13"/>
    </row>
    <row r="1201" spans="1:83" x14ac:dyDescent="0.2">
      <c r="A1201" s="10" t="s">
        <v>251</v>
      </c>
      <c r="B1201" s="10">
        <v>308</v>
      </c>
      <c r="C1201" s="10" t="s">
        <v>138</v>
      </c>
      <c r="D1201" s="10">
        <v>2025</v>
      </c>
      <c r="E1201" s="13">
        <v>4</v>
      </c>
      <c r="F1201" s="13" t="s">
        <v>1508</v>
      </c>
      <c r="G1201" s="13">
        <v>347.6</v>
      </c>
      <c r="H1201" s="13">
        <v>347.6</v>
      </c>
      <c r="I1201" s="13">
        <v>347.6</v>
      </c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>
        <v>11.586666666666668</v>
      </c>
      <c r="AA1201" s="13">
        <v>11.586666666666668</v>
      </c>
      <c r="AB1201" s="13">
        <v>11.586666666666668</v>
      </c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>
        <v>1</v>
      </c>
      <c r="AT1201" s="13">
        <v>1</v>
      </c>
      <c r="AU1201" s="13">
        <v>1</v>
      </c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>
        <v>3.3333333333333333E-2</v>
      </c>
      <c r="BM1201" s="13">
        <v>3.3333333333333333E-2</v>
      </c>
      <c r="BN1201" s="13">
        <v>3.3333333333333333E-2</v>
      </c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</row>
    <row r="1202" spans="1:83" x14ac:dyDescent="0.2">
      <c r="A1202" s="10" t="s">
        <v>27</v>
      </c>
      <c r="B1202" s="10">
        <v>564</v>
      </c>
      <c r="C1202" s="10" t="s">
        <v>122</v>
      </c>
      <c r="D1202" s="10">
        <v>2025</v>
      </c>
      <c r="E1202" s="13">
        <v>4</v>
      </c>
      <c r="F1202" s="13" t="s">
        <v>1515</v>
      </c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>
        <v>4.2</v>
      </c>
    </row>
    <row r="1203" spans="1:83" x14ac:dyDescent="0.2">
      <c r="A1203" s="10" t="s">
        <v>27</v>
      </c>
      <c r="B1203" s="10">
        <v>523</v>
      </c>
      <c r="C1203" s="10" t="s">
        <v>114</v>
      </c>
      <c r="D1203" s="10">
        <v>2025</v>
      </c>
      <c r="E1203" s="13">
        <v>4</v>
      </c>
      <c r="F1203" s="13" t="s">
        <v>1511</v>
      </c>
      <c r="G1203" s="13">
        <v>400</v>
      </c>
      <c r="H1203" s="13">
        <v>400</v>
      </c>
      <c r="I1203" s="13">
        <v>400</v>
      </c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>
        <v>13.333333333333334</v>
      </c>
      <c r="AA1203" s="13">
        <v>13.333333333333334</v>
      </c>
      <c r="AB1203" s="13">
        <v>13.333333333333334</v>
      </c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>
        <v>1</v>
      </c>
      <c r="AT1203" s="13">
        <v>1</v>
      </c>
      <c r="AU1203" s="13">
        <v>1</v>
      </c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>
        <v>3.3333333333333333E-2</v>
      </c>
      <c r="BM1203" s="13">
        <v>3.3333333333333333E-2</v>
      </c>
      <c r="BN1203" s="13">
        <v>3.3333333333333333E-2</v>
      </c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</row>
    <row r="1204" spans="1:83" x14ac:dyDescent="0.2">
      <c r="A1204" s="10" t="s">
        <v>27</v>
      </c>
      <c r="B1204" s="10">
        <v>807</v>
      </c>
      <c r="C1204" s="10" t="s">
        <v>155</v>
      </c>
      <c r="D1204" s="10">
        <v>2025</v>
      </c>
      <c r="E1204" s="13">
        <v>4</v>
      </c>
      <c r="F1204" s="13" t="s">
        <v>1512</v>
      </c>
      <c r="G1204" s="13">
        <v>14308</v>
      </c>
      <c r="H1204" s="13">
        <v>14308</v>
      </c>
      <c r="I1204" s="13">
        <v>14128</v>
      </c>
      <c r="J1204" s="13">
        <v>12703</v>
      </c>
      <c r="K1204" s="13">
        <v>11500</v>
      </c>
      <c r="L1204" s="13">
        <v>11500</v>
      </c>
      <c r="M1204" s="13">
        <v>11500</v>
      </c>
      <c r="N1204" s="13">
        <v>11500</v>
      </c>
      <c r="O1204" s="13">
        <v>11500</v>
      </c>
      <c r="P1204" s="13">
        <v>9224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>
        <v>476.93333333333334</v>
      </c>
      <c r="AA1204" s="13">
        <v>476.93333333333334</v>
      </c>
      <c r="AB1204" s="13">
        <v>470.93333333333334</v>
      </c>
      <c r="AC1204" s="13">
        <v>423.43333333333334</v>
      </c>
      <c r="AD1204" s="13">
        <v>383.33333333333331</v>
      </c>
      <c r="AE1204" s="13">
        <v>383.33333333333331</v>
      </c>
      <c r="AF1204" s="13">
        <v>383.33333333333331</v>
      </c>
      <c r="AG1204" s="13">
        <v>383.33333333333331</v>
      </c>
      <c r="AH1204" s="13">
        <v>383.33333333333331</v>
      </c>
      <c r="AI1204" s="13">
        <v>307.46666666666664</v>
      </c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>
        <v>11</v>
      </c>
      <c r="AT1204" s="13">
        <v>11</v>
      </c>
      <c r="AU1204" s="13">
        <v>10</v>
      </c>
      <c r="AV1204" s="13">
        <v>6</v>
      </c>
      <c r="AW1204" s="13">
        <v>4</v>
      </c>
      <c r="AX1204" s="13">
        <v>4</v>
      </c>
      <c r="AY1204" s="13">
        <v>4</v>
      </c>
      <c r="AZ1204" s="13">
        <v>4</v>
      </c>
      <c r="BA1204" s="13">
        <v>4</v>
      </c>
      <c r="BB1204" s="13">
        <v>3</v>
      </c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>
        <v>0.36666666666666664</v>
      </c>
      <c r="BM1204" s="13">
        <v>0.36666666666666664</v>
      </c>
      <c r="BN1204" s="13">
        <v>0.33333333333333331</v>
      </c>
      <c r="BO1204" s="13">
        <v>0.2</v>
      </c>
      <c r="BP1204" s="13">
        <v>0.13333333333333333</v>
      </c>
      <c r="BQ1204" s="13">
        <v>0.13333333333333333</v>
      </c>
      <c r="BR1204" s="13">
        <v>0.13333333333333333</v>
      </c>
      <c r="BS1204" s="13">
        <v>0.13333333333333333</v>
      </c>
      <c r="BT1204" s="13">
        <v>0.13333333333333333</v>
      </c>
      <c r="BU1204" s="13">
        <v>0.1</v>
      </c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>
        <v>8.250000000174623</v>
      </c>
    </row>
    <row r="1205" spans="1:83" x14ac:dyDescent="0.2">
      <c r="A1205" s="10" t="s">
        <v>27</v>
      </c>
      <c r="B1205" s="10">
        <v>559</v>
      </c>
      <c r="C1205" s="10" t="s">
        <v>109</v>
      </c>
      <c r="D1205" s="10">
        <v>2025</v>
      </c>
      <c r="E1205" s="13">
        <v>4</v>
      </c>
      <c r="F1205" s="13" t="s">
        <v>1513</v>
      </c>
      <c r="G1205" s="13">
        <v>11482.000000000004</v>
      </c>
      <c r="H1205" s="13">
        <v>11482.000000000004</v>
      </c>
      <c r="I1205" s="13">
        <v>11312.000000000004</v>
      </c>
      <c r="J1205" s="13">
        <v>9188.0000000000036</v>
      </c>
      <c r="K1205" s="13">
        <v>7991.0000000000036</v>
      </c>
      <c r="L1205" s="13">
        <v>7991.0000000000036</v>
      </c>
      <c r="M1205" s="13">
        <v>7991.0000000000036</v>
      </c>
      <c r="N1205" s="13">
        <v>7991.0000000000036</v>
      </c>
      <c r="O1205" s="13">
        <v>6437.0000000000027</v>
      </c>
      <c r="P1205" s="13">
        <v>6437.0000000000027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>
        <v>382.73333333333346</v>
      </c>
      <c r="AA1205" s="13">
        <v>382.73333333333346</v>
      </c>
      <c r="AB1205" s="13">
        <v>377.06666666666678</v>
      </c>
      <c r="AC1205" s="13">
        <v>306.26666666666677</v>
      </c>
      <c r="AD1205" s="13">
        <v>266.36666666666679</v>
      </c>
      <c r="AE1205" s="13">
        <v>266.36666666666679</v>
      </c>
      <c r="AF1205" s="13">
        <v>266.36666666666679</v>
      </c>
      <c r="AG1205" s="13">
        <v>266.36666666666679</v>
      </c>
      <c r="AH1205" s="13">
        <v>214.56666666666675</v>
      </c>
      <c r="AI1205" s="13">
        <v>214.56666666666675</v>
      </c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>
        <v>12</v>
      </c>
      <c r="AT1205" s="13">
        <v>12</v>
      </c>
      <c r="AU1205" s="13">
        <v>11</v>
      </c>
      <c r="AV1205" s="13">
        <v>5</v>
      </c>
      <c r="AW1205" s="13">
        <v>3</v>
      </c>
      <c r="AX1205" s="13">
        <v>3</v>
      </c>
      <c r="AY1205" s="13">
        <v>3</v>
      </c>
      <c r="AZ1205" s="13">
        <v>3</v>
      </c>
      <c r="BA1205" s="13">
        <v>2</v>
      </c>
      <c r="BB1205" s="13">
        <v>2</v>
      </c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>
        <v>0.4</v>
      </c>
      <c r="BM1205" s="13">
        <v>0.4</v>
      </c>
      <c r="BN1205" s="13">
        <v>0.36666666666666664</v>
      </c>
      <c r="BO1205" s="13">
        <v>0.16666666666666666</v>
      </c>
      <c r="BP1205" s="13">
        <v>0.1</v>
      </c>
      <c r="BQ1205" s="13">
        <v>0.1</v>
      </c>
      <c r="BR1205" s="13">
        <v>0.1</v>
      </c>
      <c r="BS1205" s="13">
        <v>0.1</v>
      </c>
      <c r="BT1205" s="13">
        <v>6.6666666666666666E-2</v>
      </c>
      <c r="BU1205" s="13">
        <v>6.6666666666666666E-2</v>
      </c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>
        <v>8.4155555553152226</v>
      </c>
    </row>
    <row r="1206" spans="1:83" x14ac:dyDescent="0.2">
      <c r="A1206" s="10" t="s">
        <v>27</v>
      </c>
      <c r="B1206" s="10">
        <v>803</v>
      </c>
      <c r="C1206" s="10" t="s">
        <v>154</v>
      </c>
      <c r="D1206" s="10">
        <v>2025</v>
      </c>
      <c r="E1206" s="13">
        <v>4</v>
      </c>
      <c r="F1206" s="13" t="s">
        <v>1524</v>
      </c>
      <c r="G1206" s="13">
        <v>8580.0000000000018</v>
      </c>
      <c r="H1206" s="13">
        <v>8580</v>
      </c>
      <c r="I1206" s="13">
        <v>8343</v>
      </c>
      <c r="J1206" s="13">
        <v>5729</v>
      </c>
      <c r="K1206" s="13">
        <v>5729</v>
      </c>
      <c r="L1206" s="13">
        <v>4891</v>
      </c>
      <c r="M1206" s="13">
        <v>2757</v>
      </c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>
        <v>286.00000000000006</v>
      </c>
      <c r="AA1206" s="13">
        <v>286</v>
      </c>
      <c r="AB1206" s="13">
        <v>278.10000000000002</v>
      </c>
      <c r="AC1206" s="13">
        <v>190.96666666666667</v>
      </c>
      <c r="AD1206" s="13">
        <v>190.96666666666667</v>
      </c>
      <c r="AE1206" s="13">
        <v>163.03333333333333</v>
      </c>
      <c r="AF1206" s="13">
        <v>91.9</v>
      </c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>
        <v>18</v>
      </c>
      <c r="AT1206" s="13">
        <v>15</v>
      </c>
      <c r="AU1206" s="13">
        <v>13</v>
      </c>
      <c r="AV1206" s="13">
        <v>5</v>
      </c>
      <c r="AW1206" s="13">
        <v>5</v>
      </c>
      <c r="AX1206" s="13">
        <v>4</v>
      </c>
      <c r="AY1206" s="13">
        <v>2</v>
      </c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>
        <v>0.6</v>
      </c>
      <c r="BM1206" s="13">
        <v>0.5</v>
      </c>
      <c r="BN1206" s="13">
        <v>0.43333333333333335</v>
      </c>
      <c r="BO1206" s="13">
        <v>0.16666666666666666</v>
      </c>
      <c r="BP1206" s="13">
        <v>0.16666666666666666</v>
      </c>
      <c r="BQ1206" s="13">
        <v>0.13333333333333333</v>
      </c>
      <c r="BR1206" s="13">
        <v>6.6666666666666666E-2</v>
      </c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>
        <v>8.8897222222876735</v>
      </c>
    </row>
    <row r="1207" spans="1:83" x14ac:dyDescent="0.2">
      <c r="A1207" s="10" t="s">
        <v>27</v>
      </c>
      <c r="B1207" s="10">
        <v>898</v>
      </c>
      <c r="C1207" s="10" t="s">
        <v>107</v>
      </c>
      <c r="D1207" s="10">
        <v>2025</v>
      </c>
      <c r="E1207" s="13">
        <v>4</v>
      </c>
      <c r="F1207" s="13" t="s">
        <v>1525</v>
      </c>
      <c r="G1207" s="13">
        <v>236821.82000000036</v>
      </c>
      <c r="H1207" s="13">
        <v>236821.82000000036</v>
      </c>
      <c r="I1207" s="13">
        <v>230496.87000000034</v>
      </c>
      <c r="J1207" s="13">
        <v>181601.00000000029</v>
      </c>
      <c r="K1207" s="13">
        <v>147273.00000000017</v>
      </c>
      <c r="L1207" s="13">
        <v>136024.00000000003</v>
      </c>
      <c r="M1207" s="13">
        <v>114293.00000000007</v>
      </c>
      <c r="N1207" s="13">
        <v>98218.999999999971</v>
      </c>
      <c r="O1207" s="13">
        <v>88471.999999999927</v>
      </c>
      <c r="P1207" s="13">
        <v>70694</v>
      </c>
      <c r="Q1207" s="13">
        <v>13755</v>
      </c>
      <c r="R1207" s="13">
        <v>13755</v>
      </c>
      <c r="S1207" s="13">
        <v>8226</v>
      </c>
      <c r="T1207" s="13"/>
      <c r="U1207" s="13"/>
      <c r="V1207" s="13"/>
      <c r="W1207" s="13"/>
      <c r="X1207" s="13"/>
      <c r="Y1207" s="13"/>
      <c r="Z1207" s="13">
        <v>7894.0606666666781</v>
      </c>
      <c r="AA1207" s="13">
        <v>7894.0606666666781</v>
      </c>
      <c r="AB1207" s="13">
        <v>7683.2290000000112</v>
      </c>
      <c r="AC1207" s="13">
        <v>6053.3666666666768</v>
      </c>
      <c r="AD1207" s="13">
        <v>4909.1000000000058</v>
      </c>
      <c r="AE1207" s="13">
        <v>4534.1333333333341</v>
      </c>
      <c r="AF1207" s="13">
        <v>3809.7666666666692</v>
      </c>
      <c r="AG1207" s="13">
        <v>3273.9666666666658</v>
      </c>
      <c r="AH1207" s="13">
        <v>2949.0666666666643</v>
      </c>
      <c r="AI1207" s="13">
        <v>2356.4666666666667</v>
      </c>
      <c r="AJ1207" s="13">
        <v>458.5</v>
      </c>
      <c r="AK1207" s="13">
        <v>458.5</v>
      </c>
      <c r="AL1207" s="13">
        <v>274.2</v>
      </c>
      <c r="AM1207" s="13"/>
      <c r="AN1207" s="13"/>
      <c r="AO1207" s="13"/>
      <c r="AP1207" s="13"/>
      <c r="AQ1207" s="13"/>
      <c r="AR1207" s="13"/>
      <c r="AS1207" s="13">
        <v>357</v>
      </c>
      <c r="AT1207" s="13">
        <v>331</v>
      </c>
      <c r="AU1207" s="13">
        <v>285</v>
      </c>
      <c r="AV1207" s="13">
        <v>135</v>
      </c>
      <c r="AW1207" s="13">
        <v>79</v>
      </c>
      <c r="AX1207" s="13">
        <v>66</v>
      </c>
      <c r="AY1207" s="13">
        <v>46</v>
      </c>
      <c r="AZ1207" s="13">
        <v>34</v>
      </c>
      <c r="BA1207" s="13">
        <v>28</v>
      </c>
      <c r="BB1207" s="13">
        <v>20</v>
      </c>
      <c r="BC1207" s="13">
        <v>2</v>
      </c>
      <c r="BD1207" s="13">
        <v>2</v>
      </c>
      <c r="BE1207" s="13">
        <v>1</v>
      </c>
      <c r="BF1207" s="13"/>
      <c r="BG1207" s="13"/>
      <c r="BH1207" s="13"/>
      <c r="BI1207" s="13"/>
      <c r="BJ1207" s="13"/>
      <c r="BK1207" s="13"/>
      <c r="BL1207" s="13">
        <v>11.9</v>
      </c>
      <c r="BM1207" s="13">
        <v>11.033333333333333</v>
      </c>
      <c r="BN1207" s="13">
        <v>9.5</v>
      </c>
      <c r="BO1207" s="13">
        <v>4.5</v>
      </c>
      <c r="BP1207" s="13">
        <v>2.6333333333333333</v>
      </c>
      <c r="BQ1207" s="13">
        <v>2.2000000000000002</v>
      </c>
      <c r="BR1207" s="13">
        <v>1.5333333333333334</v>
      </c>
      <c r="BS1207" s="13">
        <v>1.1333333333333333</v>
      </c>
      <c r="BT1207" s="13">
        <v>0.93333333333333335</v>
      </c>
      <c r="BU1207" s="13">
        <v>0.66666666666666663</v>
      </c>
      <c r="BV1207" s="13">
        <v>6.6666666666666666E-2</v>
      </c>
      <c r="BW1207" s="13">
        <v>6.6666666666666666E-2</v>
      </c>
      <c r="BX1207" s="13">
        <v>3.3333333333333333E-2</v>
      </c>
      <c r="BY1207" s="13"/>
      <c r="BZ1207" s="13"/>
      <c r="CA1207" s="13"/>
      <c r="CB1207" s="13"/>
      <c r="CC1207" s="13"/>
      <c r="CD1207" s="13"/>
      <c r="CE1207" s="13">
        <v>170.45944444457069</v>
      </c>
    </row>
    <row r="1208" spans="1:83" x14ac:dyDescent="0.2">
      <c r="A1208" s="10" t="s">
        <v>27</v>
      </c>
      <c r="B1208" s="10">
        <v>556</v>
      </c>
      <c r="C1208" s="10" t="s">
        <v>181</v>
      </c>
      <c r="D1208" s="10">
        <v>2025</v>
      </c>
      <c r="E1208" s="13">
        <v>4</v>
      </c>
      <c r="F1208" s="13" t="s">
        <v>1522</v>
      </c>
      <c r="G1208" s="13">
        <v>18129</v>
      </c>
      <c r="H1208" s="13">
        <v>18129</v>
      </c>
      <c r="I1208" s="13">
        <v>17087</v>
      </c>
      <c r="J1208" s="13">
        <v>11104</v>
      </c>
      <c r="K1208" s="13">
        <v>8762</v>
      </c>
      <c r="L1208" s="13">
        <v>4315</v>
      </c>
      <c r="M1208" s="13">
        <v>4315</v>
      </c>
      <c r="N1208" s="13">
        <v>3000</v>
      </c>
      <c r="O1208" s="13">
        <v>3000</v>
      </c>
      <c r="P1208" s="13">
        <v>3000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>
        <v>604.29999999999995</v>
      </c>
      <c r="AA1208" s="13">
        <v>604.29999999999995</v>
      </c>
      <c r="AB1208" s="13">
        <v>569.56666666666672</v>
      </c>
      <c r="AC1208" s="13">
        <v>370.13333333333333</v>
      </c>
      <c r="AD1208" s="13">
        <v>292.06666666666666</v>
      </c>
      <c r="AE1208" s="13">
        <v>143.83333333333334</v>
      </c>
      <c r="AF1208" s="13">
        <v>143.83333333333334</v>
      </c>
      <c r="AG1208" s="13">
        <v>100</v>
      </c>
      <c r="AH1208" s="13">
        <v>100</v>
      </c>
      <c r="AI1208" s="13">
        <v>100</v>
      </c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>
        <v>36</v>
      </c>
      <c r="AT1208" s="13">
        <v>35</v>
      </c>
      <c r="AU1208" s="13">
        <v>28</v>
      </c>
      <c r="AV1208" s="13">
        <v>11</v>
      </c>
      <c r="AW1208" s="13">
        <v>7</v>
      </c>
      <c r="AX1208" s="13">
        <v>2</v>
      </c>
      <c r="AY1208" s="13">
        <v>2</v>
      </c>
      <c r="AZ1208" s="13">
        <v>1</v>
      </c>
      <c r="BA1208" s="13">
        <v>1</v>
      </c>
      <c r="BB1208" s="13">
        <v>1</v>
      </c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>
        <v>1.2</v>
      </c>
      <c r="BM1208" s="13">
        <v>1.1666666666666667</v>
      </c>
      <c r="BN1208" s="13">
        <v>0.93333333333333335</v>
      </c>
      <c r="BO1208" s="13">
        <v>0.36666666666666664</v>
      </c>
      <c r="BP1208" s="13">
        <v>0.23333333333333334</v>
      </c>
      <c r="BQ1208" s="13">
        <v>6.6666666666666666E-2</v>
      </c>
      <c r="BR1208" s="13">
        <v>6.6666666666666666E-2</v>
      </c>
      <c r="BS1208" s="13">
        <v>3.3333333333333333E-2</v>
      </c>
      <c r="BT1208" s="13">
        <v>3.3333333333333333E-2</v>
      </c>
      <c r="BU1208" s="13">
        <v>3.3333333333333333E-2</v>
      </c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>
        <v>48.567777777789161</v>
      </c>
    </row>
    <row r="1209" spans="1:83" x14ac:dyDescent="0.2">
      <c r="A1209" s="10" t="s">
        <v>27</v>
      </c>
      <c r="B1209" s="10">
        <v>814</v>
      </c>
      <c r="C1209" s="10" t="s">
        <v>111</v>
      </c>
      <c r="D1209" s="10">
        <v>2025</v>
      </c>
      <c r="E1209" s="13">
        <v>4</v>
      </c>
      <c r="F1209" s="13" t="s">
        <v>1521</v>
      </c>
      <c r="G1209" s="13">
        <v>356591.54999999935</v>
      </c>
      <c r="H1209" s="13">
        <v>356591.5499999997</v>
      </c>
      <c r="I1209" s="13">
        <v>346676.6999999996</v>
      </c>
      <c r="J1209" s="13">
        <v>290000.95000000019</v>
      </c>
      <c r="K1209" s="13">
        <v>229128.00000000041</v>
      </c>
      <c r="L1209" s="13">
        <v>219677.00000000029</v>
      </c>
      <c r="M1209" s="13">
        <v>198165.0000000002</v>
      </c>
      <c r="N1209" s="13">
        <v>177858.00000000023</v>
      </c>
      <c r="O1209" s="13">
        <v>169236.00000000023</v>
      </c>
      <c r="P1209" s="13">
        <v>148244.00000000017</v>
      </c>
      <c r="Q1209" s="13">
        <v>91203.999999999971</v>
      </c>
      <c r="R1209" s="13">
        <v>91203.999999999971</v>
      </c>
      <c r="S1209" s="13">
        <v>62913.999999999971</v>
      </c>
      <c r="T1209" s="13">
        <v>62913.999999999971</v>
      </c>
      <c r="U1209" s="13">
        <v>62913.999999999971</v>
      </c>
      <c r="V1209" s="13">
        <v>52210</v>
      </c>
      <c r="W1209" s="13">
        <v>32714</v>
      </c>
      <c r="X1209" s="13">
        <v>32714</v>
      </c>
      <c r="Y1209" s="13"/>
      <c r="Z1209" s="13">
        <v>11886.384999999978</v>
      </c>
      <c r="AA1209" s="13">
        <v>11886.384999999989</v>
      </c>
      <c r="AB1209" s="13">
        <v>11555.889999999987</v>
      </c>
      <c r="AC1209" s="13">
        <v>9666.6983333333392</v>
      </c>
      <c r="AD1209" s="13">
        <v>7637.600000000014</v>
      </c>
      <c r="AE1209" s="13">
        <v>7322.5666666666766</v>
      </c>
      <c r="AF1209" s="13">
        <v>6605.5000000000064</v>
      </c>
      <c r="AG1209" s="13">
        <v>5928.6000000000076</v>
      </c>
      <c r="AH1209" s="13">
        <v>5641.200000000008</v>
      </c>
      <c r="AI1209" s="13">
        <v>4941.4666666666726</v>
      </c>
      <c r="AJ1209" s="13">
        <v>3040.1333333333323</v>
      </c>
      <c r="AK1209" s="13">
        <v>3040.1333333333323</v>
      </c>
      <c r="AL1209" s="13">
        <v>2097.1333333333323</v>
      </c>
      <c r="AM1209" s="13">
        <v>2097.1333333333323</v>
      </c>
      <c r="AN1209" s="13">
        <v>2097.1333333333323</v>
      </c>
      <c r="AO1209" s="13">
        <v>1740.3333333333333</v>
      </c>
      <c r="AP1209" s="13">
        <v>1090.4666666666667</v>
      </c>
      <c r="AQ1209" s="13">
        <v>1090.4666666666667</v>
      </c>
      <c r="AR1209" s="13"/>
      <c r="AS1209" s="13">
        <v>489</v>
      </c>
      <c r="AT1209" s="13">
        <v>444</v>
      </c>
      <c r="AU1209" s="13">
        <v>368</v>
      </c>
      <c r="AV1209" s="13">
        <v>187</v>
      </c>
      <c r="AW1209" s="13">
        <v>87</v>
      </c>
      <c r="AX1209" s="13">
        <v>76</v>
      </c>
      <c r="AY1209" s="13">
        <v>56</v>
      </c>
      <c r="AZ1209" s="13">
        <v>41</v>
      </c>
      <c r="BA1209" s="13">
        <v>36</v>
      </c>
      <c r="BB1209" s="13">
        <v>27</v>
      </c>
      <c r="BC1209" s="13">
        <v>8</v>
      </c>
      <c r="BD1209" s="13">
        <v>8</v>
      </c>
      <c r="BE1209" s="13">
        <v>3</v>
      </c>
      <c r="BF1209" s="13">
        <v>3</v>
      </c>
      <c r="BG1209" s="13">
        <v>3</v>
      </c>
      <c r="BH1209" s="13">
        <v>2</v>
      </c>
      <c r="BI1209" s="13">
        <v>1</v>
      </c>
      <c r="BJ1209" s="13">
        <v>1</v>
      </c>
      <c r="BK1209" s="13"/>
      <c r="BL1209" s="13">
        <v>16.3</v>
      </c>
      <c r="BM1209" s="13">
        <v>14.8</v>
      </c>
      <c r="BN1209" s="13">
        <v>12.266666666666667</v>
      </c>
      <c r="BO1209" s="13">
        <v>6.2333333333333334</v>
      </c>
      <c r="BP1209" s="13">
        <v>2.9</v>
      </c>
      <c r="BQ1209" s="13">
        <v>2.5333333333333332</v>
      </c>
      <c r="BR1209" s="13">
        <v>1.8666666666666667</v>
      </c>
      <c r="BS1209" s="13">
        <v>1.3666666666666667</v>
      </c>
      <c r="BT1209" s="13">
        <v>1.2</v>
      </c>
      <c r="BU1209" s="13">
        <v>0.9</v>
      </c>
      <c r="BV1209" s="13">
        <v>0.26666666666666666</v>
      </c>
      <c r="BW1209" s="13">
        <v>0.26666666666666666</v>
      </c>
      <c r="BX1209" s="13">
        <v>0.1</v>
      </c>
      <c r="BY1209" s="13">
        <v>0.1</v>
      </c>
      <c r="BZ1209" s="13">
        <v>0.1</v>
      </c>
      <c r="CA1209" s="13">
        <v>6.6666666666666666E-2</v>
      </c>
      <c r="CB1209" s="13">
        <v>3.3333333333333333E-2</v>
      </c>
      <c r="CC1209" s="13">
        <v>3.3333333333333333E-2</v>
      </c>
      <c r="CD1209" s="13"/>
      <c r="CE1209" s="13">
        <v>172.7161111108237</v>
      </c>
    </row>
    <row r="1210" spans="1:83" x14ac:dyDescent="0.2">
      <c r="A1210" s="10" t="s">
        <v>27</v>
      </c>
      <c r="B1210" s="10">
        <v>550</v>
      </c>
      <c r="C1210" s="10" t="s">
        <v>178</v>
      </c>
      <c r="D1210" s="10">
        <v>2025</v>
      </c>
      <c r="E1210" s="13">
        <v>4</v>
      </c>
      <c r="F1210" s="13" t="s">
        <v>1520</v>
      </c>
      <c r="G1210" s="13">
        <v>2892.0000000000027</v>
      </c>
      <c r="H1210" s="13">
        <v>5018</v>
      </c>
      <c r="I1210" s="13">
        <v>4415</v>
      </c>
      <c r="J1210" s="13">
        <v>2706</v>
      </c>
      <c r="K1210" s="13">
        <v>879</v>
      </c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>
        <v>96.400000000000091</v>
      </c>
      <c r="AA1210" s="13">
        <v>167.26666666666668</v>
      </c>
      <c r="AB1210" s="13">
        <v>147.16666666666666</v>
      </c>
      <c r="AC1210" s="13">
        <v>90.2</v>
      </c>
      <c r="AD1210" s="13">
        <v>29.3</v>
      </c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>
        <v>34</v>
      </c>
      <c r="AT1210" s="13">
        <v>20</v>
      </c>
      <c r="AU1210" s="13">
        <v>9</v>
      </c>
      <c r="AV1210" s="13">
        <v>4</v>
      </c>
      <c r="AW1210" s="13">
        <v>1</v>
      </c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>
        <v>1.1333333333333333</v>
      </c>
      <c r="BM1210" s="13">
        <v>0.66666666666666663</v>
      </c>
      <c r="BN1210" s="13">
        <v>0.3</v>
      </c>
      <c r="BO1210" s="13">
        <v>0.13333333333333333</v>
      </c>
      <c r="BP1210" s="13">
        <v>3.3333333333333333E-2</v>
      </c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>
        <v>120.59666666649514</v>
      </c>
    </row>
    <row r="1211" spans="1:83" x14ac:dyDescent="0.2">
      <c r="A1211" s="10" t="s">
        <v>27</v>
      </c>
      <c r="B1211" s="10">
        <v>558</v>
      </c>
      <c r="C1211" s="10" t="s">
        <v>90</v>
      </c>
      <c r="D1211" s="10">
        <v>2025</v>
      </c>
      <c r="E1211" s="13">
        <v>4</v>
      </c>
      <c r="F1211" s="13" t="s">
        <v>1519</v>
      </c>
      <c r="G1211" s="13">
        <v>171974.95000000022</v>
      </c>
      <c r="H1211" s="13">
        <v>171974.95000000019</v>
      </c>
      <c r="I1211" s="13">
        <v>166050.0000000002</v>
      </c>
      <c r="J1211" s="13">
        <v>117211.0000000002</v>
      </c>
      <c r="K1211" s="13">
        <v>79436.000000000102</v>
      </c>
      <c r="L1211" s="13">
        <v>67887.000000000015</v>
      </c>
      <c r="M1211" s="13">
        <v>53947.999999999964</v>
      </c>
      <c r="N1211" s="13">
        <v>42266.999999999964</v>
      </c>
      <c r="O1211" s="13">
        <v>34083.999999999978</v>
      </c>
      <c r="P1211" s="13">
        <v>27308.999999999975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>
        <v>5732.4983333333403</v>
      </c>
      <c r="AA1211" s="13">
        <v>5732.4983333333394</v>
      </c>
      <c r="AB1211" s="13">
        <v>5535.0000000000064</v>
      </c>
      <c r="AC1211" s="13">
        <v>3907.0333333333401</v>
      </c>
      <c r="AD1211" s="13">
        <v>2647.86666666667</v>
      </c>
      <c r="AE1211" s="13">
        <v>2262.9000000000005</v>
      </c>
      <c r="AF1211" s="13">
        <v>1798.2666666666655</v>
      </c>
      <c r="AG1211" s="13">
        <v>1408.8999999999987</v>
      </c>
      <c r="AH1211" s="13">
        <v>1136.1333333333325</v>
      </c>
      <c r="AI1211" s="13">
        <v>910.29999999999916</v>
      </c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>
        <v>335</v>
      </c>
      <c r="AT1211" s="13">
        <v>308</v>
      </c>
      <c r="AU1211" s="13">
        <v>261</v>
      </c>
      <c r="AV1211" s="13">
        <v>112</v>
      </c>
      <c r="AW1211" s="13">
        <v>52</v>
      </c>
      <c r="AX1211" s="13">
        <v>39</v>
      </c>
      <c r="AY1211" s="13">
        <v>26</v>
      </c>
      <c r="AZ1211" s="13">
        <v>17</v>
      </c>
      <c r="BA1211" s="13">
        <v>12</v>
      </c>
      <c r="BB1211" s="13">
        <v>9</v>
      </c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>
        <v>11.166666666666666</v>
      </c>
      <c r="BM1211" s="13">
        <v>10.266666666666667</v>
      </c>
      <c r="BN1211" s="13">
        <v>8.6999999999999993</v>
      </c>
      <c r="BO1211" s="13">
        <v>3.7333333333333334</v>
      </c>
      <c r="BP1211" s="13">
        <v>1.7333333333333334</v>
      </c>
      <c r="BQ1211" s="13">
        <v>1.3</v>
      </c>
      <c r="BR1211" s="13">
        <v>0.8666666666666667</v>
      </c>
      <c r="BS1211" s="13">
        <v>0.56666666666666665</v>
      </c>
      <c r="BT1211" s="13">
        <v>0.4</v>
      </c>
      <c r="BU1211" s="13">
        <v>0.3</v>
      </c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>
        <v>182.01999999932013</v>
      </c>
    </row>
    <row r="1212" spans="1:83" x14ac:dyDescent="0.2">
      <c r="A1212" s="10" t="s">
        <v>27</v>
      </c>
      <c r="B1212" s="10">
        <v>548</v>
      </c>
      <c r="C1212" s="10" t="s">
        <v>91</v>
      </c>
      <c r="D1212" s="10">
        <v>2025</v>
      </c>
      <c r="E1212" s="13">
        <v>4</v>
      </c>
      <c r="F1212" s="13" t="s">
        <v>1517</v>
      </c>
      <c r="G1212" s="13">
        <v>207168.85000000018</v>
      </c>
      <c r="H1212" s="13">
        <v>207168.95000000016</v>
      </c>
      <c r="I1212" s="13">
        <v>200944.91000000015</v>
      </c>
      <c r="J1212" s="13">
        <v>157229.00000000017</v>
      </c>
      <c r="K1212" s="13">
        <v>128831.00000000015</v>
      </c>
      <c r="L1212" s="13">
        <v>115807.00000000016</v>
      </c>
      <c r="M1212" s="13">
        <v>97758.000000000116</v>
      </c>
      <c r="N1212" s="13">
        <v>83230.000000000058</v>
      </c>
      <c r="O1212" s="13">
        <v>63259.999999999978</v>
      </c>
      <c r="P1212" s="13">
        <v>59006.999999999993</v>
      </c>
      <c r="Q1212" s="13">
        <v>16500.000000000004</v>
      </c>
      <c r="R1212" s="13">
        <v>16500.000000000004</v>
      </c>
      <c r="S1212" s="13"/>
      <c r="T1212" s="13"/>
      <c r="U1212" s="13"/>
      <c r="V1212" s="13"/>
      <c r="W1212" s="13"/>
      <c r="X1212" s="13"/>
      <c r="Y1212" s="13"/>
      <c r="Z1212" s="13">
        <v>6905.6283333333395</v>
      </c>
      <c r="AA1212" s="13">
        <v>6905.6316666666717</v>
      </c>
      <c r="AB1212" s="13">
        <v>6698.1636666666718</v>
      </c>
      <c r="AC1212" s="13">
        <v>5240.9666666666726</v>
      </c>
      <c r="AD1212" s="13">
        <v>4294.3666666666713</v>
      </c>
      <c r="AE1212" s="13">
        <v>3860.2333333333386</v>
      </c>
      <c r="AF1212" s="13">
        <v>3258.600000000004</v>
      </c>
      <c r="AG1212" s="13">
        <v>2774.3333333333353</v>
      </c>
      <c r="AH1212" s="13">
        <v>2108.6666666666661</v>
      </c>
      <c r="AI1212" s="13">
        <v>1966.8999999999999</v>
      </c>
      <c r="AJ1212" s="13">
        <v>550.00000000000011</v>
      </c>
      <c r="AK1212" s="13">
        <v>550.00000000000011</v>
      </c>
      <c r="AL1212" s="13"/>
      <c r="AM1212" s="13"/>
      <c r="AN1212" s="13"/>
      <c r="AO1212" s="13"/>
      <c r="AP1212" s="13"/>
      <c r="AQ1212" s="13"/>
      <c r="AR1212" s="13"/>
      <c r="AS1212" s="13">
        <v>353</v>
      </c>
      <c r="AT1212" s="13">
        <v>313</v>
      </c>
      <c r="AU1212" s="13">
        <v>260</v>
      </c>
      <c r="AV1212" s="13">
        <v>121</v>
      </c>
      <c r="AW1212" s="13">
        <v>74</v>
      </c>
      <c r="AX1212" s="13">
        <v>59</v>
      </c>
      <c r="AY1212" s="13">
        <v>42</v>
      </c>
      <c r="AZ1212" s="13">
        <v>31</v>
      </c>
      <c r="BA1212" s="13">
        <v>19</v>
      </c>
      <c r="BB1212" s="13">
        <v>17</v>
      </c>
      <c r="BC1212" s="13">
        <v>3</v>
      </c>
      <c r="BD1212" s="13">
        <v>3</v>
      </c>
      <c r="BE1212" s="13"/>
      <c r="BF1212" s="13"/>
      <c r="BG1212" s="13"/>
      <c r="BH1212" s="13"/>
      <c r="BI1212" s="13"/>
      <c r="BJ1212" s="13"/>
      <c r="BK1212" s="13"/>
      <c r="BL1212" s="13">
        <v>11.766666666666667</v>
      </c>
      <c r="BM1212" s="13">
        <v>10.433333333333334</v>
      </c>
      <c r="BN1212" s="13">
        <v>8.6666666666666661</v>
      </c>
      <c r="BO1212" s="13">
        <v>4.0333333333333332</v>
      </c>
      <c r="BP1212" s="13">
        <v>2.4666666666666668</v>
      </c>
      <c r="BQ1212" s="13">
        <v>1.9666666666666666</v>
      </c>
      <c r="BR1212" s="13">
        <v>1.4</v>
      </c>
      <c r="BS1212" s="13">
        <v>1.0333333333333334</v>
      </c>
      <c r="BT1212" s="13">
        <v>0.6333333333333333</v>
      </c>
      <c r="BU1212" s="13">
        <v>0.56666666666666665</v>
      </c>
      <c r="BV1212" s="13">
        <v>0.1</v>
      </c>
      <c r="BW1212" s="13">
        <v>0.1</v>
      </c>
      <c r="BX1212" s="13"/>
      <c r="BY1212" s="13"/>
      <c r="BZ1212" s="13"/>
      <c r="CA1212" s="13"/>
      <c r="CB1212" s="13"/>
      <c r="CC1212" s="13"/>
      <c r="CD1212" s="13"/>
      <c r="CE1212" s="13">
        <v>154.13333333351881</v>
      </c>
    </row>
    <row r="1213" spans="1:83" x14ac:dyDescent="0.2">
      <c r="A1213" s="10" t="s">
        <v>27</v>
      </c>
      <c r="B1213" s="10">
        <v>820</v>
      </c>
      <c r="C1213" s="10" t="s">
        <v>134</v>
      </c>
      <c r="D1213" s="10">
        <v>2025</v>
      </c>
      <c r="E1213" s="13">
        <v>4</v>
      </c>
      <c r="F1213" s="13" t="s">
        <v>1510</v>
      </c>
      <c r="G1213" s="13">
        <v>177027.85000000009</v>
      </c>
      <c r="H1213" s="13">
        <v>177027.85000000009</v>
      </c>
      <c r="I1213" s="13">
        <v>171625.90000000005</v>
      </c>
      <c r="J1213" s="13">
        <v>133611.95000000007</v>
      </c>
      <c r="K1213" s="13">
        <v>109973</v>
      </c>
      <c r="L1213" s="13">
        <v>98455.000000000073</v>
      </c>
      <c r="M1213" s="13">
        <v>90123.999999999985</v>
      </c>
      <c r="N1213" s="13">
        <v>78249</v>
      </c>
      <c r="O1213" s="13">
        <v>68117</v>
      </c>
      <c r="P1213" s="13">
        <v>65588</v>
      </c>
      <c r="Q1213" s="13">
        <v>38073</v>
      </c>
      <c r="R1213" s="13">
        <v>38073</v>
      </c>
      <c r="S1213" s="13">
        <v>32573</v>
      </c>
      <c r="T1213" s="13">
        <v>32573</v>
      </c>
      <c r="U1213" s="13">
        <v>32573</v>
      </c>
      <c r="V1213" s="13">
        <v>32573</v>
      </c>
      <c r="W1213" s="13">
        <v>32573</v>
      </c>
      <c r="X1213" s="13">
        <v>32573</v>
      </c>
      <c r="Y1213" s="13"/>
      <c r="Z1213" s="13">
        <v>5900.928333333336</v>
      </c>
      <c r="AA1213" s="13">
        <v>5900.928333333336</v>
      </c>
      <c r="AB1213" s="13">
        <v>5720.8633333333355</v>
      </c>
      <c r="AC1213" s="13">
        <v>4453.7316666666693</v>
      </c>
      <c r="AD1213" s="13">
        <v>3665.7666666666669</v>
      </c>
      <c r="AE1213" s="13">
        <v>3281.8333333333358</v>
      </c>
      <c r="AF1213" s="13">
        <v>3004.1333333333328</v>
      </c>
      <c r="AG1213" s="13">
        <v>2608.3000000000002</v>
      </c>
      <c r="AH1213" s="13">
        <v>2270.5666666666666</v>
      </c>
      <c r="AI1213" s="13">
        <v>2186.2666666666669</v>
      </c>
      <c r="AJ1213" s="13">
        <v>1269.0999999999999</v>
      </c>
      <c r="AK1213" s="13">
        <v>1269.0999999999999</v>
      </c>
      <c r="AL1213" s="13">
        <v>1085.7666666666667</v>
      </c>
      <c r="AM1213" s="13">
        <v>1085.7666666666667</v>
      </c>
      <c r="AN1213" s="13">
        <v>1085.7666666666667</v>
      </c>
      <c r="AO1213" s="13">
        <v>1085.7666666666667</v>
      </c>
      <c r="AP1213" s="13">
        <v>1085.7666666666667</v>
      </c>
      <c r="AQ1213" s="13">
        <v>1085.7666666666667</v>
      </c>
      <c r="AR1213" s="13"/>
      <c r="AS1213" s="13">
        <v>285</v>
      </c>
      <c r="AT1213" s="13">
        <v>259</v>
      </c>
      <c r="AU1213" s="13">
        <v>209</v>
      </c>
      <c r="AV1213" s="13">
        <v>86</v>
      </c>
      <c r="AW1213" s="13">
        <v>48</v>
      </c>
      <c r="AX1213" s="13">
        <v>35</v>
      </c>
      <c r="AY1213" s="13">
        <v>27</v>
      </c>
      <c r="AZ1213" s="13">
        <v>18</v>
      </c>
      <c r="BA1213" s="13">
        <v>12</v>
      </c>
      <c r="BB1213" s="13">
        <v>11</v>
      </c>
      <c r="BC1213" s="13">
        <v>2</v>
      </c>
      <c r="BD1213" s="13">
        <v>2</v>
      </c>
      <c r="BE1213" s="13">
        <v>1</v>
      </c>
      <c r="BF1213" s="13">
        <v>1</v>
      </c>
      <c r="BG1213" s="13">
        <v>1</v>
      </c>
      <c r="BH1213" s="13">
        <v>1</v>
      </c>
      <c r="BI1213" s="13">
        <v>1</v>
      </c>
      <c r="BJ1213" s="13">
        <v>1</v>
      </c>
      <c r="BK1213" s="13"/>
      <c r="BL1213" s="13">
        <v>9.5</v>
      </c>
      <c r="BM1213" s="13">
        <v>8.6333333333333329</v>
      </c>
      <c r="BN1213" s="13">
        <v>6.9666666666666668</v>
      </c>
      <c r="BO1213" s="13">
        <v>2.8666666666666667</v>
      </c>
      <c r="BP1213" s="13">
        <v>1.6</v>
      </c>
      <c r="BQ1213" s="13">
        <v>1.1666666666666667</v>
      </c>
      <c r="BR1213" s="13">
        <v>0.9</v>
      </c>
      <c r="BS1213" s="13">
        <v>0.6</v>
      </c>
      <c r="BT1213" s="13">
        <v>0.4</v>
      </c>
      <c r="BU1213" s="13">
        <v>0.36666666666666664</v>
      </c>
      <c r="BV1213" s="13">
        <v>6.6666666666666666E-2</v>
      </c>
      <c r="BW1213" s="13">
        <v>6.6666666666666666E-2</v>
      </c>
      <c r="BX1213" s="13">
        <v>3.3333333333333333E-2</v>
      </c>
      <c r="BY1213" s="13">
        <v>3.3333333333333333E-2</v>
      </c>
      <c r="BZ1213" s="13">
        <v>3.3333333333333333E-2</v>
      </c>
      <c r="CA1213" s="13">
        <v>3.3333333333333333E-2</v>
      </c>
      <c r="CB1213" s="13">
        <v>3.3333333333333333E-2</v>
      </c>
      <c r="CC1213" s="13">
        <v>3.3333333333333333E-2</v>
      </c>
      <c r="CD1213" s="13"/>
      <c r="CE1213" s="13">
        <v>159.56000000041911</v>
      </c>
    </row>
    <row r="1214" spans="1:83" x14ac:dyDescent="0.2">
      <c r="A1214" s="10" t="s">
        <v>27</v>
      </c>
      <c r="B1214" s="10">
        <v>891</v>
      </c>
      <c r="C1214" s="10" t="s">
        <v>113</v>
      </c>
      <c r="D1214" s="10">
        <v>2025</v>
      </c>
      <c r="E1214" s="13">
        <v>4</v>
      </c>
      <c r="F1214" s="13" t="s">
        <v>1527</v>
      </c>
      <c r="G1214" s="13">
        <v>235379.01000000039</v>
      </c>
      <c r="H1214" s="13">
        <v>235379.0100000003</v>
      </c>
      <c r="I1214" s="13">
        <v>228862.04000000027</v>
      </c>
      <c r="J1214" s="13">
        <v>189500.0400000003</v>
      </c>
      <c r="K1214" s="13">
        <v>153736.00000000026</v>
      </c>
      <c r="L1214" s="13">
        <v>144876.00000000029</v>
      </c>
      <c r="M1214" s="13">
        <v>133256.00000000029</v>
      </c>
      <c r="N1214" s="13">
        <v>125371.00000000003</v>
      </c>
      <c r="O1214" s="13">
        <v>118583.00000000001</v>
      </c>
      <c r="P1214" s="13">
        <v>105482.00000000009</v>
      </c>
      <c r="Q1214" s="13">
        <v>34122</v>
      </c>
      <c r="R1214" s="13">
        <v>34122</v>
      </c>
      <c r="S1214" s="13">
        <v>17622</v>
      </c>
      <c r="T1214" s="13">
        <v>17622</v>
      </c>
      <c r="U1214" s="13">
        <v>17622</v>
      </c>
      <c r="V1214" s="13">
        <v>17622</v>
      </c>
      <c r="W1214" s="13"/>
      <c r="X1214" s="13"/>
      <c r="Y1214" s="13"/>
      <c r="Z1214" s="13">
        <v>7845.9670000000133</v>
      </c>
      <c r="AA1214" s="13">
        <v>7845.9670000000096</v>
      </c>
      <c r="AB1214" s="13">
        <v>7628.7346666666754</v>
      </c>
      <c r="AC1214" s="13">
        <v>6316.6680000000097</v>
      </c>
      <c r="AD1214" s="13">
        <v>5124.5333333333419</v>
      </c>
      <c r="AE1214" s="13">
        <v>4829.2000000000098</v>
      </c>
      <c r="AF1214" s="13">
        <v>4441.8666666666768</v>
      </c>
      <c r="AG1214" s="13">
        <v>4179.0333333333347</v>
      </c>
      <c r="AH1214" s="13">
        <v>3952.7666666666673</v>
      </c>
      <c r="AI1214" s="13">
        <v>3516.0666666666698</v>
      </c>
      <c r="AJ1214" s="13">
        <v>1137.4000000000001</v>
      </c>
      <c r="AK1214" s="13">
        <v>1137.4000000000001</v>
      </c>
      <c r="AL1214" s="13">
        <v>587.4</v>
      </c>
      <c r="AM1214" s="13">
        <v>587.4</v>
      </c>
      <c r="AN1214" s="13">
        <v>587.4</v>
      </c>
      <c r="AO1214" s="13">
        <v>587.4</v>
      </c>
      <c r="AP1214" s="13"/>
      <c r="AQ1214" s="13"/>
      <c r="AR1214" s="13"/>
      <c r="AS1214" s="13">
        <v>332</v>
      </c>
      <c r="AT1214" s="13">
        <v>302</v>
      </c>
      <c r="AU1214" s="13">
        <v>248</v>
      </c>
      <c r="AV1214" s="13">
        <v>120</v>
      </c>
      <c r="AW1214" s="13">
        <v>64</v>
      </c>
      <c r="AX1214" s="13">
        <v>54</v>
      </c>
      <c r="AY1214" s="13">
        <v>43</v>
      </c>
      <c r="AZ1214" s="13">
        <v>37</v>
      </c>
      <c r="BA1214" s="13">
        <v>33</v>
      </c>
      <c r="BB1214" s="13">
        <v>27</v>
      </c>
      <c r="BC1214" s="13">
        <v>4</v>
      </c>
      <c r="BD1214" s="13">
        <v>4</v>
      </c>
      <c r="BE1214" s="13">
        <v>1</v>
      </c>
      <c r="BF1214" s="13">
        <v>1</v>
      </c>
      <c r="BG1214" s="13">
        <v>1</v>
      </c>
      <c r="BH1214" s="13">
        <v>1</v>
      </c>
      <c r="BI1214" s="13"/>
      <c r="BJ1214" s="13"/>
      <c r="BK1214" s="13"/>
      <c r="BL1214" s="13">
        <v>11.066666666666666</v>
      </c>
      <c r="BM1214" s="13">
        <v>10.066666666666666</v>
      </c>
      <c r="BN1214" s="13">
        <v>8.2666666666666675</v>
      </c>
      <c r="BO1214" s="13">
        <v>4</v>
      </c>
      <c r="BP1214" s="13">
        <v>2.1333333333333333</v>
      </c>
      <c r="BQ1214" s="13">
        <v>1.8</v>
      </c>
      <c r="BR1214" s="13">
        <v>1.4333333333333333</v>
      </c>
      <c r="BS1214" s="13">
        <v>1.2333333333333334</v>
      </c>
      <c r="BT1214" s="13">
        <v>1.1000000000000001</v>
      </c>
      <c r="BU1214" s="13">
        <v>0.9</v>
      </c>
      <c r="BV1214" s="13">
        <v>0.13333333333333333</v>
      </c>
      <c r="BW1214" s="13">
        <v>0.13333333333333333</v>
      </c>
      <c r="BX1214" s="13">
        <v>3.3333333333333333E-2</v>
      </c>
      <c r="BY1214" s="13">
        <v>3.3333333333333333E-2</v>
      </c>
      <c r="BZ1214" s="13">
        <v>3.3333333333333333E-2</v>
      </c>
      <c r="CA1214" s="13">
        <v>3.3333333333333333E-2</v>
      </c>
      <c r="CB1214" s="13"/>
      <c r="CC1214" s="13"/>
      <c r="CD1214" s="13"/>
      <c r="CE1214" s="13">
        <v>139.80888888862449</v>
      </c>
    </row>
    <row r="1215" spans="1:83" x14ac:dyDescent="0.2">
      <c r="A1215" s="10" t="s">
        <v>27</v>
      </c>
      <c r="B1215" s="10">
        <v>516</v>
      </c>
      <c r="C1215" s="10" t="s">
        <v>119</v>
      </c>
      <c r="D1215" s="10">
        <v>2025</v>
      </c>
      <c r="E1215" s="13">
        <v>4</v>
      </c>
      <c r="F1215" s="13" t="s">
        <v>1523</v>
      </c>
      <c r="G1215" s="13">
        <v>188064.95000000051</v>
      </c>
      <c r="H1215" s="13">
        <v>188064.95000000033</v>
      </c>
      <c r="I1215" s="13">
        <v>182668.95000000033</v>
      </c>
      <c r="J1215" s="13">
        <v>164802.00000000032</v>
      </c>
      <c r="K1215" s="13">
        <v>151207.00000000035</v>
      </c>
      <c r="L1215" s="13">
        <v>144356.00000000032</v>
      </c>
      <c r="M1215" s="13">
        <v>137856.00000000032</v>
      </c>
      <c r="N1215" s="13">
        <v>123607.00000000022</v>
      </c>
      <c r="O1215" s="13">
        <v>108122.00000000006</v>
      </c>
      <c r="P1215" s="13">
        <v>101592.00000000009</v>
      </c>
      <c r="Q1215" s="13">
        <v>67515.999999999956</v>
      </c>
      <c r="R1215" s="13">
        <v>67515.999999999956</v>
      </c>
      <c r="S1215" s="13">
        <v>27111</v>
      </c>
      <c r="T1215" s="13">
        <v>27111</v>
      </c>
      <c r="U1215" s="13">
        <v>27111</v>
      </c>
      <c r="V1215" s="13">
        <v>27111</v>
      </c>
      <c r="W1215" s="13">
        <v>27111</v>
      </c>
      <c r="X1215" s="13"/>
      <c r="Y1215" s="13"/>
      <c r="Z1215" s="13">
        <v>6268.8316666666833</v>
      </c>
      <c r="AA1215" s="13">
        <v>6268.8316666666778</v>
      </c>
      <c r="AB1215" s="13">
        <v>6088.9650000000111</v>
      </c>
      <c r="AC1215" s="13">
        <v>5493.4000000000106</v>
      </c>
      <c r="AD1215" s="13">
        <v>5040.2333333333454</v>
      </c>
      <c r="AE1215" s="13">
        <v>4811.8666666666777</v>
      </c>
      <c r="AF1215" s="13">
        <v>4595.2000000000107</v>
      </c>
      <c r="AG1215" s="13">
        <v>4120.2333333333409</v>
      </c>
      <c r="AH1215" s="13">
        <v>3604.0666666666684</v>
      </c>
      <c r="AI1215" s="13">
        <v>3386.4000000000028</v>
      </c>
      <c r="AJ1215" s="13">
        <v>2250.5333333333319</v>
      </c>
      <c r="AK1215" s="13">
        <v>2250.5333333333319</v>
      </c>
      <c r="AL1215" s="13">
        <v>903.7</v>
      </c>
      <c r="AM1215" s="13">
        <v>903.7</v>
      </c>
      <c r="AN1215" s="13">
        <v>903.7</v>
      </c>
      <c r="AO1215" s="13">
        <v>903.7</v>
      </c>
      <c r="AP1215" s="13">
        <v>903.7</v>
      </c>
      <c r="AQ1215" s="13"/>
      <c r="AR1215" s="13"/>
      <c r="AS1215" s="13">
        <v>191</v>
      </c>
      <c r="AT1215" s="13">
        <v>172</v>
      </c>
      <c r="AU1215" s="13">
        <v>131</v>
      </c>
      <c r="AV1215" s="13">
        <v>77</v>
      </c>
      <c r="AW1215" s="13">
        <v>56</v>
      </c>
      <c r="AX1215" s="13">
        <v>48</v>
      </c>
      <c r="AY1215" s="13">
        <v>42</v>
      </c>
      <c r="AZ1215" s="13">
        <v>31</v>
      </c>
      <c r="BA1215" s="13">
        <v>22</v>
      </c>
      <c r="BB1215" s="13">
        <v>19</v>
      </c>
      <c r="BC1215" s="13">
        <v>8</v>
      </c>
      <c r="BD1215" s="13">
        <v>8</v>
      </c>
      <c r="BE1215" s="13">
        <v>1</v>
      </c>
      <c r="BF1215" s="13">
        <v>1</v>
      </c>
      <c r="BG1215" s="13">
        <v>1</v>
      </c>
      <c r="BH1215" s="13">
        <v>1</v>
      </c>
      <c r="BI1215" s="13">
        <v>1</v>
      </c>
      <c r="BJ1215" s="13"/>
      <c r="BK1215" s="13"/>
      <c r="BL1215" s="13">
        <v>6.3666666666666663</v>
      </c>
      <c r="BM1215" s="13">
        <v>5.7333333333333334</v>
      </c>
      <c r="BN1215" s="13">
        <v>4.3666666666666663</v>
      </c>
      <c r="BO1215" s="13">
        <v>2.5666666666666669</v>
      </c>
      <c r="BP1215" s="13">
        <v>1.8666666666666667</v>
      </c>
      <c r="BQ1215" s="13">
        <v>1.6</v>
      </c>
      <c r="BR1215" s="13">
        <v>1.4</v>
      </c>
      <c r="BS1215" s="13">
        <v>1.0333333333333334</v>
      </c>
      <c r="BT1215" s="13">
        <v>0.73333333333333328</v>
      </c>
      <c r="BU1215" s="13">
        <v>0.6333333333333333</v>
      </c>
      <c r="BV1215" s="13">
        <v>0.26666666666666666</v>
      </c>
      <c r="BW1215" s="13">
        <v>0.26666666666666666</v>
      </c>
      <c r="BX1215" s="13">
        <v>3.3333333333333333E-2</v>
      </c>
      <c r="BY1215" s="13">
        <v>3.3333333333333333E-2</v>
      </c>
      <c r="BZ1215" s="13">
        <v>3.3333333333333333E-2</v>
      </c>
      <c r="CA1215" s="13">
        <v>3.3333333333333333E-2</v>
      </c>
      <c r="CB1215" s="13">
        <v>3.3333333333333333E-2</v>
      </c>
      <c r="CC1215" s="13"/>
      <c r="CD1215" s="13"/>
      <c r="CE1215" s="13">
        <v>133.93166666685138</v>
      </c>
    </row>
    <row r="1216" spans="1:83" x14ac:dyDescent="0.2">
      <c r="A1216" s="10" t="s">
        <v>27</v>
      </c>
      <c r="B1216" s="10">
        <v>832</v>
      </c>
      <c r="C1216" s="10" t="s">
        <v>115</v>
      </c>
      <c r="D1216" s="10">
        <v>2025</v>
      </c>
      <c r="E1216" s="13">
        <v>4</v>
      </c>
      <c r="F1216" s="13" t="s">
        <v>1518</v>
      </c>
      <c r="G1216" s="13">
        <v>708</v>
      </c>
      <c r="H1216" s="13">
        <v>708</v>
      </c>
      <c r="I1216" s="13">
        <v>708</v>
      </c>
      <c r="J1216" s="13">
        <v>708</v>
      </c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>
        <v>23.6</v>
      </c>
      <c r="AA1216" s="13">
        <v>23.6</v>
      </c>
      <c r="AB1216" s="13">
        <v>23.6</v>
      </c>
      <c r="AC1216" s="13">
        <v>23.6</v>
      </c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>
        <v>1</v>
      </c>
      <c r="AT1216" s="13">
        <v>1</v>
      </c>
      <c r="AU1216" s="13">
        <v>1</v>
      </c>
      <c r="AV1216" s="13">
        <v>1</v>
      </c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>
        <v>3.3333333333333333E-2</v>
      </c>
      <c r="BM1216" s="13">
        <v>3.3333333333333333E-2</v>
      </c>
      <c r="BN1216" s="13">
        <v>3.3333333333333333E-2</v>
      </c>
      <c r="BO1216" s="13">
        <v>3.3333333333333333E-2</v>
      </c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</row>
    <row r="1217" spans="1:83" x14ac:dyDescent="0.2">
      <c r="A1217" s="10" t="s">
        <v>27</v>
      </c>
      <c r="B1217" s="10">
        <v>889</v>
      </c>
      <c r="C1217" s="10" t="s">
        <v>106</v>
      </c>
      <c r="D1217" s="10">
        <v>2025</v>
      </c>
      <c r="E1217" s="13">
        <v>4</v>
      </c>
      <c r="F1217" s="13" t="s">
        <v>1516</v>
      </c>
      <c r="G1217" s="13">
        <v>188.95</v>
      </c>
      <c r="H1217" s="13">
        <v>188.95</v>
      </c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>
        <v>6.2983333333333329</v>
      </c>
      <c r="AA1217" s="13">
        <v>6.2983333333333329</v>
      </c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>
        <v>1</v>
      </c>
      <c r="AT1217" s="13">
        <v>1</v>
      </c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>
        <v>3.3333333333333333E-2</v>
      </c>
      <c r="BM1217" s="13">
        <v>3.3333333333333333E-2</v>
      </c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</row>
    <row r="1218" spans="1:83" x14ac:dyDescent="0.2">
      <c r="A1218" s="10" t="s">
        <v>27</v>
      </c>
      <c r="B1218" s="10">
        <v>863</v>
      </c>
      <c r="C1218" s="10" t="s">
        <v>195</v>
      </c>
      <c r="D1218" s="10">
        <v>2025</v>
      </c>
      <c r="E1218" s="13">
        <v>4</v>
      </c>
      <c r="F1218" s="13" t="s">
        <v>1528</v>
      </c>
      <c r="G1218" s="13">
        <v>703</v>
      </c>
      <c r="H1218" s="13">
        <v>703</v>
      </c>
      <c r="I1218" s="13">
        <v>703</v>
      </c>
      <c r="J1218" s="13">
        <v>703</v>
      </c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>
        <v>23.433333333333334</v>
      </c>
      <c r="AA1218" s="13">
        <v>23.433333333333334</v>
      </c>
      <c r="AB1218" s="13">
        <v>23.433333333333334</v>
      </c>
      <c r="AC1218" s="13">
        <v>23.433333333333334</v>
      </c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>
        <v>1</v>
      </c>
      <c r="AT1218" s="13">
        <v>1</v>
      </c>
      <c r="AU1218" s="13">
        <v>1</v>
      </c>
      <c r="AV1218" s="13">
        <v>1</v>
      </c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>
        <v>3.3333333333333333E-2</v>
      </c>
      <c r="BM1218" s="13">
        <v>3.3333333333333333E-2</v>
      </c>
      <c r="BN1218" s="13">
        <v>3.3333333333333333E-2</v>
      </c>
      <c r="BO1218" s="13">
        <v>3.3333333333333333E-2</v>
      </c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</row>
    <row r="1219" spans="1:83" x14ac:dyDescent="0.2">
      <c r="A1219" s="10" t="s">
        <v>27</v>
      </c>
      <c r="B1219" s="10">
        <v>805</v>
      </c>
      <c r="C1219" s="10" t="s">
        <v>137</v>
      </c>
      <c r="D1219" s="10">
        <v>2025</v>
      </c>
      <c r="E1219" s="13">
        <v>4</v>
      </c>
      <c r="F1219" s="13" t="s">
        <v>1526</v>
      </c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>
        <v>14.4</v>
      </c>
    </row>
    <row r="1220" spans="1:83" x14ac:dyDescent="0.2">
      <c r="A1220" s="10" t="s">
        <v>27</v>
      </c>
      <c r="B1220" s="10">
        <v>557</v>
      </c>
      <c r="C1220" s="10" t="s">
        <v>182</v>
      </c>
      <c r="D1220" s="10">
        <v>2025</v>
      </c>
      <c r="E1220" s="13">
        <v>4</v>
      </c>
      <c r="F1220" s="13" t="s">
        <v>1514</v>
      </c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>
        <v>8.4499999999999993</v>
      </c>
    </row>
    <row r="1221" spans="1:83" x14ac:dyDescent="0.2">
      <c r="A1221" s="10" t="s">
        <v>29</v>
      </c>
      <c r="B1221" s="10">
        <v>530</v>
      </c>
      <c r="C1221" s="10" t="s">
        <v>92</v>
      </c>
      <c r="D1221" s="10">
        <v>2025</v>
      </c>
      <c r="E1221" s="13">
        <v>4</v>
      </c>
      <c r="F1221" s="13" t="s">
        <v>1544</v>
      </c>
      <c r="G1221" s="13">
        <v>399</v>
      </c>
      <c r="H1221" s="13">
        <v>399</v>
      </c>
      <c r="I1221" s="13">
        <v>399</v>
      </c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>
        <v>13.3</v>
      </c>
      <c r="AA1221" s="13">
        <v>13.3</v>
      </c>
      <c r="AB1221" s="13">
        <v>13.3</v>
      </c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>
        <v>2</v>
      </c>
      <c r="AT1221" s="13">
        <v>1</v>
      </c>
      <c r="AU1221" s="13">
        <v>1</v>
      </c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>
        <v>6.6666666666666666E-2</v>
      </c>
      <c r="BM1221" s="13">
        <v>3.3333333333333333E-2</v>
      </c>
      <c r="BN1221" s="13">
        <v>3.3333333333333333E-2</v>
      </c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</row>
    <row r="1222" spans="1:83" x14ac:dyDescent="0.2">
      <c r="A1222" s="10" t="s">
        <v>29</v>
      </c>
      <c r="B1222" s="10">
        <v>562</v>
      </c>
      <c r="C1222" s="10" t="s">
        <v>185</v>
      </c>
      <c r="D1222" s="10">
        <v>2025</v>
      </c>
      <c r="E1222" s="13">
        <v>4</v>
      </c>
      <c r="F1222" s="13" t="s">
        <v>1539</v>
      </c>
      <c r="G1222" s="13">
        <v>46992.999999999993</v>
      </c>
      <c r="H1222" s="13">
        <v>46992.999999999993</v>
      </c>
      <c r="I1222" s="13">
        <v>44518</v>
      </c>
      <c r="J1222" s="13">
        <v>29327.999999999982</v>
      </c>
      <c r="K1222" s="13">
        <v>19417.000000000004</v>
      </c>
      <c r="L1222" s="13">
        <v>15947.000000000002</v>
      </c>
      <c r="M1222" s="13">
        <v>13662</v>
      </c>
      <c r="N1222" s="13">
        <v>12391</v>
      </c>
      <c r="O1222" s="13">
        <v>10676.000000000002</v>
      </c>
      <c r="P1222" s="13">
        <v>8500.0000000000018</v>
      </c>
      <c r="Q1222" s="13">
        <v>5500</v>
      </c>
      <c r="R1222" s="13">
        <v>5500</v>
      </c>
      <c r="S1222" s="13"/>
      <c r="T1222" s="13"/>
      <c r="U1222" s="13"/>
      <c r="V1222" s="13"/>
      <c r="W1222" s="13"/>
      <c r="X1222" s="13"/>
      <c r="Y1222" s="13"/>
      <c r="Z1222" s="13">
        <v>1566.4333333333332</v>
      </c>
      <c r="AA1222" s="13">
        <v>1566.4333333333332</v>
      </c>
      <c r="AB1222" s="13">
        <v>1483.9333333333334</v>
      </c>
      <c r="AC1222" s="13">
        <v>977.59999999999934</v>
      </c>
      <c r="AD1222" s="13">
        <v>647.23333333333346</v>
      </c>
      <c r="AE1222" s="13">
        <v>531.56666666666672</v>
      </c>
      <c r="AF1222" s="13">
        <v>455.4</v>
      </c>
      <c r="AG1222" s="13">
        <v>413.03333333333336</v>
      </c>
      <c r="AH1222" s="13">
        <v>355.86666666666673</v>
      </c>
      <c r="AI1222" s="13">
        <v>283.33333333333337</v>
      </c>
      <c r="AJ1222" s="13">
        <v>183.33333333333334</v>
      </c>
      <c r="AK1222" s="13">
        <v>183.33333333333334</v>
      </c>
      <c r="AL1222" s="13"/>
      <c r="AM1222" s="13"/>
      <c r="AN1222" s="13"/>
      <c r="AO1222" s="13"/>
      <c r="AP1222" s="13"/>
      <c r="AQ1222" s="13"/>
      <c r="AR1222" s="13"/>
      <c r="AS1222" s="13">
        <v>113</v>
      </c>
      <c r="AT1222" s="13">
        <v>96</v>
      </c>
      <c r="AU1222" s="13">
        <v>73</v>
      </c>
      <c r="AV1222" s="13">
        <v>27</v>
      </c>
      <c r="AW1222" s="13">
        <v>11</v>
      </c>
      <c r="AX1222" s="13">
        <v>7</v>
      </c>
      <c r="AY1222" s="13">
        <v>5</v>
      </c>
      <c r="AZ1222" s="13">
        <v>4</v>
      </c>
      <c r="BA1222" s="13">
        <v>3</v>
      </c>
      <c r="BB1222" s="13">
        <v>2</v>
      </c>
      <c r="BC1222" s="13">
        <v>1</v>
      </c>
      <c r="BD1222" s="13">
        <v>1</v>
      </c>
      <c r="BE1222" s="13"/>
      <c r="BF1222" s="13"/>
      <c r="BG1222" s="13"/>
      <c r="BH1222" s="13"/>
      <c r="BI1222" s="13"/>
      <c r="BJ1222" s="13"/>
      <c r="BK1222" s="13"/>
      <c r="BL1222" s="13">
        <v>3.7666666666666666</v>
      </c>
      <c r="BM1222" s="13">
        <v>3.2</v>
      </c>
      <c r="BN1222" s="13">
        <v>2.4333333333333331</v>
      </c>
      <c r="BO1222" s="13">
        <v>0.9</v>
      </c>
      <c r="BP1222" s="13">
        <v>0.36666666666666664</v>
      </c>
      <c r="BQ1222" s="13">
        <v>0.23333333333333334</v>
      </c>
      <c r="BR1222" s="13">
        <v>0.16666666666666666</v>
      </c>
      <c r="BS1222" s="13">
        <v>0.13333333333333333</v>
      </c>
      <c r="BT1222" s="13">
        <v>0.1</v>
      </c>
      <c r="BU1222" s="13">
        <v>6.6666666666666666E-2</v>
      </c>
      <c r="BV1222" s="13">
        <v>3.3333333333333333E-2</v>
      </c>
      <c r="BW1222" s="13">
        <v>3.3333333333333333E-2</v>
      </c>
      <c r="BX1222" s="13"/>
      <c r="BY1222" s="13"/>
      <c r="BZ1222" s="13"/>
      <c r="CA1222" s="13"/>
      <c r="CB1222" s="13"/>
      <c r="CC1222" s="13"/>
      <c r="CD1222" s="13"/>
      <c r="CE1222" s="13">
        <v>111.0038888883614</v>
      </c>
    </row>
    <row r="1223" spans="1:83" x14ac:dyDescent="0.2">
      <c r="A1223" s="10" t="s">
        <v>29</v>
      </c>
      <c r="B1223" s="10">
        <v>548</v>
      </c>
      <c r="C1223" s="10" t="s">
        <v>91</v>
      </c>
      <c r="D1223" s="10">
        <v>2025</v>
      </c>
      <c r="E1223" s="13">
        <v>4</v>
      </c>
      <c r="F1223" s="13" t="s">
        <v>1537</v>
      </c>
      <c r="G1223" s="13">
        <v>450</v>
      </c>
      <c r="H1223" s="13">
        <v>450</v>
      </c>
      <c r="I1223" s="13">
        <v>450</v>
      </c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>
        <v>15</v>
      </c>
      <c r="AA1223" s="13">
        <v>15</v>
      </c>
      <c r="AB1223" s="13">
        <v>15</v>
      </c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>
        <v>1</v>
      </c>
      <c r="AT1223" s="13">
        <v>1</v>
      </c>
      <c r="AU1223" s="13">
        <v>1</v>
      </c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>
        <v>3.3333333333333333E-2</v>
      </c>
      <c r="BM1223" s="13">
        <v>3.3333333333333333E-2</v>
      </c>
      <c r="BN1223" s="13">
        <v>3.3333333333333333E-2</v>
      </c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</row>
    <row r="1224" spans="1:83" x14ac:dyDescent="0.2">
      <c r="A1224" s="10" t="s">
        <v>29</v>
      </c>
      <c r="B1224" s="10">
        <v>848</v>
      </c>
      <c r="C1224" s="10" t="s">
        <v>160</v>
      </c>
      <c r="D1224" s="10">
        <v>2025</v>
      </c>
      <c r="E1224" s="13">
        <v>4</v>
      </c>
      <c r="F1224" s="13" t="s">
        <v>1536</v>
      </c>
      <c r="G1224" s="13">
        <v>61559.999999999942</v>
      </c>
      <c r="H1224" s="13">
        <v>61559.999999999942</v>
      </c>
      <c r="I1224" s="13">
        <v>59876.999999999942</v>
      </c>
      <c r="J1224" s="13">
        <v>53083.999999999942</v>
      </c>
      <c r="K1224" s="13">
        <v>48107.999999999956</v>
      </c>
      <c r="L1224" s="13">
        <v>47181.999999999956</v>
      </c>
      <c r="M1224" s="13">
        <v>39957.999999999971</v>
      </c>
      <c r="N1224" s="13">
        <v>38666.999999999971</v>
      </c>
      <c r="O1224" s="13">
        <v>35460.999999999985</v>
      </c>
      <c r="P1224" s="13">
        <v>35460.999999999985</v>
      </c>
      <c r="Q1224" s="13">
        <v>31950.999999999989</v>
      </c>
      <c r="R1224" s="13">
        <v>31950.999999999989</v>
      </c>
      <c r="S1224" s="13">
        <v>26451</v>
      </c>
      <c r="T1224" s="13">
        <v>17640</v>
      </c>
      <c r="U1224" s="13">
        <v>17640</v>
      </c>
      <c r="V1224" s="13">
        <v>17640</v>
      </c>
      <c r="W1224" s="13"/>
      <c r="X1224" s="13"/>
      <c r="Y1224" s="13"/>
      <c r="Z1224" s="13">
        <v>2051.9999999999982</v>
      </c>
      <c r="AA1224" s="13">
        <v>2051.9999999999982</v>
      </c>
      <c r="AB1224" s="13">
        <v>1995.899999999998</v>
      </c>
      <c r="AC1224" s="13">
        <v>1769.4666666666647</v>
      </c>
      <c r="AD1224" s="13">
        <v>1603.5999999999985</v>
      </c>
      <c r="AE1224" s="13">
        <v>1572.733333333332</v>
      </c>
      <c r="AF1224" s="13">
        <v>1331.9333333333323</v>
      </c>
      <c r="AG1224" s="13">
        <v>1288.899999999999</v>
      </c>
      <c r="AH1224" s="13">
        <v>1182.0333333333328</v>
      </c>
      <c r="AI1224" s="13">
        <v>1182.0333333333328</v>
      </c>
      <c r="AJ1224" s="13">
        <v>1065.0333333333331</v>
      </c>
      <c r="AK1224" s="13">
        <v>1065.0333333333331</v>
      </c>
      <c r="AL1224" s="13">
        <v>881.7</v>
      </c>
      <c r="AM1224" s="13">
        <v>588</v>
      </c>
      <c r="AN1224" s="13">
        <v>588</v>
      </c>
      <c r="AO1224" s="13">
        <v>588</v>
      </c>
      <c r="AP1224" s="13"/>
      <c r="AQ1224" s="13"/>
      <c r="AR1224" s="13"/>
      <c r="AS1224" s="13">
        <v>75</v>
      </c>
      <c r="AT1224" s="13">
        <v>58</v>
      </c>
      <c r="AU1224" s="13">
        <v>44</v>
      </c>
      <c r="AV1224" s="13">
        <v>23</v>
      </c>
      <c r="AW1224" s="13">
        <v>15</v>
      </c>
      <c r="AX1224" s="13">
        <v>14</v>
      </c>
      <c r="AY1224" s="13">
        <v>7</v>
      </c>
      <c r="AZ1224" s="13">
        <v>6</v>
      </c>
      <c r="BA1224" s="13">
        <v>4</v>
      </c>
      <c r="BB1224" s="13">
        <v>4</v>
      </c>
      <c r="BC1224" s="13">
        <v>3</v>
      </c>
      <c r="BD1224" s="13">
        <v>3</v>
      </c>
      <c r="BE1224" s="13">
        <v>2</v>
      </c>
      <c r="BF1224" s="13">
        <v>1</v>
      </c>
      <c r="BG1224" s="13">
        <v>1</v>
      </c>
      <c r="BH1224" s="13">
        <v>1</v>
      </c>
      <c r="BI1224" s="13"/>
      <c r="BJ1224" s="13"/>
      <c r="BK1224" s="13"/>
      <c r="BL1224" s="13">
        <v>2.5</v>
      </c>
      <c r="BM1224" s="13">
        <v>1.9333333333333333</v>
      </c>
      <c r="BN1224" s="13">
        <v>1.4666666666666666</v>
      </c>
      <c r="BO1224" s="13">
        <v>0.76666666666666672</v>
      </c>
      <c r="BP1224" s="13">
        <v>0.5</v>
      </c>
      <c r="BQ1224" s="13">
        <v>0.46666666666666667</v>
      </c>
      <c r="BR1224" s="13">
        <v>0.23333333333333334</v>
      </c>
      <c r="BS1224" s="13">
        <v>0.2</v>
      </c>
      <c r="BT1224" s="13">
        <v>0.13333333333333333</v>
      </c>
      <c r="BU1224" s="13">
        <v>0.13333333333333333</v>
      </c>
      <c r="BV1224" s="13">
        <v>0.1</v>
      </c>
      <c r="BW1224" s="13">
        <v>0.1</v>
      </c>
      <c r="BX1224" s="13">
        <v>6.6666666666666666E-2</v>
      </c>
      <c r="BY1224" s="13">
        <v>3.3333333333333333E-2</v>
      </c>
      <c r="BZ1224" s="13">
        <v>3.3333333333333333E-2</v>
      </c>
      <c r="CA1224" s="13">
        <v>3.3333333333333333E-2</v>
      </c>
      <c r="CB1224" s="13"/>
      <c r="CC1224" s="13"/>
      <c r="CD1224" s="13"/>
      <c r="CE1224" s="13">
        <v>58.207222222457638</v>
      </c>
    </row>
    <row r="1225" spans="1:83" x14ac:dyDescent="0.2">
      <c r="A1225" s="10" t="s">
        <v>29</v>
      </c>
      <c r="B1225" s="10">
        <v>551</v>
      </c>
      <c r="C1225" s="10" t="s">
        <v>179</v>
      </c>
      <c r="D1225" s="10">
        <v>2025</v>
      </c>
      <c r="E1225" s="13">
        <v>4</v>
      </c>
      <c r="F1225" s="13" t="s">
        <v>1545</v>
      </c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>
        <v>32.868333333288319</v>
      </c>
    </row>
    <row r="1226" spans="1:83" x14ac:dyDescent="0.2">
      <c r="A1226" s="10" t="s">
        <v>29</v>
      </c>
      <c r="B1226" s="10">
        <v>556</v>
      </c>
      <c r="C1226" s="10" t="s">
        <v>181</v>
      </c>
      <c r="D1226" s="10">
        <v>2025</v>
      </c>
      <c r="E1226" s="13">
        <v>4</v>
      </c>
      <c r="F1226" s="13" t="s">
        <v>1538</v>
      </c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>
        <v>16</v>
      </c>
    </row>
    <row r="1227" spans="1:83" x14ac:dyDescent="0.2">
      <c r="A1227" s="10" t="s">
        <v>29</v>
      </c>
      <c r="B1227" s="10">
        <v>550</v>
      </c>
      <c r="C1227" s="10" t="s">
        <v>178</v>
      </c>
      <c r="D1227" s="10">
        <v>2025</v>
      </c>
      <c r="E1227" s="13">
        <v>4</v>
      </c>
      <c r="F1227" s="13" t="s">
        <v>1542</v>
      </c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>
        <v>16</v>
      </c>
    </row>
    <row r="1228" spans="1:83" x14ac:dyDescent="0.2">
      <c r="A1228" s="10" t="s">
        <v>29</v>
      </c>
      <c r="B1228" s="10">
        <v>558</v>
      </c>
      <c r="C1228" s="10" t="s">
        <v>90</v>
      </c>
      <c r="D1228" s="10">
        <v>2025</v>
      </c>
      <c r="E1228" s="13">
        <v>4</v>
      </c>
      <c r="F1228" s="13" t="s">
        <v>1543</v>
      </c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>
        <v>8</v>
      </c>
    </row>
    <row r="1229" spans="1:83" x14ac:dyDescent="0.2">
      <c r="A1229" s="10" t="s">
        <v>29</v>
      </c>
      <c r="B1229" s="10">
        <v>559</v>
      </c>
      <c r="C1229" s="10" t="s">
        <v>109</v>
      </c>
      <c r="D1229" s="10">
        <v>2025</v>
      </c>
      <c r="E1229" s="13">
        <v>4</v>
      </c>
      <c r="F1229" s="13" t="s">
        <v>1531</v>
      </c>
      <c r="G1229" s="13">
        <v>118403.00000000013</v>
      </c>
      <c r="H1229" s="13">
        <v>118403.00000000007</v>
      </c>
      <c r="I1229" s="13">
        <v>115085.00000000007</v>
      </c>
      <c r="J1229" s="13">
        <v>87346.999999999985</v>
      </c>
      <c r="K1229" s="13">
        <v>64195</v>
      </c>
      <c r="L1229" s="13">
        <v>52181</v>
      </c>
      <c r="M1229" s="13">
        <v>42553.999999999985</v>
      </c>
      <c r="N1229" s="13">
        <v>35907</v>
      </c>
      <c r="O1229" s="13">
        <v>35907</v>
      </c>
      <c r="P1229" s="13">
        <v>31384.999999999996</v>
      </c>
      <c r="Q1229" s="13">
        <v>16262</v>
      </c>
      <c r="R1229" s="13">
        <v>16262</v>
      </c>
      <c r="S1229" s="13">
        <v>10762</v>
      </c>
      <c r="T1229" s="13">
        <v>10762</v>
      </c>
      <c r="U1229" s="13">
        <v>10762</v>
      </c>
      <c r="V1229" s="13"/>
      <c r="W1229" s="13"/>
      <c r="X1229" s="13"/>
      <c r="Y1229" s="13"/>
      <c r="Z1229" s="13">
        <v>3946.766666666671</v>
      </c>
      <c r="AA1229" s="13">
        <v>3946.7666666666692</v>
      </c>
      <c r="AB1229" s="13">
        <v>3836.1666666666692</v>
      </c>
      <c r="AC1229" s="13">
        <v>2911.5666666666662</v>
      </c>
      <c r="AD1229" s="13">
        <v>2139.8333333333335</v>
      </c>
      <c r="AE1229" s="13">
        <v>1739.3666666666666</v>
      </c>
      <c r="AF1229" s="13">
        <v>1418.4666666666662</v>
      </c>
      <c r="AG1229" s="13">
        <v>1196.9000000000001</v>
      </c>
      <c r="AH1229" s="13">
        <v>1196.9000000000001</v>
      </c>
      <c r="AI1229" s="13">
        <v>1046.1666666666665</v>
      </c>
      <c r="AJ1229" s="13">
        <v>542.06666666666672</v>
      </c>
      <c r="AK1229" s="13">
        <v>542.06666666666672</v>
      </c>
      <c r="AL1229" s="13">
        <v>358.73333333333335</v>
      </c>
      <c r="AM1229" s="13">
        <v>358.73333333333335</v>
      </c>
      <c r="AN1229" s="13">
        <v>358.73333333333335</v>
      </c>
      <c r="AO1229" s="13"/>
      <c r="AP1229" s="13"/>
      <c r="AQ1229" s="13"/>
      <c r="AR1229" s="13"/>
      <c r="AS1229" s="13">
        <v>219</v>
      </c>
      <c r="AT1229" s="13">
        <v>197</v>
      </c>
      <c r="AU1229" s="13">
        <v>164</v>
      </c>
      <c r="AV1229" s="13">
        <v>75</v>
      </c>
      <c r="AW1229" s="13">
        <v>37</v>
      </c>
      <c r="AX1229" s="13">
        <v>23</v>
      </c>
      <c r="AY1229" s="13">
        <v>14</v>
      </c>
      <c r="AZ1229" s="13">
        <v>9</v>
      </c>
      <c r="BA1229" s="13">
        <v>9</v>
      </c>
      <c r="BB1229" s="13">
        <v>7</v>
      </c>
      <c r="BC1229" s="13">
        <v>2</v>
      </c>
      <c r="BD1229" s="13">
        <v>2</v>
      </c>
      <c r="BE1229" s="13">
        <v>1</v>
      </c>
      <c r="BF1229" s="13">
        <v>1</v>
      </c>
      <c r="BG1229" s="13">
        <v>1</v>
      </c>
      <c r="BH1229" s="13"/>
      <c r="BI1229" s="13"/>
      <c r="BJ1229" s="13"/>
      <c r="BK1229" s="13"/>
      <c r="BL1229" s="13">
        <v>7.3</v>
      </c>
      <c r="BM1229" s="13">
        <v>6.5666666666666664</v>
      </c>
      <c r="BN1229" s="13">
        <v>5.4666666666666668</v>
      </c>
      <c r="BO1229" s="13">
        <v>2.5</v>
      </c>
      <c r="BP1229" s="13">
        <v>1.2333333333333334</v>
      </c>
      <c r="BQ1229" s="13">
        <v>0.76666666666666672</v>
      </c>
      <c r="BR1229" s="13">
        <v>0.46666666666666667</v>
      </c>
      <c r="BS1229" s="13">
        <v>0.3</v>
      </c>
      <c r="BT1229" s="13">
        <v>0.3</v>
      </c>
      <c r="BU1229" s="13">
        <v>0.23333333333333334</v>
      </c>
      <c r="BV1229" s="13">
        <v>6.6666666666666666E-2</v>
      </c>
      <c r="BW1229" s="13">
        <v>6.6666666666666666E-2</v>
      </c>
      <c r="BX1229" s="13">
        <v>3.3333333333333333E-2</v>
      </c>
      <c r="BY1229" s="13">
        <v>3.3333333333333333E-2</v>
      </c>
      <c r="BZ1229" s="13">
        <v>3.3333333333333333E-2</v>
      </c>
      <c r="CA1229" s="13"/>
      <c r="CB1229" s="13"/>
      <c r="CC1229" s="13"/>
      <c r="CD1229" s="13"/>
      <c r="CE1229" s="13">
        <v>161.71861111172475</v>
      </c>
    </row>
    <row r="1230" spans="1:83" x14ac:dyDescent="0.2">
      <c r="A1230" s="10" t="s">
        <v>29</v>
      </c>
      <c r="B1230" s="10">
        <v>547</v>
      </c>
      <c r="C1230" s="10" t="s">
        <v>94</v>
      </c>
      <c r="D1230" s="10">
        <v>2025</v>
      </c>
      <c r="E1230" s="13">
        <v>4</v>
      </c>
      <c r="F1230" s="13" t="s">
        <v>1546</v>
      </c>
      <c r="G1230" s="13">
        <v>1098</v>
      </c>
      <c r="H1230" s="13">
        <v>1098</v>
      </c>
      <c r="I1230" s="13">
        <v>1098</v>
      </c>
      <c r="J1230" s="13">
        <v>1098</v>
      </c>
      <c r="K1230" s="13">
        <v>1098</v>
      </c>
      <c r="L1230" s="13">
        <v>1098</v>
      </c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>
        <v>36.6</v>
      </c>
      <c r="AA1230" s="13">
        <v>36.6</v>
      </c>
      <c r="AB1230" s="13">
        <v>36.6</v>
      </c>
      <c r="AC1230" s="13">
        <v>36.6</v>
      </c>
      <c r="AD1230" s="13">
        <v>36.6</v>
      </c>
      <c r="AE1230" s="13">
        <v>36.6</v>
      </c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>
        <v>1</v>
      </c>
      <c r="AT1230" s="13">
        <v>1</v>
      </c>
      <c r="AU1230" s="13">
        <v>1</v>
      </c>
      <c r="AV1230" s="13">
        <v>1</v>
      </c>
      <c r="AW1230" s="13">
        <v>1</v>
      </c>
      <c r="AX1230" s="13">
        <v>1</v>
      </c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>
        <v>3.3333333333333333E-2</v>
      </c>
      <c r="BM1230" s="13">
        <v>3.3333333333333333E-2</v>
      </c>
      <c r="BN1230" s="13">
        <v>3.3333333333333333E-2</v>
      </c>
      <c r="BO1230" s="13">
        <v>3.3333333333333333E-2</v>
      </c>
      <c r="BP1230" s="13">
        <v>3.3333333333333333E-2</v>
      </c>
      <c r="BQ1230" s="13">
        <v>3.3333333333333333E-2</v>
      </c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</row>
    <row r="1231" spans="1:83" x14ac:dyDescent="0.2">
      <c r="A1231" s="10" t="s">
        <v>29</v>
      </c>
      <c r="B1231" s="10">
        <v>810</v>
      </c>
      <c r="C1231" s="10" t="s">
        <v>103</v>
      </c>
      <c r="D1231" s="10">
        <v>2025</v>
      </c>
      <c r="E1231" s="13">
        <v>4</v>
      </c>
      <c r="F1231" s="13" t="s">
        <v>1532</v>
      </c>
      <c r="G1231" s="13">
        <v>284279.00000000023</v>
      </c>
      <c r="H1231" s="13">
        <v>284279.00000000029</v>
      </c>
      <c r="I1231" s="13">
        <v>278903.00000000029</v>
      </c>
      <c r="J1231" s="13">
        <v>251052.00000000038</v>
      </c>
      <c r="K1231" s="13">
        <v>222838.00000000029</v>
      </c>
      <c r="L1231" s="13">
        <v>216046.0000000002</v>
      </c>
      <c r="M1231" s="13">
        <v>202963.00000000017</v>
      </c>
      <c r="N1231" s="13">
        <v>187058.00000000015</v>
      </c>
      <c r="O1231" s="13">
        <v>182210.00000000017</v>
      </c>
      <c r="P1231" s="13">
        <v>169781.00000000015</v>
      </c>
      <c r="Q1231" s="13">
        <v>117075.00000000009</v>
      </c>
      <c r="R1231" s="13">
        <v>117075.00000000009</v>
      </c>
      <c r="S1231" s="13">
        <v>94278</v>
      </c>
      <c r="T1231" s="13">
        <v>94278</v>
      </c>
      <c r="U1231" s="13">
        <v>94278</v>
      </c>
      <c r="V1231" s="13">
        <v>94278</v>
      </c>
      <c r="W1231" s="13">
        <v>57834</v>
      </c>
      <c r="X1231" s="13">
        <v>36845</v>
      </c>
      <c r="Y1231" s="13"/>
      <c r="Z1231" s="13">
        <v>9475.9666666666744</v>
      </c>
      <c r="AA1231" s="13">
        <v>9475.9666666666762</v>
      </c>
      <c r="AB1231" s="13">
        <v>9296.7666666666755</v>
      </c>
      <c r="AC1231" s="13">
        <v>8368.4000000000124</v>
      </c>
      <c r="AD1231" s="13">
        <v>7427.9333333333434</v>
      </c>
      <c r="AE1231" s="13">
        <v>7201.5333333333401</v>
      </c>
      <c r="AF1231" s="13">
        <v>6765.4333333333389</v>
      </c>
      <c r="AG1231" s="13">
        <v>6235.2666666666719</v>
      </c>
      <c r="AH1231" s="13">
        <v>6073.6666666666724</v>
      </c>
      <c r="AI1231" s="13">
        <v>5659.3666666666713</v>
      </c>
      <c r="AJ1231" s="13">
        <v>3902.5000000000027</v>
      </c>
      <c r="AK1231" s="13">
        <v>3902.5000000000027</v>
      </c>
      <c r="AL1231" s="13">
        <v>3142.6</v>
      </c>
      <c r="AM1231" s="13">
        <v>3142.6</v>
      </c>
      <c r="AN1231" s="13">
        <v>3142.6</v>
      </c>
      <c r="AO1231" s="13">
        <v>3142.6</v>
      </c>
      <c r="AP1231" s="13">
        <v>1927.8</v>
      </c>
      <c r="AQ1231" s="13">
        <v>1228.1666666666667</v>
      </c>
      <c r="AR1231" s="13"/>
      <c r="AS1231" s="13">
        <v>269</v>
      </c>
      <c r="AT1231" s="13">
        <v>247</v>
      </c>
      <c r="AU1231" s="13">
        <v>200</v>
      </c>
      <c r="AV1231" s="13">
        <v>111</v>
      </c>
      <c r="AW1231" s="13">
        <v>66</v>
      </c>
      <c r="AX1231" s="13">
        <v>58</v>
      </c>
      <c r="AY1231" s="13">
        <v>46</v>
      </c>
      <c r="AZ1231" s="13">
        <v>34</v>
      </c>
      <c r="BA1231" s="13">
        <v>31</v>
      </c>
      <c r="BB1231" s="13">
        <v>25</v>
      </c>
      <c r="BC1231" s="13">
        <v>8</v>
      </c>
      <c r="BD1231" s="13">
        <v>8</v>
      </c>
      <c r="BE1231" s="13">
        <v>4</v>
      </c>
      <c r="BF1231" s="13">
        <v>4</v>
      </c>
      <c r="BG1231" s="13">
        <v>4</v>
      </c>
      <c r="BH1231" s="13">
        <v>4</v>
      </c>
      <c r="BI1231" s="13">
        <v>2</v>
      </c>
      <c r="BJ1231" s="13">
        <v>1</v>
      </c>
      <c r="BK1231" s="13"/>
      <c r="BL1231" s="13">
        <v>8.9666666666666668</v>
      </c>
      <c r="BM1231" s="13">
        <v>8.2333333333333325</v>
      </c>
      <c r="BN1231" s="13">
        <v>6.666666666666667</v>
      </c>
      <c r="BO1231" s="13">
        <v>3.7</v>
      </c>
      <c r="BP1231" s="13">
        <v>2.2000000000000002</v>
      </c>
      <c r="BQ1231" s="13">
        <v>1.9333333333333333</v>
      </c>
      <c r="BR1231" s="13">
        <v>1.5333333333333334</v>
      </c>
      <c r="BS1231" s="13">
        <v>1.1333333333333333</v>
      </c>
      <c r="BT1231" s="13">
        <v>1.0333333333333334</v>
      </c>
      <c r="BU1231" s="13">
        <v>0.83333333333333337</v>
      </c>
      <c r="BV1231" s="13">
        <v>0.26666666666666666</v>
      </c>
      <c r="BW1231" s="13">
        <v>0.26666666666666666</v>
      </c>
      <c r="BX1231" s="13">
        <v>0.13333333333333333</v>
      </c>
      <c r="BY1231" s="13">
        <v>0.13333333333333333</v>
      </c>
      <c r="BZ1231" s="13">
        <v>0.13333333333333333</v>
      </c>
      <c r="CA1231" s="13">
        <v>0.13333333333333333</v>
      </c>
      <c r="CB1231" s="13">
        <v>6.6666666666666666E-2</v>
      </c>
      <c r="CC1231" s="13">
        <v>3.3333333333333333E-2</v>
      </c>
      <c r="CD1231" s="13"/>
      <c r="CE1231" s="13">
        <v>145.22361111169448</v>
      </c>
    </row>
    <row r="1232" spans="1:83" x14ac:dyDescent="0.2">
      <c r="A1232" s="10" t="s">
        <v>29</v>
      </c>
      <c r="B1232" s="10">
        <v>805</v>
      </c>
      <c r="C1232" s="10" t="s">
        <v>137</v>
      </c>
      <c r="D1232" s="10">
        <v>2025</v>
      </c>
      <c r="E1232" s="13">
        <v>4</v>
      </c>
      <c r="F1232" s="13" t="s">
        <v>1530</v>
      </c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>
        <v>54.373888889004007</v>
      </c>
    </row>
    <row r="1233" spans="1:83" x14ac:dyDescent="0.2">
      <c r="A1233" s="10" t="s">
        <v>29</v>
      </c>
      <c r="B1233" s="10">
        <v>561</v>
      </c>
      <c r="C1233" s="10" t="s">
        <v>184</v>
      </c>
      <c r="D1233" s="10">
        <v>2025</v>
      </c>
      <c r="E1233" s="13">
        <v>4</v>
      </c>
      <c r="F1233" s="13" t="s">
        <v>1533</v>
      </c>
      <c r="G1233" s="13">
        <v>65359.999999999956</v>
      </c>
      <c r="H1233" s="13">
        <v>65359.999999999956</v>
      </c>
      <c r="I1233" s="13">
        <v>63071.999999999956</v>
      </c>
      <c r="J1233" s="13">
        <v>50418.999999999964</v>
      </c>
      <c r="K1233" s="13">
        <v>40955.999999999956</v>
      </c>
      <c r="L1233" s="13">
        <v>32963.999999999978</v>
      </c>
      <c r="M1233" s="13">
        <v>26740.999999999978</v>
      </c>
      <c r="N1233" s="13">
        <v>21563.999999999982</v>
      </c>
      <c r="O1233" s="13">
        <v>21563.999999999982</v>
      </c>
      <c r="P1233" s="13">
        <v>16836.999999999996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>
        <v>2178.6666666666652</v>
      </c>
      <c r="AA1233" s="13">
        <v>2178.6666666666652</v>
      </c>
      <c r="AB1233" s="13">
        <v>2102.3999999999987</v>
      </c>
      <c r="AC1233" s="13">
        <v>1680.6333333333321</v>
      </c>
      <c r="AD1233" s="13">
        <v>1365.1999999999985</v>
      </c>
      <c r="AE1233" s="13">
        <v>1098.7999999999993</v>
      </c>
      <c r="AF1233" s="13">
        <v>891.36666666666599</v>
      </c>
      <c r="AG1233" s="13">
        <v>718.79999999999939</v>
      </c>
      <c r="AH1233" s="13">
        <v>718.79999999999939</v>
      </c>
      <c r="AI1233" s="13">
        <v>561.23333333333323</v>
      </c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>
        <v>107</v>
      </c>
      <c r="AT1233" s="13">
        <v>104</v>
      </c>
      <c r="AU1233" s="13">
        <v>81</v>
      </c>
      <c r="AV1233" s="13">
        <v>41</v>
      </c>
      <c r="AW1233" s="13">
        <v>26</v>
      </c>
      <c r="AX1233" s="13">
        <v>17</v>
      </c>
      <c r="AY1233" s="13">
        <v>11</v>
      </c>
      <c r="AZ1233" s="13">
        <v>7</v>
      </c>
      <c r="BA1233" s="13">
        <v>7</v>
      </c>
      <c r="BB1233" s="13">
        <v>5</v>
      </c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>
        <v>3.5666666666666669</v>
      </c>
      <c r="BM1233" s="13">
        <v>3.4666666666666668</v>
      </c>
      <c r="BN1233" s="13">
        <v>2.7</v>
      </c>
      <c r="BO1233" s="13">
        <v>1.3666666666666667</v>
      </c>
      <c r="BP1233" s="13">
        <v>0.8666666666666667</v>
      </c>
      <c r="BQ1233" s="13">
        <v>0.56666666666666665</v>
      </c>
      <c r="BR1233" s="13">
        <v>0.36666666666666664</v>
      </c>
      <c r="BS1233" s="13">
        <v>0.23333333333333334</v>
      </c>
      <c r="BT1233" s="13">
        <v>0.23333333333333334</v>
      </c>
      <c r="BU1233" s="13">
        <v>0.16666666666666666</v>
      </c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>
        <v>71.091944444517139</v>
      </c>
    </row>
    <row r="1234" spans="1:83" x14ac:dyDescent="0.2">
      <c r="A1234" s="10" t="s">
        <v>29</v>
      </c>
      <c r="B1234" s="10">
        <v>557</v>
      </c>
      <c r="C1234" s="10" t="s">
        <v>182</v>
      </c>
      <c r="D1234" s="10">
        <v>2025</v>
      </c>
      <c r="E1234" s="13">
        <v>4</v>
      </c>
      <c r="F1234" s="13" t="s">
        <v>1534</v>
      </c>
      <c r="G1234" s="13">
        <v>55283.999999999964</v>
      </c>
      <c r="H1234" s="13">
        <v>55283.999999999964</v>
      </c>
      <c r="I1234" s="13">
        <v>53579.999999999964</v>
      </c>
      <c r="J1234" s="13">
        <v>46930.999999999978</v>
      </c>
      <c r="K1234" s="13">
        <v>39115.999999999978</v>
      </c>
      <c r="L1234" s="13">
        <v>33725.999999999985</v>
      </c>
      <c r="M1234" s="13">
        <v>29593.999999999982</v>
      </c>
      <c r="N1234" s="13">
        <v>24505</v>
      </c>
      <c r="O1234" s="13">
        <v>22991</v>
      </c>
      <c r="P1234" s="13">
        <v>18826.000000000004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>
        <v>1842.7999999999988</v>
      </c>
      <c r="AA1234" s="13">
        <v>1842.7999999999988</v>
      </c>
      <c r="AB1234" s="13">
        <v>1785.9999999999989</v>
      </c>
      <c r="AC1234" s="13">
        <v>1564.3666666666659</v>
      </c>
      <c r="AD1234" s="13">
        <v>1303.8666666666659</v>
      </c>
      <c r="AE1234" s="13">
        <v>1124.1999999999996</v>
      </c>
      <c r="AF1234" s="13">
        <v>986.46666666666601</v>
      </c>
      <c r="AG1234" s="13">
        <v>816.83333333333337</v>
      </c>
      <c r="AH1234" s="13">
        <v>766.36666666666667</v>
      </c>
      <c r="AI1234" s="13">
        <v>627.53333333333342</v>
      </c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>
        <v>74</v>
      </c>
      <c r="AT1234" s="13">
        <v>71</v>
      </c>
      <c r="AU1234" s="13">
        <v>56</v>
      </c>
      <c r="AV1234" s="13">
        <v>36</v>
      </c>
      <c r="AW1234" s="13">
        <v>23</v>
      </c>
      <c r="AX1234" s="13">
        <v>17</v>
      </c>
      <c r="AY1234" s="13">
        <v>13</v>
      </c>
      <c r="AZ1234" s="13">
        <v>9</v>
      </c>
      <c r="BA1234" s="13">
        <v>8</v>
      </c>
      <c r="BB1234" s="13">
        <v>6</v>
      </c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>
        <v>2.4666666666666668</v>
      </c>
      <c r="BM1234" s="13">
        <v>2.3666666666666667</v>
      </c>
      <c r="BN1234" s="13">
        <v>1.8666666666666667</v>
      </c>
      <c r="BO1234" s="13">
        <v>1.2</v>
      </c>
      <c r="BP1234" s="13">
        <v>0.76666666666666672</v>
      </c>
      <c r="BQ1234" s="13">
        <v>0.56666666666666665</v>
      </c>
      <c r="BR1234" s="13">
        <v>0.43333333333333335</v>
      </c>
      <c r="BS1234" s="13">
        <v>0.3</v>
      </c>
      <c r="BT1234" s="13">
        <v>0.26666666666666666</v>
      </c>
      <c r="BU1234" s="13">
        <v>0.2</v>
      </c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>
        <v>113.67000000011643</v>
      </c>
    </row>
    <row r="1235" spans="1:83" x14ac:dyDescent="0.2">
      <c r="A1235" s="10" t="s">
        <v>29</v>
      </c>
      <c r="B1235" s="10">
        <v>563</v>
      </c>
      <c r="C1235" s="10" t="s">
        <v>186</v>
      </c>
      <c r="D1235" s="10">
        <v>2025</v>
      </c>
      <c r="E1235" s="13">
        <v>4</v>
      </c>
      <c r="F1235" s="13" t="s">
        <v>1541</v>
      </c>
      <c r="G1235" s="13">
        <v>59771.999999999964</v>
      </c>
      <c r="H1235" s="13">
        <v>59771.999999999964</v>
      </c>
      <c r="I1235" s="13">
        <v>57442.999999999964</v>
      </c>
      <c r="J1235" s="13">
        <v>47142.999999999985</v>
      </c>
      <c r="K1235" s="13">
        <v>36276.000000000007</v>
      </c>
      <c r="L1235" s="13">
        <v>32047</v>
      </c>
      <c r="M1235" s="13">
        <v>27675</v>
      </c>
      <c r="N1235" s="13">
        <v>22357.000000000004</v>
      </c>
      <c r="O1235" s="13">
        <v>20669.000000000004</v>
      </c>
      <c r="P1235" s="13">
        <v>14193.000000000004</v>
      </c>
      <c r="Q1235" s="13">
        <v>11193</v>
      </c>
      <c r="R1235" s="13">
        <v>11193</v>
      </c>
      <c r="S1235" s="13"/>
      <c r="T1235" s="13"/>
      <c r="U1235" s="13"/>
      <c r="V1235" s="13"/>
      <c r="W1235" s="13"/>
      <c r="X1235" s="13"/>
      <c r="Y1235" s="13"/>
      <c r="Z1235" s="13">
        <v>1992.3999999999987</v>
      </c>
      <c r="AA1235" s="13">
        <v>1992.3999999999987</v>
      </c>
      <c r="AB1235" s="13">
        <v>1914.7666666666655</v>
      </c>
      <c r="AC1235" s="13">
        <v>1571.4333333333329</v>
      </c>
      <c r="AD1235" s="13">
        <v>1209.2000000000003</v>
      </c>
      <c r="AE1235" s="13">
        <v>1068.2333333333333</v>
      </c>
      <c r="AF1235" s="13">
        <v>922.5</v>
      </c>
      <c r="AG1235" s="13">
        <v>745.23333333333346</v>
      </c>
      <c r="AH1235" s="13">
        <v>688.96666666666681</v>
      </c>
      <c r="AI1235" s="13">
        <v>473.10000000000014</v>
      </c>
      <c r="AJ1235" s="13">
        <v>373.1</v>
      </c>
      <c r="AK1235" s="13">
        <v>373.1</v>
      </c>
      <c r="AL1235" s="13"/>
      <c r="AM1235" s="13"/>
      <c r="AN1235" s="13"/>
      <c r="AO1235" s="13"/>
      <c r="AP1235" s="13"/>
      <c r="AQ1235" s="13"/>
      <c r="AR1235" s="13"/>
      <c r="AS1235" s="13">
        <v>95</v>
      </c>
      <c r="AT1235" s="13">
        <v>88</v>
      </c>
      <c r="AU1235" s="13">
        <v>71</v>
      </c>
      <c r="AV1235" s="13">
        <v>38</v>
      </c>
      <c r="AW1235" s="13">
        <v>20</v>
      </c>
      <c r="AX1235" s="13">
        <v>15</v>
      </c>
      <c r="AY1235" s="13">
        <v>11</v>
      </c>
      <c r="AZ1235" s="13">
        <v>7</v>
      </c>
      <c r="BA1235" s="13">
        <v>6</v>
      </c>
      <c r="BB1235" s="13">
        <v>3</v>
      </c>
      <c r="BC1235" s="13">
        <v>2</v>
      </c>
      <c r="BD1235" s="13">
        <v>2</v>
      </c>
      <c r="BE1235" s="13"/>
      <c r="BF1235" s="13"/>
      <c r="BG1235" s="13"/>
      <c r="BH1235" s="13"/>
      <c r="BI1235" s="13"/>
      <c r="BJ1235" s="13"/>
      <c r="BK1235" s="13"/>
      <c r="BL1235" s="13">
        <v>3.1666666666666665</v>
      </c>
      <c r="BM1235" s="13">
        <v>2.9333333333333331</v>
      </c>
      <c r="BN1235" s="13">
        <v>2.3666666666666667</v>
      </c>
      <c r="BO1235" s="13">
        <v>1.2666666666666666</v>
      </c>
      <c r="BP1235" s="13">
        <v>0.66666666666666663</v>
      </c>
      <c r="BQ1235" s="13">
        <v>0.5</v>
      </c>
      <c r="BR1235" s="13">
        <v>0.36666666666666664</v>
      </c>
      <c r="BS1235" s="13">
        <v>0.23333333333333334</v>
      </c>
      <c r="BT1235" s="13">
        <v>0.2</v>
      </c>
      <c r="BU1235" s="13">
        <v>0.1</v>
      </c>
      <c r="BV1235" s="13">
        <v>6.6666666666666666E-2</v>
      </c>
      <c r="BW1235" s="13">
        <v>6.6666666666666666E-2</v>
      </c>
      <c r="BX1235" s="13"/>
      <c r="BY1235" s="13"/>
      <c r="BZ1235" s="13"/>
      <c r="CA1235" s="13"/>
      <c r="CB1235" s="13"/>
      <c r="CC1235" s="13"/>
      <c r="CD1235" s="13"/>
      <c r="CE1235" s="13">
        <v>75.341111110697966</v>
      </c>
    </row>
    <row r="1236" spans="1:83" x14ac:dyDescent="0.2">
      <c r="A1236" s="10" t="s">
        <v>29</v>
      </c>
      <c r="B1236" s="10">
        <v>803</v>
      </c>
      <c r="C1236" s="10" t="s">
        <v>154</v>
      </c>
      <c r="D1236" s="10">
        <v>2025</v>
      </c>
      <c r="E1236" s="13">
        <v>4</v>
      </c>
      <c r="F1236" s="13" t="s">
        <v>1535</v>
      </c>
      <c r="G1236" s="13">
        <v>40254.999999999993</v>
      </c>
      <c r="H1236" s="13">
        <v>40254.999999999993</v>
      </c>
      <c r="I1236" s="13">
        <v>38982.999999999993</v>
      </c>
      <c r="J1236" s="13">
        <v>28880.999999999993</v>
      </c>
      <c r="K1236" s="13">
        <v>22126.000000000007</v>
      </c>
      <c r="L1236" s="13">
        <v>18528.000000000007</v>
      </c>
      <c r="M1236" s="13">
        <v>16220.000000000007</v>
      </c>
      <c r="N1236" s="13">
        <v>14855.000000000004</v>
      </c>
      <c r="O1236" s="13">
        <v>13088.999999999998</v>
      </c>
      <c r="P1236" s="13">
        <v>6517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>
        <v>1341.833333333333</v>
      </c>
      <c r="AA1236" s="13">
        <v>1341.833333333333</v>
      </c>
      <c r="AB1236" s="13">
        <v>1299.4333333333332</v>
      </c>
      <c r="AC1236" s="13">
        <v>962.6999999999997</v>
      </c>
      <c r="AD1236" s="13">
        <v>737.53333333333353</v>
      </c>
      <c r="AE1236" s="13">
        <v>617.60000000000025</v>
      </c>
      <c r="AF1236" s="13">
        <v>540.66666666666686</v>
      </c>
      <c r="AG1236" s="13">
        <v>495.1666666666668</v>
      </c>
      <c r="AH1236" s="13">
        <v>436.29999999999995</v>
      </c>
      <c r="AI1236" s="13">
        <v>217.23333333333332</v>
      </c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>
        <v>75</v>
      </c>
      <c r="AT1236" s="13">
        <v>68</v>
      </c>
      <c r="AU1236" s="13">
        <v>55</v>
      </c>
      <c r="AV1236" s="13">
        <v>24</v>
      </c>
      <c r="AW1236" s="13">
        <v>13</v>
      </c>
      <c r="AX1236" s="13">
        <v>9</v>
      </c>
      <c r="AY1236" s="13">
        <v>7</v>
      </c>
      <c r="AZ1236" s="13">
        <v>6</v>
      </c>
      <c r="BA1236" s="13">
        <v>5</v>
      </c>
      <c r="BB1236" s="13">
        <v>2</v>
      </c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>
        <v>2.5</v>
      </c>
      <c r="BM1236" s="13">
        <v>2.2666666666666666</v>
      </c>
      <c r="BN1236" s="13">
        <v>1.8333333333333333</v>
      </c>
      <c r="BO1236" s="13">
        <v>0.8</v>
      </c>
      <c r="BP1236" s="13">
        <v>0.43333333333333335</v>
      </c>
      <c r="BQ1236" s="13">
        <v>0.3</v>
      </c>
      <c r="BR1236" s="13">
        <v>0.23333333333333334</v>
      </c>
      <c r="BS1236" s="13">
        <v>0.2</v>
      </c>
      <c r="BT1236" s="13">
        <v>0.16666666666666666</v>
      </c>
      <c r="BU1236" s="13">
        <v>6.6666666666666666E-2</v>
      </c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>
        <v>108.54444444406545</v>
      </c>
    </row>
    <row r="1237" spans="1:83" x14ac:dyDescent="0.2">
      <c r="A1237" s="10" t="s">
        <v>29</v>
      </c>
      <c r="B1237" s="10">
        <v>853</v>
      </c>
      <c r="C1237" s="10" t="s">
        <v>117</v>
      </c>
      <c r="D1237" s="10">
        <v>2025</v>
      </c>
      <c r="E1237" s="13">
        <v>4</v>
      </c>
      <c r="F1237" s="13" t="s">
        <v>1529</v>
      </c>
      <c r="G1237" s="13">
        <v>14580</v>
      </c>
      <c r="H1237" s="13">
        <v>14580</v>
      </c>
      <c r="I1237" s="13">
        <v>13712</v>
      </c>
      <c r="J1237" s="13">
        <v>8698</v>
      </c>
      <c r="K1237" s="13">
        <v>4130</v>
      </c>
      <c r="L1237" s="13">
        <v>4130</v>
      </c>
      <c r="M1237" s="13">
        <v>3054</v>
      </c>
      <c r="N1237" s="13">
        <v>1598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>
        <v>486</v>
      </c>
      <c r="AA1237" s="13">
        <v>486</v>
      </c>
      <c r="AB1237" s="13">
        <v>457.06666666666666</v>
      </c>
      <c r="AC1237" s="13">
        <v>289.93333333333334</v>
      </c>
      <c r="AD1237" s="13">
        <v>137.66666666666666</v>
      </c>
      <c r="AE1237" s="13">
        <v>137.66666666666666</v>
      </c>
      <c r="AF1237" s="13">
        <v>101.8</v>
      </c>
      <c r="AG1237" s="13">
        <v>53.266666666666666</v>
      </c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>
        <v>43</v>
      </c>
      <c r="AT1237" s="13">
        <v>36</v>
      </c>
      <c r="AU1237" s="13">
        <v>25</v>
      </c>
      <c r="AV1237" s="13">
        <v>10</v>
      </c>
      <c r="AW1237" s="13">
        <v>3</v>
      </c>
      <c r="AX1237" s="13">
        <v>3</v>
      </c>
      <c r="AY1237" s="13">
        <v>2</v>
      </c>
      <c r="AZ1237" s="13">
        <v>1</v>
      </c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>
        <v>1.4333333333333333</v>
      </c>
      <c r="BM1237" s="13">
        <v>1.2</v>
      </c>
      <c r="BN1237" s="13">
        <v>0.83333333333333337</v>
      </c>
      <c r="BO1237" s="13">
        <v>0.33333333333333331</v>
      </c>
      <c r="BP1237" s="13">
        <v>0.1</v>
      </c>
      <c r="BQ1237" s="13">
        <v>0.1</v>
      </c>
      <c r="BR1237" s="13">
        <v>6.6666666666666666E-2</v>
      </c>
      <c r="BS1237" s="13">
        <v>3.3333333333333333E-2</v>
      </c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>
        <v>190.42888888877118</v>
      </c>
    </row>
    <row r="1238" spans="1:83" x14ac:dyDescent="0.2">
      <c r="A1238" s="10" t="s">
        <v>29</v>
      </c>
      <c r="B1238" s="10">
        <v>835</v>
      </c>
      <c r="C1238" s="10" t="s">
        <v>121</v>
      </c>
      <c r="D1238" s="10">
        <v>2025</v>
      </c>
      <c r="E1238" s="13">
        <v>4</v>
      </c>
      <c r="F1238" s="13" t="s">
        <v>1540</v>
      </c>
      <c r="G1238" s="13">
        <v>4452</v>
      </c>
      <c r="H1238" s="13">
        <v>4452</v>
      </c>
      <c r="I1238" s="13">
        <v>4425</v>
      </c>
      <c r="J1238" s="13">
        <v>3746.9999999999995</v>
      </c>
      <c r="K1238" s="13">
        <v>3227.9999999999995</v>
      </c>
      <c r="L1238" s="13">
        <v>3227.9999999999995</v>
      </c>
      <c r="M1238" s="13">
        <v>2109</v>
      </c>
      <c r="N1238" s="13">
        <v>2109</v>
      </c>
      <c r="O1238" s="13">
        <v>2109</v>
      </c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>
        <v>148.4</v>
      </c>
      <c r="AA1238" s="13">
        <v>148.4</v>
      </c>
      <c r="AB1238" s="13">
        <v>147.5</v>
      </c>
      <c r="AC1238" s="13">
        <v>124.89999999999999</v>
      </c>
      <c r="AD1238" s="13">
        <v>107.59999999999998</v>
      </c>
      <c r="AE1238" s="13">
        <v>107.59999999999998</v>
      </c>
      <c r="AF1238" s="13">
        <v>70.3</v>
      </c>
      <c r="AG1238" s="13">
        <v>70.3</v>
      </c>
      <c r="AH1238" s="13">
        <v>70.3</v>
      </c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>
        <v>7</v>
      </c>
      <c r="AT1238" s="13">
        <v>6</v>
      </c>
      <c r="AU1238" s="13">
        <v>5</v>
      </c>
      <c r="AV1238" s="13">
        <v>3</v>
      </c>
      <c r="AW1238" s="13">
        <v>2</v>
      </c>
      <c r="AX1238" s="13">
        <v>2</v>
      </c>
      <c r="AY1238" s="13">
        <v>1</v>
      </c>
      <c r="AZ1238" s="13">
        <v>1</v>
      </c>
      <c r="BA1238" s="13">
        <v>1</v>
      </c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>
        <v>0.23333333333333334</v>
      </c>
      <c r="BM1238" s="13">
        <v>0.2</v>
      </c>
      <c r="BN1238" s="13">
        <v>0.16666666666666666</v>
      </c>
      <c r="BO1238" s="13">
        <v>0.1</v>
      </c>
      <c r="BP1238" s="13">
        <v>6.6666666666666666E-2</v>
      </c>
      <c r="BQ1238" s="13">
        <v>6.6666666666666666E-2</v>
      </c>
      <c r="BR1238" s="13">
        <v>3.3333333333333333E-2</v>
      </c>
      <c r="BS1238" s="13">
        <v>3.3333333333333333E-2</v>
      </c>
      <c r="BT1238" s="13">
        <v>3.3333333333333333E-2</v>
      </c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>
        <v>8.1552777778124437</v>
      </c>
    </row>
    <row r="1239" spans="1:83" x14ac:dyDescent="0.2">
      <c r="A1239" s="10" t="s">
        <v>41</v>
      </c>
      <c r="B1239" s="10">
        <v>527</v>
      </c>
      <c r="C1239" s="10" t="s">
        <v>118</v>
      </c>
      <c r="D1239" s="10">
        <v>2025</v>
      </c>
      <c r="E1239" s="13">
        <v>4</v>
      </c>
      <c r="F1239" s="13" t="s">
        <v>1551</v>
      </c>
      <c r="G1239" s="13">
        <v>102033.90000000018</v>
      </c>
      <c r="H1239" s="13">
        <v>102033.90000000015</v>
      </c>
      <c r="I1239" s="13">
        <v>93073.000000000073</v>
      </c>
      <c r="J1239" s="13">
        <v>69350.999999999942</v>
      </c>
      <c r="K1239" s="13">
        <v>46430.999999999964</v>
      </c>
      <c r="L1239" s="13">
        <v>41095.999999999956</v>
      </c>
      <c r="M1239" s="13">
        <v>37898.999999999964</v>
      </c>
      <c r="N1239" s="13">
        <v>30027.999999999978</v>
      </c>
      <c r="O1239" s="13">
        <v>21791.000000000004</v>
      </c>
      <c r="P1239" s="13">
        <v>15063.000000000002</v>
      </c>
      <c r="Q1239" s="13">
        <v>5832</v>
      </c>
      <c r="R1239" s="13">
        <v>5832</v>
      </c>
      <c r="S1239" s="13"/>
      <c r="T1239" s="13"/>
      <c r="U1239" s="13"/>
      <c r="V1239" s="13"/>
      <c r="W1239" s="13"/>
      <c r="X1239" s="13"/>
      <c r="Y1239" s="13"/>
      <c r="Z1239" s="13">
        <v>3401.130000000006</v>
      </c>
      <c r="AA1239" s="13">
        <v>3401.1300000000051</v>
      </c>
      <c r="AB1239" s="13">
        <v>3102.4333333333357</v>
      </c>
      <c r="AC1239" s="13">
        <v>2311.699999999998</v>
      </c>
      <c r="AD1239" s="13">
        <v>1547.6999999999987</v>
      </c>
      <c r="AE1239" s="13">
        <v>1369.8666666666652</v>
      </c>
      <c r="AF1239" s="13">
        <v>1263.2999999999988</v>
      </c>
      <c r="AG1239" s="13">
        <v>1000.9333333333326</v>
      </c>
      <c r="AH1239" s="13">
        <v>726.36666666666679</v>
      </c>
      <c r="AI1239" s="13">
        <v>502.10000000000008</v>
      </c>
      <c r="AJ1239" s="13">
        <v>194.4</v>
      </c>
      <c r="AK1239" s="13">
        <v>194.4</v>
      </c>
      <c r="AL1239" s="13"/>
      <c r="AM1239" s="13"/>
      <c r="AN1239" s="13"/>
      <c r="AO1239" s="13"/>
      <c r="AP1239" s="13"/>
      <c r="AQ1239" s="13"/>
      <c r="AR1239" s="13"/>
      <c r="AS1239" s="13">
        <v>225</v>
      </c>
      <c r="AT1239" s="13">
        <v>211</v>
      </c>
      <c r="AU1239" s="13">
        <v>139</v>
      </c>
      <c r="AV1239" s="13">
        <v>64</v>
      </c>
      <c r="AW1239" s="13">
        <v>27</v>
      </c>
      <c r="AX1239" s="13">
        <v>21</v>
      </c>
      <c r="AY1239" s="13">
        <v>18</v>
      </c>
      <c r="AZ1239" s="13">
        <v>12</v>
      </c>
      <c r="BA1239" s="13">
        <v>7</v>
      </c>
      <c r="BB1239" s="13">
        <v>4</v>
      </c>
      <c r="BC1239" s="13">
        <v>1</v>
      </c>
      <c r="BD1239" s="13">
        <v>1</v>
      </c>
      <c r="BE1239" s="13"/>
      <c r="BF1239" s="13"/>
      <c r="BG1239" s="13"/>
      <c r="BH1239" s="13"/>
      <c r="BI1239" s="13"/>
      <c r="BJ1239" s="13"/>
      <c r="BK1239" s="13"/>
      <c r="BL1239" s="13">
        <v>7.5</v>
      </c>
      <c r="BM1239" s="13">
        <v>7.0333333333333332</v>
      </c>
      <c r="BN1239" s="13">
        <v>4.6333333333333337</v>
      </c>
      <c r="BO1239" s="13">
        <v>2.1333333333333333</v>
      </c>
      <c r="BP1239" s="13">
        <v>0.9</v>
      </c>
      <c r="BQ1239" s="13">
        <v>0.7</v>
      </c>
      <c r="BR1239" s="13">
        <v>0.6</v>
      </c>
      <c r="BS1239" s="13">
        <v>0.4</v>
      </c>
      <c r="BT1239" s="13">
        <v>0.23333333333333334</v>
      </c>
      <c r="BU1239" s="13">
        <v>0.13333333333333333</v>
      </c>
      <c r="BV1239" s="13">
        <v>3.3333333333333333E-2</v>
      </c>
      <c r="BW1239" s="13">
        <v>3.3333333333333333E-2</v>
      </c>
      <c r="BX1239" s="13"/>
      <c r="BY1239" s="13"/>
      <c r="BZ1239" s="13"/>
      <c r="CA1239" s="13"/>
      <c r="CB1239" s="13"/>
      <c r="CC1239" s="13"/>
      <c r="CD1239" s="13"/>
      <c r="CE1239" s="13">
        <v>175.52750000013503</v>
      </c>
    </row>
    <row r="1240" spans="1:83" x14ac:dyDescent="0.2">
      <c r="A1240" s="10" t="s">
        <v>41</v>
      </c>
      <c r="B1240" s="10">
        <v>557</v>
      </c>
      <c r="C1240" s="10" t="s">
        <v>182</v>
      </c>
      <c r="D1240" s="10">
        <v>2025</v>
      </c>
      <c r="E1240" s="13">
        <v>4</v>
      </c>
      <c r="F1240" s="13" t="s">
        <v>1547</v>
      </c>
      <c r="G1240" s="13">
        <v>13058.000000000004</v>
      </c>
      <c r="H1240" s="13">
        <v>13058.000000000004</v>
      </c>
      <c r="I1240" s="13">
        <v>13058.000000000004</v>
      </c>
      <c r="J1240" s="13">
        <v>11076.000000000002</v>
      </c>
      <c r="K1240" s="13">
        <v>8048.0000000000018</v>
      </c>
      <c r="L1240" s="13">
        <v>8048.0000000000018</v>
      </c>
      <c r="M1240" s="13">
        <v>5945.0000000000018</v>
      </c>
      <c r="N1240" s="13">
        <v>4637</v>
      </c>
      <c r="O1240" s="13">
        <v>4637</v>
      </c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>
        <v>435.26666666666677</v>
      </c>
      <c r="AA1240" s="13">
        <v>435.26666666666677</v>
      </c>
      <c r="AB1240" s="13">
        <v>435.26666666666677</v>
      </c>
      <c r="AC1240" s="13">
        <v>369.20000000000005</v>
      </c>
      <c r="AD1240" s="13">
        <v>268.26666666666671</v>
      </c>
      <c r="AE1240" s="13">
        <v>268.26666666666671</v>
      </c>
      <c r="AF1240" s="13">
        <v>198.16666666666671</v>
      </c>
      <c r="AG1240" s="13">
        <v>154.56666666666666</v>
      </c>
      <c r="AH1240" s="13">
        <v>154.56666666666666</v>
      </c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>
        <v>17</v>
      </c>
      <c r="AT1240" s="13">
        <v>16</v>
      </c>
      <c r="AU1240" s="13">
        <v>16</v>
      </c>
      <c r="AV1240" s="13">
        <v>10</v>
      </c>
      <c r="AW1240" s="13">
        <v>5</v>
      </c>
      <c r="AX1240" s="13">
        <v>5</v>
      </c>
      <c r="AY1240" s="13">
        <v>3</v>
      </c>
      <c r="AZ1240" s="13">
        <v>2</v>
      </c>
      <c r="BA1240" s="13">
        <v>2</v>
      </c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>
        <v>0.56666666666666665</v>
      </c>
      <c r="BM1240" s="13">
        <v>0.53333333333333333</v>
      </c>
      <c r="BN1240" s="13">
        <v>0.53333333333333333</v>
      </c>
      <c r="BO1240" s="13">
        <v>0.33333333333333331</v>
      </c>
      <c r="BP1240" s="13">
        <v>0.16666666666666666</v>
      </c>
      <c r="BQ1240" s="13">
        <v>0.16666666666666666</v>
      </c>
      <c r="BR1240" s="13">
        <v>0.1</v>
      </c>
      <c r="BS1240" s="13">
        <v>6.6666666666666666E-2</v>
      </c>
      <c r="BT1240" s="13">
        <v>6.6666666666666666E-2</v>
      </c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>
        <v>24.68</v>
      </c>
    </row>
    <row r="1241" spans="1:83" x14ac:dyDescent="0.2">
      <c r="A1241" s="10" t="s">
        <v>41</v>
      </c>
      <c r="B1241" s="10">
        <v>803</v>
      </c>
      <c r="C1241" s="10" t="s">
        <v>154</v>
      </c>
      <c r="D1241" s="10">
        <v>2025</v>
      </c>
      <c r="E1241" s="13">
        <v>4</v>
      </c>
      <c r="F1241" s="13" t="s">
        <v>1552</v>
      </c>
      <c r="G1241" s="13">
        <v>8476</v>
      </c>
      <c r="H1241" s="13">
        <v>8476</v>
      </c>
      <c r="I1241" s="13">
        <v>8241</v>
      </c>
      <c r="J1241" s="13">
        <v>6559</v>
      </c>
      <c r="K1241" s="13">
        <v>5934</v>
      </c>
      <c r="L1241" s="13">
        <v>5074</v>
      </c>
      <c r="M1241" s="13">
        <v>3927</v>
      </c>
      <c r="N1241" s="13">
        <v>2718</v>
      </c>
      <c r="O1241" s="13">
        <v>2718</v>
      </c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>
        <v>282.53333333333336</v>
      </c>
      <c r="AA1241" s="13">
        <v>282.53333333333336</v>
      </c>
      <c r="AB1241" s="13">
        <v>274.7</v>
      </c>
      <c r="AC1241" s="13">
        <v>218.63333333333333</v>
      </c>
      <c r="AD1241" s="13">
        <v>197.8</v>
      </c>
      <c r="AE1241" s="13">
        <v>169.13333333333333</v>
      </c>
      <c r="AF1241" s="13">
        <v>130.9</v>
      </c>
      <c r="AG1241" s="13">
        <v>90.6</v>
      </c>
      <c r="AH1241" s="13">
        <v>90.6</v>
      </c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>
        <v>12</v>
      </c>
      <c r="AT1241" s="13">
        <v>12</v>
      </c>
      <c r="AU1241" s="13">
        <v>10</v>
      </c>
      <c r="AV1241" s="13">
        <v>5</v>
      </c>
      <c r="AW1241" s="13">
        <v>4</v>
      </c>
      <c r="AX1241" s="13">
        <v>3</v>
      </c>
      <c r="AY1241" s="13">
        <v>2</v>
      </c>
      <c r="AZ1241" s="13">
        <v>1</v>
      </c>
      <c r="BA1241" s="13">
        <v>1</v>
      </c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>
        <v>0.4</v>
      </c>
      <c r="BM1241" s="13">
        <v>0.4</v>
      </c>
      <c r="BN1241" s="13">
        <v>0.33333333333333331</v>
      </c>
      <c r="BO1241" s="13">
        <v>0.16666666666666666</v>
      </c>
      <c r="BP1241" s="13">
        <v>0.13333333333333333</v>
      </c>
      <c r="BQ1241" s="13">
        <v>0.1</v>
      </c>
      <c r="BR1241" s="13">
        <v>6.6666666666666666E-2</v>
      </c>
      <c r="BS1241" s="13">
        <v>3.3333333333333333E-2</v>
      </c>
      <c r="BT1241" s="13">
        <v>3.3333333333333333E-2</v>
      </c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>
        <v>8.6399999998393469</v>
      </c>
    </row>
    <row r="1242" spans="1:83" x14ac:dyDescent="0.2">
      <c r="A1242" s="10" t="s">
        <v>41</v>
      </c>
      <c r="B1242" s="10">
        <v>805</v>
      </c>
      <c r="C1242" s="10" t="s">
        <v>137</v>
      </c>
      <c r="D1242" s="10">
        <v>2025</v>
      </c>
      <c r="E1242" s="13">
        <v>4</v>
      </c>
      <c r="F1242" s="13" t="s">
        <v>1550</v>
      </c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>
        <v>18.850000000000001</v>
      </c>
    </row>
    <row r="1243" spans="1:83" x14ac:dyDescent="0.2">
      <c r="A1243" s="10" t="s">
        <v>41</v>
      </c>
      <c r="B1243" s="10">
        <v>525</v>
      </c>
      <c r="C1243" s="10" t="s">
        <v>125</v>
      </c>
      <c r="D1243" s="10">
        <v>2025</v>
      </c>
      <c r="E1243" s="13">
        <v>4</v>
      </c>
      <c r="F1243" s="13" t="s">
        <v>1548</v>
      </c>
      <c r="G1243" s="13">
        <v>17755.000000000004</v>
      </c>
      <c r="H1243" s="13">
        <v>17755.000000000004</v>
      </c>
      <c r="I1243" s="13">
        <v>15471.000000000002</v>
      </c>
      <c r="J1243" s="13">
        <v>10379.000000000002</v>
      </c>
      <c r="K1243" s="13">
        <v>6555</v>
      </c>
      <c r="L1243" s="13">
        <v>6555</v>
      </c>
      <c r="M1243" s="13">
        <v>4416</v>
      </c>
      <c r="N1243" s="13">
        <v>4416</v>
      </c>
      <c r="O1243" s="13">
        <v>2859</v>
      </c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>
        <v>591.83333333333348</v>
      </c>
      <c r="AA1243" s="13">
        <v>591.83333333333348</v>
      </c>
      <c r="AB1243" s="13">
        <v>515.70000000000005</v>
      </c>
      <c r="AC1243" s="13">
        <v>345.96666666666675</v>
      </c>
      <c r="AD1243" s="13">
        <v>218.5</v>
      </c>
      <c r="AE1243" s="13">
        <v>218.5</v>
      </c>
      <c r="AF1243" s="13">
        <v>147.19999999999999</v>
      </c>
      <c r="AG1243" s="13">
        <v>147.19999999999999</v>
      </c>
      <c r="AH1243" s="13">
        <v>95.3</v>
      </c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>
        <v>43</v>
      </c>
      <c r="AT1243" s="13">
        <v>43</v>
      </c>
      <c r="AU1243" s="13">
        <v>25</v>
      </c>
      <c r="AV1243" s="13">
        <v>10</v>
      </c>
      <c r="AW1243" s="13">
        <v>4</v>
      </c>
      <c r="AX1243" s="13">
        <v>4</v>
      </c>
      <c r="AY1243" s="13">
        <v>2</v>
      </c>
      <c r="AZ1243" s="13">
        <v>2</v>
      </c>
      <c r="BA1243" s="13">
        <v>1</v>
      </c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>
        <v>1.4333333333333333</v>
      </c>
      <c r="BM1243" s="13">
        <v>1.4333333333333333</v>
      </c>
      <c r="BN1243" s="13">
        <v>0.83333333333333337</v>
      </c>
      <c r="BO1243" s="13">
        <v>0.33333333333333331</v>
      </c>
      <c r="BP1243" s="13">
        <v>0.13333333333333333</v>
      </c>
      <c r="BQ1243" s="13">
        <v>0.13333333333333333</v>
      </c>
      <c r="BR1243" s="13">
        <v>6.6666666666666666E-2</v>
      </c>
      <c r="BS1243" s="13">
        <v>6.6666666666666666E-2</v>
      </c>
      <c r="BT1243" s="13">
        <v>3.3333333333333333E-2</v>
      </c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>
        <v>29.934999999864957</v>
      </c>
    </row>
    <row r="1244" spans="1:83" x14ac:dyDescent="0.2">
      <c r="A1244" s="10" t="s">
        <v>41</v>
      </c>
      <c r="B1244" s="10">
        <v>807</v>
      </c>
      <c r="C1244" s="10" t="s">
        <v>155</v>
      </c>
      <c r="D1244" s="10">
        <v>2025</v>
      </c>
      <c r="E1244" s="13">
        <v>4</v>
      </c>
      <c r="F1244" s="13" t="s">
        <v>1549</v>
      </c>
      <c r="G1244" s="13">
        <v>87976.000000000029</v>
      </c>
      <c r="H1244" s="13">
        <v>87976.000000000029</v>
      </c>
      <c r="I1244" s="13">
        <v>83526.000000000029</v>
      </c>
      <c r="J1244" s="13">
        <v>65240.999999999942</v>
      </c>
      <c r="K1244" s="13">
        <v>49362.999999999956</v>
      </c>
      <c r="L1244" s="13">
        <v>44102.999999999978</v>
      </c>
      <c r="M1244" s="13">
        <v>36874.999999999985</v>
      </c>
      <c r="N1244" s="13">
        <v>34014.999999999978</v>
      </c>
      <c r="O1244" s="13">
        <v>28464.999999999982</v>
      </c>
      <c r="P1244" s="13">
        <v>21777.999999999978</v>
      </c>
      <c r="Q1244" s="13">
        <v>12212</v>
      </c>
      <c r="R1244" s="13">
        <v>12212</v>
      </c>
      <c r="S1244" s="13"/>
      <c r="T1244" s="13"/>
      <c r="U1244" s="13"/>
      <c r="V1244" s="13"/>
      <c r="W1244" s="13"/>
      <c r="X1244" s="13"/>
      <c r="Y1244" s="13"/>
      <c r="Z1244" s="13">
        <v>2932.5333333333342</v>
      </c>
      <c r="AA1244" s="13">
        <v>2932.5333333333342</v>
      </c>
      <c r="AB1244" s="13">
        <v>2784.2000000000012</v>
      </c>
      <c r="AC1244" s="13">
        <v>2174.699999999998</v>
      </c>
      <c r="AD1244" s="13">
        <v>1645.4333333333318</v>
      </c>
      <c r="AE1244" s="13">
        <v>1470.0999999999992</v>
      </c>
      <c r="AF1244" s="13">
        <v>1229.1666666666663</v>
      </c>
      <c r="AG1244" s="13">
        <v>1133.8333333333326</v>
      </c>
      <c r="AH1244" s="13">
        <v>948.83333333333269</v>
      </c>
      <c r="AI1244" s="13">
        <v>725.9333333333326</v>
      </c>
      <c r="AJ1244" s="13">
        <v>407.06666666666666</v>
      </c>
      <c r="AK1244" s="13">
        <v>407.06666666666666</v>
      </c>
      <c r="AL1244" s="13"/>
      <c r="AM1244" s="13"/>
      <c r="AN1244" s="13"/>
      <c r="AO1244" s="13"/>
      <c r="AP1244" s="13"/>
      <c r="AQ1244" s="13"/>
      <c r="AR1244" s="13"/>
      <c r="AS1244" s="13">
        <v>152</v>
      </c>
      <c r="AT1244" s="13">
        <v>148</v>
      </c>
      <c r="AU1244" s="13">
        <v>110</v>
      </c>
      <c r="AV1244" s="13">
        <v>52</v>
      </c>
      <c r="AW1244" s="13">
        <v>26</v>
      </c>
      <c r="AX1244" s="13">
        <v>20</v>
      </c>
      <c r="AY1244" s="13">
        <v>13</v>
      </c>
      <c r="AZ1244" s="13">
        <v>11</v>
      </c>
      <c r="BA1244" s="13">
        <v>8</v>
      </c>
      <c r="BB1244" s="13">
        <v>5</v>
      </c>
      <c r="BC1244" s="13">
        <v>2</v>
      </c>
      <c r="BD1244" s="13">
        <v>2</v>
      </c>
      <c r="BE1244" s="13"/>
      <c r="BF1244" s="13"/>
      <c r="BG1244" s="13"/>
      <c r="BH1244" s="13"/>
      <c r="BI1244" s="13"/>
      <c r="BJ1244" s="13"/>
      <c r="BK1244" s="13"/>
      <c r="BL1244" s="13">
        <v>5.0666666666666664</v>
      </c>
      <c r="BM1244" s="13">
        <v>4.9333333333333336</v>
      </c>
      <c r="BN1244" s="13">
        <v>3.6666666666666665</v>
      </c>
      <c r="BO1244" s="13">
        <v>1.7333333333333334</v>
      </c>
      <c r="BP1244" s="13">
        <v>0.8666666666666667</v>
      </c>
      <c r="BQ1244" s="13">
        <v>0.66666666666666663</v>
      </c>
      <c r="BR1244" s="13">
        <v>0.43333333333333335</v>
      </c>
      <c r="BS1244" s="13">
        <v>0.36666666666666664</v>
      </c>
      <c r="BT1244" s="13">
        <v>0.26666666666666666</v>
      </c>
      <c r="BU1244" s="13">
        <v>0.16666666666666666</v>
      </c>
      <c r="BV1244" s="13">
        <v>6.6666666666666666E-2</v>
      </c>
      <c r="BW1244" s="13">
        <v>6.6666666666666666E-2</v>
      </c>
      <c r="BX1244" s="13"/>
      <c r="BY1244" s="13"/>
      <c r="BZ1244" s="13"/>
      <c r="CA1244" s="13"/>
      <c r="CB1244" s="13"/>
      <c r="CC1244" s="13"/>
      <c r="CD1244" s="13"/>
      <c r="CE1244" s="13">
        <v>136.33305555578787</v>
      </c>
    </row>
    <row r="1245" spans="1:83" x14ac:dyDescent="0.2">
      <c r="A1245" s="10" t="s">
        <v>37</v>
      </c>
      <c r="B1245" s="10">
        <v>896</v>
      </c>
      <c r="C1245" s="10" t="s">
        <v>196</v>
      </c>
      <c r="D1245" s="10">
        <v>2025</v>
      </c>
      <c r="E1245" s="13">
        <v>3</v>
      </c>
      <c r="F1245" s="13" t="s">
        <v>1559</v>
      </c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>
        <v>16.473888889013324</v>
      </c>
    </row>
    <row r="1246" spans="1:83" x14ac:dyDescent="0.2">
      <c r="A1246" s="10" t="s">
        <v>37</v>
      </c>
      <c r="B1246" s="10">
        <v>544</v>
      </c>
      <c r="C1246" s="10" t="s">
        <v>99</v>
      </c>
      <c r="D1246" s="10">
        <v>2025</v>
      </c>
      <c r="E1246" s="13">
        <v>3</v>
      </c>
      <c r="F1246" s="13" t="s">
        <v>1556</v>
      </c>
      <c r="G1246" s="13">
        <v>113481.25000000036</v>
      </c>
      <c r="H1246" s="13">
        <v>113481.25000000035</v>
      </c>
      <c r="I1246" s="13">
        <v>107201.18000000034</v>
      </c>
      <c r="J1246" s="13">
        <v>72606.999999999956</v>
      </c>
      <c r="K1246" s="13">
        <v>58981.999999999949</v>
      </c>
      <c r="L1246" s="13">
        <v>51980.999999999949</v>
      </c>
      <c r="M1246" s="13">
        <v>48608.999999999956</v>
      </c>
      <c r="N1246" s="13">
        <v>45999.999999999956</v>
      </c>
      <c r="O1246" s="13">
        <v>35556.999999999942</v>
      </c>
      <c r="P1246" s="13">
        <v>35556.999999999942</v>
      </c>
      <c r="Q1246" s="13">
        <v>11884.000000000002</v>
      </c>
      <c r="R1246" s="13">
        <v>11884.000000000002</v>
      </c>
      <c r="S1246" s="13"/>
      <c r="T1246" s="13"/>
      <c r="U1246" s="13"/>
      <c r="V1246" s="13"/>
      <c r="W1246" s="13"/>
      <c r="X1246" s="13"/>
      <c r="Y1246" s="13"/>
      <c r="Z1246" s="13">
        <v>3660.6854838709796</v>
      </c>
      <c r="AA1246" s="13">
        <v>3660.6854838709792</v>
      </c>
      <c r="AB1246" s="13">
        <v>3458.1025806451721</v>
      </c>
      <c r="AC1246" s="13">
        <v>2342.1612903225791</v>
      </c>
      <c r="AD1246" s="13">
        <v>1902.6451612903209</v>
      </c>
      <c r="AE1246" s="13">
        <v>1676.8064516129016</v>
      </c>
      <c r="AF1246" s="13">
        <v>1568.0322580645147</v>
      </c>
      <c r="AG1246" s="13">
        <v>1483.870967741934</v>
      </c>
      <c r="AH1246" s="13">
        <v>1146.9999999999982</v>
      </c>
      <c r="AI1246" s="13">
        <v>1146.9999999999982</v>
      </c>
      <c r="AJ1246" s="13">
        <v>383.35483870967749</v>
      </c>
      <c r="AK1246" s="13">
        <v>383.35483870967749</v>
      </c>
      <c r="AL1246" s="13"/>
      <c r="AM1246" s="13"/>
      <c r="AN1246" s="13"/>
      <c r="AO1246" s="13"/>
      <c r="AP1246" s="13"/>
      <c r="AQ1246" s="13"/>
      <c r="AR1246" s="13"/>
      <c r="AS1246" s="13">
        <v>217</v>
      </c>
      <c r="AT1246" s="13">
        <v>206</v>
      </c>
      <c r="AU1246" s="13">
        <v>153</v>
      </c>
      <c r="AV1246" s="13">
        <v>50</v>
      </c>
      <c r="AW1246" s="13">
        <v>28</v>
      </c>
      <c r="AX1246" s="13">
        <v>20</v>
      </c>
      <c r="AY1246" s="13">
        <v>17</v>
      </c>
      <c r="AZ1246" s="13">
        <v>15</v>
      </c>
      <c r="BA1246" s="13">
        <v>9</v>
      </c>
      <c r="BB1246" s="13">
        <v>9</v>
      </c>
      <c r="BC1246" s="13">
        <v>2</v>
      </c>
      <c r="BD1246" s="13">
        <v>2</v>
      </c>
      <c r="BE1246" s="13"/>
      <c r="BF1246" s="13"/>
      <c r="BG1246" s="13"/>
      <c r="BH1246" s="13"/>
      <c r="BI1246" s="13"/>
      <c r="BJ1246" s="13"/>
      <c r="BK1246" s="13"/>
      <c r="BL1246" s="13">
        <v>7</v>
      </c>
      <c r="BM1246" s="13">
        <v>6.645161290322581</v>
      </c>
      <c r="BN1246" s="13">
        <v>4.935483870967742</v>
      </c>
      <c r="BO1246" s="13">
        <v>1.6129032258064515</v>
      </c>
      <c r="BP1246" s="13">
        <v>0.90322580645161288</v>
      </c>
      <c r="BQ1246" s="13">
        <v>0.64516129032258063</v>
      </c>
      <c r="BR1246" s="13">
        <v>0.54838709677419351</v>
      </c>
      <c r="BS1246" s="13">
        <v>0.4838709677419355</v>
      </c>
      <c r="BT1246" s="13">
        <v>0.29032258064516131</v>
      </c>
      <c r="BU1246" s="13">
        <v>0.29032258064516131</v>
      </c>
      <c r="BV1246" s="13">
        <v>6.4516129032258063E-2</v>
      </c>
      <c r="BW1246" s="13">
        <v>6.4516129032258063E-2</v>
      </c>
      <c r="BX1246" s="13"/>
      <c r="BY1246" s="13"/>
      <c r="BZ1246" s="13"/>
      <c r="CA1246" s="13"/>
      <c r="CB1246" s="13"/>
      <c r="CC1246" s="13"/>
      <c r="CD1246" s="13"/>
      <c r="CE1246" s="13">
        <v>111.2366666666814</v>
      </c>
    </row>
    <row r="1247" spans="1:83" x14ac:dyDescent="0.2">
      <c r="A1247" s="10" t="s">
        <v>37</v>
      </c>
      <c r="B1247" s="10">
        <v>543</v>
      </c>
      <c r="C1247" s="10" t="s">
        <v>110</v>
      </c>
      <c r="D1247" s="10">
        <v>2025</v>
      </c>
      <c r="E1247" s="13">
        <v>3</v>
      </c>
      <c r="F1247" s="13" t="s">
        <v>1558</v>
      </c>
      <c r="G1247" s="13">
        <v>131159.24000000037</v>
      </c>
      <c r="H1247" s="13">
        <v>131159.24000000037</v>
      </c>
      <c r="I1247" s="13">
        <v>122461.08000000038</v>
      </c>
      <c r="J1247" s="13">
        <v>90734.000000000233</v>
      </c>
      <c r="K1247" s="13">
        <v>78031.000000000276</v>
      </c>
      <c r="L1247" s="13">
        <v>61610.999999999913</v>
      </c>
      <c r="M1247" s="13">
        <v>52966.999999999913</v>
      </c>
      <c r="N1247" s="13">
        <v>50260.999999999942</v>
      </c>
      <c r="O1247" s="13">
        <v>46724.999999999942</v>
      </c>
      <c r="P1247" s="13">
        <v>42445.999999999927</v>
      </c>
      <c r="Q1247" s="13">
        <v>5500</v>
      </c>
      <c r="R1247" s="13">
        <v>5500</v>
      </c>
      <c r="S1247" s="13"/>
      <c r="T1247" s="13"/>
      <c r="U1247" s="13"/>
      <c r="V1247" s="13"/>
      <c r="W1247" s="13"/>
      <c r="X1247" s="13"/>
      <c r="Y1247" s="13"/>
      <c r="Z1247" s="13">
        <v>4230.9432258064635</v>
      </c>
      <c r="AA1247" s="13">
        <v>4230.9432258064635</v>
      </c>
      <c r="AB1247" s="13">
        <v>3950.3574193548511</v>
      </c>
      <c r="AC1247" s="13">
        <v>2926.903225806459</v>
      </c>
      <c r="AD1247" s="13">
        <v>2517.1290322580735</v>
      </c>
      <c r="AE1247" s="13">
        <v>1987.4516129032229</v>
      </c>
      <c r="AF1247" s="13">
        <v>1708.6129032258036</v>
      </c>
      <c r="AG1247" s="13">
        <v>1621.3225806451594</v>
      </c>
      <c r="AH1247" s="13">
        <v>1507.2580645161272</v>
      </c>
      <c r="AI1247" s="13">
        <v>1369.2258064516107</v>
      </c>
      <c r="AJ1247" s="13">
        <v>177.41935483870967</v>
      </c>
      <c r="AK1247" s="13">
        <v>177.41935483870967</v>
      </c>
      <c r="AL1247" s="13"/>
      <c r="AM1247" s="13"/>
      <c r="AN1247" s="13"/>
      <c r="AO1247" s="13"/>
      <c r="AP1247" s="13"/>
      <c r="AQ1247" s="13"/>
      <c r="AR1247" s="13"/>
      <c r="AS1247" s="13">
        <v>242</v>
      </c>
      <c r="AT1247" s="13">
        <v>235</v>
      </c>
      <c r="AU1247" s="13">
        <v>163</v>
      </c>
      <c r="AV1247" s="13">
        <v>66</v>
      </c>
      <c r="AW1247" s="13">
        <v>46</v>
      </c>
      <c r="AX1247" s="13">
        <v>27</v>
      </c>
      <c r="AY1247" s="13">
        <v>19</v>
      </c>
      <c r="AZ1247" s="13">
        <v>17</v>
      </c>
      <c r="BA1247" s="13">
        <v>15</v>
      </c>
      <c r="BB1247" s="13">
        <v>13</v>
      </c>
      <c r="BC1247" s="13">
        <v>1</v>
      </c>
      <c r="BD1247" s="13">
        <v>1</v>
      </c>
      <c r="BE1247" s="13"/>
      <c r="BF1247" s="13"/>
      <c r="BG1247" s="13"/>
      <c r="BH1247" s="13"/>
      <c r="BI1247" s="13"/>
      <c r="BJ1247" s="13"/>
      <c r="BK1247" s="13"/>
      <c r="BL1247" s="13">
        <v>7.806451612903226</v>
      </c>
      <c r="BM1247" s="13">
        <v>7.580645161290323</v>
      </c>
      <c r="BN1247" s="13">
        <v>5.258064516129032</v>
      </c>
      <c r="BO1247" s="13">
        <v>2.129032258064516</v>
      </c>
      <c r="BP1247" s="13">
        <v>1.4838709677419355</v>
      </c>
      <c r="BQ1247" s="13">
        <v>0.87096774193548387</v>
      </c>
      <c r="BR1247" s="13">
        <v>0.61290322580645162</v>
      </c>
      <c r="BS1247" s="13">
        <v>0.54838709677419351</v>
      </c>
      <c r="BT1247" s="13">
        <v>0.4838709677419355</v>
      </c>
      <c r="BU1247" s="13">
        <v>0.41935483870967744</v>
      </c>
      <c r="BV1247" s="13">
        <v>3.2258064516129031E-2</v>
      </c>
      <c r="BW1247" s="13">
        <v>3.2258064516129031E-2</v>
      </c>
      <c r="BX1247" s="13"/>
      <c r="BY1247" s="13"/>
      <c r="BZ1247" s="13"/>
      <c r="CA1247" s="13"/>
      <c r="CB1247" s="13"/>
      <c r="CC1247" s="13"/>
      <c r="CD1247" s="13"/>
      <c r="CE1247" s="13">
        <v>99.826388888966761</v>
      </c>
    </row>
    <row r="1248" spans="1:83" x14ac:dyDescent="0.2">
      <c r="A1248" s="10" t="s">
        <v>37</v>
      </c>
      <c r="B1248" s="10">
        <v>349</v>
      </c>
      <c r="C1248" s="10" t="s">
        <v>162</v>
      </c>
      <c r="D1248" s="10">
        <v>2025</v>
      </c>
      <c r="E1248" s="13">
        <v>3</v>
      </c>
      <c r="F1248" s="13" t="s">
        <v>1557</v>
      </c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>
        <v>8</v>
      </c>
    </row>
    <row r="1249" spans="1:83" x14ac:dyDescent="0.2">
      <c r="A1249" s="10" t="s">
        <v>37</v>
      </c>
      <c r="B1249" s="10">
        <v>853</v>
      </c>
      <c r="C1249" s="10" t="s">
        <v>117</v>
      </c>
      <c r="D1249" s="10">
        <v>2025</v>
      </c>
      <c r="E1249" s="13">
        <v>3</v>
      </c>
      <c r="F1249" s="13" t="s">
        <v>1555</v>
      </c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>
        <v>0.82</v>
      </c>
    </row>
    <row r="1250" spans="1:83" x14ac:dyDescent="0.2">
      <c r="A1250" s="10" t="s">
        <v>37</v>
      </c>
      <c r="B1250" s="10">
        <v>552</v>
      </c>
      <c r="C1250" s="10" t="s">
        <v>180</v>
      </c>
      <c r="D1250" s="10">
        <v>2025</v>
      </c>
      <c r="E1250" s="13">
        <v>3</v>
      </c>
      <c r="F1250" s="13" t="s">
        <v>1554</v>
      </c>
      <c r="G1250" s="13">
        <v>15031.000000000002</v>
      </c>
      <c r="H1250" s="13">
        <v>15031.000000000002</v>
      </c>
      <c r="I1250" s="13">
        <v>13960</v>
      </c>
      <c r="J1250" s="13">
        <v>9891</v>
      </c>
      <c r="K1250" s="13">
        <v>7009.9999999999982</v>
      </c>
      <c r="L1250" s="13">
        <v>6209.9999999999982</v>
      </c>
      <c r="M1250" s="13">
        <v>6209.9999999999982</v>
      </c>
      <c r="N1250" s="13">
        <v>4938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>
        <v>484.87096774193554</v>
      </c>
      <c r="AA1250" s="13">
        <v>484.87096774193554</v>
      </c>
      <c r="AB1250" s="13">
        <v>450.32258064516128</v>
      </c>
      <c r="AC1250" s="13">
        <v>319.06451612903226</v>
      </c>
      <c r="AD1250" s="13">
        <v>226.12903225806446</v>
      </c>
      <c r="AE1250" s="13">
        <v>200.32258064516122</v>
      </c>
      <c r="AF1250" s="13">
        <v>200.32258064516122</v>
      </c>
      <c r="AG1250" s="13">
        <v>159.29032258064515</v>
      </c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>
        <v>33</v>
      </c>
      <c r="AT1250" s="13">
        <v>33</v>
      </c>
      <c r="AU1250" s="13">
        <v>23</v>
      </c>
      <c r="AV1250" s="13">
        <v>10</v>
      </c>
      <c r="AW1250" s="13">
        <v>5</v>
      </c>
      <c r="AX1250" s="13">
        <v>4</v>
      </c>
      <c r="AY1250" s="13">
        <v>4</v>
      </c>
      <c r="AZ1250" s="13">
        <v>3</v>
      </c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>
        <v>1.064516129032258</v>
      </c>
      <c r="BM1250" s="13">
        <v>1.064516129032258</v>
      </c>
      <c r="BN1250" s="13">
        <v>0.74193548387096775</v>
      </c>
      <c r="BO1250" s="13">
        <v>0.32258064516129031</v>
      </c>
      <c r="BP1250" s="13">
        <v>0.16129032258064516</v>
      </c>
      <c r="BQ1250" s="13">
        <v>0.12903225806451613</v>
      </c>
      <c r="BR1250" s="13">
        <v>0.12903225806451613</v>
      </c>
      <c r="BS1250" s="13">
        <v>9.6774193548387094E-2</v>
      </c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>
        <v>24.79</v>
      </c>
    </row>
    <row r="1251" spans="1:83" x14ac:dyDescent="0.2">
      <c r="A1251" s="10" t="s">
        <v>37</v>
      </c>
      <c r="B1251" s="10">
        <v>817</v>
      </c>
      <c r="C1251" s="10" t="s">
        <v>93</v>
      </c>
      <c r="D1251" s="10">
        <v>2025</v>
      </c>
      <c r="E1251" s="13">
        <v>3</v>
      </c>
      <c r="F1251" s="13" t="s">
        <v>1561</v>
      </c>
      <c r="G1251" s="13">
        <v>1847</v>
      </c>
      <c r="H1251" s="13">
        <v>1847</v>
      </c>
      <c r="I1251" s="13">
        <v>1421</v>
      </c>
      <c r="J1251" s="13">
        <v>1421</v>
      </c>
      <c r="K1251" s="13">
        <v>828</v>
      </c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>
        <v>59.58064516129032</v>
      </c>
      <c r="AA1251" s="13">
        <v>59.58064516129032</v>
      </c>
      <c r="AB1251" s="13">
        <v>45.838709677419352</v>
      </c>
      <c r="AC1251" s="13">
        <v>45.838709677419352</v>
      </c>
      <c r="AD1251" s="13">
        <v>26.70967741935484</v>
      </c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>
        <v>5</v>
      </c>
      <c r="AT1251" s="13">
        <v>5</v>
      </c>
      <c r="AU1251" s="13">
        <v>2</v>
      </c>
      <c r="AV1251" s="13">
        <v>2</v>
      </c>
      <c r="AW1251" s="13">
        <v>1</v>
      </c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>
        <v>0.16129032258064516</v>
      </c>
      <c r="BM1251" s="13">
        <v>0.16129032258064516</v>
      </c>
      <c r="BN1251" s="13">
        <v>6.4516129032258063E-2</v>
      </c>
      <c r="BO1251" s="13">
        <v>6.4516129032258063E-2</v>
      </c>
      <c r="BP1251" s="13">
        <v>3.2258064516129031E-2</v>
      </c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>
        <v>24.797499999904538</v>
      </c>
    </row>
    <row r="1252" spans="1:83" x14ac:dyDescent="0.2">
      <c r="A1252" s="10" t="s">
        <v>37</v>
      </c>
      <c r="B1252" s="10">
        <v>520</v>
      </c>
      <c r="C1252" s="10" t="s">
        <v>101</v>
      </c>
      <c r="D1252" s="10">
        <v>2025</v>
      </c>
      <c r="E1252" s="13">
        <v>3</v>
      </c>
      <c r="F1252" s="13" t="s">
        <v>1560</v>
      </c>
      <c r="G1252" s="13">
        <v>2932.04</v>
      </c>
      <c r="H1252" s="13">
        <v>2932.04</v>
      </c>
      <c r="I1252" s="13">
        <v>2528</v>
      </c>
      <c r="J1252" s="13">
        <v>1444</v>
      </c>
      <c r="K1252" s="13">
        <v>841</v>
      </c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>
        <v>94.581935483870964</v>
      </c>
      <c r="AA1252" s="13">
        <v>94.581935483870964</v>
      </c>
      <c r="AB1252" s="13">
        <v>81.548387096774192</v>
      </c>
      <c r="AC1252" s="13">
        <v>46.58064516129032</v>
      </c>
      <c r="AD1252" s="13">
        <v>27.129032258064516</v>
      </c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>
        <v>11</v>
      </c>
      <c r="AT1252" s="13">
        <v>10</v>
      </c>
      <c r="AU1252" s="13">
        <v>6</v>
      </c>
      <c r="AV1252" s="13">
        <v>2</v>
      </c>
      <c r="AW1252" s="13">
        <v>1</v>
      </c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>
        <v>0.35483870967741937</v>
      </c>
      <c r="BM1252" s="13">
        <v>0.32258064516129031</v>
      </c>
      <c r="BN1252" s="13">
        <v>0.19354838709677419</v>
      </c>
      <c r="BO1252" s="13">
        <v>6.4516129032258063E-2</v>
      </c>
      <c r="BP1252" s="13">
        <v>3.2258064516129031E-2</v>
      </c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>
        <v>25.62777777777519</v>
      </c>
    </row>
    <row r="1253" spans="1:83" x14ac:dyDescent="0.2">
      <c r="A1253" s="10" t="s">
        <v>37</v>
      </c>
      <c r="B1253" s="10">
        <v>838</v>
      </c>
      <c r="C1253" s="10" t="s">
        <v>98</v>
      </c>
      <c r="D1253" s="10">
        <v>2025</v>
      </c>
      <c r="E1253" s="13">
        <v>3</v>
      </c>
      <c r="F1253" s="13" t="s">
        <v>1553</v>
      </c>
      <c r="G1253" s="13">
        <v>17897.04</v>
      </c>
      <c r="H1253" s="13">
        <v>17897.04</v>
      </c>
      <c r="I1253" s="13">
        <v>16514.019999999997</v>
      </c>
      <c r="J1253" s="13">
        <v>11219.000000000004</v>
      </c>
      <c r="K1253" s="13">
        <v>8410</v>
      </c>
      <c r="L1253" s="13">
        <v>8410</v>
      </c>
      <c r="M1253" s="13">
        <v>8410</v>
      </c>
      <c r="N1253" s="13">
        <v>8410</v>
      </c>
      <c r="O1253" s="13">
        <v>8410</v>
      </c>
      <c r="P1253" s="13">
        <v>6000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>
        <v>577.32387096774198</v>
      </c>
      <c r="AA1253" s="13">
        <v>577.32387096774198</v>
      </c>
      <c r="AB1253" s="13">
        <v>532.71032258064508</v>
      </c>
      <c r="AC1253" s="13">
        <v>361.90322580645176</v>
      </c>
      <c r="AD1253" s="13">
        <v>271.29032258064518</v>
      </c>
      <c r="AE1253" s="13">
        <v>271.29032258064518</v>
      </c>
      <c r="AF1253" s="13">
        <v>271.29032258064518</v>
      </c>
      <c r="AG1253" s="13">
        <v>271.29032258064518</v>
      </c>
      <c r="AH1253" s="13">
        <v>271.29032258064518</v>
      </c>
      <c r="AI1253" s="13">
        <v>193.54838709677421</v>
      </c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>
        <v>33</v>
      </c>
      <c r="AT1253" s="13">
        <v>33</v>
      </c>
      <c r="AU1253" s="13">
        <v>22</v>
      </c>
      <c r="AV1253" s="13">
        <v>7</v>
      </c>
      <c r="AW1253" s="13">
        <v>3</v>
      </c>
      <c r="AX1253" s="13">
        <v>3</v>
      </c>
      <c r="AY1253" s="13">
        <v>3</v>
      </c>
      <c r="AZ1253" s="13">
        <v>3</v>
      </c>
      <c r="BA1253" s="13">
        <v>3</v>
      </c>
      <c r="BB1253" s="13">
        <v>2</v>
      </c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>
        <v>1.064516129032258</v>
      </c>
      <c r="BM1253" s="13">
        <v>1.064516129032258</v>
      </c>
      <c r="BN1253" s="13">
        <v>0.70967741935483875</v>
      </c>
      <c r="BO1253" s="13">
        <v>0.22580645161290322</v>
      </c>
      <c r="BP1253" s="13">
        <v>9.6774193548387094E-2</v>
      </c>
      <c r="BQ1253" s="13">
        <v>9.6774193548387094E-2</v>
      </c>
      <c r="BR1253" s="13">
        <v>9.6774193548387094E-2</v>
      </c>
      <c r="BS1253" s="13">
        <v>9.6774193548387094E-2</v>
      </c>
      <c r="BT1253" s="13">
        <v>9.6774193548387094E-2</v>
      </c>
      <c r="BU1253" s="13">
        <v>6.4516129032258063E-2</v>
      </c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>
        <v>23.200833333311603</v>
      </c>
    </row>
    <row r="1254" spans="1:83" x14ac:dyDescent="0.2">
      <c r="A1254" s="10" t="s">
        <v>37</v>
      </c>
      <c r="B1254" s="10">
        <v>517</v>
      </c>
      <c r="C1254" s="10" t="s">
        <v>165</v>
      </c>
      <c r="D1254" s="10">
        <v>2025</v>
      </c>
      <c r="E1254" s="13">
        <v>3</v>
      </c>
      <c r="F1254" s="13" t="s">
        <v>1562</v>
      </c>
      <c r="G1254" s="13">
        <v>11512.95</v>
      </c>
      <c r="H1254" s="13">
        <v>11512.95</v>
      </c>
      <c r="I1254" s="13">
        <v>9985.9500000000007</v>
      </c>
      <c r="J1254" s="13">
        <v>6127.0000000000009</v>
      </c>
      <c r="K1254" s="13">
        <v>4046</v>
      </c>
      <c r="L1254" s="13">
        <v>3200</v>
      </c>
      <c r="M1254" s="13">
        <v>3200</v>
      </c>
      <c r="N1254" s="13">
        <v>3200</v>
      </c>
      <c r="O1254" s="13">
        <v>3200</v>
      </c>
      <c r="P1254" s="13">
        <v>3200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>
        <v>371.38548387096779</v>
      </c>
      <c r="AA1254" s="13">
        <v>371.38548387096779</v>
      </c>
      <c r="AB1254" s="13">
        <v>322.12741935483871</v>
      </c>
      <c r="AC1254" s="13">
        <v>197.64516129032262</v>
      </c>
      <c r="AD1254" s="13">
        <v>130.51612903225808</v>
      </c>
      <c r="AE1254" s="13">
        <v>103.2258064516129</v>
      </c>
      <c r="AF1254" s="13">
        <v>103.2258064516129</v>
      </c>
      <c r="AG1254" s="13">
        <v>103.2258064516129</v>
      </c>
      <c r="AH1254" s="13">
        <v>103.2258064516129</v>
      </c>
      <c r="AI1254" s="13">
        <v>103.2258064516129</v>
      </c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>
        <v>29</v>
      </c>
      <c r="AT1254" s="13">
        <v>29</v>
      </c>
      <c r="AU1254" s="13">
        <v>17</v>
      </c>
      <c r="AV1254" s="13">
        <v>5</v>
      </c>
      <c r="AW1254" s="13">
        <v>2</v>
      </c>
      <c r="AX1254" s="13">
        <v>1</v>
      </c>
      <c r="AY1254" s="13">
        <v>1</v>
      </c>
      <c r="AZ1254" s="13">
        <v>1</v>
      </c>
      <c r="BA1254" s="13">
        <v>1</v>
      </c>
      <c r="BB1254" s="13">
        <v>1</v>
      </c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>
        <v>0.93548387096774188</v>
      </c>
      <c r="BM1254" s="13">
        <v>0.93548387096774188</v>
      </c>
      <c r="BN1254" s="13">
        <v>0.54838709677419351</v>
      </c>
      <c r="BO1254" s="13">
        <v>0.16129032258064516</v>
      </c>
      <c r="BP1254" s="13">
        <v>6.4516129032258063E-2</v>
      </c>
      <c r="BQ1254" s="13">
        <v>3.2258064516129031E-2</v>
      </c>
      <c r="BR1254" s="13">
        <v>3.2258064516129031E-2</v>
      </c>
      <c r="BS1254" s="13">
        <v>3.2258064516129031E-2</v>
      </c>
      <c r="BT1254" s="13">
        <v>3.2258064516129031E-2</v>
      </c>
      <c r="BU1254" s="13">
        <v>3.2258064516129031E-2</v>
      </c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>
        <v>16.079166666720994</v>
      </c>
    </row>
    <row r="1255" spans="1:83" x14ac:dyDescent="0.2">
      <c r="A1255" s="10" t="s">
        <v>33</v>
      </c>
      <c r="B1255" s="10">
        <v>889</v>
      </c>
      <c r="C1255" s="10" t="s">
        <v>106</v>
      </c>
      <c r="D1255" s="10">
        <v>2025</v>
      </c>
      <c r="E1255" s="13">
        <v>3</v>
      </c>
      <c r="F1255" s="13" t="s">
        <v>1568</v>
      </c>
      <c r="G1255" s="13">
        <v>127231.11000000018</v>
      </c>
      <c r="H1255" s="13">
        <v>127231.11000000019</v>
      </c>
      <c r="I1255" s="13">
        <v>124009.08000000019</v>
      </c>
      <c r="J1255" s="13">
        <v>105334.00000000004</v>
      </c>
      <c r="K1255" s="13">
        <v>94589.000000000029</v>
      </c>
      <c r="L1255" s="13">
        <v>76506</v>
      </c>
      <c r="M1255" s="13">
        <v>74294</v>
      </c>
      <c r="N1255" s="13">
        <v>71693</v>
      </c>
      <c r="O1255" s="13">
        <v>61117</v>
      </c>
      <c r="P1255" s="13">
        <v>54314.999999999985</v>
      </c>
      <c r="Q1255" s="13">
        <v>20900</v>
      </c>
      <c r="R1255" s="13">
        <v>20900</v>
      </c>
      <c r="S1255" s="13">
        <v>15400</v>
      </c>
      <c r="T1255" s="13">
        <v>15400</v>
      </c>
      <c r="U1255" s="13">
        <v>15400</v>
      </c>
      <c r="V1255" s="13">
        <v>15400</v>
      </c>
      <c r="W1255" s="13"/>
      <c r="X1255" s="13"/>
      <c r="Y1255" s="13"/>
      <c r="Z1255" s="13">
        <v>4104.2293548387152</v>
      </c>
      <c r="AA1255" s="13">
        <v>4104.2293548387161</v>
      </c>
      <c r="AB1255" s="13">
        <v>4000.2929032258126</v>
      </c>
      <c r="AC1255" s="13">
        <v>3397.870967741937</v>
      </c>
      <c r="AD1255" s="13">
        <v>3051.2580645161302</v>
      </c>
      <c r="AE1255" s="13">
        <v>2467.9354838709678</v>
      </c>
      <c r="AF1255" s="13">
        <v>2396.5806451612902</v>
      </c>
      <c r="AG1255" s="13">
        <v>2312.6774193548385</v>
      </c>
      <c r="AH1255" s="13">
        <v>1971.516129032258</v>
      </c>
      <c r="AI1255" s="13">
        <v>1752.0967741935478</v>
      </c>
      <c r="AJ1255" s="13">
        <v>674.19354838709683</v>
      </c>
      <c r="AK1255" s="13">
        <v>674.19354838709683</v>
      </c>
      <c r="AL1255" s="13">
        <v>496.77419354838707</v>
      </c>
      <c r="AM1255" s="13">
        <v>496.77419354838707</v>
      </c>
      <c r="AN1255" s="13">
        <v>496.77419354838707</v>
      </c>
      <c r="AO1255" s="13">
        <v>496.77419354838707</v>
      </c>
      <c r="AP1255" s="13"/>
      <c r="AQ1255" s="13"/>
      <c r="AR1255" s="13"/>
      <c r="AS1255" s="13">
        <v>171</v>
      </c>
      <c r="AT1255" s="13">
        <v>154</v>
      </c>
      <c r="AU1255" s="13">
        <v>122</v>
      </c>
      <c r="AV1255" s="13">
        <v>63</v>
      </c>
      <c r="AW1255" s="13">
        <v>46</v>
      </c>
      <c r="AX1255" s="13">
        <v>26</v>
      </c>
      <c r="AY1255" s="13">
        <v>24</v>
      </c>
      <c r="AZ1255" s="13">
        <v>22</v>
      </c>
      <c r="BA1255" s="13">
        <v>16</v>
      </c>
      <c r="BB1255" s="13">
        <v>13</v>
      </c>
      <c r="BC1255" s="13">
        <v>2</v>
      </c>
      <c r="BD1255" s="13">
        <v>2</v>
      </c>
      <c r="BE1255" s="13">
        <v>1</v>
      </c>
      <c r="BF1255" s="13">
        <v>1</v>
      </c>
      <c r="BG1255" s="13">
        <v>1</v>
      </c>
      <c r="BH1255" s="13">
        <v>1</v>
      </c>
      <c r="BI1255" s="13"/>
      <c r="BJ1255" s="13"/>
      <c r="BK1255" s="13"/>
      <c r="BL1255" s="13">
        <v>5.5161290322580649</v>
      </c>
      <c r="BM1255" s="13">
        <v>4.967741935483871</v>
      </c>
      <c r="BN1255" s="13">
        <v>3.935483870967742</v>
      </c>
      <c r="BO1255" s="13">
        <v>2.032258064516129</v>
      </c>
      <c r="BP1255" s="13">
        <v>1.4838709677419355</v>
      </c>
      <c r="BQ1255" s="13">
        <v>0.83870967741935487</v>
      </c>
      <c r="BR1255" s="13">
        <v>0.77419354838709675</v>
      </c>
      <c r="BS1255" s="13">
        <v>0.70967741935483875</v>
      </c>
      <c r="BT1255" s="13">
        <v>0.5161290322580645</v>
      </c>
      <c r="BU1255" s="13">
        <v>0.41935483870967744</v>
      </c>
      <c r="BV1255" s="13">
        <v>6.4516129032258063E-2</v>
      </c>
      <c r="BW1255" s="13">
        <v>6.4516129032258063E-2</v>
      </c>
      <c r="BX1255" s="13">
        <v>3.2258064516129031E-2</v>
      </c>
      <c r="BY1255" s="13">
        <v>3.2258064516129031E-2</v>
      </c>
      <c r="BZ1255" s="13">
        <v>3.2258064516129031E-2</v>
      </c>
      <c r="CA1255" s="13">
        <v>3.2258064516129031E-2</v>
      </c>
      <c r="CB1255" s="13"/>
      <c r="CC1255" s="13"/>
      <c r="CD1255" s="13"/>
      <c r="CE1255" s="13">
        <v>141.54555555561092</v>
      </c>
    </row>
    <row r="1256" spans="1:83" x14ac:dyDescent="0.2">
      <c r="A1256" s="10" t="s">
        <v>33</v>
      </c>
      <c r="B1256" s="10">
        <v>805</v>
      </c>
      <c r="C1256" s="10" t="s">
        <v>137</v>
      </c>
      <c r="D1256" s="10">
        <v>2025</v>
      </c>
      <c r="E1256" s="13">
        <v>3</v>
      </c>
      <c r="F1256" s="13" t="s">
        <v>1564</v>
      </c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>
        <v>16.888611111047211</v>
      </c>
    </row>
    <row r="1257" spans="1:83" x14ac:dyDescent="0.2">
      <c r="A1257" s="10" t="s">
        <v>33</v>
      </c>
      <c r="B1257" s="10">
        <v>870</v>
      </c>
      <c r="C1257" s="10" t="s">
        <v>112</v>
      </c>
      <c r="D1257" s="10">
        <v>2025</v>
      </c>
      <c r="E1257" s="13">
        <v>3</v>
      </c>
      <c r="F1257" s="13" t="s">
        <v>1575</v>
      </c>
      <c r="G1257" s="13">
        <v>709</v>
      </c>
      <c r="H1257" s="13">
        <v>709</v>
      </c>
      <c r="I1257" s="13">
        <v>709</v>
      </c>
      <c r="J1257" s="13">
        <v>709</v>
      </c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>
        <v>22.870967741935484</v>
      </c>
      <c r="AA1257" s="13">
        <v>22.870967741935484</v>
      </c>
      <c r="AB1257" s="13">
        <v>22.870967741935484</v>
      </c>
      <c r="AC1257" s="13">
        <v>22.870967741935484</v>
      </c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>
        <v>1</v>
      </c>
      <c r="AT1257" s="13">
        <v>1</v>
      </c>
      <c r="AU1257" s="13">
        <v>1</v>
      </c>
      <c r="AV1257" s="13">
        <v>1</v>
      </c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>
        <v>3.2258064516129031E-2</v>
      </c>
      <c r="BM1257" s="13">
        <v>3.2258064516129031E-2</v>
      </c>
      <c r="BN1257" s="13">
        <v>3.2258064516129031E-2</v>
      </c>
      <c r="BO1257" s="13">
        <v>3.2258064516129031E-2</v>
      </c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</row>
    <row r="1258" spans="1:83" x14ac:dyDescent="0.2">
      <c r="A1258" s="10" t="s">
        <v>33</v>
      </c>
      <c r="B1258" s="10">
        <v>537</v>
      </c>
      <c r="C1258" s="10" t="s">
        <v>126</v>
      </c>
      <c r="D1258" s="10">
        <v>2025</v>
      </c>
      <c r="E1258" s="13">
        <v>3</v>
      </c>
      <c r="F1258" s="13" t="s">
        <v>1570</v>
      </c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>
        <v>86.811944444279646</v>
      </c>
    </row>
    <row r="1259" spans="1:83" x14ac:dyDescent="0.2">
      <c r="A1259" s="10" t="s">
        <v>33</v>
      </c>
      <c r="B1259" s="10">
        <v>848</v>
      </c>
      <c r="C1259" s="10" t="s">
        <v>160</v>
      </c>
      <c r="D1259" s="10">
        <v>2025</v>
      </c>
      <c r="E1259" s="13">
        <v>3</v>
      </c>
      <c r="F1259" s="13" t="s">
        <v>1565</v>
      </c>
      <c r="G1259" s="13">
        <v>791</v>
      </c>
      <c r="H1259" s="13">
        <v>791</v>
      </c>
      <c r="I1259" s="13">
        <v>791</v>
      </c>
      <c r="J1259" s="13">
        <v>791</v>
      </c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>
        <v>25.516129032258064</v>
      </c>
      <c r="AA1259" s="13">
        <v>25.516129032258064</v>
      </c>
      <c r="AB1259" s="13">
        <v>25.516129032258064</v>
      </c>
      <c r="AC1259" s="13">
        <v>25.516129032258064</v>
      </c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>
        <v>1</v>
      </c>
      <c r="AT1259" s="13">
        <v>1</v>
      </c>
      <c r="AU1259" s="13">
        <v>1</v>
      </c>
      <c r="AV1259" s="13">
        <v>1</v>
      </c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>
        <v>3.2258064516129031E-2</v>
      </c>
      <c r="BM1259" s="13">
        <v>3.2258064516129031E-2</v>
      </c>
      <c r="BN1259" s="13">
        <v>3.2258064516129031E-2</v>
      </c>
      <c r="BO1259" s="13">
        <v>3.2258064516129031E-2</v>
      </c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</row>
    <row r="1260" spans="1:83" x14ac:dyDescent="0.2">
      <c r="A1260" s="10" t="s">
        <v>33</v>
      </c>
      <c r="B1260" s="10">
        <v>550</v>
      </c>
      <c r="C1260" s="10" t="s">
        <v>178</v>
      </c>
      <c r="D1260" s="10">
        <v>2025</v>
      </c>
      <c r="E1260" s="13">
        <v>3</v>
      </c>
      <c r="F1260" s="13" t="s">
        <v>1563</v>
      </c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>
        <v>8.76</v>
      </c>
    </row>
    <row r="1261" spans="1:83" x14ac:dyDescent="0.2">
      <c r="A1261" s="10" t="s">
        <v>33</v>
      </c>
      <c r="B1261" s="10">
        <v>863</v>
      </c>
      <c r="C1261" s="10" t="s">
        <v>195</v>
      </c>
      <c r="D1261" s="10">
        <v>2025</v>
      </c>
      <c r="E1261" s="13">
        <v>3</v>
      </c>
      <c r="F1261" s="13" t="s">
        <v>1573</v>
      </c>
      <c r="G1261" s="13">
        <v>44076.079999999994</v>
      </c>
      <c r="H1261" s="13">
        <v>44076.079999999994</v>
      </c>
      <c r="I1261" s="13">
        <v>42555.05999999999</v>
      </c>
      <c r="J1261" s="13">
        <v>32633.999999999982</v>
      </c>
      <c r="K1261" s="13">
        <v>29132.999999999982</v>
      </c>
      <c r="L1261" s="13">
        <v>24021.999999999989</v>
      </c>
      <c r="M1261" s="13">
        <v>21815.999999999989</v>
      </c>
      <c r="N1261" s="13">
        <v>18085</v>
      </c>
      <c r="O1261" s="13">
        <v>16529</v>
      </c>
      <c r="P1261" s="13">
        <v>14513.000000000002</v>
      </c>
      <c r="Q1261" s="13">
        <v>5513</v>
      </c>
      <c r="R1261" s="13">
        <v>5513</v>
      </c>
      <c r="S1261" s="13"/>
      <c r="T1261" s="13"/>
      <c r="U1261" s="13"/>
      <c r="V1261" s="13"/>
      <c r="W1261" s="13"/>
      <c r="X1261" s="13"/>
      <c r="Y1261" s="13"/>
      <c r="Z1261" s="13">
        <v>1421.8090322580642</v>
      </c>
      <c r="AA1261" s="13">
        <v>1421.8090322580642</v>
      </c>
      <c r="AB1261" s="13">
        <v>1372.7438709677417</v>
      </c>
      <c r="AC1261" s="13">
        <v>1052.7096774193542</v>
      </c>
      <c r="AD1261" s="13">
        <v>939.77419354838651</v>
      </c>
      <c r="AE1261" s="13">
        <v>774.90322580645125</v>
      </c>
      <c r="AF1261" s="13">
        <v>703.74193548387063</v>
      </c>
      <c r="AG1261" s="13">
        <v>583.38709677419354</v>
      </c>
      <c r="AH1261" s="13">
        <v>533.19354838709683</v>
      </c>
      <c r="AI1261" s="13">
        <v>468.16129032258073</v>
      </c>
      <c r="AJ1261" s="13">
        <v>177.83870967741936</v>
      </c>
      <c r="AK1261" s="13">
        <v>177.83870967741936</v>
      </c>
      <c r="AL1261" s="13"/>
      <c r="AM1261" s="13"/>
      <c r="AN1261" s="13"/>
      <c r="AO1261" s="13"/>
      <c r="AP1261" s="13"/>
      <c r="AQ1261" s="13"/>
      <c r="AR1261" s="13"/>
      <c r="AS1261" s="13">
        <v>69</v>
      </c>
      <c r="AT1261" s="13">
        <v>67</v>
      </c>
      <c r="AU1261" s="13">
        <v>53</v>
      </c>
      <c r="AV1261" s="13">
        <v>23</v>
      </c>
      <c r="AW1261" s="13">
        <v>17</v>
      </c>
      <c r="AX1261" s="13">
        <v>11</v>
      </c>
      <c r="AY1261" s="13">
        <v>9</v>
      </c>
      <c r="AZ1261" s="13">
        <v>6</v>
      </c>
      <c r="BA1261" s="13">
        <v>5</v>
      </c>
      <c r="BB1261" s="13">
        <v>4</v>
      </c>
      <c r="BC1261" s="13">
        <v>1</v>
      </c>
      <c r="BD1261" s="13">
        <v>1</v>
      </c>
      <c r="BE1261" s="13"/>
      <c r="BF1261" s="13"/>
      <c r="BG1261" s="13"/>
      <c r="BH1261" s="13"/>
      <c r="BI1261" s="13"/>
      <c r="BJ1261" s="13"/>
      <c r="BK1261" s="13"/>
      <c r="BL1261" s="13">
        <v>2.225806451612903</v>
      </c>
      <c r="BM1261" s="13">
        <v>2.161290322580645</v>
      </c>
      <c r="BN1261" s="13">
        <v>1.7096774193548387</v>
      </c>
      <c r="BO1261" s="13">
        <v>0.74193548387096775</v>
      </c>
      <c r="BP1261" s="13">
        <v>0.54838709677419351</v>
      </c>
      <c r="BQ1261" s="13">
        <v>0.35483870967741937</v>
      </c>
      <c r="BR1261" s="13">
        <v>0.29032258064516131</v>
      </c>
      <c r="BS1261" s="13">
        <v>0.19354838709677419</v>
      </c>
      <c r="BT1261" s="13">
        <v>0.16129032258064516</v>
      </c>
      <c r="BU1261" s="13">
        <v>0.12903225806451613</v>
      </c>
      <c r="BV1261" s="13">
        <v>3.2258064516129031E-2</v>
      </c>
      <c r="BW1261" s="13">
        <v>3.2258064516129031E-2</v>
      </c>
      <c r="BX1261" s="13"/>
      <c r="BY1261" s="13"/>
      <c r="BZ1261" s="13"/>
      <c r="CA1261" s="13"/>
      <c r="CB1261" s="13"/>
      <c r="CC1261" s="13"/>
      <c r="CD1261" s="13"/>
      <c r="CE1261" s="13">
        <v>76.733333333642221</v>
      </c>
    </row>
    <row r="1262" spans="1:83" x14ac:dyDescent="0.2">
      <c r="A1262" s="10" t="s">
        <v>33</v>
      </c>
      <c r="B1262" s="10">
        <v>544</v>
      </c>
      <c r="C1262" s="10" t="s">
        <v>99</v>
      </c>
      <c r="D1262" s="10">
        <v>2025</v>
      </c>
      <c r="E1262" s="13">
        <v>3</v>
      </c>
      <c r="F1262" s="13" t="s">
        <v>1572</v>
      </c>
      <c r="G1262" s="13">
        <v>210</v>
      </c>
      <c r="H1262" s="13">
        <v>210</v>
      </c>
      <c r="I1262" s="13">
        <v>210</v>
      </c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>
        <v>6.774193548387097</v>
      </c>
      <c r="AA1262" s="13">
        <v>6.774193548387097</v>
      </c>
      <c r="AB1262" s="13">
        <v>6.774193548387097</v>
      </c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>
        <v>1</v>
      </c>
      <c r="AT1262" s="13">
        <v>1</v>
      </c>
      <c r="AU1262" s="13">
        <v>1</v>
      </c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>
        <v>3.2258064516129031E-2</v>
      </c>
      <c r="BM1262" s="13">
        <v>3.2258064516129031E-2</v>
      </c>
      <c r="BN1262" s="13">
        <v>3.2258064516129031E-2</v>
      </c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</row>
    <row r="1263" spans="1:83" x14ac:dyDescent="0.2">
      <c r="A1263" s="10" t="s">
        <v>33</v>
      </c>
      <c r="B1263" s="10">
        <v>832</v>
      </c>
      <c r="C1263" s="10" t="s">
        <v>115</v>
      </c>
      <c r="D1263" s="10">
        <v>2025</v>
      </c>
      <c r="E1263" s="13">
        <v>3</v>
      </c>
      <c r="F1263" s="13" t="s">
        <v>1571</v>
      </c>
      <c r="G1263" s="13">
        <v>164434.16000000032</v>
      </c>
      <c r="H1263" s="13">
        <v>164434.16000000027</v>
      </c>
      <c r="I1263" s="13">
        <v>161401.06000000026</v>
      </c>
      <c r="J1263" s="13">
        <v>137197.0000000002</v>
      </c>
      <c r="K1263" s="13">
        <v>119889.0000000001</v>
      </c>
      <c r="L1263" s="13">
        <v>103268.00000000004</v>
      </c>
      <c r="M1263" s="13">
        <v>93531.000000000029</v>
      </c>
      <c r="N1263" s="13">
        <v>88555.000000000015</v>
      </c>
      <c r="O1263" s="13">
        <v>78763.000000000044</v>
      </c>
      <c r="P1263" s="13">
        <v>74056.000000000044</v>
      </c>
      <c r="Q1263" s="13">
        <v>21824.000000000007</v>
      </c>
      <c r="R1263" s="13">
        <v>21824.000000000007</v>
      </c>
      <c r="S1263" s="13">
        <v>10767.000000000004</v>
      </c>
      <c r="T1263" s="13">
        <v>10767.000000000004</v>
      </c>
      <c r="U1263" s="13">
        <v>10767.000000000004</v>
      </c>
      <c r="V1263" s="13"/>
      <c r="W1263" s="13"/>
      <c r="X1263" s="13"/>
      <c r="Y1263" s="13"/>
      <c r="Z1263" s="13">
        <v>5304.3277419354945</v>
      </c>
      <c r="AA1263" s="13">
        <v>5304.3277419354927</v>
      </c>
      <c r="AB1263" s="13">
        <v>5206.4858064516211</v>
      </c>
      <c r="AC1263" s="13">
        <v>4425.7096774193615</v>
      </c>
      <c r="AD1263" s="13">
        <v>3867.3870967741968</v>
      </c>
      <c r="AE1263" s="13">
        <v>3331.2258064516145</v>
      </c>
      <c r="AF1263" s="13">
        <v>3017.1290322580653</v>
      </c>
      <c r="AG1263" s="13">
        <v>2856.6129032258068</v>
      </c>
      <c r="AH1263" s="13">
        <v>2540.7419354838726</v>
      </c>
      <c r="AI1263" s="13">
        <v>2388.9032258064531</v>
      </c>
      <c r="AJ1263" s="13">
        <v>704.00000000000023</v>
      </c>
      <c r="AK1263" s="13">
        <v>704.00000000000023</v>
      </c>
      <c r="AL1263" s="13">
        <v>347.32258064516139</v>
      </c>
      <c r="AM1263" s="13">
        <v>347.32258064516139</v>
      </c>
      <c r="AN1263" s="13">
        <v>347.32258064516139</v>
      </c>
      <c r="AO1263" s="13"/>
      <c r="AP1263" s="13"/>
      <c r="AQ1263" s="13"/>
      <c r="AR1263" s="13"/>
      <c r="AS1263" s="13">
        <v>202</v>
      </c>
      <c r="AT1263" s="13">
        <v>189</v>
      </c>
      <c r="AU1263" s="13">
        <v>163</v>
      </c>
      <c r="AV1263" s="13">
        <v>88</v>
      </c>
      <c r="AW1263" s="13">
        <v>60</v>
      </c>
      <c r="AX1263" s="13">
        <v>41</v>
      </c>
      <c r="AY1263" s="13">
        <v>32</v>
      </c>
      <c r="AZ1263" s="13">
        <v>28</v>
      </c>
      <c r="BA1263" s="13">
        <v>22</v>
      </c>
      <c r="BB1263" s="13">
        <v>20</v>
      </c>
      <c r="BC1263" s="13">
        <v>3</v>
      </c>
      <c r="BD1263" s="13">
        <v>3</v>
      </c>
      <c r="BE1263" s="13">
        <v>1</v>
      </c>
      <c r="BF1263" s="13">
        <v>1</v>
      </c>
      <c r="BG1263" s="13">
        <v>1</v>
      </c>
      <c r="BH1263" s="13"/>
      <c r="BI1263" s="13"/>
      <c r="BJ1263" s="13"/>
      <c r="BK1263" s="13"/>
      <c r="BL1263" s="13">
        <v>6.5161290322580649</v>
      </c>
      <c r="BM1263" s="13">
        <v>6.096774193548387</v>
      </c>
      <c r="BN1263" s="13">
        <v>5.258064516129032</v>
      </c>
      <c r="BO1263" s="13">
        <v>2.838709677419355</v>
      </c>
      <c r="BP1263" s="13">
        <v>1.935483870967742</v>
      </c>
      <c r="BQ1263" s="13">
        <v>1.3225806451612903</v>
      </c>
      <c r="BR1263" s="13">
        <v>1.032258064516129</v>
      </c>
      <c r="BS1263" s="13">
        <v>0.90322580645161288</v>
      </c>
      <c r="BT1263" s="13">
        <v>0.70967741935483875</v>
      </c>
      <c r="BU1263" s="13">
        <v>0.64516129032258063</v>
      </c>
      <c r="BV1263" s="13">
        <v>9.6774193548387094E-2</v>
      </c>
      <c r="BW1263" s="13">
        <v>9.6774193548387094E-2</v>
      </c>
      <c r="BX1263" s="13">
        <v>3.2258064516129031E-2</v>
      </c>
      <c r="BY1263" s="13">
        <v>3.2258064516129031E-2</v>
      </c>
      <c r="BZ1263" s="13">
        <v>3.2258064516129031E-2</v>
      </c>
      <c r="CA1263" s="13"/>
      <c r="CB1263" s="13"/>
      <c r="CC1263" s="13"/>
      <c r="CD1263" s="13"/>
      <c r="CE1263" s="13">
        <v>132.05277777751908</v>
      </c>
    </row>
    <row r="1264" spans="1:83" x14ac:dyDescent="0.2">
      <c r="A1264" s="10" t="s">
        <v>33</v>
      </c>
      <c r="B1264" s="10">
        <v>523</v>
      </c>
      <c r="C1264" s="10" t="s">
        <v>114</v>
      </c>
      <c r="D1264" s="10">
        <v>2025</v>
      </c>
      <c r="E1264" s="13">
        <v>3</v>
      </c>
      <c r="F1264" s="13" t="s">
        <v>1569</v>
      </c>
      <c r="G1264" s="13">
        <v>175799.20000000024</v>
      </c>
      <c r="H1264" s="13">
        <v>175799.20000000024</v>
      </c>
      <c r="I1264" s="13">
        <v>172343.08000000016</v>
      </c>
      <c r="J1264" s="13">
        <v>144267.00000000012</v>
      </c>
      <c r="K1264" s="13">
        <v>124444.00000000015</v>
      </c>
      <c r="L1264" s="13">
        <v>101074.99999999996</v>
      </c>
      <c r="M1264" s="13">
        <v>91416.999999999985</v>
      </c>
      <c r="N1264" s="13">
        <v>84914.000000000058</v>
      </c>
      <c r="O1264" s="13">
        <v>69873.999999999985</v>
      </c>
      <c r="P1264" s="13">
        <v>57261.999999999971</v>
      </c>
      <c r="Q1264" s="13">
        <v>13114.000000000004</v>
      </c>
      <c r="R1264" s="13">
        <v>13114.000000000004</v>
      </c>
      <c r="S1264" s="13"/>
      <c r="T1264" s="13"/>
      <c r="U1264" s="13"/>
      <c r="V1264" s="13"/>
      <c r="W1264" s="13"/>
      <c r="X1264" s="13"/>
      <c r="Y1264" s="13"/>
      <c r="Z1264" s="13">
        <v>5670.9419354838792</v>
      </c>
      <c r="AA1264" s="13">
        <v>5670.9419354838792</v>
      </c>
      <c r="AB1264" s="13">
        <v>5559.4541935483921</v>
      </c>
      <c r="AC1264" s="13">
        <v>4653.7741935483909</v>
      </c>
      <c r="AD1264" s="13">
        <v>4014.322580645166</v>
      </c>
      <c r="AE1264" s="13">
        <v>3260.4838709677406</v>
      </c>
      <c r="AF1264" s="13">
        <v>2948.9354838709673</v>
      </c>
      <c r="AG1264" s="13">
        <v>2739.1612903225823</v>
      </c>
      <c r="AH1264" s="13">
        <v>2253.9999999999995</v>
      </c>
      <c r="AI1264" s="13">
        <v>1847.1612903225798</v>
      </c>
      <c r="AJ1264" s="13">
        <v>423.03225806451627</v>
      </c>
      <c r="AK1264" s="13">
        <v>423.03225806451627</v>
      </c>
      <c r="AL1264" s="13"/>
      <c r="AM1264" s="13"/>
      <c r="AN1264" s="13"/>
      <c r="AO1264" s="13"/>
      <c r="AP1264" s="13"/>
      <c r="AQ1264" s="13"/>
      <c r="AR1264" s="13"/>
      <c r="AS1264" s="13">
        <v>227</v>
      </c>
      <c r="AT1264" s="13">
        <v>218</v>
      </c>
      <c r="AU1264" s="13">
        <v>190</v>
      </c>
      <c r="AV1264" s="13">
        <v>103</v>
      </c>
      <c r="AW1264" s="13">
        <v>70</v>
      </c>
      <c r="AX1264" s="13">
        <v>44</v>
      </c>
      <c r="AY1264" s="13">
        <v>35</v>
      </c>
      <c r="AZ1264" s="13">
        <v>30</v>
      </c>
      <c r="BA1264" s="13">
        <v>21</v>
      </c>
      <c r="BB1264" s="13">
        <v>16</v>
      </c>
      <c r="BC1264" s="13">
        <v>2</v>
      </c>
      <c r="BD1264" s="13">
        <v>2</v>
      </c>
      <c r="BE1264" s="13"/>
      <c r="BF1264" s="13"/>
      <c r="BG1264" s="13"/>
      <c r="BH1264" s="13"/>
      <c r="BI1264" s="13"/>
      <c r="BJ1264" s="13"/>
      <c r="BK1264" s="13"/>
      <c r="BL1264" s="13">
        <v>7.32258064516129</v>
      </c>
      <c r="BM1264" s="13">
        <v>7.032258064516129</v>
      </c>
      <c r="BN1264" s="13">
        <v>6.129032258064516</v>
      </c>
      <c r="BO1264" s="13">
        <v>3.3225806451612905</v>
      </c>
      <c r="BP1264" s="13">
        <v>2.2580645161290325</v>
      </c>
      <c r="BQ1264" s="13">
        <v>1.4193548387096775</v>
      </c>
      <c r="BR1264" s="13">
        <v>1.1290322580645162</v>
      </c>
      <c r="BS1264" s="13">
        <v>0.967741935483871</v>
      </c>
      <c r="BT1264" s="13">
        <v>0.67741935483870963</v>
      </c>
      <c r="BU1264" s="13">
        <v>0.5161290322580645</v>
      </c>
      <c r="BV1264" s="13">
        <v>6.4516129032258063E-2</v>
      </c>
      <c r="BW1264" s="13">
        <v>6.4516129032258063E-2</v>
      </c>
      <c r="BX1264" s="13"/>
      <c r="BY1264" s="13"/>
      <c r="BZ1264" s="13"/>
      <c r="CA1264" s="13"/>
      <c r="CB1264" s="13"/>
      <c r="CC1264" s="13"/>
      <c r="CD1264" s="13"/>
      <c r="CE1264" s="13">
        <v>166.88222222317708</v>
      </c>
    </row>
    <row r="1265" spans="1:83" x14ac:dyDescent="0.2">
      <c r="A1265" s="10" t="s">
        <v>33</v>
      </c>
      <c r="B1265" s="10">
        <v>886</v>
      </c>
      <c r="C1265" s="10" t="s">
        <v>116</v>
      </c>
      <c r="D1265" s="10">
        <v>2025</v>
      </c>
      <c r="E1265" s="13">
        <v>3</v>
      </c>
      <c r="F1265" s="13" t="s">
        <v>1567</v>
      </c>
      <c r="G1265" s="13">
        <v>136945.2000000003</v>
      </c>
      <c r="H1265" s="13">
        <v>136945.20000000027</v>
      </c>
      <c r="I1265" s="13">
        <v>133667.10000000027</v>
      </c>
      <c r="J1265" s="13">
        <v>104553.00000000001</v>
      </c>
      <c r="K1265" s="13">
        <v>88403</v>
      </c>
      <c r="L1265" s="13">
        <v>75953.000000000044</v>
      </c>
      <c r="M1265" s="13">
        <v>69123.999999999985</v>
      </c>
      <c r="N1265" s="13">
        <v>64108.999999999971</v>
      </c>
      <c r="O1265" s="13">
        <v>44598.999999999985</v>
      </c>
      <c r="P1265" s="13">
        <v>42483.999999999985</v>
      </c>
      <c r="Q1265" s="13">
        <v>11536</v>
      </c>
      <c r="R1265" s="13">
        <v>11536</v>
      </c>
      <c r="S1265" s="13"/>
      <c r="T1265" s="13"/>
      <c r="U1265" s="13"/>
      <c r="V1265" s="13"/>
      <c r="W1265" s="13"/>
      <c r="X1265" s="13"/>
      <c r="Y1265" s="13"/>
      <c r="Z1265" s="13">
        <v>4417.587096774203</v>
      </c>
      <c r="AA1265" s="13">
        <v>4417.5870967742021</v>
      </c>
      <c r="AB1265" s="13">
        <v>4311.8419354838798</v>
      </c>
      <c r="AC1265" s="13">
        <v>3372.677419354839</v>
      </c>
      <c r="AD1265" s="13">
        <v>2851.7096774193546</v>
      </c>
      <c r="AE1265" s="13">
        <v>2450.0967741935497</v>
      </c>
      <c r="AF1265" s="13">
        <v>2229.8064516129029</v>
      </c>
      <c r="AG1265" s="13">
        <v>2068.0322580645152</v>
      </c>
      <c r="AH1265" s="13">
        <v>1438.6774193548383</v>
      </c>
      <c r="AI1265" s="13">
        <v>1370.4516129032254</v>
      </c>
      <c r="AJ1265" s="13">
        <v>372.12903225806451</v>
      </c>
      <c r="AK1265" s="13">
        <v>372.12903225806451</v>
      </c>
      <c r="AL1265" s="13"/>
      <c r="AM1265" s="13"/>
      <c r="AN1265" s="13"/>
      <c r="AO1265" s="13"/>
      <c r="AP1265" s="13"/>
      <c r="AQ1265" s="13"/>
      <c r="AR1265" s="13"/>
      <c r="AS1265" s="13">
        <v>201</v>
      </c>
      <c r="AT1265" s="13">
        <v>184</v>
      </c>
      <c r="AU1265" s="13">
        <v>162</v>
      </c>
      <c r="AV1265" s="13">
        <v>74</v>
      </c>
      <c r="AW1265" s="13">
        <v>48</v>
      </c>
      <c r="AX1265" s="13">
        <v>34</v>
      </c>
      <c r="AY1265" s="13">
        <v>28</v>
      </c>
      <c r="AZ1265" s="13">
        <v>24</v>
      </c>
      <c r="BA1265" s="13">
        <v>13</v>
      </c>
      <c r="BB1265" s="13">
        <v>12</v>
      </c>
      <c r="BC1265" s="13">
        <v>2</v>
      </c>
      <c r="BD1265" s="13">
        <v>2</v>
      </c>
      <c r="BE1265" s="13"/>
      <c r="BF1265" s="13"/>
      <c r="BG1265" s="13"/>
      <c r="BH1265" s="13"/>
      <c r="BI1265" s="13"/>
      <c r="BJ1265" s="13"/>
      <c r="BK1265" s="13"/>
      <c r="BL1265" s="13">
        <v>6.4838709677419351</v>
      </c>
      <c r="BM1265" s="13">
        <v>5.935483870967742</v>
      </c>
      <c r="BN1265" s="13">
        <v>5.225806451612903</v>
      </c>
      <c r="BO1265" s="13">
        <v>2.3870967741935485</v>
      </c>
      <c r="BP1265" s="13">
        <v>1.5483870967741935</v>
      </c>
      <c r="BQ1265" s="13">
        <v>1.096774193548387</v>
      </c>
      <c r="BR1265" s="13">
        <v>0.90322580645161288</v>
      </c>
      <c r="BS1265" s="13">
        <v>0.77419354838709675</v>
      </c>
      <c r="BT1265" s="13">
        <v>0.41935483870967744</v>
      </c>
      <c r="BU1265" s="13">
        <v>0.38709677419354838</v>
      </c>
      <c r="BV1265" s="13">
        <v>6.4516129032258063E-2</v>
      </c>
      <c r="BW1265" s="13">
        <v>6.4516129032258063E-2</v>
      </c>
      <c r="BX1265" s="13"/>
      <c r="BY1265" s="13"/>
      <c r="BZ1265" s="13"/>
      <c r="CA1265" s="13"/>
      <c r="CB1265" s="13"/>
      <c r="CC1265" s="13"/>
      <c r="CD1265" s="13"/>
      <c r="CE1265" s="13">
        <v>127.42972222151002</v>
      </c>
    </row>
    <row r="1266" spans="1:83" x14ac:dyDescent="0.2">
      <c r="A1266" s="10" t="s">
        <v>33</v>
      </c>
      <c r="B1266" s="10">
        <v>812</v>
      </c>
      <c r="C1266" s="10" t="s">
        <v>157</v>
      </c>
      <c r="D1266" s="10">
        <v>2025</v>
      </c>
      <c r="E1266" s="13">
        <v>3</v>
      </c>
      <c r="F1266" s="13" t="s">
        <v>1574</v>
      </c>
      <c r="G1266" s="13">
        <v>267925.04000000039</v>
      </c>
      <c r="H1266" s="13">
        <v>267925.04000000033</v>
      </c>
      <c r="I1266" s="13">
        <v>262364.91000000038</v>
      </c>
      <c r="J1266" s="13">
        <v>213831.95000000039</v>
      </c>
      <c r="K1266" s="13">
        <v>185959.00000000029</v>
      </c>
      <c r="L1266" s="13">
        <v>166860.00000000023</v>
      </c>
      <c r="M1266" s="13">
        <v>148198.00000000017</v>
      </c>
      <c r="N1266" s="13">
        <v>126965.00000000017</v>
      </c>
      <c r="O1266" s="13">
        <v>112045.00000000012</v>
      </c>
      <c r="P1266" s="13">
        <v>96007.000000000175</v>
      </c>
      <c r="Q1266" s="13">
        <v>27746.999999999989</v>
      </c>
      <c r="R1266" s="13">
        <v>27746.999999999989</v>
      </c>
      <c r="S1266" s="13"/>
      <c r="T1266" s="13"/>
      <c r="U1266" s="13"/>
      <c r="V1266" s="13"/>
      <c r="W1266" s="13"/>
      <c r="X1266" s="13"/>
      <c r="Y1266" s="13"/>
      <c r="Z1266" s="13">
        <v>8642.7432258064637</v>
      </c>
      <c r="AA1266" s="13">
        <v>8642.7432258064619</v>
      </c>
      <c r="AB1266" s="13">
        <v>8463.3841935483997</v>
      </c>
      <c r="AC1266" s="13">
        <v>6897.8048387096896</v>
      </c>
      <c r="AD1266" s="13">
        <v>5998.6774193548481</v>
      </c>
      <c r="AE1266" s="13">
        <v>5382.580645161298</v>
      </c>
      <c r="AF1266" s="13">
        <v>4780.5806451612962</v>
      </c>
      <c r="AG1266" s="13">
        <v>4095.6451612903284</v>
      </c>
      <c r="AH1266" s="13">
        <v>3614.3548387096812</v>
      </c>
      <c r="AI1266" s="13">
        <v>3097.0000000000055</v>
      </c>
      <c r="AJ1266" s="13">
        <v>895.06451612903186</v>
      </c>
      <c r="AK1266" s="13">
        <v>895.06451612903186</v>
      </c>
      <c r="AL1266" s="13"/>
      <c r="AM1266" s="13"/>
      <c r="AN1266" s="13"/>
      <c r="AO1266" s="13"/>
      <c r="AP1266" s="13"/>
      <c r="AQ1266" s="13"/>
      <c r="AR1266" s="13"/>
      <c r="AS1266" s="13">
        <v>362</v>
      </c>
      <c r="AT1266" s="13">
        <v>337</v>
      </c>
      <c r="AU1266" s="13">
        <v>292</v>
      </c>
      <c r="AV1266" s="13">
        <v>144</v>
      </c>
      <c r="AW1266" s="13">
        <v>98</v>
      </c>
      <c r="AX1266" s="13">
        <v>76</v>
      </c>
      <c r="AY1266" s="13">
        <v>59</v>
      </c>
      <c r="AZ1266" s="13">
        <v>43</v>
      </c>
      <c r="BA1266" s="13">
        <v>34</v>
      </c>
      <c r="BB1266" s="13">
        <v>27</v>
      </c>
      <c r="BC1266" s="13">
        <v>5</v>
      </c>
      <c r="BD1266" s="13">
        <v>5</v>
      </c>
      <c r="BE1266" s="13"/>
      <c r="BF1266" s="13"/>
      <c r="BG1266" s="13"/>
      <c r="BH1266" s="13"/>
      <c r="BI1266" s="13"/>
      <c r="BJ1266" s="13"/>
      <c r="BK1266" s="13"/>
      <c r="BL1266" s="13">
        <v>11.67741935483871</v>
      </c>
      <c r="BM1266" s="13">
        <v>10.870967741935484</v>
      </c>
      <c r="BN1266" s="13">
        <v>9.4193548387096779</v>
      </c>
      <c r="BO1266" s="13">
        <v>4.645161290322581</v>
      </c>
      <c r="BP1266" s="13">
        <v>3.161290322580645</v>
      </c>
      <c r="BQ1266" s="13">
        <v>2.4516129032258065</v>
      </c>
      <c r="BR1266" s="13">
        <v>1.903225806451613</v>
      </c>
      <c r="BS1266" s="13">
        <v>1.3870967741935485</v>
      </c>
      <c r="BT1266" s="13">
        <v>1.096774193548387</v>
      </c>
      <c r="BU1266" s="13">
        <v>0.87096774193548387</v>
      </c>
      <c r="BV1266" s="13">
        <v>0.16129032258064516</v>
      </c>
      <c r="BW1266" s="13">
        <v>0.16129032258064516</v>
      </c>
      <c r="BX1266" s="13"/>
      <c r="BY1266" s="13"/>
      <c r="BZ1266" s="13"/>
      <c r="CA1266" s="13"/>
      <c r="CB1266" s="13"/>
      <c r="CC1266" s="13"/>
      <c r="CD1266" s="13"/>
      <c r="CE1266" s="13">
        <v>171.7455555555178</v>
      </c>
    </row>
    <row r="1267" spans="1:83" x14ac:dyDescent="0.2">
      <c r="A1267" s="10" t="s">
        <v>33</v>
      </c>
      <c r="B1267" s="10">
        <v>828</v>
      </c>
      <c r="C1267" s="10" t="s">
        <v>158</v>
      </c>
      <c r="D1267" s="10">
        <v>2025</v>
      </c>
      <c r="E1267" s="13">
        <v>3</v>
      </c>
      <c r="F1267" s="13" t="s">
        <v>1566</v>
      </c>
      <c r="G1267" s="13">
        <v>271973.27000000025</v>
      </c>
      <c r="H1267" s="13">
        <v>271973.27000000014</v>
      </c>
      <c r="I1267" s="13">
        <v>265559.16000000027</v>
      </c>
      <c r="J1267" s="13">
        <v>217488.00000000035</v>
      </c>
      <c r="K1267" s="13">
        <v>192276.00000000015</v>
      </c>
      <c r="L1267" s="13">
        <v>162812.99999999997</v>
      </c>
      <c r="M1267" s="13">
        <v>147380</v>
      </c>
      <c r="N1267" s="13">
        <v>141887.00000000003</v>
      </c>
      <c r="O1267" s="13">
        <v>119300.00000000006</v>
      </c>
      <c r="P1267" s="13">
        <v>110007.00000000004</v>
      </c>
      <c r="Q1267" s="13">
        <v>42136.999999999993</v>
      </c>
      <c r="R1267" s="13">
        <v>42136.999999999993</v>
      </c>
      <c r="S1267" s="13">
        <v>25251</v>
      </c>
      <c r="T1267" s="13">
        <v>25251</v>
      </c>
      <c r="U1267" s="13">
        <v>25251</v>
      </c>
      <c r="V1267" s="13"/>
      <c r="W1267" s="13"/>
      <c r="X1267" s="13"/>
      <c r="Y1267" s="13"/>
      <c r="Z1267" s="13">
        <v>8773.3312903225888</v>
      </c>
      <c r="AA1267" s="13">
        <v>8773.3312903225851</v>
      </c>
      <c r="AB1267" s="13">
        <v>8566.4245161290401</v>
      </c>
      <c r="AC1267" s="13">
        <v>7015.7419354838821</v>
      </c>
      <c r="AD1267" s="13">
        <v>6202.4516129032309</v>
      </c>
      <c r="AE1267" s="13">
        <v>5252.0322580645152</v>
      </c>
      <c r="AF1267" s="13">
        <v>4754.1935483870966</v>
      </c>
      <c r="AG1267" s="13">
        <v>4577.0000000000009</v>
      </c>
      <c r="AH1267" s="13">
        <v>3848.3870967741955</v>
      </c>
      <c r="AI1267" s="13">
        <v>3548.6129032258077</v>
      </c>
      <c r="AJ1267" s="13">
        <v>1359.2580645161288</v>
      </c>
      <c r="AK1267" s="13">
        <v>1359.2580645161288</v>
      </c>
      <c r="AL1267" s="13">
        <v>814.54838709677415</v>
      </c>
      <c r="AM1267" s="13">
        <v>814.54838709677415</v>
      </c>
      <c r="AN1267" s="13">
        <v>814.54838709677415</v>
      </c>
      <c r="AO1267" s="13"/>
      <c r="AP1267" s="13"/>
      <c r="AQ1267" s="13"/>
      <c r="AR1267" s="13"/>
      <c r="AS1267" s="13">
        <v>361</v>
      </c>
      <c r="AT1267" s="13">
        <v>336</v>
      </c>
      <c r="AU1267" s="13">
        <v>283</v>
      </c>
      <c r="AV1267" s="13">
        <v>138</v>
      </c>
      <c r="AW1267" s="13">
        <v>96</v>
      </c>
      <c r="AX1267" s="13">
        <v>63</v>
      </c>
      <c r="AY1267" s="13">
        <v>49</v>
      </c>
      <c r="AZ1267" s="13">
        <v>45</v>
      </c>
      <c r="BA1267" s="13">
        <v>31</v>
      </c>
      <c r="BB1267" s="13">
        <v>27</v>
      </c>
      <c r="BC1267" s="13">
        <v>5</v>
      </c>
      <c r="BD1267" s="13">
        <v>5</v>
      </c>
      <c r="BE1267" s="13">
        <v>2</v>
      </c>
      <c r="BF1267" s="13">
        <v>2</v>
      </c>
      <c r="BG1267" s="13">
        <v>2</v>
      </c>
      <c r="BH1267" s="13"/>
      <c r="BI1267" s="13"/>
      <c r="BJ1267" s="13"/>
      <c r="BK1267" s="13"/>
      <c r="BL1267" s="13">
        <v>11.64516129032258</v>
      </c>
      <c r="BM1267" s="13">
        <v>10.838709677419354</v>
      </c>
      <c r="BN1267" s="13">
        <v>9.129032258064516</v>
      </c>
      <c r="BO1267" s="13">
        <v>4.4516129032258061</v>
      </c>
      <c r="BP1267" s="13">
        <v>3.096774193548387</v>
      </c>
      <c r="BQ1267" s="13">
        <v>2.032258064516129</v>
      </c>
      <c r="BR1267" s="13">
        <v>1.5806451612903225</v>
      </c>
      <c r="BS1267" s="13">
        <v>1.4516129032258065</v>
      </c>
      <c r="BT1267" s="13">
        <v>1</v>
      </c>
      <c r="BU1267" s="13">
        <v>0.87096774193548387</v>
      </c>
      <c r="BV1267" s="13">
        <v>0.16129032258064516</v>
      </c>
      <c r="BW1267" s="13">
        <v>0.16129032258064516</v>
      </c>
      <c r="BX1267" s="13">
        <v>6.4516129032258063E-2</v>
      </c>
      <c r="BY1267" s="13">
        <v>6.4516129032258063E-2</v>
      </c>
      <c r="BZ1267" s="13">
        <v>6.4516129032258063E-2</v>
      </c>
      <c r="CA1267" s="13"/>
      <c r="CB1267" s="13"/>
      <c r="CC1267" s="13"/>
      <c r="CD1267" s="13"/>
      <c r="CE1267" s="13">
        <v>183.77111111202976</v>
      </c>
    </row>
    <row r="1268" spans="1:83" x14ac:dyDescent="0.2">
      <c r="A1268" s="10" t="s">
        <v>35</v>
      </c>
      <c r="B1268" s="10">
        <v>516</v>
      </c>
      <c r="C1268" s="10" t="s">
        <v>119</v>
      </c>
      <c r="D1268" s="10">
        <v>2025</v>
      </c>
      <c r="E1268" s="13">
        <v>3</v>
      </c>
      <c r="F1268" s="13" t="s">
        <v>1585</v>
      </c>
      <c r="G1268" s="13">
        <v>9800</v>
      </c>
      <c r="H1268" s="13">
        <v>9800</v>
      </c>
      <c r="I1268" s="13">
        <v>9800</v>
      </c>
      <c r="J1268" s="13">
        <v>9800</v>
      </c>
      <c r="K1268" s="13">
        <v>9800</v>
      </c>
      <c r="L1268" s="13">
        <v>9800</v>
      </c>
      <c r="M1268" s="13">
        <v>9800</v>
      </c>
      <c r="N1268" s="13">
        <v>9800</v>
      </c>
      <c r="O1268" s="13">
        <v>9800</v>
      </c>
      <c r="P1268" s="13">
        <v>9800</v>
      </c>
      <c r="Q1268" s="13">
        <v>9800</v>
      </c>
      <c r="R1268" s="13">
        <v>9800</v>
      </c>
      <c r="S1268" s="13">
        <v>9800</v>
      </c>
      <c r="T1268" s="13"/>
      <c r="U1268" s="13"/>
      <c r="V1268" s="13"/>
      <c r="W1268" s="13"/>
      <c r="X1268" s="13"/>
      <c r="Y1268" s="13"/>
      <c r="Z1268" s="13">
        <v>316.12903225806451</v>
      </c>
      <c r="AA1268" s="13">
        <v>316.12903225806451</v>
      </c>
      <c r="AB1268" s="13">
        <v>316.12903225806451</v>
      </c>
      <c r="AC1268" s="13">
        <v>316.12903225806451</v>
      </c>
      <c r="AD1268" s="13">
        <v>316.12903225806451</v>
      </c>
      <c r="AE1268" s="13">
        <v>316.12903225806451</v>
      </c>
      <c r="AF1268" s="13">
        <v>316.12903225806451</v>
      </c>
      <c r="AG1268" s="13">
        <v>316.12903225806451</v>
      </c>
      <c r="AH1268" s="13">
        <v>316.12903225806451</v>
      </c>
      <c r="AI1268" s="13">
        <v>316.12903225806451</v>
      </c>
      <c r="AJ1268" s="13">
        <v>316.12903225806451</v>
      </c>
      <c r="AK1268" s="13">
        <v>316.12903225806451</v>
      </c>
      <c r="AL1268" s="13">
        <v>316.12903225806451</v>
      </c>
      <c r="AM1268" s="13"/>
      <c r="AN1268" s="13"/>
      <c r="AO1268" s="13"/>
      <c r="AP1268" s="13"/>
      <c r="AQ1268" s="13"/>
      <c r="AR1268" s="13"/>
      <c r="AS1268" s="13">
        <v>1</v>
      </c>
      <c r="AT1268" s="13">
        <v>1</v>
      </c>
      <c r="AU1268" s="13">
        <v>1</v>
      </c>
      <c r="AV1268" s="13">
        <v>1</v>
      </c>
      <c r="AW1268" s="13">
        <v>1</v>
      </c>
      <c r="AX1268" s="13">
        <v>1</v>
      </c>
      <c r="AY1268" s="13">
        <v>1</v>
      </c>
      <c r="AZ1268" s="13">
        <v>1</v>
      </c>
      <c r="BA1268" s="13">
        <v>1</v>
      </c>
      <c r="BB1268" s="13">
        <v>1</v>
      </c>
      <c r="BC1268" s="13">
        <v>1</v>
      </c>
      <c r="BD1268" s="13">
        <v>1</v>
      </c>
      <c r="BE1268" s="13">
        <v>1</v>
      </c>
      <c r="BF1268" s="13"/>
      <c r="BG1268" s="13"/>
      <c r="BH1268" s="13"/>
      <c r="BI1268" s="13"/>
      <c r="BJ1268" s="13"/>
      <c r="BK1268" s="13"/>
      <c r="BL1268" s="13">
        <v>3.2258064516129031E-2</v>
      </c>
      <c r="BM1268" s="13">
        <v>3.2258064516129031E-2</v>
      </c>
      <c r="BN1268" s="13">
        <v>3.2258064516129031E-2</v>
      </c>
      <c r="BO1268" s="13">
        <v>3.2258064516129031E-2</v>
      </c>
      <c r="BP1268" s="13">
        <v>3.2258064516129031E-2</v>
      </c>
      <c r="BQ1268" s="13">
        <v>3.2258064516129031E-2</v>
      </c>
      <c r="BR1268" s="13">
        <v>3.2258064516129031E-2</v>
      </c>
      <c r="BS1268" s="13">
        <v>3.2258064516129031E-2</v>
      </c>
      <c r="BT1268" s="13">
        <v>3.2258064516129031E-2</v>
      </c>
      <c r="BU1268" s="13">
        <v>3.2258064516129031E-2</v>
      </c>
      <c r="BV1268" s="13">
        <v>3.2258064516129031E-2</v>
      </c>
      <c r="BW1268" s="13">
        <v>3.2258064516129031E-2</v>
      </c>
      <c r="BX1268" s="13">
        <v>3.2258064516129031E-2</v>
      </c>
      <c r="BY1268" s="13"/>
      <c r="BZ1268" s="13"/>
      <c r="CA1268" s="13"/>
      <c r="CB1268" s="13"/>
      <c r="CC1268" s="13"/>
      <c r="CD1268" s="13"/>
      <c r="CE1268" s="13"/>
    </row>
    <row r="1269" spans="1:83" x14ac:dyDescent="0.2">
      <c r="A1269" s="10" t="s">
        <v>35</v>
      </c>
      <c r="B1269" s="10">
        <v>853</v>
      </c>
      <c r="C1269" s="10" t="s">
        <v>117</v>
      </c>
      <c r="D1269" s="10">
        <v>2025</v>
      </c>
      <c r="E1269" s="13">
        <v>3</v>
      </c>
      <c r="F1269" s="13" t="s">
        <v>1582</v>
      </c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>
        <v>8</v>
      </c>
    </row>
    <row r="1270" spans="1:83" x14ac:dyDescent="0.2">
      <c r="A1270" s="10" t="s">
        <v>35</v>
      </c>
      <c r="B1270" s="10">
        <v>537</v>
      </c>
      <c r="C1270" s="10" t="s">
        <v>126</v>
      </c>
      <c r="D1270" s="10">
        <v>2025</v>
      </c>
      <c r="E1270" s="13">
        <v>3</v>
      </c>
      <c r="F1270" s="13" t="s">
        <v>1577</v>
      </c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>
        <v>8</v>
      </c>
    </row>
    <row r="1271" spans="1:83" x14ac:dyDescent="0.2">
      <c r="A1271" s="10" t="s">
        <v>35</v>
      </c>
      <c r="B1271" s="10">
        <v>337</v>
      </c>
      <c r="C1271" s="10" t="s">
        <v>161</v>
      </c>
      <c r="D1271" s="10">
        <v>2025</v>
      </c>
      <c r="E1271" s="13">
        <v>3</v>
      </c>
      <c r="F1271" s="13" t="s">
        <v>1592</v>
      </c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>
        <v>8</v>
      </c>
    </row>
    <row r="1272" spans="1:83" x14ac:dyDescent="0.2">
      <c r="A1272" s="10" t="s">
        <v>35</v>
      </c>
      <c r="B1272" s="10">
        <v>552</v>
      </c>
      <c r="C1272" s="10" t="s">
        <v>180</v>
      </c>
      <c r="D1272" s="10">
        <v>2025</v>
      </c>
      <c r="E1272" s="13">
        <v>3</v>
      </c>
      <c r="F1272" s="13" t="s">
        <v>1578</v>
      </c>
      <c r="G1272" s="13">
        <v>186912.38000000021</v>
      </c>
      <c r="H1272" s="13">
        <v>186912.38000000021</v>
      </c>
      <c r="I1272" s="13">
        <v>182904.26000000018</v>
      </c>
      <c r="J1272" s="13">
        <v>146422.00000000026</v>
      </c>
      <c r="K1272" s="13">
        <v>127105.00000000022</v>
      </c>
      <c r="L1272" s="13">
        <v>103442.00000000007</v>
      </c>
      <c r="M1272" s="13">
        <v>91534.999999999985</v>
      </c>
      <c r="N1272" s="13">
        <v>83696.999999999971</v>
      </c>
      <c r="O1272" s="13">
        <v>66767.999999999971</v>
      </c>
      <c r="P1272" s="13">
        <v>59671.999999999978</v>
      </c>
      <c r="Q1272" s="13">
        <v>16000.000000000002</v>
      </c>
      <c r="R1272" s="13">
        <v>16000.000000000002</v>
      </c>
      <c r="S1272" s="13">
        <v>10500</v>
      </c>
      <c r="T1272" s="13">
        <v>10500</v>
      </c>
      <c r="U1272" s="13">
        <v>10500</v>
      </c>
      <c r="V1272" s="13"/>
      <c r="W1272" s="13"/>
      <c r="X1272" s="13"/>
      <c r="Y1272" s="13"/>
      <c r="Z1272" s="13">
        <v>6029.4316129032322</v>
      </c>
      <c r="AA1272" s="13">
        <v>6029.4316129032322</v>
      </c>
      <c r="AB1272" s="13">
        <v>5900.1374193548445</v>
      </c>
      <c r="AC1272" s="13">
        <v>4723.290322580654</v>
      </c>
      <c r="AD1272" s="13">
        <v>4100.1612903225878</v>
      </c>
      <c r="AE1272" s="13">
        <v>3336.8387096774218</v>
      </c>
      <c r="AF1272" s="13">
        <v>2952.7419354838703</v>
      </c>
      <c r="AG1272" s="13">
        <v>2699.9032258064508</v>
      </c>
      <c r="AH1272" s="13">
        <v>2153.8064516129025</v>
      </c>
      <c r="AI1272" s="13">
        <v>1924.903225806451</v>
      </c>
      <c r="AJ1272" s="13">
        <v>516.12903225806463</v>
      </c>
      <c r="AK1272" s="13">
        <v>516.12903225806463</v>
      </c>
      <c r="AL1272" s="13">
        <v>338.70967741935482</v>
      </c>
      <c r="AM1272" s="13">
        <v>338.70967741935482</v>
      </c>
      <c r="AN1272" s="13">
        <v>338.70967741935482</v>
      </c>
      <c r="AO1272" s="13"/>
      <c r="AP1272" s="13"/>
      <c r="AQ1272" s="13"/>
      <c r="AR1272" s="13"/>
      <c r="AS1272" s="13">
        <v>253</v>
      </c>
      <c r="AT1272" s="13">
        <v>240</v>
      </c>
      <c r="AU1272" s="13">
        <v>210</v>
      </c>
      <c r="AV1272" s="13">
        <v>104</v>
      </c>
      <c r="AW1272" s="13">
        <v>72</v>
      </c>
      <c r="AX1272" s="13">
        <v>45</v>
      </c>
      <c r="AY1272" s="13">
        <v>34</v>
      </c>
      <c r="AZ1272" s="13">
        <v>28</v>
      </c>
      <c r="BA1272" s="13">
        <v>18</v>
      </c>
      <c r="BB1272" s="13">
        <v>15</v>
      </c>
      <c r="BC1272" s="13">
        <v>2</v>
      </c>
      <c r="BD1272" s="13">
        <v>2</v>
      </c>
      <c r="BE1272" s="13">
        <v>1</v>
      </c>
      <c r="BF1272" s="13">
        <v>1</v>
      </c>
      <c r="BG1272" s="13">
        <v>1</v>
      </c>
      <c r="BH1272" s="13"/>
      <c r="BI1272" s="13"/>
      <c r="BJ1272" s="13"/>
      <c r="BK1272" s="13"/>
      <c r="BL1272" s="13">
        <v>8.1612903225806459</v>
      </c>
      <c r="BM1272" s="13">
        <v>7.741935483870968</v>
      </c>
      <c r="BN1272" s="13">
        <v>6.774193548387097</v>
      </c>
      <c r="BO1272" s="13">
        <v>3.3548387096774195</v>
      </c>
      <c r="BP1272" s="13">
        <v>2.3225806451612905</v>
      </c>
      <c r="BQ1272" s="13">
        <v>1.4516129032258065</v>
      </c>
      <c r="BR1272" s="13">
        <v>1.096774193548387</v>
      </c>
      <c r="BS1272" s="13">
        <v>0.90322580645161288</v>
      </c>
      <c r="BT1272" s="13">
        <v>0.58064516129032262</v>
      </c>
      <c r="BU1272" s="13">
        <v>0.4838709677419355</v>
      </c>
      <c r="BV1272" s="13">
        <v>6.4516129032258063E-2</v>
      </c>
      <c r="BW1272" s="13">
        <v>6.4516129032258063E-2</v>
      </c>
      <c r="BX1272" s="13">
        <v>3.2258064516129031E-2</v>
      </c>
      <c r="BY1272" s="13">
        <v>3.2258064516129031E-2</v>
      </c>
      <c r="BZ1272" s="13">
        <v>3.2258064516129031E-2</v>
      </c>
      <c r="CA1272" s="13"/>
      <c r="CB1272" s="13"/>
      <c r="CC1272" s="13"/>
      <c r="CD1272" s="13"/>
      <c r="CE1272" s="13">
        <v>169.08694444464984</v>
      </c>
    </row>
    <row r="1273" spans="1:83" x14ac:dyDescent="0.2">
      <c r="A1273" s="10" t="s">
        <v>35</v>
      </c>
      <c r="B1273" s="10">
        <v>817</v>
      </c>
      <c r="C1273" s="10" t="s">
        <v>93</v>
      </c>
      <c r="D1273" s="10">
        <v>2025</v>
      </c>
      <c r="E1273" s="13">
        <v>3</v>
      </c>
      <c r="F1273" s="13" t="s">
        <v>1593</v>
      </c>
      <c r="G1273" s="13">
        <v>152828.04000000021</v>
      </c>
      <c r="H1273" s="13">
        <v>152828.04000000012</v>
      </c>
      <c r="I1273" s="13">
        <v>150506.14000000025</v>
      </c>
      <c r="J1273" s="13">
        <v>127924.00000000019</v>
      </c>
      <c r="K1273" s="13">
        <v>111849.0000000002</v>
      </c>
      <c r="L1273" s="13">
        <v>91598.000000000087</v>
      </c>
      <c r="M1273" s="13">
        <v>88440.000000000073</v>
      </c>
      <c r="N1273" s="13">
        <v>81719.000000000073</v>
      </c>
      <c r="O1273" s="13">
        <v>62964.999999999964</v>
      </c>
      <c r="P1273" s="13">
        <v>52295.999999999964</v>
      </c>
      <c r="Q1273" s="13">
        <v>16841</v>
      </c>
      <c r="R1273" s="13">
        <v>16841</v>
      </c>
      <c r="S1273" s="13">
        <v>10500.000000000004</v>
      </c>
      <c r="T1273" s="13">
        <v>10500.000000000004</v>
      </c>
      <c r="U1273" s="13">
        <v>10500.000000000004</v>
      </c>
      <c r="V1273" s="13"/>
      <c r="W1273" s="13"/>
      <c r="X1273" s="13"/>
      <c r="Y1273" s="13"/>
      <c r="Z1273" s="13">
        <v>4929.9367741935548</v>
      </c>
      <c r="AA1273" s="13">
        <v>4929.9367741935521</v>
      </c>
      <c r="AB1273" s="13">
        <v>4855.0367741935561</v>
      </c>
      <c r="AC1273" s="13">
        <v>4126.5806451612962</v>
      </c>
      <c r="AD1273" s="13">
        <v>3608.0322580645229</v>
      </c>
      <c r="AE1273" s="13">
        <v>2954.77419354839</v>
      </c>
      <c r="AF1273" s="13">
        <v>2852.903225806454</v>
      </c>
      <c r="AG1273" s="13">
        <v>2636.0967741935506</v>
      </c>
      <c r="AH1273" s="13">
        <v>2031.1290322580633</v>
      </c>
      <c r="AI1273" s="13">
        <v>1686.9677419354828</v>
      </c>
      <c r="AJ1273" s="13">
        <v>543.25806451612902</v>
      </c>
      <c r="AK1273" s="13">
        <v>543.25806451612902</v>
      </c>
      <c r="AL1273" s="13">
        <v>338.70967741935493</v>
      </c>
      <c r="AM1273" s="13">
        <v>338.70967741935493</v>
      </c>
      <c r="AN1273" s="13">
        <v>338.70967741935493</v>
      </c>
      <c r="AO1273" s="13"/>
      <c r="AP1273" s="13"/>
      <c r="AQ1273" s="13"/>
      <c r="AR1273" s="13"/>
      <c r="AS1273" s="13">
        <v>182</v>
      </c>
      <c r="AT1273" s="13">
        <v>173</v>
      </c>
      <c r="AU1273" s="13">
        <v>155</v>
      </c>
      <c r="AV1273" s="13">
        <v>87</v>
      </c>
      <c r="AW1273" s="13">
        <v>60</v>
      </c>
      <c r="AX1273" s="13">
        <v>37</v>
      </c>
      <c r="AY1273" s="13">
        <v>34</v>
      </c>
      <c r="AZ1273" s="13">
        <v>29</v>
      </c>
      <c r="BA1273" s="13">
        <v>18</v>
      </c>
      <c r="BB1273" s="13">
        <v>13</v>
      </c>
      <c r="BC1273" s="13">
        <v>2</v>
      </c>
      <c r="BD1273" s="13">
        <v>2</v>
      </c>
      <c r="BE1273" s="13">
        <v>1</v>
      </c>
      <c r="BF1273" s="13">
        <v>1</v>
      </c>
      <c r="BG1273" s="13">
        <v>1</v>
      </c>
      <c r="BH1273" s="13"/>
      <c r="BI1273" s="13"/>
      <c r="BJ1273" s="13"/>
      <c r="BK1273" s="13"/>
      <c r="BL1273" s="13">
        <v>5.870967741935484</v>
      </c>
      <c r="BM1273" s="13">
        <v>5.580645161290323</v>
      </c>
      <c r="BN1273" s="13">
        <v>5</v>
      </c>
      <c r="BO1273" s="13">
        <v>2.806451612903226</v>
      </c>
      <c r="BP1273" s="13">
        <v>1.935483870967742</v>
      </c>
      <c r="BQ1273" s="13">
        <v>1.1935483870967742</v>
      </c>
      <c r="BR1273" s="13">
        <v>1.096774193548387</v>
      </c>
      <c r="BS1273" s="13">
        <v>0.93548387096774188</v>
      </c>
      <c r="BT1273" s="13">
        <v>0.58064516129032262</v>
      </c>
      <c r="BU1273" s="13">
        <v>0.41935483870967744</v>
      </c>
      <c r="BV1273" s="13">
        <v>6.4516129032258063E-2</v>
      </c>
      <c r="BW1273" s="13">
        <v>6.4516129032258063E-2</v>
      </c>
      <c r="BX1273" s="13">
        <v>3.2258064516129031E-2</v>
      </c>
      <c r="BY1273" s="13">
        <v>3.2258064516129031E-2</v>
      </c>
      <c r="BZ1273" s="13">
        <v>3.2258064516129031E-2</v>
      </c>
      <c r="CA1273" s="13"/>
      <c r="CB1273" s="13"/>
      <c r="CC1273" s="13"/>
      <c r="CD1273" s="13"/>
      <c r="CE1273" s="13">
        <v>133.84499999988824</v>
      </c>
    </row>
    <row r="1274" spans="1:83" x14ac:dyDescent="0.2">
      <c r="A1274" s="10" t="s">
        <v>35</v>
      </c>
      <c r="B1274" s="10">
        <v>550</v>
      </c>
      <c r="C1274" s="10" t="s">
        <v>178</v>
      </c>
      <c r="D1274" s="10">
        <v>2025</v>
      </c>
      <c r="E1274" s="13">
        <v>3</v>
      </c>
      <c r="F1274" s="13" t="s">
        <v>1594</v>
      </c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>
        <v>16</v>
      </c>
    </row>
    <row r="1275" spans="1:83" x14ac:dyDescent="0.2">
      <c r="A1275" s="10" t="s">
        <v>35</v>
      </c>
      <c r="B1275" s="10">
        <v>557</v>
      </c>
      <c r="C1275" s="10" t="s">
        <v>182</v>
      </c>
      <c r="D1275" s="10">
        <v>2025</v>
      </c>
      <c r="E1275" s="13">
        <v>3</v>
      </c>
      <c r="F1275" s="13" t="s">
        <v>1579</v>
      </c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>
        <v>8</v>
      </c>
    </row>
    <row r="1276" spans="1:83" x14ac:dyDescent="0.2">
      <c r="A1276" s="10" t="s">
        <v>35</v>
      </c>
      <c r="B1276" s="10">
        <v>805</v>
      </c>
      <c r="C1276" s="10" t="s">
        <v>137</v>
      </c>
      <c r="D1276" s="10">
        <v>2025</v>
      </c>
      <c r="E1276" s="13">
        <v>3</v>
      </c>
      <c r="F1276" s="13" t="s">
        <v>1586</v>
      </c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>
        <v>2.3000000000000003</v>
      </c>
    </row>
    <row r="1277" spans="1:83" x14ac:dyDescent="0.2">
      <c r="A1277" s="10" t="s">
        <v>35</v>
      </c>
      <c r="B1277" s="10">
        <v>544</v>
      </c>
      <c r="C1277" s="10" t="s">
        <v>99</v>
      </c>
      <c r="D1277" s="10">
        <v>2025</v>
      </c>
      <c r="E1277" s="13">
        <v>3</v>
      </c>
      <c r="F1277" s="13" t="s">
        <v>1590</v>
      </c>
      <c r="G1277" s="13">
        <v>33814.999999999978</v>
      </c>
      <c r="H1277" s="13">
        <v>33814.999999999978</v>
      </c>
      <c r="I1277" s="13">
        <v>33123.999999999985</v>
      </c>
      <c r="J1277" s="13">
        <v>26037.999999999993</v>
      </c>
      <c r="K1277" s="13">
        <v>21217.999999999993</v>
      </c>
      <c r="L1277" s="13">
        <v>13445</v>
      </c>
      <c r="M1277" s="13">
        <v>11320</v>
      </c>
      <c r="N1277" s="13">
        <v>8832</v>
      </c>
      <c r="O1277" s="13">
        <v>5707.0000000000009</v>
      </c>
      <c r="P1277" s="13">
        <v>3000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>
        <v>1090.8064516129025</v>
      </c>
      <c r="AA1277" s="13">
        <v>1090.8064516129025</v>
      </c>
      <c r="AB1277" s="13">
        <v>1068.5161290322576</v>
      </c>
      <c r="AC1277" s="13">
        <v>839.93548387096746</v>
      </c>
      <c r="AD1277" s="13">
        <v>684.45161290322562</v>
      </c>
      <c r="AE1277" s="13">
        <v>433.70967741935482</v>
      </c>
      <c r="AF1277" s="13">
        <v>365.16129032258067</v>
      </c>
      <c r="AG1277" s="13">
        <v>284.90322580645159</v>
      </c>
      <c r="AH1277" s="13">
        <v>184.09677419354841</v>
      </c>
      <c r="AI1277" s="13">
        <v>96.774193548387103</v>
      </c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>
        <v>54</v>
      </c>
      <c r="AT1277" s="13">
        <v>53</v>
      </c>
      <c r="AU1277" s="13">
        <v>47</v>
      </c>
      <c r="AV1277" s="13">
        <v>25</v>
      </c>
      <c r="AW1277" s="13">
        <v>17</v>
      </c>
      <c r="AX1277" s="13">
        <v>8</v>
      </c>
      <c r="AY1277" s="13">
        <v>6</v>
      </c>
      <c r="AZ1277" s="13">
        <v>4</v>
      </c>
      <c r="BA1277" s="13">
        <v>2</v>
      </c>
      <c r="BB1277" s="13">
        <v>1</v>
      </c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>
        <v>1.7419354838709677</v>
      </c>
      <c r="BM1277" s="13">
        <v>1.7096774193548387</v>
      </c>
      <c r="BN1277" s="13">
        <v>1.5161290322580645</v>
      </c>
      <c r="BO1277" s="13">
        <v>0.80645161290322576</v>
      </c>
      <c r="BP1277" s="13">
        <v>0.54838709677419351</v>
      </c>
      <c r="BQ1277" s="13">
        <v>0.25806451612903225</v>
      </c>
      <c r="BR1277" s="13">
        <v>0.19354838709677419</v>
      </c>
      <c r="BS1277" s="13">
        <v>0.12903225806451613</v>
      </c>
      <c r="BT1277" s="13">
        <v>6.4516129032258063E-2</v>
      </c>
      <c r="BU1277" s="13">
        <v>3.2258064516129031E-2</v>
      </c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>
        <v>114.01611111108679</v>
      </c>
    </row>
    <row r="1278" spans="1:83" x14ac:dyDescent="0.2">
      <c r="A1278" s="10" t="s">
        <v>35</v>
      </c>
      <c r="B1278" s="10">
        <v>838</v>
      </c>
      <c r="C1278" s="10" t="s">
        <v>98</v>
      </c>
      <c r="D1278" s="10">
        <v>2025</v>
      </c>
      <c r="E1278" s="13">
        <v>3</v>
      </c>
      <c r="F1278" s="13" t="s">
        <v>1589</v>
      </c>
      <c r="G1278" s="13">
        <v>282347.1299999996</v>
      </c>
      <c r="H1278" s="13">
        <v>282347.12999999966</v>
      </c>
      <c r="I1278" s="13">
        <v>277003.06999999954</v>
      </c>
      <c r="J1278" s="13">
        <v>238817.95000000039</v>
      </c>
      <c r="K1278" s="13">
        <v>215100.00000000052</v>
      </c>
      <c r="L1278" s="13">
        <v>187874.00000000035</v>
      </c>
      <c r="M1278" s="13">
        <v>179053.00000000038</v>
      </c>
      <c r="N1278" s="13">
        <v>168610.00000000035</v>
      </c>
      <c r="O1278" s="13">
        <v>146727.00000000038</v>
      </c>
      <c r="P1278" s="13">
        <v>128136.00000000019</v>
      </c>
      <c r="Q1278" s="13">
        <v>62723.999999999971</v>
      </c>
      <c r="R1278" s="13">
        <v>62723.999999999971</v>
      </c>
      <c r="S1278" s="13">
        <v>22872.000000000007</v>
      </c>
      <c r="T1278" s="13">
        <v>22872.000000000007</v>
      </c>
      <c r="U1278" s="13">
        <v>22872.000000000007</v>
      </c>
      <c r="V1278" s="13"/>
      <c r="W1278" s="13"/>
      <c r="X1278" s="13"/>
      <c r="Y1278" s="13"/>
      <c r="Z1278" s="13">
        <v>9107.971935483858</v>
      </c>
      <c r="AA1278" s="13">
        <v>9107.9719354838599</v>
      </c>
      <c r="AB1278" s="13">
        <v>8935.5829032257916</v>
      </c>
      <c r="AC1278" s="13">
        <v>7703.8048387096896</v>
      </c>
      <c r="AD1278" s="13">
        <v>6938.7096774193715</v>
      </c>
      <c r="AE1278" s="13">
        <v>6060.4516129032372</v>
      </c>
      <c r="AF1278" s="13">
        <v>5775.9032258064635</v>
      </c>
      <c r="AG1278" s="13">
        <v>5439.032258064527</v>
      </c>
      <c r="AH1278" s="13">
        <v>4733.1290322580771</v>
      </c>
      <c r="AI1278" s="13">
        <v>4133.4193548387157</v>
      </c>
      <c r="AJ1278" s="13">
        <v>2023.3548387096764</v>
      </c>
      <c r="AK1278" s="13">
        <v>2023.3548387096764</v>
      </c>
      <c r="AL1278" s="13">
        <v>737.80645161290352</v>
      </c>
      <c r="AM1278" s="13">
        <v>737.80645161290352</v>
      </c>
      <c r="AN1278" s="13">
        <v>737.80645161290352</v>
      </c>
      <c r="AO1278" s="13"/>
      <c r="AP1278" s="13"/>
      <c r="AQ1278" s="13"/>
      <c r="AR1278" s="13"/>
      <c r="AS1278" s="13">
        <v>303</v>
      </c>
      <c r="AT1278" s="13">
        <v>292</v>
      </c>
      <c r="AU1278" s="13">
        <v>250</v>
      </c>
      <c r="AV1278" s="13">
        <v>137</v>
      </c>
      <c r="AW1278" s="13">
        <v>98</v>
      </c>
      <c r="AX1278" s="13">
        <v>67</v>
      </c>
      <c r="AY1278" s="13">
        <v>59</v>
      </c>
      <c r="AZ1278" s="13">
        <v>51</v>
      </c>
      <c r="BA1278" s="13">
        <v>38</v>
      </c>
      <c r="BB1278" s="13">
        <v>30</v>
      </c>
      <c r="BC1278" s="13">
        <v>9</v>
      </c>
      <c r="BD1278" s="13">
        <v>9</v>
      </c>
      <c r="BE1278" s="13">
        <v>2</v>
      </c>
      <c r="BF1278" s="13">
        <v>2</v>
      </c>
      <c r="BG1278" s="13">
        <v>2</v>
      </c>
      <c r="BH1278" s="13"/>
      <c r="BI1278" s="13"/>
      <c r="BJ1278" s="13"/>
      <c r="BK1278" s="13"/>
      <c r="BL1278" s="13">
        <v>9.7741935483870961</v>
      </c>
      <c r="BM1278" s="13">
        <v>9.4193548387096779</v>
      </c>
      <c r="BN1278" s="13">
        <v>8.064516129032258</v>
      </c>
      <c r="BO1278" s="13">
        <v>4.419354838709677</v>
      </c>
      <c r="BP1278" s="13">
        <v>3.161290322580645</v>
      </c>
      <c r="BQ1278" s="13">
        <v>2.161290322580645</v>
      </c>
      <c r="BR1278" s="13">
        <v>1.903225806451613</v>
      </c>
      <c r="BS1278" s="13">
        <v>1.6451612903225807</v>
      </c>
      <c r="BT1278" s="13">
        <v>1.2258064516129032</v>
      </c>
      <c r="BU1278" s="13">
        <v>0.967741935483871</v>
      </c>
      <c r="BV1278" s="13">
        <v>0.29032258064516131</v>
      </c>
      <c r="BW1278" s="13">
        <v>0.29032258064516131</v>
      </c>
      <c r="BX1278" s="13">
        <v>6.4516129032258063E-2</v>
      </c>
      <c r="BY1278" s="13">
        <v>6.4516129032258063E-2</v>
      </c>
      <c r="BZ1278" s="13">
        <v>6.4516129032258063E-2</v>
      </c>
      <c r="CA1278" s="13"/>
      <c r="CB1278" s="13"/>
      <c r="CC1278" s="13"/>
      <c r="CD1278" s="13"/>
      <c r="CE1278" s="13">
        <v>156.69027777711628</v>
      </c>
    </row>
    <row r="1279" spans="1:83" x14ac:dyDescent="0.2">
      <c r="A1279" s="10" t="s">
        <v>35</v>
      </c>
      <c r="B1279" s="10">
        <v>896</v>
      </c>
      <c r="C1279" s="10" t="s">
        <v>196</v>
      </c>
      <c r="D1279" s="10">
        <v>2025</v>
      </c>
      <c r="E1279" s="13">
        <v>3</v>
      </c>
      <c r="F1279" s="13" t="s">
        <v>1580</v>
      </c>
      <c r="G1279" s="13">
        <v>61958.059999999969</v>
      </c>
      <c r="H1279" s="13">
        <v>61958.059999999969</v>
      </c>
      <c r="I1279" s="13">
        <v>56184.92</v>
      </c>
      <c r="J1279" s="13">
        <v>39532.999999999985</v>
      </c>
      <c r="K1279" s="13">
        <v>34203.999999999985</v>
      </c>
      <c r="L1279" s="13">
        <v>25285.999999999982</v>
      </c>
      <c r="M1279" s="13">
        <v>24285.999999999982</v>
      </c>
      <c r="N1279" s="13">
        <v>21344.999999999989</v>
      </c>
      <c r="O1279" s="13">
        <v>14147.000000000004</v>
      </c>
      <c r="P1279" s="13">
        <v>12113.000000000004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>
        <v>1998.6470967741925</v>
      </c>
      <c r="AA1279" s="13">
        <v>1998.6470967741925</v>
      </c>
      <c r="AB1279" s="13">
        <v>1812.4167741935482</v>
      </c>
      <c r="AC1279" s="13">
        <v>1275.2580645161286</v>
      </c>
      <c r="AD1279" s="13">
        <v>1103.3548387096769</v>
      </c>
      <c r="AE1279" s="13">
        <v>815.67741935483809</v>
      </c>
      <c r="AF1279" s="13">
        <v>783.41935483870907</v>
      </c>
      <c r="AG1279" s="13">
        <v>688.54838709677381</v>
      </c>
      <c r="AH1279" s="13">
        <v>456.35483870967755</v>
      </c>
      <c r="AI1279" s="13">
        <v>390.74193548387109</v>
      </c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>
        <v>162</v>
      </c>
      <c r="AT1279" s="13">
        <v>133</v>
      </c>
      <c r="AU1279" s="13">
        <v>83</v>
      </c>
      <c r="AV1279" s="13">
        <v>31</v>
      </c>
      <c r="AW1279" s="13">
        <v>22</v>
      </c>
      <c r="AX1279" s="13">
        <v>12</v>
      </c>
      <c r="AY1279" s="13">
        <v>11</v>
      </c>
      <c r="AZ1279" s="13">
        <v>9</v>
      </c>
      <c r="BA1279" s="13">
        <v>5</v>
      </c>
      <c r="BB1279" s="13">
        <v>4</v>
      </c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>
        <v>5.225806451612903</v>
      </c>
      <c r="BM1279" s="13">
        <v>4.290322580645161</v>
      </c>
      <c r="BN1279" s="13">
        <v>2.6774193548387095</v>
      </c>
      <c r="BO1279" s="13">
        <v>1</v>
      </c>
      <c r="BP1279" s="13">
        <v>0.70967741935483875</v>
      </c>
      <c r="BQ1279" s="13">
        <v>0.38709677419354838</v>
      </c>
      <c r="BR1279" s="13">
        <v>0.35483870967741937</v>
      </c>
      <c r="BS1279" s="13">
        <v>0.29032258064516131</v>
      </c>
      <c r="BT1279" s="13">
        <v>0.16129032258064516</v>
      </c>
      <c r="BU1279" s="13">
        <v>0.12903225806451613</v>
      </c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>
        <v>182.45888888864312</v>
      </c>
    </row>
    <row r="1280" spans="1:83" x14ac:dyDescent="0.2">
      <c r="A1280" s="10" t="s">
        <v>35</v>
      </c>
      <c r="B1280" s="10">
        <v>520</v>
      </c>
      <c r="C1280" s="10" t="s">
        <v>101</v>
      </c>
      <c r="D1280" s="10">
        <v>2025</v>
      </c>
      <c r="E1280" s="13">
        <v>3</v>
      </c>
      <c r="F1280" s="13" t="s">
        <v>1588</v>
      </c>
      <c r="G1280" s="13">
        <v>254670.47999999981</v>
      </c>
      <c r="H1280" s="13">
        <v>254670.47999999989</v>
      </c>
      <c r="I1280" s="13">
        <v>248182.33999999994</v>
      </c>
      <c r="J1280" s="13">
        <v>204238.00000000026</v>
      </c>
      <c r="K1280" s="13">
        <v>169794.00000000023</v>
      </c>
      <c r="L1280" s="13">
        <v>133755.00000000026</v>
      </c>
      <c r="M1280" s="13">
        <v>120119.00000000009</v>
      </c>
      <c r="N1280" s="13">
        <v>115860.00000000004</v>
      </c>
      <c r="O1280" s="13">
        <v>92351.999999999971</v>
      </c>
      <c r="P1280" s="13">
        <v>92351.999999999971</v>
      </c>
      <c r="Q1280" s="13">
        <v>49762.999999999971</v>
      </c>
      <c r="R1280" s="13">
        <v>49762.999999999971</v>
      </c>
      <c r="S1280" s="13">
        <v>10500.000000000005</v>
      </c>
      <c r="T1280" s="13">
        <v>10500.000000000005</v>
      </c>
      <c r="U1280" s="13">
        <v>10500.000000000005</v>
      </c>
      <c r="V1280" s="13"/>
      <c r="W1280" s="13"/>
      <c r="X1280" s="13"/>
      <c r="Y1280" s="13"/>
      <c r="Z1280" s="13">
        <v>8215.1767741935419</v>
      </c>
      <c r="AA1280" s="13">
        <v>8215.1767741935455</v>
      </c>
      <c r="AB1280" s="13">
        <v>8005.8819354838688</v>
      </c>
      <c r="AC1280" s="13">
        <v>6588.3225806451701</v>
      </c>
      <c r="AD1280" s="13">
        <v>5477.22580645162</v>
      </c>
      <c r="AE1280" s="13">
        <v>4314.6774193548472</v>
      </c>
      <c r="AF1280" s="13">
        <v>3874.8064516129061</v>
      </c>
      <c r="AG1280" s="13">
        <v>3737.4193548387111</v>
      </c>
      <c r="AH1280" s="13">
        <v>2979.0967741935474</v>
      </c>
      <c r="AI1280" s="13">
        <v>2979.0967741935474</v>
      </c>
      <c r="AJ1280" s="13">
        <v>1605.2580645161281</v>
      </c>
      <c r="AK1280" s="13">
        <v>1605.2580645161281</v>
      </c>
      <c r="AL1280" s="13">
        <v>338.70967741935499</v>
      </c>
      <c r="AM1280" s="13">
        <v>338.70967741935499</v>
      </c>
      <c r="AN1280" s="13">
        <v>338.70967741935499</v>
      </c>
      <c r="AO1280" s="13"/>
      <c r="AP1280" s="13"/>
      <c r="AQ1280" s="13"/>
      <c r="AR1280" s="13"/>
      <c r="AS1280" s="13">
        <v>360</v>
      </c>
      <c r="AT1280" s="13">
        <v>338</v>
      </c>
      <c r="AU1280" s="13">
        <v>286</v>
      </c>
      <c r="AV1280" s="13">
        <v>148</v>
      </c>
      <c r="AW1280" s="13">
        <v>91</v>
      </c>
      <c r="AX1280" s="13">
        <v>50</v>
      </c>
      <c r="AY1280" s="13">
        <v>38</v>
      </c>
      <c r="AZ1280" s="13">
        <v>35</v>
      </c>
      <c r="BA1280" s="13">
        <v>21</v>
      </c>
      <c r="BB1280" s="13">
        <v>21</v>
      </c>
      <c r="BC1280" s="13">
        <v>8</v>
      </c>
      <c r="BD1280" s="13">
        <v>8</v>
      </c>
      <c r="BE1280" s="13">
        <v>1</v>
      </c>
      <c r="BF1280" s="13">
        <v>1</v>
      </c>
      <c r="BG1280" s="13">
        <v>1</v>
      </c>
      <c r="BH1280" s="13"/>
      <c r="BI1280" s="13"/>
      <c r="BJ1280" s="13"/>
      <c r="BK1280" s="13"/>
      <c r="BL1280" s="13">
        <v>11.612903225806452</v>
      </c>
      <c r="BM1280" s="13">
        <v>10.903225806451612</v>
      </c>
      <c r="BN1280" s="13">
        <v>9.2258064516129039</v>
      </c>
      <c r="BO1280" s="13">
        <v>4.774193548387097</v>
      </c>
      <c r="BP1280" s="13">
        <v>2.935483870967742</v>
      </c>
      <c r="BQ1280" s="13">
        <v>1.6129032258064515</v>
      </c>
      <c r="BR1280" s="13">
        <v>1.2258064516129032</v>
      </c>
      <c r="BS1280" s="13">
        <v>1.1290322580645162</v>
      </c>
      <c r="BT1280" s="13">
        <v>0.67741935483870963</v>
      </c>
      <c r="BU1280" s="13">
        <v>0.67741935483870963</v>
      </c>
      <c r="BV1280" s="13">
        <v>0.25806451612903225</v>
      </c>
      <c r="BW1280" s="13">
        <v>0.25806451612903225</v>
      </c>
      <c r="BX1280" s="13">
        <v>3.2258064516129031E-2</v>
      </c>
      <c r="BY1280" s="13">
        <v>3.2258064516129031E-2</v>
      </c>
      <c r="BZ1280" s="13">
        <v>3.2258064516129031E-2</v>
      </c>
      <c r="CA1280" s="13"/>
      <c r="CB1280" s="13"/>
      <c r="CC1280" s="13"/>
      <c r="CD1280" s="13"/>
      <c r="CE1280" s="13">
        <v>178.02944444489432</v>
      </c>
    </row>
    <row r="1281" spans="1:83" x14ac:dyDescent="0.2">
      <c r="A1281" s="10" t="s">
        <v>35</v>
      </c>
      <c r="B1281" s="10">
        <v>886</v>
      </c>
      <c r="C1281" s="10" t="s">
        <v>116</v>
      </c>
      <c r="D1281" s="10">
        <v>2025</v>
      </c>
      <c r="E1281" s="13">
        <v>3</v>
      </c>
      <c r="F1281" s="13" t="s">
        <v>1583</v>
      </c>
      <c r="G1281" s="13">
        <v>2079</v>
      </c>
      <c r="H1281" s="13">
        <v>2079</v>
      </c>
      <c r="I1281" s="13">
        <v>2079</v>
      </c>
      <c r="J1281" s="13">
        <v>719</v>
      </c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>
        <v>67.064516129032256</v>
      </c>
      <c r="AA1281" s="13">
        <v>67.064516129032256</v>
      </c>
      <c r="AB1281" s="13">
        <v>67.064516129032256</v>
      </c>
      <c r="AC1281" s="13">
        <v>23.193548387096776</v>
      </c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>
        <v>5</v>
      </c>
      <c r="AT1281" s="13">
        <v>5</v>
      </c>
      <c r="AU1281" s="13">
        <v>5</v>
      </c>
      <c r="AV1281" s="13">
        <v>1</v>
      </c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>
        <v>0.16129032258064516</v>
      </c>
      <c r="BM1281" s="13">
        <v>0.16129032258064516</v>
      </c>
      <c r="BN1281" s="13">
        <v>0.16129032258064516</v>
      </c>
      <c r="BO1281" s="13">
        <v>3.2258064516129031E-2</v>
      </c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>
        <v>8.2791666666744277</v>
      </c>
    </row>
    <row r="1282" spans="1:83" x14ac:dyDescent="0.2">
      <c r="A1282" s="10" t="s">
        <v>35</v>
      </c>
      <c r="B1282" s="10">
        <v>832</v>
      </c>
      <c r="C1282" s="10" t="s">
        <v>115</v>
      </c>
      <c r="D1282" s="10">
        <v>2025</v>
      </c>
      <c r="E1282" s="13">
        <v>3</v>
      </c>
      <c r="F1282" s="13" t="s">
        <v>1587</v>
      </c>
      <c r="G1282" s="13">
        <v>3000</v>
      </c>
      <c r="H1282" s="13">
        <v>3000</v>
      </c>
      <c r="I1282" s="13">
        <v>3000</v>
      </c>
      <c r="J1282" s="13">
        <v>3000</v>
      </c>
      <c r="K1282" s="13">
        <v>3000</v>
      </c>
      <c r="L1282" s="13">
        <v>3000</v>
      </c>
      <c r="M1282" s="13">
        <v>3000</v>
      </c>
      <c r="N1282" s="13">
        <v>3000</v>
      </c>
      <c r="O1282" s="13">
        <v>3000</v>
      </c>
      <c r="P1282" s="13">
        <v>3000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>
        <v>96.774193548387103</v>
      </c>
      <c r="AA1282" s="13">
        <v>96.774193548387103</v>
      </c>
      <c r="AB1282" s="13">
        <v>96.774193548387103</v>
      </c>
      <c r="AC1282" s="13">
        <v>96.774193548387103</v>
      </c>
      <c r="AD1282" s="13">
        <v>96.774193548387103</v>
      </c>
      <c r="AE1282" s="13">
        <v>96.774193548387103</v>
      </c>
      <c r="AF1282" s="13">
        <v>96.774193548387103</v>
      </c>
      <c r="AG1282" s="13">
        <v>96.774193548387103</v>
      </c>
      <c r="AH1282" s="13">
        <v>96.774193548387103</v>
      </c>
      <c r="AI1282" s="13">
        <v>96.774193548387103</v>
      </c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>
        <v>1</v>
      </c>
      <c r="AT1282" s="13">
        <v>1</v>
      </c>
      <c r="AU1282" s="13">
        <v>1</v>
      </c>
      <c r="AV1282" s="13">
        <v>1</v>
      </c>
      <c r="AW1282" s="13">
        <v>1</v>
      </c>
      <c r="AX1282" s="13">
        <v>1</v>
      </c>
      <c r="AY1282" s="13">
        <v>1</v>
      </c>
      <c r="AZ1282" s="13">
        <v>1</v>
      </c>
      <c r="BA1282" s="13">
        <v>1</v>
      </c>
      <c r="BB1282" s="13">
        <v>1</v>
      </c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>
        <v>3.2258064516129031E-2</v>
      </c>
      <c r="BM1282" s="13">
        <v>3.2258064516129031E-2</v>
      </c>
      <c r="BN1282" s="13">
        <v>3.2258064516129031E-2</v>
      </c>
      <c r="BO1282" s="13">
        <v>3.2258064516129031E-2</v>
      </c>
      <c r="BP1282" s="13">
        <v>3.2258064516129031E-2</v>
      </c>
      <c r="BQ1282" s="13">
        <v>3.2258064516129031E-2</v>
      </c>
      <c r="BR1282" s="13">
        <v>3.2258064516129031E-2</v>
      </c>
      <c r="BS1282" s="13">
        <v>3.2258064516129031E-2</v>
      </c>
      <c r="BT1282" s="13">
        <v>3.2258064516129031E-2</v>
      </c>
      <c r="BU1282" s="13">
        <v>3.2258064516129031E-2</v>
      </c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</row>
    <row r="1283" spans="1:83" x14ac:dyDescent="0.2">
      <c r="A1283" s="10" t="s">
        <v>35</v>
      </c>
      <c r="B1283" s="10">
        <v>543</v>
      </c>
      <c r="C1283" s="10" t="s">
        <v>110</v>
      </c>
      <c r="D1283" s="10">
        <v>2025</v>
      </c>
      <c r="E1283" s="13">
        <v>3</v>
      </c>
      <c r="F1283" s="13" t="s">
        <v>1591</v>
      </c>
      <c r="G1283" s="13">
        <v>57108.059999999969</v>
      </c>
      <c r="H1283" s="13">
        <v>57108.059999999969</v>
      </c>
      <c r="I1283" s="13">
        <v>55644.059999999969</v>
      </c>
      <c r="J1283" s="13">
        <v>47229.999999999964</v>
      </c>
      <c r="K1283" s="13">
        <v>36910.999999999971</v>
      </c>
      <c r="L1283" s="13">
        <v>29897.999999999971</v>
      </c>
      <c r="M1283" s="13">
        <v>26690.999999999971</v>
      </c>
      <c r="N1283" s="13">
        <v>24258.999999999978</v>
      </c>
      <c r="O1283" s="13">
        <v>16106.000000000004</v>
      </c>
      <c r="P1283" s="13">
        <v>16106.000000000004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>
        <v>1842.1954838709667</v>
      </c>
      <c r="AA1283" s="13">
        <v>1842.1954838709667</v>
      </c>
      <c r="AB1283" s="13">
        <v>1794.9696774193537</v>
      </c>
      <c r="AC1283" s="13">
        <v>1523.548387096773</v>
      </c>
      <c r="AD1283" s="13">
        <v>1190.6774193548379</v>
      </c>
      <c r="AE1283" s="13">
        <v>964.45161290322483</v>
      </c>
      <c r="AF1283" s="13">
        <v>860.99999999999909</v>
      </c>
      <c r="AG1283" s="13">
        <v>782.54838709677347</v>
      </c>
      <c r="AH1283" s="13">
        <v>519.54838709677426</v>
      </c>
      <c r="AI1283" s="13">
        <v>519.54838709677426</v>
      </c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>
        <v>86</v>
      </c>
      <c r="AT1283" s="13">
        <v>79</v>
      </c>
      <c r="AU1283" s="13">
        <v>66</v>
      </c>
      <c r="AV1283" s="13">
        <v>40</v>
      </c>
      <c r="AW1283" s="13">
        <v>23</v>
      </c>
      <c r="AX1283" s="13">
        <v>15</v>
      </c>
      <c r="AY1283" s="13">
        <v>12</v>
      </c>
      <c r="AZ1283" s="13">
        <v>10</v>
      </c>
      <c r="BA1283" s="13">
        <v>5</v>
      </c>
      <c r="BB1283" s="13">
        <v>5</v>
      </c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>
        <v>2.774193548387097</v>
      </c>
      <c r="BM1283" s="13">
        <v>2.5483870967741935</v>
      </c>
      <c r="BN1283" s="13">
        <v>2.129032258064516</v>
      </c>
      <c r="BO1283" s="13">
        <v>1.2903225806451613</v>
      </c>
      <c r="BP1283" s="13">
        <v>0.74193548387096775</v>
      </c>
      <c r="BQ1283" s="13">
        <v>0.4838709677419355</v>
      </c>
      <c r="BR1283" s="13">
        <v>0.38709677419354838</v>
      </c>
      <c r="BS1283" s="13">
        <v>0.32258064516129031</v>
      </c>
      <c r="BT1283" s="13">
        <v>0.16129032258064516</v>
      </c>
      <c r="BU1283" s="13">
        <v>0.16129032258064516</v>
      </c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>
        <v>171.52972222205716</v>
      </c>
    </row>
    <row r="1284" spans="1:83" x14ac:dyDescent="0.2">
      <c r="A1284" s="10" t="s">
        <v>35</v>
      </c>
      <c r="B1284" s="10">
        <v>863</v>
      </c>
      <c r="C1284" s="10" t="s">
        <v>195</v>
      </c>
      <c r="D1284" s="10">
        <v>2025</v>
      </c>
      <c r="E1284" s="13">
        <v>3</v>
      </c>
      <c r="F1284" s="13" t="s">
        <v>1576</v>
      </c>
      <c r="G1284" s="13">
        <v>24274.019999999986</v>
      </c>
      <c r="H1284" s="13">
        <v>24274.01999999999</v>
      </c>
      <c r="I1284" s="13">
        <v>23353.01999999999</v>
      </c>
      <c r="J1284" s="13">
        <v>19176</v>
      </c>
      <c r="K1284" s="13">
        <v>13683.000000000002</v>
      </c>
      <c r="L1284" s="13">
        <v>11965.000000000002</v>
      </c>
      <c r="M1284" s="13">
        <v>10822.000000000002</v>
      </c>
      <c r="N1284" s="13">
        <v>9523.0000000000018</v>
      </c>
      <c r="O1284" s="13">
        <v>9523.0000000000018</v>
      </c>
      <c r="P1284" s="13">
        <v>9523.0000000000018</v>
      </c>
      <c r="Q1284" s="13">
        <v>6523.0000000000009</v>
      </c>
      <c r="R1284" s="13">
        <v>6523.0000000000009</v>
      </c>
      <c r="S1284" s="13"/>
      <c r="T1284" s="13"/>
      <c r="U1284" s="13"/>
      <c r="V1284" s="13"/>
      <c r="W1284" s="13"/>
      <c r="X1284" s="13"/>
      <c r="Y1284" s="13"/>
      <c r="Z1284" s="13">
        <v>783.03290322580597</v>
      </c>
      <c r="AA1284" s="13">
        <v>783.03290322580608</v>
      </c>
      <c r="AB1284" s="13">
        <v>753.32322580645132</v>
      </c>
      <c r="AC1284" s="13">
        <v>618.58064516129036</v>
      </c>
      <c r="AD1284" s="13">
        <v>441.38709677419359</v>
      </c>
      <c r="AE1284" s="13">
        <v>385.96774193548396</v>
      </c>
      <c r="AF1284" s="13">
        <v>349.09677419354847</v>
      </c>
      <c r="AG1284" s="13">
        <v>307.19354838709683</v>
      </c>
      <c r="AH1284" s="13">
        <v>307.19354838709683</v>
      </c>
      <c r="AI1284" s="13">
        <v>307.19354838709683</v>
      </c>
      <c r="AJ1284" s="13">
        <v>210.41935483870969</v>
      </c>
      <c r="AK1284" s="13">
        <v>210.41935483870969</v>
      </c>
      <c r="AL1284" s="13"/>
      <c r="AM1284" s="13"/>
      <c r="AN1284" s="13"/>
      <c r="AO1284" s="13"/>
      <c r="AP1284" s="13"/>
      <c r="AQ1284" s="13"/>
      <c r="AR1284" s="13"/>
      <c r="AS1284" s="13">
        <v>47</v>
      </c>
      <c r="AT1284" s="13">
        <v>38</v>
      </c>
      <c r="AU1284" s="13">
        <v>29</v>
      </c>
      <c r="AV1284" s="13">
        <v>15</v>
      </c>
      <c r="AW1284" s="13">
        <v>6</v>
      </c>
      <c r="AX1284" s="13">
        <v>4</v>
      </c>
      <c r="AY1284" s="13">
        <v>3</v>
      </c>
      <c r="AZ1284" s="13">
        <v>2</v>
      </c>
      <c r="BA1284" s="13">
        <v>2</v>
      </c>
      <c r="BB1284" s="13">
        <v>2</v>
      </c>
      <c r="BC1284" s="13">
        <v>1</v>
      </c>
      <c r="BD1284" s="13">
        <v>1</v>
      </c>
      <c r="BE1284" s="13"/>
      <c r="BF1284" s="13"/>
      <c r="BG1284" s="13"/>
      <c r="BH1284" s="13"/>
      <c r="BI1284" s="13"/>
      <c r="BJ1284" s="13"/>
      <c r="BK1284" s="13"/>
      <c r="BL1284" s="13">
        <v>1.5161290322580645</v>
      </c>
      <c r="BM1284" s="13">
        <v>1.2258064516129032</v>
      </c>
      <c r="BN1284" s="13">
        <v>0.93548387096774188</v>
      </c>
      <c r="BO1284" s="13">
        <v>0.4838709677419355</v>
      </c>
      <c r="BP1284" s="13">
        <v>0.19354838709677419</v>
      </c>
      <c r="BQ1284" s="13">
        <v>0.12903225806451613</v>
      </c>
      <c r="BR1284" s="13">
        <v>9.6774193548387094E-2</v>
      </c>
      <c r="BS1284" s="13">
        <v>6.4516129032258063E-2</v>
      </c>
      <c r="BT1284" s="13">
        <v>6.4516129032258063E-2</v>
      </c>
      <c r="BU1284" s="13">
        <v>6.4516129032258063E-2</v>
      </c>
      <c r="BV1284" s="13">
        <v>3.2258064516129031E-2</v>
      </c>
      <c r="BW1284" s="13">
        <v>3.2258064516129031E-2</v>
      </c>
      <c r="BX1284" s="13"/>
      <c r="BY1284" s="13"/>
      <c r="BZ1284" s="13"/>
      <c r="CA1284" s="13"/>
      <c r="CB1284" s="13"/>
      <c r="CC1284" s="13"/>
      <c r="CD1284" s="13"/>
      <c r="CE1284" s="13">
        <v>62.523611110963394</v>
      </c>
    </row>
    <row r="1285" spans="1:83" x14ac:dyDescent="0.2">
      <c r="A1285" s="10" t="s">
        <v>35</v>
      </c>
      <c r="B1285" s="10">
        <v>835</v>
      </c>
      <c r="C1285" s="10" t="s">
        <v>121</v>
      </c>
      <c r="D1285" s="10">
        <v>2025</v>
      </c>
      <c r="E1285" s="13">
        <v>3</v>
      </c>
      <c r="F1285" s="13" t="s">
        <v>1584</v>
      </c>
      <c r="G1285" s="13">
        <v>17974.97</v>
      </c>
      <c r="H1285" s="13">
        <v>17974.97</v>
      </c>
      <c r="I1285" s="13">
        <v>16849.950000000004</v>
      </c>
      <c r="J1285" s="13">
        <v>11417.000000000007</v>
      </c>
      <c r="K1285" s="13">
        <v>5562</v>
      </c>
      <c r="L1285" s="13">
        <v>2941</v>
      </c>
      <c r="M1285" s="13">
        <v>2941</v>
      </c>
      <c r="N1285" s="13">
        <v>1584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>
        <v>579.8377419354839</v>
      </c>
      <c r="AA1285" s="13">
        <v>579.8377419354839</v>
      </c>
      <c r="AB1285" s="13">
        <v>543.54677419354857</v>
      </c>
      <c r="AC1285" s="13">
        <v>368.29032258064541</v>
      </c>
      <c r="AD1285" s="13">
        <v>179.41935483870967</v>
      </c>
      <c r="AE1285" s="13">
        <v>94.870967741935488</v>
      </c>
      <c r="AF1285" s="13">
        <v>94.870967741935488</v>
      </c>
      <c r="AG1285" s="13">
        <v>51.096774193548384</v>
      </c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>
        <v>40</v>
      </c>
      <c r="AT1285" s="13">
        <v>38</v>
      </c>
      <c r="AU1285" s="13">
        <v>31</v>
      </c>
      <c r="AV1285" s="13">
        <v>15</v>
      </c>
      <c r="AW1285" s="13">
        <v>5</v>
      </c>
      <c r="AX1285" s="13">
        <v>2</v>
      </c>
      <c r="AY1285" s="13">
        <v>2</v>
      </c>
      <c r="AZ1285" s="13">
        <v>1</v>
      </c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>
        <v>1.2903225806451613</v>
      </c>
      <c r="BM1285" s="13">
        <v>1.2258064516129032</v>
      </c>
      <c r="BN1285" s="13">
        <v>1</v>
      </c>
      <c r="BO1285" s="13">
        <v>0.4838709677419355</v>
      </c>
      <c r="BP1285" s="13">
        <v>0.16129032258064516</v>
      </c>
      <c r="BQ1285" s="13">
        <v>6.4516129032258063E-2</v>
      </c>
      <c r="BR1285" s="13">
        <v>6.4516129032258063E-2</v>
      </c>
      <c r="BS1285" s="13">
        <v>3.2258064516129031E-2</v>
      </c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>
        <v>19.460833333507182</v>
      </c>
    </row>
    <row r="1286" spans="1:83" x14ac:dyDescent="0.2">
      <c r="A1286" s="10" t="s">
        <v>35</v>
      </c>
      <c r="B1286" s="10">
        <v>517</v>
      </c>
      <c r="C1286" s="10" t="s">
        <v>165</v>
      </c>
      <c r="D1286" s="10">
        <v>2025</v>
      </c>
      <c r="E1286" s="13">
        <v>3</v>
      </c>
      <c r="F1286" s="13" t="s">
        <v>1581</v>
      </c>
      <c r="G1286" s="13">
        <v>37086.010000000024</v>
      </c>
      <c r="H1286" s="13">
        <v>37086.010000000009</v>
      </c>
      <c r="I1286" s="13">
        <v>35826.970000000008</v>
      </c>
      <c r="J1286" s="13">
        <v>26725.000000000004</v>
      </c>
      <c r="K1286" s="13">
        <v>23132</v>
      </c>
      <c r="L1286" s="13">
        <v>18724</v>
      </c>
      <c r="M1286" s="13">
        <v>10998.000000000002</v>
      </c>
      <c r="N1286" s="13">
        <v>8296</v>
      </c>
      <c r="O1286" s="13">
        <v>5118</v>
      </c>
      <c r="P1286" s="13">
        <v>3006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>
        <v>1196.3229032258073</v>
      </c>
      <c r="AA1286" s="13">
        <v>1196.3229032258068</v>
      </c>
      <c r="AB1286" s="13">
        <v>1155.7087096774196</v>
      </c>
      <c r="AC1286" s="13">
        <v>862.09677419354853</v>
      </c>
      <c r="AD1286" s="13">
        <v>746.19354838709683</v>
      </c>
      <c r="AE1286" s="13">
        <v>604</v>
      </c>
      <c r="AF1286" s="13">
        <v>354.77419354838713</v>
      </c>
      <c r="AG1286" s="13">
        <v>267.61290322580646</v>
      </c>
      <c r="AH1286" s="13">
        <v>165.09677419354838</v>
      </c>
      <c r="AI1286" s="13">
        <v>96.967741935483872</v>
      </c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>
        <v>69</v>
      </c>
      <c r="AT1286" s="13">
        <v>61</v>
      </c>
      <c r="AU1286" s="13">
        <v>52</v>
      </c>
      <c r="AV1286" s="13">
        <v>24</v>
      </c>
      <c r="AW1286" s="13">
        <v>18</v>
      </c>
      <c r="AX1286" s="13">
        <v>13</v>
      </c>
      <c r="AY1286" s="13">
        <v>6</v>
      </c>
      <c r="AZ1286" s="13">
        <v>4</v>
      </c>
      <c r="BA1286" s="13">
        <v>2</v>
      </c>
      <c r="BB1286" s="13">
        <v>1</v>
      </c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>
        <v>2.225806451612903</v>
      </c>
      <c r="BM1286" s="13">
        <v>1.967741935483871</v>
      </c>
      <c r="BN1286" s="13">
        <v>1.6774193548387097</v>
      </c>
      <c r="BO1286" s="13">
        <v>0.77419354838709675</v>
      </c>
      <c r="BP1286" s="13">
        <v>0.58064516129032262</v>
      </c>
      <c r="BQ1286" s="13">
        <v>0.41935483870967744</v>
      </c>
      <c r="BR1286" s="13">
        <v>0.19354838709677419</v>
      </c>
      <c r="BS1286" s="13">
        <v>0.12903225806451613</v>
      </c>
      <c r="BT1286" s="13">
        <v>6.4516129032258063E-2</v>
      </c>
      <c r="BU1286" s="13">
        <v>3.2258064516129031E-2</v>
      </c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>
        <v>97.731388889136724</v>
      </c>
    </row>
    <row r="1287" spans="1:83" x14ac:dyDescent="0.2">
      <c r="A1287" s="10" t="s">
        <v>39</v>
      </c>
      <c r="B1287" s="10">
        <v>547</v>
      </c>
      <c r="C1287" s="10" t="s">
        <v>94</v>
      </c>
      <c r="D1287" s="10">
        <v>2025</v>
      </c>
      <c r="E1287" s="13">
        <v>3</v>
      </c>
      <c r="F1287" s="13" t="s">
        <v>1601</v>
      </c>
      <c r="G1287" s="13">
        <v>200699.02000000016</v>
      </c>
      <c r="H1287" s="13">
        <v>200699.02000000014</v>
      </c>
      <c r="I1287" s="13">
        <v>196051.03000000009</v>
      </c>
      <c r="J1287" s="13">
        <v>166064.00000000006</v>
      </c>
      <c r="K1287" s="13">
        <v>148606.00000000009</v>
      </c>
      <c r="L1287" s="13">
        <v>123102.0000000001</v>
      </c>
      <c r="M1287" s="13">
        <v>109887.0000000001</v>
      </c>
      <c r="N1287" s="13">
        <v>105900.00000000007</v>
      </c>
      <c r="O1287" s="13">
        <v>95716.000000000058</v>
      </c>
      <c r="P1287" s="13">
        <v>89701.000000000029</v>
      </c>
      <c r="Q1287" s="13">
        <v>11000</v>
      </c>
      <c r="R1287" s="13">
        <v>11000</v>
      </c>
      <c r="S1287" s="13"/>
      <c r="T1287" s="13"/>
      <c r="U1287" s="13"/>
      <c r="V1287" s="13"/>
      <c r="W1287" s="13"/>
      <c r="X1287" s="13"/>
      <c r="Y1287" s="13"/>
      <c r="Z1287" s="13">
        <v>6474.1619354838758</v>
      </c>
      <c r="AA1287" s="13">
        <v>6474.1619354838749</v>
      </c>
      <c r="AB1287" s="13">
        <v>6324.2267741935511</v>
      </c>
      <c r="AC1287" s="13">
        <v>5356.9032258064535</v>
      </c>
      <c r="AD1287" s="13">
        <v>4793.7419354838739</v>
      </c>
      <c r="AE1287" s="13">
        <v>3971.0322580645193</v>
      </c>
      <c r="AF1287" s="13">
        <v>3544.7419354838744</v>
      </c>
      <c r="AG1287" s="13">
        <v>3416.1290322580667</v>
      </c>
      <c r="AH1287" s="13">
        <v>3087.6129032258082</v>
      </c>
      <c r="AI1287" s="13">
        <v>2893.5806451612912</v>
      </c>
      <c r="AJ1287" s="13">
        <v>354.83870967741933</v>
      </c>
      <c r="AK1287" s="13">
        <v>354.83870967741933</v>
      </c>
      <c r="AL1287" s="13"/>
      <c r="AM1287" s="13"/>
      <c r="AN1287" s="13"/>
      <c r="AO1287" s="13"/>
      <c r="AP1287" s="13"/>
      <c r="AQ1287" s="13"/>
      <c r="AR1287" s="13"/>
      <c r="AS1287" s="13">
        <v>283</v>
      </c>
      <c r="AT1287" s="13">
        <v>241</v>
      </c>
      <c r="AU1287" s="13">
        <v>201</v>
      </c>
      <c r="AV1287" s="13">
        <v>110</v>
      </c>
      <c r="AW1287" s="13">
        <v>81</v>
      </c>
      <c r="AX1287" s="13">
        <v>52</v>
      </c>
      <c r="AY1287" s="13">
        <v>40</v>
      </c>
      <c r="AZ1287" s="13">
        <v>37</v>
      </c>
      <c r="BA1287" s="13">
        <v>31</v>
      </c>
      <c r="BB1287" s="13">
        <v>28</v>
      </c>
      <c r="BC1287" s="13">
        <v>2</v>
      </c>
      <c r="BD1287" s="13">
        <v>2</v>
      </c>
      <c r="BE1287" s="13"/>
      <c r="BF1287" s="13"/>
      <c r="BG1287" s="13"/>
      <c r="BH1287" s="13"/>
      <c r="BI1287" s="13"/>
      <c r="BJ1287" s="13"/>
      <c r="BK1287" s="13"/>
      <c r="BL1287" s="13">
        <v>9.129032258064516</v>
      </c>
      <c r="BM1287" s="13">
        <v>7.774193548387097</v>
      </c>
      <c r="BN1287" s="13">
        <v>6.4838709677419351</v>
      </c>
      <c r="BO1287" s="13">
        <v>3.5483870967741935</v>
      </c>
      <c r="BP1287" s="13">
        <v>2.6129032258064515</v>
      </c>
      <c r="BQ1287" s="13">
        <v>1.6774193548387097</v>
      </c>
      <c r="BR1287" s="13">
        <v>1.2903225806451613</v>
      </c>
      <c r="BS1287" s="13">
        <v>1.1935483870967742</v>
      </c>
      <c r="BT1287" s="13">
        <v>1</v>
      </c>
      <c r="BU1287" s="13">
        <v>0.90322580645161288</v>
      </c>
      <c r="BV1287" s="13">
        <v>6.4516129032258063E-2</v>
      </c>
      <c r="BW1287" s="13">
        <v>6.4516129032258063E-2</v>
      </c>
      <c r="BX1287" s="13"/>
      <c r="BY1287" s="13"/>
      <c r="BZ1287" s="13"/>
      <c r="CA1287" s="13"/>
      <c r="CB1287" s="13"/>
      <c r="CC1287" s="13"/>
      <c r="CD1287" s="13"/>
      <c r="CE1287" s="13">
        <v>194.92944444419118</v>
      </c>
    </row>
    <row r="1288" spans="1:83" x14ac:dyDescent="0.2">
      <c r="A1288" s="10" t="s">
        <v>39</v>
      </c>
      <c r="B1288" s="10">
        <v>556</v>
      </c>
      <c r="C1288" s="10" t="s">
        <v>181</v>
      </c>
      <c r="D1288" s="10">
        <v>2025</v>
      </c>
      <c r="E1288" s="13">
        <v>3</v>
      </c>
      <c r="F1288" s="13" t="s">
        <v>1600</v>
      </c>
      <c r="G1288" s="13">
        <v>36529.060000000012</v>
      </c>
      <c r="H1288" s="13">
        <v>36529.060000000012</v>
      </c>
      <c r="I1288" s="13">
        <v>35188.019999999997</v>
      </c>
      <c r="J1288" s="13">
        <v>26426.999999999996</v>
      </c>
      <c r="K1288" s="13">
        <v>22749.999999999996</v>
      </c>
      <c r="L1288" s="13">
        <v>21909</v>
      </c>
      <c r="M1288" s="13">
        <v>19776</v>
      </c>
      <c r="N1288" s="13">
        <v>18574</v>
      </c>
      <c r="O1288" s="13">
        <v>11990</v>
      </c>
      <c r="P1288" s="13">
        <v>11990</v>
      </c>
      <c r="Q1288" s="13">
        <v>5500</v>
      </c>
      <c r="R1288" s="13">
        <v>5500</v>
      </c>
      <c r="S1288" s="13"/>
      <c r="T1288" s="13"/>
      <c r="U1288" s="13"/>
      <c r="V1288" s="13"/>
      <c r="W1288" s="13"/>
      <c r="X1288" s="13"/>
      <c r="Y1288" s="13"/>
      <c r="Z1288" s="13">
        <v>1178.3567741935487</v>
      </c>
      <c r="AA1288" s="13">
        <v>1178.3567741935487</v>
      </c>
      <c r="AB1288" s="13">
        <v>1135.0974193548386</v>
      </c>
      <c r="AC1288" s="13">
        <v>852.48387096774184</v>
      </c>
      <c r="AD1288" s="13">
        <v>733.87096774193537</v>
      </c>
      <c r="AE1288" s="13">
        <v>706.74193548387098</v>
      </c>
      <c r="AF1288" s="13">
        <v>637.93548387096769</v>
      </c>
      <c r="AG1288" s="13">
        <v>599.16129032258061</v>
      </c>
      <c r="AH1288" s="13">
        <v>386.77419354838707</v>
      </c>
      <c r="AI1288" s="13">
        <v>386.77419354838707</v>
      </c>
      <c r="AJ1288" s="13">
        <v>177.41935483870967</v>
      </c>
      <c r="AK1288" s="13">
        <v>177.41935483870967</v>
      </c>
      <c r="AL1288" s="13"/>
      <c r="AM1288" s="13"/>
      <c r="AN1288" s="13"/>
      <c r="AO1288" s="13"/>
      <c r="AP1288" s="13"/>
      <c r="AQ1288" s="13"/>
      <c r="AR1288" s="13"/>
      <c r="AS1288" s="13">
        <v>63</v>
      </c>
      <c r="AT1288" s="13">
        <v>53</v>
      </c>
      <c r="AU1288" s="13">
        <v>42</v>
      </c>
      <c r="AV1288" s="13">
        <v>17</v>
      </c>
      <c r="AW1288" s="13">
        <v>11</v>
      </c>
      <c r="AX1288" s="13">
        <v>10</v>
      </c>
      <c r="AY1288" s="13">
        <v>8</v>
      </c>
      <c r="AZ1288" s="13">
        <v>7</v>
      </c>
      <c r="BA1288" s="13">
        <v>3</v>
      </c>
      <c r="BB1288" s="13">
        <v>3</v>
      </c>
      <c r="BC1288" s="13">
        <v>1</v>
      </c>
      <c r="BD1288" s="13">
        <v>1</v>
      </c>
      <c r="BE1288" s="13"/>
      <c r="BF1288" s="13"/>
      <c r="BG1288" s="13"/>
      <c r="BH1288" s="13"/>
      <c r="BI1288" s="13"/>
      <c r="BJ1288" s="13"/>
      <c r="BK1288" s="13"/>
      <c r="BL1288" s="13">
        <v>2.032258064516129</v>
      </c>
      <c r="BM1288" s="13">
        <v>1.7096774193548387</v>
      </c>
      <c r="BN1288" s="13">
        <v>1.3548387096774193</v>
      </c>
      <c r="BO1288" s="13">
        <v>0.54838709677419351</v>
      </c>
      <c r="BP1288" s="13">
        <v>0.35483870967741937</v>
      </c>
      <c r="BQ1288" s="13">
        <v>0.32258064516129031</v>
      </c>
      <c r="BR1288" s="13">
        <v>0.25806451612903225</v>
      </c>
      <c r="BS1288" s="13">
        <v>0.22580645161290322</v>
      </c>
      <c r="BT1288" s="13">
        <v>9.6774193548387094E-2</v>
      </c>
      <c r="BU1288" s="13">
        <v>9.6774193548387094E-2</v>
      </c>
      <c r="BV1288" s="13">
        <v>3.2258064516129031E-2</v>
      </c>
      <c r="BW1288" s="13">
        <v>3.2258064516129031E-2</v>
      </c>
      <c r="BX1288" s="13"/>
      <c r="BY1288" s="13"/>
      <c r="BZ1288" s="13"/>
      <c r="CA1288" s="13"/>
      <c r="CB1288" s="13"/>
      <c r="CC1288" s="13"/>
      <c r="CD1288" s="13"/>
      <c r="CE1288" s="13">
        <v>55.619166666842062</v>
      </c>
    </row>
    <row r="1289" spans="1:83" x14ac:dyDescent="0.2">
      <c r="A1289" s="10" t="s">
        <v>39</v>
      </c>
      <c r="B1289" s="10">
        <v>870</v>
      </c>
      <c r="C1289" s="10" t="s">
        <v>112</v>
      </c>
      <c r="D1289" s="10">
        <v>2025</v>
      </c>
      <c r="E1289" s="13">
        <v>3</v>
      </c>
      <c r="F1289" s="13" t="s">
        <v>1599</v>
      </c>
      <c r="G1289" s="13">
        <v>326106.04000000085</v>
      </c>
      <c r="H1289" s="13">
        <v>326746.14000000013</v>
      </c>
      <c r="I1289" s="13">
        <v>321173.99999999994</v>
      </c>
      <c r="J1289" s="13">
        <v>278269.85000000003</v>
      </c>
      <c r="K1289" s="13">
        <v>241781.89999999997</v>
      </c>
      <c r="L1289" s="13">
        <v>218389.89999999997</v>
      </c>
      <c r="M1289" s="13">
        <v>206561.9</v>
      </c>
      <c r="N1289" s="13">
        <v>197259.90000000005</v>
      </c>
      <c r="O1289" s="13">
        <v>181384.90000000005</v>
      </c>
      <c r="P1289" s="13">
        <v>174205.9</v>
      </c>
      <c r="Q1289" s="13">
        <v>101847.00000000001</v>
      </c>
      <c r="R1289" s="13">
        <v>101847.00000000001</v>
      </c>
      <c r="S1289" s="13">
        <v>68691</v>
      </c>
      <c r="T1289" s="13">
        <v>68691</v>
      </c>
      <c r="U1289" s="13">
        <v>68691</v>
      </c>
      <c r="V1289" s="13">
        <v>68691</v>
      </c>
      <c r="W1289" s="13">
        <v>20066</v>
      </c>
      <c r="X1289" s="13"/>
      <c r="Y1289" s="13"/>
      <c r="Z1289" s="13">
        <v>10519.549677419382</v>
      </c>
      <c r="AA1289" s="13">
        <v>10540.198064516133</v>
      </c>
      <c r="AB1289" s="13">
        <v>10360.451612903224</v>
      </c>
      <c r="AC1289" s="13">
        <v>8976.4467741935496</v>
      </c>
      <c r="AD1289" s="13">
        <v>7799.4161290322572</v>
      </c>
      <c r="AE1289" s="13">
        <v>7044.8354838709665</v>
      </c>
      <c r="AF1289" s="13">
        <v>6663.2870967741937</v>
      </c>
      <c r="AG1289" s="13">
        <v>6363.2225806451634</v>
      </c>
      <c r="AH1289" s="13">
        <v>5851.1258064516142</v>
      </c>
      <c r="AI1289" s="13">
        <v>5619.5451612903225</v>
      </c>
      <c r="AJ1289" s="13">
        <v>3285.3870967741941</v>
      </c>
      <c r="AK1289" s="13">
        <v>3285.3870967741941</v>
      </c>
      <c r="AL1289" s="13">
        <v>2215.8387096774195</v>
      </c>
      <c r="AM1289" s="13">
        <v>2215.8387096774195</v>
      </c>
      <c r="AN1289" s="13">
        <v>2215.8387096774195</v>
      </c>
      <c r="AO1289" s="13">
        <v>2215.8387096774195</v>
      </c>
      <c r="AP1289" s="13">
        <v>647.29032258064512</v>
      </c>
      <c r="AQ1289" s="13"/>
      <c r="AR1289" s="13"/>
      <c r="AS1289" s="13">
        <v>374</v>
      </c>
      <c r="AT1289" s="13">
        <v>325</v>
      </c>
      <c r="AU1289" s="13">
        <v>278</v>
      </c>
      <c r="AV1289" s="13">
        <v>150</v>
      </c>
      <c r="AW1289" s="13">
        <v>90</v>
      </c>
      <c r="AX1289" s="13">
        <v>64</v>
      </c>
      <c r="AY1289" s="13">
        <v>53</v>
      </c>
      <c r="AZ1289" s="13">
        <v>46</v>
      </c>
      <c r="BA1289" s="13">
        <v>36</v>
      </c>
      <c r="BB1289" s="13">
        <v>33</v>
      </c>
      <c r="BC1289" s="13">
        <v>10</v>
      </c>
      <c r="BD1289" s="13">
        <v>10</v>
      </c>
      <c r="BE1289" s="13">
        <v>4</v>
      </c>
      <c r="BF1289" s="13">
        <v>4</v>
      </c>
      <c r="BG1289" s="13">
        <v>4</v>
      </c>
      <c r="BH1289" s="13">
        <v>4</v>
      </c>
      <c r="BI1289" s="13">
        <v>1</v>
      </c>
      <c r="BJ1289" s="13"/>
      <c r="BK1289" s="13"/>
      <c r="BL1289" s="13">
        <v>12.064516129032258</v>
      </c>
      <c r="BM1289" s="13">
        <v>10.483870967741936</v>
      </c>
      <c r="BN1289" s="13">
        <v>8.9677419354838701</v>
      </c>
      <c r="BO1289" s="13">
        <v>4.838709677419355</v>
      </c>
      <c r="BP1289" s="13">
        <v>2.903225806451613</v>
      </c>
      <c r="BQ1289" s="13">
        <v>2.064516129032258</v>
      </c>
      <c r="BR1289" s="13">
        <v>1.7096774193548387</v>
      </c>
      <c r="BS1289" s="13">
        <v>1.4838709677419355</v>
      </c>
      <c r="BT1289" s="13">
        <v>1.1612903225806452</v>
      </c>
      <c r="BU1289" s="13">
        <v>1.064516129032258</v>
      </c>
      <c r="BV1289" s="13">
        <v>0.32258064516129031</v>
      </c>
      <c r="BW1289" s="13">
        <v>0.32258064516129031</v>
      </c>
      <c r="BX1289" s="13">
        <v>0.12903225806451613</v>
      </c>
      <c r="BY1289" s="13">
        <v>0.12903225806451613</v>
      </c>
      <c r="BZ1289" s="13">
        <v>0.12903225806451613</v>
      </c>
      <c r="CA1289" s="13">
        <v>0.12903225806451613</v>
      </c>
      <c r="CB1289" s="13">
        <v>3.2258064516129031E-2</v>
      </c>
      <c r="CC1289" s="13"/>
      <c r="CD1289" s="13"/>
      <c r="CE1289" s="13">
        <v>189.84111111101461</v>
      </c>
    </row>
    <row r="1290" spans="1:83" x14ac:dyDescent="0.2">
      <c r="A1290" s="10" t="s">
        <v>39</v>
      </c>
      <c r="B1290" s="10">
        <v>523</v>
      </c>
      <c r="C1290" s="10" t="s">
        <v>114</v>
      </c>
      <c r="D1290" s="10">
        <v>2025</v>
      </c>
      <c r="E1290" s="13">
        <v>3</v>
      </c>
      <c r="F1290" s="13" t="s">
        <v>1595</v>
      </c>
      <c r="G1290" s="13">
        <v>3000</v>
      </c>
      <c r="H1290" s="13">
        <v>3000</v>
      </c>
      <c r="I1290" s="13">
        <v>3000</v>
      </c>
      <c r="J1290" s="13">
        <v>3000</v>
      </c>
      <c r="K1290" s="13">
        <v>3000</v>
      </c>
      <c r="L1290" s="13">
        <v>3000</v>
      </c>
      <c r="M1290" s="13">
        <v>3000</v>
      </c>
      <c r="N1290" s="13">
        <v>3000</v>
      </c>
      <c r="O1290" s="13">
        <v>3000</v>
      </c>
      <c r="P1290" s="13">
        <v>3000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>
        <v>96.774193548387103</v>
      </c>
      <c r="AA1290" s="13">
        <v>96.774193548387103</v>
      </c>
      <c r="AB1290" s="13">
        <v>96.774193548387103</v>
      </c>
      <c r="AC1290" s="13">
        <v>96.774193548387103</v>
      </c>
      <c r="AD1290" s="13">
        <v>96.774193548387103</v>
      </c>
      <c r="AE1290" s="13">
        <v>96.774193548387103</v>
      </c>
      <c r="AF1290" s="13">
        <v>96.774193548387103</v>
      </c>
      <c r="AG1290" s="13">
        <v>96.774193548387103</v>
      </c>
      <c r="AH1290" s="13">
        <v>96.774193548387103</v>
      </c>
      <c r="AI1290" s="13">
        <v>96.774193548387103</v>
      </c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>
        <v>2</v>
      </c>
      <c r="AT1290" s="13">
        <v>1</v>
      </c>
      <c r="AU1290" s="13">
        <v>1</v>
      </c>
      <c r="AV1290" s="13">
        <v>1</v>
      </c>
      <c r="AW1290" s="13">
        <v>1</v>
      </c>
      <c r="AX1290" s="13">
        <v>1</v>
      </c>
      <c r="AY1290" s="13">
        <v>1</v>
      </c>
      <c r="AZ1290" s="13">
        <v>1</v>
      </c>
      <c r="BA1290" s="13">
        <v>1</v>
      </c>
      <c r="BB1290" s="13">
        <v>1</v>
      </c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>
        <v>6.4516129032258063E-2</v>
      </c>
      <c r="BM1290" s="13">
        <v>3.2258064516129031E-2</v>
      </c>
      <c r="BN1290" s="13">
        <v>3.2258064516129031E-2</v>
      </c>
      <c r="BO1290" s="13">
        <v>3.2258064516129031E-2</v>
      </c>
      <c r="BP1290" s="13">
        <v>3.2258064516129031E-2</v>
      </c>
      <c r="BQ1290" s="13">
        <v>3.2258064516129031E-2</v>
      </c>
      <c r="BR1290" s="13">
        <v>3.2258064516129031E-2</v>
      </c>
      <c r="BS1290" s="13">
        <v>3.2258064516129031E-2</v>
      </c>
      <c r="BT1290" s="13">
        <v>3.2258064516129031E-2</v>
      </c>
      <c r="BU1290" s="13">
        <v>3.2258064516129031E-2</v>
      </c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</row>
    <row r="1291" spans="1:83" x14ac:dyDescent="0.2">
      <c r="A1291" s="10" t="s">
        <v>39</v>
      </c>
      <c r="B1291" s="10">
        <v>550</v>
      </c>
      <c r="C1291" s="10" t="s">
        <v>178</v>
      </c>
      <c r="D1291" s="10">
        <v>2025</v>
      </c>
      <c r="E1291" s="13">
        <v>3</v>
      </c>
      <c r="F1291" s="13" t="s">
        <v>1603</v>
      </c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>
        <v>19.329999999999998</v>
      </c>
    </row>
    <row r="1292" spans="1:83" x14ac:dyDescent="0.2">
      <c r="A1292" s="10" t="s">
        <v>39</v>
      </c>
      <c r="B1292" s="10">
        <v>557</v>
      </c>
      <c r="C1292" s="10" t="s">
        <v>182</v>
      </c>
      <c r="D1292" s="10">
        <v>2025</v>
      </c>
      <c r="E1292" s="13">
        <v>3</v>
      </c>
      <c r="F1292" s="13" t="s">
        <v>1596</v>
      </c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  <c r="BF1292" s="13"/>
      <c r="BG1292" s="13"/>
      <c r="BH1292" s="13"/>
      <c r="BI1292" s="13"/>
      <c r="BJ1292" s="13"/>
      <c r="BK1292" s="13"/>
      <c r="BL1292" s="13"/>
      <c r="BM1292" s="13"/>
      <c r="BN1292" s="13"/>
      <c r="BO1292" s="13"/>
      <c r="BP1292" s="13"/>
      <c r="BQ1292" s="13"/>
      <c r="BR1292" s="13"/>
      <c r="BS1292" s="13"/>
      <c r="BT1292" s="13"/>
      <c r="BU1292" s="13"/>
      <c r="BV1292" s="13"/>
      <c r="BW1292" s="13"/>
      <c r="BX1292" s="13"/>
      <c r="BY1292" s="13"/>
      <c r="BZ1292" s="13"/>
      <c r="CA1292" s="13"/>
      <c r="CB1292" s="13"/>
      <c r="CC1292" s="13"/>
      <c r="CD1292" s="13"/>
      <c r="CE1292" s="13">
        <v>3.62</v>
      </c>
    </row>
    <row r="1293" spans="1:83" x14ac:dyDescent="0.2">
      <c r="A1293" s="10" t="s">
        <v>39</v>
      </c>
      <c r="B1293" s="10">
        <v>817</v>
      </c>
      <c r="C1293" s="10" t="s">
        <v>93</v>
      </c>
      <c r="D1293" s="10">
        <v>2025</v>
      </c>
      <c r="E1293" s="13">
        <v>3</v>
      </c>
      <c r="F1293" s="13" t="s">
        <v>1598</v>
      </c>
      <c r="G1293" s="13">
        <v>0</v>
      </c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>
        <v>0</v>
      </c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>
        <v>1</v>
      </c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>
        <v>3.2258064516129031E-2</v>
      </c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</row>
    <row r="1294" spans="1:83" x14ac:dyDescent="0.2">
      <c r="A1294" s="10" t="s">
        <v>39</v>
      </c>
      <c r="B1294" s="10">
        <v>803</v>
      </c>
      <c r="C1294" s="10" t="s">
        <v>154</v>
      </c>
      <c r="D1294" s="10">
        <v>2025</v>
      </c>
      <c r="E1294" s="13">
        <v>3</v>
      </c>
      <c r="F1294" s="13" t="s">
        <v>1597</v>
      </c>
      <c r="G1294" s="13">
        <v>6289.02</v>
      </c>
      <c r="H1294" s="13">
        <v>6289.02</v>
      </c>
      <c r="I1294" s="13">
        <v>5481</v>
      </c>
      <c r="J1294" s="13">
        <v>3993</v>
      </c>
      <c r="K1294" s="13">
        <v>3412</v>
      </c>
      <c r="L1294" s="13">
        <v>2458</v>
      </c>
      <c r="M1294" s="13">
        <v>2458</v>
      </c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>
        <v>202.87161290322581</v>
      </c>
      <c r="AA1294" s="13">
        <v>202.87161290322581</v>
      </c>
      <c r="AB1294" s="13">
        <v>176.80645161290323</v>
      </c>
      <c r="AC1294" s="13">
        <v>128.80645161290323</v>
      </c>
      <c r="AD1294" s="13">
        <v>110.06451612903226</v>
      </c>
      <c r="AE1294" s="13">
        <v>79.290322580645167</v>
      </c>
      <c r="AF1294" s="13">
        <v>79.290322580645167</v>
      </c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>
        <v>17</v>
      </c>
      <c r="AT1294" s="13">
        <v>15</v>
      </c>
      <c r="AU1294" s="13">
        <v>8</v>
      </c>
      <c r="AV1294" s="13">
        <v>4</v>
      </c>
      <c r="AW1294" s="13">
        <v>3</v>
      </c>
      <c r="AX1294" s="13">
        <v>2</v>
      </c>
      <c r="AY1294" s="13">
        <v>2</v>
      </c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>
        <v>0.54838709677419351</v>
      </c>
      <c r="BM1294" s="13">
        <v>0.4838709677419355</v>
      </c>
      <c r="BN1294" s="13">
        <v>0.25806451612903225</v>
      </c>
      <c r="BO1294" s="13">
        <v>0.12903225806451613</v>
      </c>
      <c r="BP1294" s="13">
        <v>9.6774193548387094E-2</v>
      </c>
      <c r="BQ1294" s="13">
        <v>6.4516129032258063E-2</v>
      </c>
      <c r="BR1294" s="13">
        <v>6.4516129032258063E-2</v>
      </c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>
        <v>8.9630555556504987</v>
      </c>
    </row>
    <row r="1295" spans="1:83" x14ac:dyDescent="0.2">
      <c r="A1295" s="10" t="s">
        <v>39</v>
      </c>
      <c r="B1295" s="10">
        <v>530</v>
      </c>
      <c r="C1295" s="10" t="s">
        <v>92</v>
      </c>
      <c r="D1295" s="10">
        <v>2025</v>
      </c>
      <c r="E1295" s="13">
        <v>3</v>
      </c>
      <c r="F1295" s="13" t="s">
        <v>1602</v>
      </c>
      <c r="G1295" s="13">
        <v>153375.09000000026</v>
      </c>
      <c r="H1295" s="13">
        <v>157383.0900000002</v>
      </c>
      <c r="I1295" s="13">
        <v>153673.0300000002</v>
      </c>
      <c r="J1295" s="13">
        <v>132664</v>
      </c>
      <c r="K1295" s="13">
        <v>122738</v>
      </c>
      <c r="L1295" s="13">
        <v>114105.00000000001</v>
      </c>
      <c r="M1295" s="13">
        <v>108813.00000000001</v>
      </c>
      <c r="N1295" s="13">
        <v>104857</v>
      </c>
      <c r="O1295" s="13">
        <v>101822.00000000001</v>
      </c>
      <c r="P1295" s="13">
        <v>97214.000000000044</v>
      </c>
      <c r="Q1295" s="13">
        <v>60575.999999999971</v>
      </c>
      <c r="R1295" s="13">
        <v>60575.999999999971</v>
      </c>
      <c r="S1295" s="13">
        <v>33076</v>
      </c>
      <c r="T1295" s="13">
        <v>23276</v>
      </c>
      <c r="U1295" s="13">
        <v>23276</v>
      </c>
      <c r="V1295" s="13"/>
      <c r="W1295" s="13"/>
      <c r="X1295" s="13"/>
      <c r="Y1295" s="13"/>
      <c r="Z1295" s="13">
        <v>4947.5835483871051</v>
      </c>
      <c r="AA1295" s="13">
        <v>5076.8738709677482</v>
      </c>
      <c r="AB1295" s="13">
        <v>4957.1945161290387</v>
      </c>
      <c r="AC1295" s="13">
        <v>4279.4838709677415</v>
      </c>
      <c r="AD1295" s="13">
        <v>3959.2903225806454</v>
      </c>
      <c r="AE1295" s="13">
        <v>3680.8064516129039</v>
      </c>
      <c r="AF1295" s="13">
        <v>3510.0967741935488</v>
      </c>
      <c r="AG1295" s="13">
        <v>3382.483870967742</v>
      </c>
      <c r="AH1295" s="13">
        <v>3284.5806451612907</v>
      </c>
      <c r="AI1295" s="13">
        <v>3135.9354838709692</v>
      </c>
      <c r="AJ1295" s="13">
        <v>1954.0645161290313</v>
      </c>
      <c r="AK1295" s="13">
        <v>1954.0645161290313</v>
      </c>
      <c r="AL1295" s="13">
        <v>1066.9677419354839</v>
      </c>
      <c r="AM1295" s="13">
        <v>750.83870967741939</v>
      </c>
      <c r="AN1295" s="13">
        <v>750.83870967741939</v>
      </c>
      <c r="AO1295" s="13"/>
      <c r="AP1295" s="13"/>
      <c r="AQ1295" s="13"/>
      <c r="AR1295" s="13"/>
      <c r="AS1295" s="13">
        <v>173</v>
      </c>
      <c r="AT1295" s="13">
        <v>146</v>
      </c>
      <c r="AU1295" s="13">
        <v>117</v>
      </c>
      <c r="AV1295" s="13">
        <v>58</v>
      </c>
      <c r="AW1295" s="13">
        <v>42</v>
      </c>
      <c r="AX1295" s="13">
        <v>32</v>
      </c>
      <c r="AY1295" s="13">
        <v>27</v>
      </c>
      <c r="AZ1295" s="13">
        <v>24</v>
      </c>
      <c r="BA1295" s="13">
        <v>22</v>
      </c>
      <c r="BB1295" s="13">
        <v>20</v>
      </c>
      <c r="BC1295" s="13">
        <v>8</v>
      </c>
      <c r="BD1295" s="13">
        <v>8</v>
      </c>
      <c r="BE1295" s="13">
        <v>3</v>
      </c>
      <c r="BF1295" s="13">
        <v>2</v>
      </c>
      <c r="BG1295" s="13">
        <v>2</v>
      </c>
      <c r="BH1295" s="13"/>
      <c r="BI1295" s="13"/>
      <c r="BJ1295" s="13"/>
      <c r="BK1295" s="13"/>
      <c r="BL1295" s="13">
        <v>5.580645161290323</v>
      </c>
      <c r="BM1295" s="13">
        <v>4.709677419354839</v>
      </c>
      <c r="BN1295" s="13">
        <v>3.774193548387097</v>
      </c>
      <c r="BO1295" s="13">
        <v>1.8709677419354838</v>
      </c>
      <c r="BP1295" s="13">
        <v>1.3548387096774193</v>
      </c>
      <c r="BQ1295" s="13">
        <v>1.032258064516129</v>
      </c>
      <c r="BR1295" s="13">
        <v>0.87096774193548387</v>
      </c>
      <c r="BS1295" s="13">
        <v>0.77419354838709675</v>
      </c>
      <c r="BT1295" s="13">
        <v>0.70967741935483875</v>
      </c>
      <c r="BU1295" s="13">
        <v>0.64516129032258063</v>
      </c>
      <c r="BV1295" s="13">
        <v>0.25806451612903225</v>
      </c>
      <c r="BW1295" s="13">
        <v>0.25806451612903225</v>
      </c>
      <c r="BX1295" s="13">
        <v>9.6774193548387094E-2</v>
      </c>
      <c r="BY1295" s="13">
        <v>6.4516129032258063E-2</v>
      </c>
      <c r="BZ1295" s="13">
        <v>6.4516129032258063E-2</v>
      </c>
      <c r="CA1295" s="13"/>
      <c r="CB1295" s="13"/>
      <c r="CC1295" s="13"/>
      <c r="CD1295" s="13"/>
      <c r="CE1295" s="13">
        <v>162.16361111070961</v>
      </c>
    </row>
    <row r="1296" spans="1:83" x14ac:dyDescent="0.2">
      <c r="A1296" s="10" t="s">
        <v>39</v>
      </c>
      <c r="B1296" s="10">
        <v>862</v>
      </c>
      <c r="C1296" s="10" t="s">
        <v>105</v>
      </c>
      <c r="D1296" s="10">
        <v>2025</v>
      </c>
      <c r="E1296" s="13">
        <v>3</v>
      </c>
      <c r="F1296" s="13" t="s">
        <v>1604</v>
      </c>
      <c r="G1296" s="13">
        <v>135888.22000000012</v>
      </c>
      <c r="H1296" s="13">
        <v>135888.22000000015</v>
      </c>
      <c r="I1296" s="13">
        <v>131021.1400000001</v>
      </c>
      <c r="J1296" s="13">
        <v>109926.99999999997</v>
      </c>
      <c r="K1296" s="13">
        <v>95939.999999999985</v>
      </c>
      <c r="L1296" s="13">
        <v>82445.999999999985</v>
      </c>
      <c r="M1296" s="13">
        <v>75041</v>
      </c>
      <c r="N1296" s="13">
        <v>68355</v>
      </c>
      <c r="O1296" s="13">
        <v>63118.999999999993</v>
      </c>
      <c r="P1296" s="13">
        <v>53128.000000000007</v>
      </c>
      <c r="Q1296" s="13">
        <v>33815</v>
      </c>
      <c r="R1296" s="13">
        <v>33815</v>
      </c>
      <c r="S1296" s="13">
        <v>16440</v>
      </c>
      <c r="T1296" s="13">
        <v>16440</v>
      </c>
      <c r="U1296" s="13">
        <v>16440</v>
      </c>
      <c r="V1296" s="13">
        <v>16440</v>
      </c>
      <c r="W1296" s="13"/>
      <c r="X1296" s="13"/>
      <c r="Y1296" s="13"/>
      <c r="Z1296" s="13">
        <v>4383.4909677419391</v>
      </c>
      <c r="AA1296" s="13">
        <v>4383.49096774194</v>
      </c>
      <c r="AB1296" s="13">
        <v>4226.4883870967778</v>
      </c>
      <c r="AC1296" s="13">
        <v>3546.0322580645152</v>
      </c>
      <c r="AD1296" s="13">
        <v>3094.838709677419</v>
      </c>
      <c r="AE1296" s="13">
        <v>2659.5483870967737</v>
      </c>
      <c r="AF1296" s="13">
        <v>2420.6774193548385</v>
      </c>
      <c r="AG1296" s="13">
        <v>2205</v>
      </c>
      <c r="AH1296" s="13">
        <v>2036.0967741935481</v>
      </c>
      <c r="AI1296" s="13">
        <v>1713.8064516129034</v>
      </c>
      <c r="AJ1296" s="13">
        <v>1090.8064516129032</v>
      </c>
      <c r="AK1296" s="13">
        <v>1090.8064516129032</v>
      </c>
      <c r="AL1296" s="13">
        <v>530.32258064516134</v>
      </c>
      <c r="AM1296" s="13">
        <v>530.32258064516134</v>
      </c>
      <c r="AN1296" s="13">
        <v>530.32258064516134</v>
      </c>
      <c r="AO1296" s="13">
        <v>530.32258064516134</v>
      </c>
      <c r="AP1296" s="13"/>
      <c r="AQ1296" s="13"/>
      <c r="AR1296" s="13"/>
      <c r="AS1296" s="13">
        <v>203</v>
      </c>
      <c r="AT1296" s="13">
        <v>166</v>
      </c>
      <c r="AU1296" s="13">
        <v>129</v>
      </c>
      <c r="AV1296" s="13">
        <v>68</v>
      </c>
      <c r="AW1296" s="13">
        <v>44</v>
      </c>
      <c r="AX1296" s="13">
        <v>29</v>
      </c>
      <c r="AY1296" s="13">
        <v>22</v>
      </c>
      <c r="AZ1296" s="13">
        <v>17</v>
      </c>
      <c r="BA1296" s="13">
        <v>14</v>
      </c>
      <c r="BB1296" s="13">
        <v>10</v>
      </c>
      <c r="BC1296" s="13">
        <v>4</v>
      </c>
      <c r="BD1296" s="13">
        <v>4</v>
      </c>
      <c r="BE1296" s="13">
        <v>1</v>
      </c>
      <c r="BF1296" s="13">
        <v>1</v>
      </c>
      <c r="BG1296" s="13">
        <v>1</v>
      </c>
      <c r="BH1296" s="13">
        <v>1</v>
      </c>
      <c r="BI1296" s="13"/>
      <c r="BJ1296" s="13"/>
      <c r="BK1296" s="13"/>
      <c r="BL1296" s="13">
        <v>6.5483870967741939</v>
      </c>
      <c r="BM1296" s="13">
        <v>5.354838709677419</v>
      </c>
      <c r="BN1296" s="13">
        <v>4.161290322580645</v>
      </c>
      <c r="BO1296" s="13">
        <v>2.193548387096774</v>
      </c>
      <c r="BP1296" s="13">
        <v>1.4193548387096775</v>
      </c>
      <c r="BQ1296" s="13">
        <v>0.93548387096774188</v>
      </c>
      <c r="BR1296" s="13">
        <v>0.70967741935483875</v>
      </c>
      <c r="BS1296" s="13">
        <v>0.54838709677419351</v>
      </c>
      <c r="BT1296" s="13">
        <v>0.45161290322580644</v>
      </c>
      <c r="BU1296" s="13">
        <v>0.32258064516129031</v>
      </c>
      <c r="BV1296" s="13">
        <v>0.12903225806451613</v>
      </c>
      <c r="BW1296" s="13">
        <v>0.12903225806451613</v>
      </c>
      <c r="BX1296" s="13">
        <v>3.2258064516129031E-2</v>
      </c>
      <c r="BY1296" s="13">
        <v>3.2258064516129031E-2</v>
      </c>
      <c r="BZ1296" s="13">
        <v>3.2258064516129031E-2</v>
      </c>
      <c r="CA1296" s="13">
        <v>3.2258064516129031E-2</v>
      </c>
      <c r="CB1296" s="13"/>
      <c r="CC1296" s="13"/>
      <c r="CD1296" s="13"/>
      <c r="CE1296" s="13">
        <v>164.42138888875255</v>
      </c>
    </row>
    <row r="1297" spans="1:83" x14ac:dyDescent="0.2">
      <c r="A1297" s="10" t="s">
        <v>251</v>
      </c>
      <c r="B1297" s="10">
        <v>308</v>
      </c>
      <c r="C1297" s="10" t="s">
        <v>138</v>
      </c>
      <c r="D1297" s="10">
        <v>2025</v>
      </c>
      <c r="E1297" s="13">
        <v>3</v>
      </c>
      <c r="F1297" s="13" t="s">
        <v>1605</v>
      </c>
      <c r="G1297" s="13">
        <v>317.3</v>
      </c>
      <c r="H1297" s="13">
        <v>317.3</v>
      </c>
      <c r="I1297" s="13">
        <v>317.3</v>
      </c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>
        <v>10.235483870967743</v>
      </c>
      <c r="AA1297" s="13">
        <v>10.235483870967743</v>
      </c>
      <c r="AB1297" s="13">
        <v>10.235483870967743</v>
      </c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>
        <v>1</v>
      </c>
      <c r="AT1297" s="13">
        <v>1</v>
      </c>
      <c r="AU1297" s="13">
        <v>1</v>
      </c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>
        <v>3.2258064516129031E-2</v>
      </c>
      <c r="BM1297" s="13">
        <v>3.2258064516129031E-2</v>
      </c>
      <c r="BN1297" s="13">
        <v>3.2258064516129031E-2</v>
      </c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</row>
    <row r="1298" spans="1:83" x14ac:dyDescent="0.2">
      <c r="A1298" s="10" t="s">
        <v>251</v>
      </c>
      <c r="B1298" s="10">
        <v>377</v>
      </c>
      <c r="C1298" s="10" t="s">
        <v>253</v>
      </c>
      <c r="D1298" s="10">
        <v>2025</v>
      </c>
      <c r="E1298" s="13">
        <v>3</v>
      </c>
      <c r="F1298" s="13" t="s">
        <v>1606</v>
      </c>
      <c r="G1298" s="13">
        <v>44657.199999999713</v>
      </c>
      <c r="H1298" s="13">
        <v>44657.199999999713</v>
      </c>
      <c r="I1298" s="13">
        <v>44657.199999999713</v>
      </c>
      <c r="J1298" s="13">
        <v>44657.199999999713</v>
      </c>
      <c r="K1298" s="13">
        <v>44657.199999999713</v>
      </c>
      <c r="L1298" s="13">
        <v>44657.199999999713</v>
      </c>
      <c r="M1298" s="13">
        <v>44657.199999999713</v>
      </c>
      <c r="N1298" s="13">
        <v>44657.199999999713</v>
      </c>
      <c r="O1298" s="13">
        <v>44657.199999999713</v>
      </c>
      <c r="P1298" s="13">
        <v>44657.199999999713</v>
      </c>
      <c r="Q1298" s="13">
        <v>37221.799999999799</v>
      </c>
      <c r="R1298" s="13">
        <v>37221.799999999799</v>
      </c>
      <c r="S1298" s="13">
        <v>23927.399999999954</v>
      </c>
      <c r="T1298" s="13">
        <v>23927.399999999954</v>
      </c>
      <c r="U1298" s="13">
        <v>23927.399999999954</v>
      </c>
      <c r="V1298" s="13"/>
      <c r="W1298" s="13"/>
      <c r="X1298" s="13"/>
      <c r="Y1298" s="13"/>
      <c r="Z1298" s="13">
        <v>1440.5548387096683</v>
      </c>
      <c r="AA1298" s="13">
        <v>1440.5548387096683</v>
      </c>
      <c r="AB1298" s="13">
        <v>1440.5548387096683</v>
      </c>
      <c r="AC1298" s="13">
        <v>1440.5548387096683</v>
      </c>
      <c r="AD1298" s="13">
        <v>1440.5548387096683</v>
      </c>
      <c r="AE1298" s="13">
        <v>1440.5548387096683</v>
      </c>
      <c r="AF1298" s="13">
        <v>1440.5548387096683</v>
      </c>
      <c r="AG1298" s="13">
        <v>1440.5548387096683</v>
      </c>
      <c r="AH1298" s="13">
        <v>1440.5548387096683</v>
      </c>
      <c r="AI1298" s="13">
        <v>1440.5548387096683</v>
      </c>
      <c r="AJ1298" s="13">
        <v>1200.7032258064451</v>
      </c>
      <c r="AK1298" s="13">
        <v>1200.7032258064451</v>
      </c>
      <c r="AL1298" s="13">
        <v>771.85161290322435</v>
      </c>
      <c r="AM1298" s="13">
        <v>771.85161290322435</v>
      </c>
      <c r="AN1298" s="13">
        <v>771.85161290322435</v>
      </c>
      <c r="AO1298" s="13"/>
      <c r="AP1298" s="13"/>
      <c r="AQ1298" s="13"/>
      <c r="AR1298" s="13"/>
      <c r="AS1298" s="13">
        <v>6</v>
      </c>
      <c r="AT1298" s="13">
        <v>6</v>
      </c>
      <c r="AU1298" s="13">
        <v>6</v>
      </c>
      <c r="AV1298" s="13">
        <v>6</v>
      </c>
      <c r="AW1298" s="13">
        <v>6</v>
      </c>
      <c r="AX1298" s="13">
        <v>6</v>
      </c>
      <c r="AY1298" s="13">
        <v>6</v>
      </c>
      <c r="AZ1298" s="13">
        <v>6</v>
      </c>
      <c r="BA1298" s="13">
        <v>6</v>
      </c>
      <c r="BB1298" s="13">
        <v>6</v>
      </c>
      <c r="BC1298" s="13">
        <v>4</v>
      </c>
      <c r="BD1298" s="13">
        <v>4</v>
      </c>
      <c r="BE1298" s="13">
        <v>2</v>
      </c>
      <c r="BF1298" s="13">
        <v>2</v>
      </c>
      <c r="BG1298" s="13">
        <v>2</v>
      </c>
      <c r="BH1298" s="13"/>
      <c r="BI1298" s="13"/>
      <c r="BJ1298" s="13"/>
      <c r="BK1298" s="13"/>
      <c r="BL1298" s="13">
        <v>0.19354838709677419</v>
      </c>
      <c r="BM1298" s="13">
        <v>0.19354838709677419</v>
      </c>
      <c r="BN1298" s="13">
        <v>0.19354838709677419</v>
      </c>
      <c r="BO1298" s="13">
        <v>0.19354838709677419</v>
      </c>
      <c r="BP1298" s="13">
        <v>0.19354838709677419</v>
      </c>
      <c r="BQ1298" s="13">
        <v>0.19354838709677419</v>
      </c>
      <c r="BR1298" s="13">
        <v>0.19354838709677419</v>
      </c>
      <c r="BS1298" s="13">
        <v>0.19354838709677419</v>
      </c>
      <c r="BT1298" s="13">
        <v>0.19354838709677419</v>
      </c>
      <c r="BU1298" s="13">
        <v>0.19354838709677419</v>
      </c>
      <c r="BV1298" s="13">
        <v>0.12903225806451613</v>
      </c>
      <c r="BW1298" s="13">
        <v>0.12903225806451613</v>
      </c>
      <c r="BX1298" s="13">
        <v>6.4516129032258063E-2</v>
      </c>
      <c r="BY1298" s="13">
        <v>6.4516129032258063E-2</v>
      </c>
      <c r="BZ1298" s="13">
        <v>6.4516129032258063E-2</v>
      </c>
      <c r="CA1298" s="13"/>
      <c r="CB1298" s="13"/>
      <c r="CC1298" s="13"/>
      <c r="CD1298" s="13"/>
      <c r="CE1298" s="13"/>
    </row>
    <row r="1299" spans="1:83" x14ac:dyDescent="0.2">
      <c r="A1299" s="10" t="s">
        <v>27</v>
      </c>
      <c r="B1299" s="10">
        <v>558</v>
      </c>
      <c r="C1299" s="10" t="s">
        <v>90</v>
      </c>
      <c r="D1299" s="10">
        <v>2025</v>
      </c>
      <c r="E1299" s="13">
        <v>3</v>
      </c>
      <c r="F1299" s="13" t="s">
        <v>1614</v>
      </c>
      <c r="G1299" s="13">
        <v>183456.14000000042</v>
      </c>
      <c r="H1299" s="13">
        <v>183456.14000000048</v>
      </c>
      <c r="I1299" s="13">
        <v>177848.02000000034</v>
      </c>
      <c r="J1299" s="13">
        <v>148464.00000000026</v>
      </c>
      <c r="K1299" s="13">
        <v>128349.00000000026</v>
      </c>
      <c r="L1299" s="13">
        <v>108589.00000000023</v>
      </c>
      <c r="M1299" s="13">
        <v>99862.000000000131</v>
      </c>
      <c r="N1299" s="13">
        <v>93135.000000000102</v>
      </c>
      <c r="O1299" s="13">
        <v>76521.000000000146</v>
      </c>
      <c r="P1299" s="13">
        <v>69514.999999999985</v>
      </c>
      <c r="Q1299" s="13">
        <v>27499.999999999975</v>
      </c>
      <c r="R1299" s="13">
        <v>27499.999999999975</v>
      </c>
      <c r="S1299" s="13"/>
      <c r="T1299" s="13"/>
      <c r="U1299" s="13"/>
      <c r="V1299" s="13"/>
      <c r="W1299" s="13"/>
      <c r="X1299" s="13"/>
      <c r="Y1299" s="13"/>
      <c r="Z1299" s="13">
        <v>5917.9400000000132</v>
      </c>
      <c r="AA1299" s="13">
        <v>5917.9400000000151</v>
      </c>
      <c r="AB1299" s="13">
        <v>5737.0329032258178</v>
      </c>
      <c r="AC1299" s="13">
        <v>4789.1612903225887</v>
      </c>
      <c r="AD1299" s="13">
        <v>4140.290322580654</v>
      </c>
      <c r="AE1299" s="13">
        <v>3502.8709677419429</v>
      </c>
      <c r="AF1299" s="13">
        <v>3221.3548387096816</v>
      </c>
      <c r="AG1299" s="13">
        <v>3004.3548387096807</v>
      </c>
      <c r="AH1299" s="13">
        <v>2468.4193548387143</v>
      </c>
      <c r="AI1299" s="13">
        <v>2242.4193548387093</v>
      </c>
      <c r="AJ1299" s="13">
        <v>887.09677419354762</v>
      </c>
      <c r="AK1299" s="13">
        <v>887.09677419354762</v>
      </c>
      <c r="AL1299" s="13"/>
      <c r="AM1299" s="13"/>
      <c r="AN1299" s="13"/>
      <c r="AO1299" s="13"/>
      <c r="AP1299" s="13"/>
      <c r="AQ1299" s="13"/>
      <c r="AR1299" s="13"/>
      <c r="AS1299" s="13">
        <v>253</v>
      </c>
      <c r="AT1299" s="13">
        <v>243</v>
      </c>
      <c r="AU1299" s="13">
        <v>195</v>
      </c>
      <c r="AV1299" s="13">
        <v>101</v>
      </c>
      <c r="AW1299" s="13">
        <v>67</v>
      </c>
      <c r="AX1299" s="13">
        <v>45</v>
      </c>
      <c r="AY1299" s="13">
        <v>37</v>
      </c>
      <c r="AZ1299" s="13">
        <v>32</v>
      </c>
      <c r="BA1299" s="13">
        <v>22</v>
      </c>
      <c r="BB1299" s="13">
        <v>19</v>
      </c>
      <c r="BC1299" s="13">
        <v>5</v>
      </c>
      <c r="BD1299" s="13">
        <v>5</v>
      </c>
      <c r="BE1299" s="13"/>
      <c r="BF1299" s="13"/>
      <c r="BG1299" s="13"/>
      <c r="BH1299" s="13"/>
      <c r="BI1299" s="13"/>
      <c r="BJ1299" s="13"/>
      <c r="BK1299" s="13"/>
      <c r="BL1299" s="13">
        <v>8.1612903225806459</v>
      </c>
      <c r="BM1299" s="13">
        <v>7.838709677419355</v>
      </c>
      <c r="BN1299" s="13">
        <v>6.290322580645161</v>
      </c>
      <c r="BO1299" s="13">
        <v>3.2580645161290325</v>
      </c>
      <c r="BP1299" s="13">
        <v>2.161290322580645</v>
      </c>
      <c r="BQ1299" s="13">
        <v>1.4516129032258065</v>
      </c>
      <c r="BR1299" s="13">
        <v>1.1935483870967742</v>
      </c>
      <c r="BS1299" s="13">
        <v>1.032258064516129</v>
      </c>
      <c r="BT1299" s="13">
        <v>0.70967741935483875</v>
      </c>
      <c r="BU1299" s="13">
        <v>0.61290322580645162</v>
      </c>
      <c r="BV1299" s="13">
        <v>0.16129032258064516</v>
      </c>
      <c r="BW1299" s="13">
        <v>0.16129032258064516</v>
      </c>
      <c r="BX1299" s="13"/>
      <c r="BY1299" s="13"/>
      <c r="BZ1299" s="13"/>
      <c r="CA1299" s="13"/>
      <c r="CB1299" s="13"/>
      <c r="CC1299" s="13"/>
      <c r="CD1299" s="13"/>
      <c r="CE1299" s="13">
        <v>144.53277777785203</v>
      </c>
    </row>
    <row r="1300" spans="1:83" x14ac:dyDescent="0.2">
      <c r="A1300" s="10" t="s">
        <v>27</v>
      </c>
      <c r="B1300" s="10">
        <v>805</v>
      </c>
      <c r="C1300" s="10" t="s">
        <v>137</v>
      </c>
      <c r="D1300" s="10">
        <v>2025</v>
      </c>
      <c r="E1300" s="13">
        <v>3</v>
      </c>
      <c r="F1300" s="13" t="s">
        <v>1609</v>
      </c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>
        <v>20.41</v>
      </c>
    </row>
    <row r="1301" spans="1:83" x14ac:dyDescent="0.2">
      <c r="A1301" s="10" t="s">
        <v>27</v>
      </c>
      <c r="B1301" s="10">
        <v>548</v>
      </c>
      <c r="C1301" s="10" t="s">
        <v>91</v>
      </c>
      <c r="D1301" s="10">
        <v>2025</v>
      </c>
      <c r="E1301" s="13">
        <v>3</v>
      </c>
      <c r="F1301" s="13" t="s">
        <v>1615</v>
      </c>
      <c r="G1301" s="13">
        <v>241321.25000000032</v>
      </c>
      <c r="H1301" s="13">
        <v>241321.25000000026</v>
      </c>
      <c r="I1301" s="13">
        <v>232802.13000000035</v>
      </c>
      <c r="J1301" s="13">
        <v>181441.00000000029</v>
      </c>
      <c r="K1301" s="13">
        <v>156491.00000000038</v>
      </c>
      <c r="L1301" s="13">
        <v>126121.00000000029</v>
      </c>
      <c r="M1301" s="13">
        <v>111655.00000000026</v>
      </c>
      <c r="N1301" s="13">
        <v>98704.000000000175</v>
      </c>
      <c r="O1301" s="13">
        <v>77133.000000000116</v>
      </c>
      <c r="P1301" s="13">
        <v>70635.000000000087</v>
      </c>
      <c r="Q1301" s="13">
        <v>10508.000000000005</v>
      </c>
      <c r="R1301" s="13">
        <v>5500</v>
      </c>
      <c r="S1301" s="13"/>
      <c r="T1301" s="13"/>
      <c r="U1301" s="13"/>
      <c r="V1301" s="13"/>
      <c r="W1301" s="13"/>
      <c r="X1301" s="13"/>
      <c r="Y1301" s="13"/>
      <c r="Z1301" s="13">
        <v>7784.5564516129134</v>
      </c>
      <c r="AA1301" s="13">
        <v>7784.5564516129116</v>
      </c>
      <c r="AB1301" s="13">
        <v>7509.7461290322699</v>
      </c>
      <c r="AC1301" s="13">
        <v>5852.9354838709769</v>
      </c>
      <c r="AD1301" s="13">
        <v>5048.096774193561</v>
      </c>
      <c r="AE1301" s="13">
        <v>4068.4193548387188</v>
      </c>
      <c r="AF1301" s="13">
        <v>3601.7741935483955</v>
      </c>
      <c r="AG1301" s="13">
        <v>3184.0000000000055</v>
      </c>
      <c r="AH1301" s="13">
        <v>2488.1612903225846</v>
      </c>
      <c r="AI1301" s="13">
        <v>2278.5483870967769</v>
      </c>
      <c r="AJ1301" s="13">
        <v>338.96774193548407</v>
      </c>
      <c r="AK1301" s="13">
        <v>177.41935483870967</v>
      </c>
      <c r="AL1301" s="13"/>
      <c r="AM1301" s="13"/>
      <c r="AN1301" s="13"/>
      <c r="AO1301" s="13"/>
      <c r="AP1301" s="13"/>
      <c r="AQ1301" s="13"/>
      <c r="AR1301" s="13"/>
      <c r="AS1301" s="13">
        <v>401</v>
      </c>
      <c r="AT1301" s="13">
        <v>371</v>
      </c>
      <c r="AU1301" s="13">
        <v>301</v>
      </c>
      <c r="AV1301" s="13">
        <v>138</v>
      </c>
      <c r="AW1301" s="13">
        <v>97</v>
      </c>
      <c r="AX1301" s="13">
        <v>62</v>
      </c>
      <c r="AY1301" s="13">
        <v>49</v>
      </c>
      <c r="AZ1301" s="13">
        <v>39</v>
      </c>
      <c r="BA1301" s="13">
        <v>25</v>
      </c>
      <c r="BB1301" s="13">
        <v>22</v>
      </c>
      <c r="BC1301" s="13">
        <v>2</v>
      </c>
      <c r="BD1301" s="13">
        <v>1</v>
      </c>
      <c r="BE1301" s="13"/>
      <c r="BF1301" s="13"/>
      <c r="BG1301" s="13"/>
      <c r="BH1301" s="13"/>
      <c r="BI1301" s="13"/>
      <c r="BJ1301" s="13"/>
      <c r="BK1301" s="13"/>
      <c r="BL1301" s="13">
        <v>12.935483870967742</v>
      </c>
      <c r="BM1301" s="13">
        <v>11.96774193548387</v>
      </c>
      <c r="BN1301" s="13">
        <v>9.7096774193548381</v>
      </c>
      <c r="BO1301" s="13">
        <v>4.4516129032258061</v>
      </c>
      <c r="BP1301" s="13">
        <v>3.129032258064516</v>
      </c>
      <c r="BQ1301" s="13">
        <v>2</v>
      </c>
      <c r="BR1301" s="13">
        <v>1.5806451612903225</v>
      </c>
      <c r="BS1301" s="13">
        <v>1.2580645161290323</v>
      </c>
      <c r="BT1301" s="13">
        <v>0.80645161290322576</v>
      </c>
      <c r="BU1301" s="13">
        <v>0.70967741935483875</v>
      </c>
      <c r="BV1301" s="13">
        <v>6.4516129032258063E-2</v>
      </c>
      <c r="BW1301" s="13">
        <v>3.2258064516129031E-2</v>
      </c>
      <c r="BX1301" s="13"/>
      <c r="BY1301" s="13"/>
      <c r="BZ1301" s="13"/>
      <c r="CA1301" s="13"/>
      <c r="CB1301" s="13"/>
      <c r="CC1301" s="13"/>
      <c r="CD1301" s="13"/>
      <c r="CE1301" s="13">
        <v>138.78083333302521</v>
      </c>
    </row>
    <row r="1302" spans="1:83" x14ac:dyDescent="0.2">
      <c r="A1302" s="10" t="s">
        <v>27</v>
      </c>
      <c r="B1302" s="10">
        <v>550</v>
      </c>
      <c r="C1302" s="10" t="s">
        <v>178</v>
      </c>
      <c r="D1302" s="10">
        <v>2025</v>
      </c>
      <c r="E1302" s="13">
        <v>3</v>
      </c>
      <c r="F1302" s="13" t="s">
        <v>1616</v>
      </c>
      <c r="G1302" s="13">
        <v>11266.04</v>
      </c>
      <c r="H1302" s="13">
        <v>11266.04</v>
      </c>
      <c r="I1302" s="13">
        <v>10484</v>
      </c>
      <c r="J1302" s="13">
        <v>6510.0000000000009</v>
      </c>
      <c r="K1302" s="13">
        <v>5320.0000000000009</v>
      </c>
      <c r="L1302" s="13">
        <v>2637</v>
      </c>
      <c r="M1302" s="13">
        <v>1587</v>
      </c>
      <c r="N1302" s="13">
        <v>1587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>
        <v>363.42064516129034</v>
      </c>
      <c r="AA1302" s="13">
        <v>363.42064516129034</v>
      </c>
      <c r="AB1302" s="13">
        <v>338.19354838709677</v>
      </c>
      <c r="AC1302" s="13">
        <v>210.00000000000003</v>
      </c>
      <c r="AD1302" s="13">
        <v>171.61290322580649</v>
      </c>
      <c r="AE1302" s="13">
        <v>85.064516129032256</v>
      </c>
      <c r="AF1302" s="13">
        <v>51.193548387096776</v>
      </c>
      <c r="AG1302" s="13">
        <v>51.193548387096776</v>
      </c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>
        <v>44</v>
      </c>
      <c r="AT1302" s="13">
        <v>30</v>
      </c>
      <c r="AU1302" s="13">
        <v>20</v>
      </c>
      <c r="AV1302" s="13">
        <v>7</v>
      </c>
      <c r="AW1302" s="13">
        <v>5</v>
      </c>
      <c r="AX1302" s="13">
        <v>2</v>
      </c>
      <c r="AY1302" s="13">
        <v>1</v>
      </c>
      <c r="AZ1302" s="13">
        <v>1</v>
      </c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>
        <v>1.4193548387096775</v>
      </c>
      <c r="BM1302" s="13">
        <v>0.967741935483871</v>
      </c>
      <c r="BN1302" s="13">
        <v>0.64516129032258063</v>
      </c>
      <c r="BO1302" s="13">
        <v>0.22580645161290322</v>
      </c>
      <c r="BP1302" s="13">
        <v>0.16129032258064516</v>
      </c>
      <c r="BQ1302" s="13">
        <v>6.4516129032258063E-2</v>
      </c>
      <c r="BR1302" s="13">
        <v>3.2258064516129031E-2</v>
      </c>
      <c r="BS1302" s="13">
        <v>3.2258064516129031E-2</v>
      </c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>
        <v>103.49888888913905</v>
      </c>
    </row>
    <row r="1303" spans="1:83" x14ac:dyDescent="0.2">
      <c r="A1303" s="10" t="s">
        <v>27</v>
      </c>
      <c r="B1303" s="10">
        <v>516</v>
      </c>
      <c r="C1303" s="10" t="s">
        <v>119</v>
      </c>
      <c r="D1303" s="10">
        <v>2025</v>
      </c>
      <c r="E1303" s="13">
        <v>3</v>
      </c>
      <c r="F1303" s="13" t="s">
        <v>1617</v>
      </c>
      <c r="G1303" s="13">
        <v>106957.98000000013</v>
      </c>
      <c r="H1303" s="13">
        <v>106957.98000000008</v>
      </c>
      <c r="I1303" s="13">
        <v>103295.95000000008</v>
      </c>
      <c r="J1303" s="13">
        <v>79548.999999999927</v>
      </c>
      <c r="K1303" s="13">
        <v>65980.999999999971</v>
      </c>
      <c r="L1303" s="13">
        <v>54854.999999999956</v>
      </c>
      <c r="M1303" s="13">
        <v>49463.999999999956</v>
      </c>
      <c r="N1303" s="13">
        <v>48029.999999999956</v>
      </c>
      <c r="O1303" s="13">
        <v>38099</v>
      </c>
      <c r="P1303" s="13">
        <v>33856.999999999993</v>
      </c>
      <c r="Q1303" s="13">
        <v>11190.000000000002</v>
      </c>
      <c r="R1303" s="13">
        <v>11190.000000000002</v>
      </c>
      <c r="S1303" s="13"/>
      <c r="T1303" s="13"/>
      <c r="U1303" s="13"/>
      <c r="V1303" s="13"/>
      <c r="W1303" s="13"/>
      <c r="X1303" s="13"/>
      <c r="Y1303" s="13"/>
      <c r="Z1303" s="13">
        <v>3450.257419354843</v>
      </c>
      <c r="AA1303" s="13">
        <v>3450.2574193548412</v>
      </c>
      <c r="AB1303" s="13">
        <v>3332.1274193548415</v>
      </c>
      <c r="AC1303" s="13">
        <v>2566.096774193546</v>
      </c>
      <c r="AD1303" s="13">
        <v>2128.4193548387088</v>
      </c>
      <c r="AE1303" s="13">
        <v>1769.5161290322567</v>
      </c>
      <c r="AF1303" s="13">
        <v>1595.612903225805</v>
      </c>
      <c r="AG1303" s="13">
        <v>1549.354838709676</v>
      </c>
      <c r="AH1303" s="13">
        <v>1229</v>
      </c>
      <c r="AI1303" s="13">
        <v>1092.1612903225805</v>
      </c>
      <c r="AJ1303" s="13">
        <v>360.96774193548396</v>
      </c>
      <c r="AK1303" s="13">
        <v>360.96774193548396</v>
      </c>
      <c r="AL1303" s="13"/>
      <c r="AM1303" s="13"/>
      <c r="AN1303" s="13"/>
      <c r="AO1303" s="13"/>
      <c r="AP1303" s="13"/>
      <c r="AQ1303" s="13"/>
      <c r="AR1303" s="13"/>
      <c r="AS1303" s="13">
        <v>162</v>
      </c>
      <c r="AT1303" s="13">
        <v>152</v>
      </c>
      <c r="AU1303" s="13">
        <v>126</v>
      </c>
      <c r="AV1303" s="13">
        <v>57</v>
      </c>
      <c r="AW1303" s="13">
        <v>35</v>
      </c>
      <c r="AX1303" s="13">
        <v>23</v>
      </c>
      <c r="AY1303" s="13">
        <v>18</v>
      </c>
      <c r="AZ1303" s="13">
        <v>17</v>
      </c>
      <c r="BA1303" s="13">
        <v>11</v>
      </c>
      <c r="BB1303" s="13">
        <v>9</v>
      </c>
      <c r="BC1303" s="13">
        <v>2</v>
      </c>
      <c r="BD1303" s="13">
        <v>2</v>
      </c>
      <c r="BE1303" s="13"/>
      <c r="BF1303" s="13"/>
      <c r="BG1303" s="13"/>
      <c r="BH1303" s="13"/>
      <c r="BI1303" s="13"/>
      <c r="BJ1303" s="13"/>
      <c r="BK1303" s="13"/>
      <c r="BL1303" s="13">
        <v>5.225806451612903</v>
      </c>
      <c r="BM1303" s="13">
        <v>4.903225806451613</v>
      </c>
      <c r="BN1303" s="13">
        <v>4.064516129032258</v>
      </c>
      <c r="BO1303" s="13">
        <v>1.8387096774193548</v>
      </c>
      <c r="BP1303" s="13">
        <v>1.1290322580645162</v>
      </c>
      <c r="BQ1303" s="13">
        <v>0.74193548387096775</v>
      </c>
      <c r="BR1303" s="13">
        <v>0.58064516129032262</v>
      </c>
      <c r="BS1303" s="13">
        <v>0.54838709677419351</v>
      </c>
      <c r="BT1303" s="13">
        <v>0.35483870967741937</v>
      </c>
      <c r="BU1303" s="13">
        <v>0.29032258064516131</v>
      </c>
      <c r="BV1303" s="13">
        <v>6.4516129032258063E-2</v>
      </c>
      <c r="BW1303" s="13">
        <v>6.4516129032258063E-2</v>
      </c>
      <c r="BX1303" s="13"/>
      <c r="BY1303" s="13"/>
      <c r="BZ1303" s="13"/>
      <c r="CA1303" s="13"/>
      <c r="CB1303" s="13"/>
      <c r="CC1303" s="13"/>
      <c r="CD1303" s="13"/>
      <c r="CE1303" s="13">
        <v>140.53277777793119</v>
      </c>
    </row>
    <row r="1304" spans="1:83" x14ac:dyDescent="0.2">
      <c r="A1304" s="10" t="s">
        <v>27</v>
      </c>
      <c r="B1304" s="10">
        <v>835</v>
      </c>
      <c r="C1304" s="10" t="s">
        <v>121</v>
      </c>
      <c r="D1304" s="10">
        <v>2025</v>
      </c>
      <c r="E1304" s="13">
        <v>3</v>
      </c>
      <c r="F1304" s="13" t="s">
        <v>1618</v>
      </c>
      <c r="G1304" s="13">
        <v>7152.0199999999986</v>
      </c>
      <c r="H1304" s="13">
        <v>7152.0199999999986</v>
      </c>
      <c r="I1304" s="13">
        <v>7041.9999999999991</v>
      </c>
      <c r="J1304" s="13">
        <v>5632</v>
      </c>
      <c r="K1304" s="13">
        <v>3866.0000000000005</v>
      </c>
      <c r="L1304" s="13">
        <v>3000.0000000000005</v>
      </c>
      <c r="M1304" s="13">
        <v>3000.0000000000005</v>
      </c>
      <c r="N1304" s="13">
        <v>3000.0000000000005</v>
      </c>
      <c r="O1304" s="13">
        <v>3000.0000000000005</v>
      </c>
      <c r="P1304" s="13">
        <v>3000.0000000000005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>
        <v>230.71032258064511</v>
      </c>
      <c r="AA1304" s="13">
        <v>230.71032258064511</v>
      </c>
      <c r="AB1304" s="13">
        <v>227.16129032258061</v>
      </c>
      <c r="AC1304" s="13">
        <v>181.67741935483872</v>
      </c>
      <c r="AD1304" s="13">
        <v>124.70967741935485</v>
      </c>
      <c r="AE1304" s="13">
        <v>96.774193548387117</v>
      </c>
      <c r="AF1304" s="13">
        <v>96.774193548387117</v>
      </c>
      <c r="AG1304" s="13">
        <v>96.774193548387117</v>
      </c>
      <c r="AH1304" s="13">
        <v>96.774193548387117</v>
      </c>
      <c r="AI1304" s="13">
        <v>96.774193548387117</v>
      </c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>
        <v>13</v>
      </c>
      <c r="AT1304" s="13">
        <v>11</v>
      </c>
      <c r="AU1304" s="13">
        <v>9</v>
      </c>
      <c r="AV1304" s="13">
        <v>5</v>
      </c>
      <c r="AW1304" s="13">
        <v>2</v>
      </c>
      <c r="AX1304" s="13">
        <v>1</v>
      </c>
      <c r="AY1304" s="13">
        <v>1</v>
      </c>
      <c r="AZ1304" s="13">
        <v>1</v>
      </c>
      <c r="BA1304" s="13">
        <v>1</v>
      </c>
      <c r="BB1304" s="13">
        <v>1</v>
      </c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>
        <v>0.41935483870967744</v>
      </c>
      <c r="BM1304" s="13">
        <v>0.35483870967741937</v>
      </c>
      <c r="BN1304" s="13">
        <v>0.29032258064516131</v>
      </c>
      <c r="BO1304" s="13">
        <v>0.16129032258064516</v>
      </c>
      <c r="BP1304" s="13">
        <v>6.4516129032258063E-2</v>
      </c>
      <c r="BQ1304" s="13">
        <v>3.2258064516129031E-2</v>
      </c>
      <c r="BR1304" s="13">
        <v>3.2258064516129031E-2</v>
      </c>
      <c r="BS1304" s="13">
        <v>3.2258064516129031E-2</v>
      </c>
      <c r="BT1304" s="13">
        <v>3.2258064516129031E-2</v>
      </c>
      <c r="BU1304" s="13">
        <v>3.2258064516129031E-2</v>
      </c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>
        <v>8.3097222222131677</v>
      </c>
    </row>
    <row r="1305" spans="1:83" x14ac:dyDescent="0.2">
      <c r="A1305" s="10" t="s">
        <v>27</v>
      </c>
      <c r="B1305" s="10">
        <v>814</v>
      </c>
      <c r="C1305" s="10" t="s">
        <v>111</v>
      </c>
      <c r="D1305" s="10">
        <v>2025</v>
      </c>
      <c r="E1305" s="13">
        <v>3</v>
      </c>
      <c r="F1305" s="13" t="s">
        <v>1619</v>
      </c>
      <c r="G1305" s="13">
        <v>337745.4599999995</v>
      </c>
      <c r="H1305" s="13">
        <v>337745.45999999973</v>
      </c>
      <c r="I1305" s="13">
        <v>325745.2799999998</v>
      </c>
      <c r="J1305" s="13">
        <v>259251.02000000011</v>
      </c>
      <c r="K1305" s="13">
        <v>219461.00000000006</v>
      </c>
      <c r="L1305" s="13">
        <v>188330.00000000015</v>
      </c>
      <c r="M1305" s="13">
        <v>175107.00000000017</v>
      </c>
      <c r="N1305" s="13">
        <v>158391.00000000015</v>
      </c>
      <c r="O1305" s="13">
        <v>136104.00000000017</v>
      </c>
      <c r="P1305" s="13">
        <v>123145.00000000012</v>
      </c>
      <c r="Q1305" s="13">
        <v>38379</v>
      </c>
      <c r="R1305" s="13">
        <v>38379</v>
      </c>
      <c r="S1305" s="13">
        <v>27340</v>
      </c>
      <c r="T1305" s="13">
        <v>27340</v>
      </c>
      <c r="U1305" s="13">
        <v>27340</v>
      </c>
      <c r="V1305" s="13"/>
      <c r="W1305" s="13"/>
      <c r="X1305" s="13"/>
      <c r="Y1305" s="13"/>
      <c r="Z1305" s="13">
        <v>10895.014838709661</v>
      </c>
      <c r="AA1305" s="13">
        <v>10895.014838709669</v>
      </c>
      <c r="AB1305" s="13">
        <v>10507.912258064509</v>
      </c>
      <c r="AC1305" s="13">
        <v>8362.9361290322613</v>
      </c>
      <c r="AD1305" s="13">
        <v>7079.387096774195</v>
      </c>
      <c r="AE1305" s="13">
        <v>6075.161290322585</v>
      </c>
      <c r="AF1305" s="13">
        <v>5648.6129032258123</v>
      </c>
      <c r="AG1305" s="13">
        <v>5109.3870967741987</v>
      </c>
      <c r="AH1305" s="13">
        <v>4390.4516129032318</v>
      </c>
      <c r="AI1305" s="13">
        <v>3972.4193548387134</v>
      </c>
      <c r="AJ1305" s="13">
        <v>1238.0322580645161</v>
      </c>
      <c r="AK1305" s="13">
        <v>1238.0322580645161</v>
      </c>
      <c r="AL1305" s="13">
        <v>881.93548387096769</v>
      </c>
      <c r="AM1305" s="13">
        <v>881.93548387096769</v>
      </c>
      <c r="AN1305" s="13">
        <v>881.93548387096769</v>
      </c>
      <c r="AO1305" s="13"/>
      <c r="AP1305" s="13"/>
      <c r="AQ1305" s="13"/>
      <c r="AR1305" s="13"/>
      <c r="AS1305" s="13">
        <v>542</v>
      </c>
      <c r="AT1305" s="13">
        <v>484</v>
      </c>
      <c r="AU1305" s="13">
        <v>383</v>
      </c>
      <c r="AV1305" s="13">
        <v>177</v>
      </c>
      <c r="AW1305" s="13">
        <v>111</v>
      </c>
      <c r="AX1305" s="13">
        <v>76</v>
      </c>
      <c r="AY1305" s="13">
        <v>64</v>
      </c>
      <c r="AZ1305" s="13">
        <v>51</v>
      </c>
      <c r="BA1305" s="13">
        <v>37</v>
      </c>
      <c r="BB1305" s="13">
        <v>31</v>
      </c>
      <c r="BC1305" s="13">
        <v>4</v>
      </c>
      <c r="BD1305" s="13">
        <v>4</v>
      </c>
      <c r="BE1305" s="13">
        <v>2</v>
      </c>
      <c r="BF1305" s="13">
        <v>2</v>
      </c>
      <c r="BG1305" s="13">
        <v>2</v>
      </c>
      <c r="BH1305" s="13"/>
      <c r="BI1305" s="13"/>
      <c r="BJ1305" s="13"/>
      <c r="BK1305" s="13"/>
      <c r="BL1305" s="13">
        <v>17.483870967741936</v>
      </c>
      <c r="BM1305" s="13">
        <v>15.612903225806452</v>
      </c>
      <c r="BN1305" s="13">
        <v>12.35483870967742</v>
      </c>
      <c r="BO1305" s="13">
        <v>5.709677419354839</v>
      </c>
      <c r="BP1305" s="13">
        <v>3.5806451612903225</v>
      </c>
      <c r="BQ1305" s="13">
        <v>2.4516129032258065</v>
      </c>
      <c r="BR1305" s="13">
        <v>2.064516129032258</v>
      </c>
      <c r="BS1305" s="13">
        <v>1.6451612903225807</v>
      </c>
      <c r="BT1305" s="13">
        <v>1.1935483870967742</v>
      </c>
      <c r="BU1305" s="13">
        <v>1</v>
      </c>
      <c r="BV1305" s="13">
        <v>0.12903225806451613</v>
      </c>
      <c r="BW1305" s="13">
        <v>0.12903225806451613</v>
      </c>
      <c r="BX1305" s="13">
        <v>6.4516129032258063E-2</v>
      </c>
      <c r="BY1305" s="13">
        <v>6.4516129032258063E-2</v>
      </c>
      <c r="BZ1305" s="13">
        <v>6.4516129032258063E-2</v>
      </c>
      <c r="CA1305" s="13"/>
      <c r="CB1305" s="13"/>
      <c r="CC1305" s="13"/>
      <c r="CD1305" s="13"/>
      <c r="CE1305" s="13">
        <v>176.8216666661622</v>
      </c>
    </row>
    <row r="1306" spans="1:83" x14ac:dyDescent="0.2">
      <c r="A1306" s="10" t="s">
        <v>27</v>
      </c>
      <c r="B1306" s="10">
        <v>898</v>
      </c>
      <c r="C1306" s="10" t="s">
        <v>107</v>
      </c>
      <c r="D1306" s="10">
        <v>2025</v>
      </c>
      <c r="E1306" s="13">
        <v>3</v>
      </c>
      <c r="F1306" s="13" t="s">
        <v>1620</v>
      </c>
      <c r="G1306" s="13">
        <v>182474.24999999994</v>
      </c>
      <c r="H1306" s="13">
        <v>182578.14999999994</v>
      </c>
      <c r="I1306" s="13">
        <v>177552.12</v>
      </c>
      <c r="J1306" s="13">
        <v>135302.00000000017</v>
      </c>
      <c r="K1306" s="13">
        <v>113702.00000000025</v>
      </c>
      <c r="L1306" s="13">
        <v>96046.000000000029</v>
      </c>
      <c r="M1306" s="13">
        <v>91747.000000000029</v>
      </c>
      <c r="N1306" s="13">
        <v>87902.000000000073</v>
      </c>
      <c r="O1306" s="13">
        <v>66524.999999999985</v>
      </c>
      <c r="P1306" s="13">
        <v>57464.999999999985</v>
      </c>
      <c r="Q1306" s="13">
        <v>19689.999999999996</v>
      </c>
      <c r="R1306" s="13">
        <v>19689.999999999996</v>
      </c>
      <c r="S1306" s="13"/>
      <c r="T1306" s="13"/>
      <c r="U1306" s="13"/>
      <c r="V1306" s="13"/>
      <c r="W1306" s="13"/>
      <c r="X1306" s="13"/>
      <c r="Y1306" s="13"/>
      <c r="Z1306" s="13">
        <v>5886.2661290322558</v>
      </c>
      <c r="AA1306" s="13">
        <v>5889.6177419354817</v>
      </c>
      <c r="AB1306" s="13">
        <v>5727.4877419354834</v>
      </c>
      <c r="AC1306" s="13">
        <v>4364.5806451612962</v>
      </c>
      <c r="AD1306" s="13">
        <v>3667.8064516129111</v>
      </c>
      <c r="AE1306" s="13">
        <v>3098.2580645161302</v>
      </c>
      <c r="AF1306" s="13">
        <v>2959.5806451612912</v>
      </c>
      <c r="AG1306" s="13">
        <v>2835.5483870967764</v>
      </c>
      <c r="AH1306" s="13">
        <v>2145.9677419354834</v>
      </c>
      <c r="AI1306" s="13">
        <v>1853.7096774193544</v>
      </c>
      <c r="AJ1306" s="13">
        <v>635.1612903225805</v>
      </c>
      <c r="AK1306" s="13">
        <v>635.1612903225805</v>
      </c>
      <c r="AL1306" s="13"/>
      <c r="AM1306" s="13"/>
      <c r="AN1306" s="13"/>
      <c r="AO1306" s="13"/>
      <c r="AP1306" s="13"/>
      <c r="AQ1306" s="13"/>
      <c r="AR1306" s="13"/>
      <c r="AS1306" s="13">
        <v>273</v>
      </c>
      <c r="AT1306" s="13">
        <v>261</v>
      </c>
      <c r="AU1306" s="13">
        <v>224</v>
      </c>
      <c r="AV1306" s="13">
        <v>95</v>
      </c>
      <c r="AW1306" s="13">
        <v>59</v>
      </c>
      <c r="AX1306" s="13">
        <v>39</v>
      </c>
      <c r="AY1306" s="13">
        <v>35</v>
      </c>
      <c r="AZ1306" s="13">
        <v>32</v>
      </c>
      <c r="BA1306" s="13">
        <v>19</v>
      </c>
      <c r="BB1306" s="13">
        <v>15</v>
      </c>
      <c r="BC1306" s="13">
        <v>3</v>
      </c>
      <c r="BD1306" s="13">
        <v>3</v>
      </c>
      <c r="BE1306" s="13"/>
      <c r="BF1306" s="13"/>
      <c r="BG1306" s="13"/>
      <c r="BH1306" s="13"/>
      <c r="BI1306" s="13"/>
      <c r="BJ1306" s="13"/>
      <c r="BK1306" s="13"/>
      <c r="BL1306" s="13">
        <v>8.806451612903226</v>
      </c>
      <c r="BM1306" s="13">
        <v>8.4193548387096779</v>
      </c>
      <c r="BN1306" s="13">
        <v>7.225806451612903</v>
      </c>
      <c r="BO1306" s="13">
        <v>3.064516129032258</v>
      </c>
      <c r="BP1306" s="13">
        <v>1.903225806451613</v>
      </c>
      <c r="BQ1306" s="13">
        <v>1.2580645161290323</v>
      </c>
      <c r="BR1306" s="13">
        <v>1.1290322580645162</v>
      </c>
      <c r="BS1306" s="13">
        <v>1.032258064516129</v>
      </c>
      <c r="BT1306" s="13">
        <v>0.61290322580645162</v>
      </c>
      <c r="BU1306" s="13">
        <v>0.4838709677419355</v>
      </c>
      <c r="BV1306" s="13">
        <v>9.6774193548387094E-2</v>
      </c>
      <c r="BW1306" s="13">
        <v>9.6774193548387094E-2</v>
      </c>
      <c r="BX1306" s="13"/>
      <c r="BY1306" s="13"/>
      <c r="BZ1306" s="13"/>
      <c r="CA1306" s="13"/>
      <c r="CB1306" s="13"/>
      <c r="CC1306" s="13"/>
      <c r="CD1306" s="13"/>
      <c r="CE1306" s="13">
        <v>141.29333333333722</v>
      </c>
    </row>
    <row r="1307" spans="1:83" x14ac:dyDescent="0.2">
      <c r="A1307" s="10" t="s">
        <v>27</v>
      </c>
      <c r="B1307" s="10">
        <v>891</v>
      </c>
      <c r="C1307" s="10" t="s">
        <v>113</v>
      </c>
      <c r="D1307" s="10">
        <v>2025</v>
      </c>
      <c r="E1307" s="13">
        <v>3</v>
      </c>
      <c r="F1307" s="13" t="s">
        <v>1621</v>
      </c>
      <c r="G1307" s="13">
        <v>344774.60999999777</v>
      </c>
      <c r="H1307" s="13">
        <v>344774.60999999783</v>
      </c>
      <c r="I1307" s="13">
        <v>332477.43999999808</v>
      </c>
      <c r="J1307" s="13">
        <v>241017.00000000041</v>
      </c>
      <c r="K1307" s="13">
        <v>200208.00000000047</v>
      </c>
      <c r="L1307" s="13">
        <v>166894.00000000044</v>
      </c>
      <c r="M1307" s="13">
        <v>150315.00000000026</v>
      </c>
      <c r="N1307" s="13">
        <v>138369.0000000002</v>
      </c>
      <c r="O1307" s="13">
        <v>111532.00000000016</v>
      </c>
      <c r="P1307" s="13">
        <v>102288.00000000017</v>
      </c>
      <c r="Q1307" s="13">
        <v>45017.999999999993</v>
      </c>
      <c r="R1307" s="13">
        <v>45017.999999999993</v>
      </c>
      <c r="S1307" s="13">
        <v>10500</v>
      </c>
      <c r="T1307" s="13">
        <v>10500</v>
      </c>
      <c r="U1307" s="13">
        <v>10500</v>
      </c>
      <c r="V1307" s="13"/>
      <c r="W1307" s="13"/>
      <c r="X1307" s="13"/>
      <c r="Y1307" s="13"/>
      <c r="Z1307" s="13">
        <v>11121.761612903154</v>
      </c>
      <c r="AA1307" s="13">
        <v>11121.761612903156</v>
      </c>
      <c r="AB1307" s="13">
        <v>10725.078709677358</v>
      </c>
      <c r="AC1307" s="13">
        <v>7774.7419354838839</v>
      </c>
      <c r="AD1307" s="13">
        <v>6458.3225806451765</v>
      </c>
      <c r="AE1307" s="13">
        <v>5383.6774193548526</v>
      </c>
      <c r="AF1307" s="13">
        <v>4848.8709677419438</v>
      </c>
      <c r="AG1307" s="13">
        <v>4463.5161290322649</v>
      </c>
      <c r="AH1307" s="13">
        <v>3597.8064516129084</v>
      </c>
      <c r="AI1307" s="13">
        <v>3299.6129032258123</v>
      </c>
      <c r="AJ1307" s="13">
        <v>1452.1935483870966</v>
      </c>
      <c r="AK1307" s="13">
        <v>1452.1935483870966</v>
      </c>
      <c r="AL1307" s="13">
        <v>338.70967741935482</v>
      </c>
      <c r="AM1307" s="13">
        <v>338.70967741935482</v>
      </c>
      <c r="AN1307" s="13">
        <v>338.70967741935482</v>
      </c>
      <c r="AO1307" s="13"/>
      <c r="AP1307" s="13"/>
      <c r="AQ1307" s="13"/>
      <c r="AR1307" s="13"/>
      <c r="AS1307" s="13">
        <v>587</v>
      </c>
      <c r="AT1307" s="13">
        <v>552</v>
      </c>
      <c r="AU1307" s="13">
        <v>452</v>
      </c>
      <c r="AV1307" s="13">
        <v>176</v>
      </c>
      <c r="AW1307" s="13">
        <v>109</v>
      </c>
      <c r="AX1307" s="13">
        <v>71</v>
      </c>
      <c r="AY1307" s="13">
        <v>56</v>
      </c>
      <c r="AZ1307" s="13">
        <v>47</v>
      </c>
      <c r="BA1307" s="13">
        <v>30</v>
      </c>
      <c r="BB1307" s="13">
        <v>26</v>
      </c>
      <c r="BC1307" s="13">
        <v>7</v>
      </c>
      <c r="BD1307" s="13">
        <v>7</v>
      </c>
      <c r="BE1307" s="13">
        <v>1</v>
      </c>
      <c r="BF1307" s="13">
        <v>1</v>
      </c>
      <c r="BG1307" s="13">
        <v>1</v>
      </c>
      <c r="BH1307" s="13"/>
      <c r="BI1307" s="13"/>
      <c r="BJ1307" s="13"/>
      <c r="BK1307" s="13"/>
      <c r="BL1307" s="13">
        <v>18.93548387096774</v>
      </c>
      <c r="BM1307" s="13">
        <v>17.806451612903224</v>
      </c>
      <c r="BN1307" s="13">
        <v>14.580645161290322</v>
      </c>
      <c r="BO1307" s="13">
        <v>5.67741935483871</v>
      </c>
      <c r="BP1307" s="13">
        <v>3.5161290322580645</v>
      </c>
      <c r="BQ1307" s="13">
        <v>2.2903225806451615</v>
      </c>
      <c r="BR1307" s="13">
        <v>1.8064516129032258</v>
      </c>
      <c r="BS1307" s="13">
        <v>1.5161290322580645</v>
      </c>
      <c r="BT1307" s="13">
        <v>0.967741935483871</v>
      </c>
      <c r="BU1307" s="13">
        <v>0.83870967741935487</v>
      </c>
      <c r="BV1307" s="13">
        <v>0.22580645161290322</v>
      </c>
      <c r="BW1307" s="13">
        <v>0.22580645161290322</v>
      </c>
      <c r="BX1307" s="13">
        <v>3.2258064516129031E-2</v>
      </c>
      <c r="BY1307" s="13">
        <v>3.2258064516129031E-2</v>
      </c>
      <c r="BZ1307" s="13">
        <v>3.2258064516129031E-2</v>
      </c>
      <c r="CA1307" s="13"/>
      <c r="CB1307" s="13"/>
      <c r="CC1307" s="13"/>
      <c r="CD1307" s="13"/>
      <c r="CE1307" s="13">
        <v>205.01472222141456</v>
      </c>
    </row>
    <row r="1308" spans="1:83" x14ac:dyDescent="0.2">
      <c r="A1308" s="10" t="s">
        <v>27</v>
      </c>
      <c r="B1308" s="10">
        <v>556</v>
      </c>
      <c r="C1308" s="10" t="s">
        <v>181</v>
      </c>
      <c r="D1308" s="10">
        <v>2025</v>
      </c>
      <c r="E1308" s="13">
        <v>3</v>
      </c>
      <c r="F1308" s="13" t="s">
        <v>1622</v>
      </c>
      <c r="G1308" s="13">
        <v>67571.149999999965</v>
      </c>
      <c r="H1308" s="13">
        <v>67571.149999999965</v>
      </c>
      <c r="I1308" s="13">
        <v>62567.02999999997</v>
      </c>
      <c r="J1308" s="13">
        <v>44263.999999999971</v>
      </c>
      <c r="K1308" s="13">
        <v>33960.999999999971</v>
      </c>
      <c r="L1308" s="13">
        <v>19634.999999999989</v>
      </c>
      <c r="M1308" s="13">
        <v>15189.000000000002</v>
      </c>
      <c r="N1308" s="13">
        <v>11071.000000000002</v>
      </c>
      <c r="O1308" s="13">
        <v>9163.0000000000018</v>
      </c>
      <c r="P1308" s="13">
        <v>9163.0000000000018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>
        <v>2179.7145161290309</v>
      </c>
      <c r="AA1308" s="13">
        <v>2179.7145161290309</v>
      </c>
      <c r="AB1308" s="13">
        <v>2018.2912903225797</v>
      </c>
      <c r="AC1308" s="13">
        <v>1427.8709677419345</v>
      </c>
      <c r="AD1308" s="13">
        <v>1095.5161290322571</v>
      </c>
      <c r="AE1308" s="13">
        <v>633.3870967741932</v>
      </c>
      <c r="AF1308" s="13">
        <v>489.96774193548396</v>
      </c>
      <c r="AG1308" s="13">
        <v>357.12903225806457</v>
      </c>
      <c r="AH1308" s="13">
        <v>295.58064516129036</v>
      </c>
      <c r="AI1308" s="13">
        <v>295.58064516129036</v>
      </c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>
        <v>159</v>
      </c>
      <c r="AT1308" s="13">
        <v>143</v>
      </c>
      <c r="AU1308" s="13">
        <v>103</v>
      </c>
      <c r="AV1308" s="13">
        <v>44</v>
      </c>
      <c r="AW1308" s="13">
        <v>27</v>
      </c>
      <c r="AX1308" s="13">
        <v>11</v>
      </c>
      <c r="AY1308" s="13">
        <v>7</v>
      </c>
      <c r="AZ1308" s="13">
        <v>4</v>
      </c>
      <c r="BA1308" s="13">
        <v>3</v>
      </c>
      <c r="BB1308" s="13">
        <v>3</v>
      </c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>
        <v>5.129032258064516</v>
      </c>
      <c r="BM1308" s="13">
        <v>4.612903225806452</v>
      </c>
      <c r="BN1308" s="13">
        <v>3.3225806451612905</v>
      </c>
      <c r="BO1308" s="13">
        <v>1.4193548387096775</v>
      </c>
      <c r="BP1308" s="13">
        <v>0.87096774193548387</v>
      </c>
      <c r="BQ1308" s="13">
        <v>0.35483870967741937</v>
      </c>
      <c r="BR1308" s="13">
        <v>0.22580645161290322</v>
      </c>
      <c r="BS1308" s="13">
        <v>0.12903225806451613</v>
      </c>
      <c r="BT1308" s="13">
        <v>9.6774193548387094E-2</v>
      </c>
      <c r="BU1308" s="13">
        <v>9.6774193548387094E-2</v>
      </c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>
        <v>134.90916666672098</v>
      </c>
    </row>
    <row r="1309" spans="1:83" x14ac:dyDescent="0.2">
      <c r="A1309" s="10" t="s">
        <v>27</v>
      </c>
      <c r="B1309" s="10">
        <v>820</v>
      </c>
      <c r="C1309" s="10" t="s">
        <v>134</v>
      </c>
      <c r="D1309" s="10">
        <v>2025</v>
      </c>
      <c r="E1309" s="13">
        <v>3</v>
      </c>
      <c r="F1309" s="13" t="s">
        <v>1623</v>
      </c>
      <c r="G1309" s="13">
        <v>212429.36000000016</v>
      </c>
      <c r="H1309" s="13">
        <v>212429.36000000022</v>
      </c>
      <c r="I1309" s="13">
        <v>205746.28000000035</v>
      </c>
      <c r="J1309" s="13">
        <v>157588.00000000012</v>
      </c>
      <c r="K1309" s="13">
        <v>130378.0000000001</v>
      </c>
      <c r="L1309" s="13">
        <v>115400</v>
      </c>
      <c r="M1309" s="13">
        <v>104530.00000000001</v>
      </c>
      <c r="N1309" s="13">
        <v>97748.000000000029</v>
      </c>
      <c r="O1309" s="13">
        <v>79301</v>
      </c>
      <c r="P1309" s="13">
        <v>74656.000000000044</v>
      </c>
      <c r="Q1309" s="13">
        <v>10999.999999999998</v>
      </c>
      <c r="R1309" s="13">
        <v>10999.999999999998</v>
      </c>
      <c r="S1309" s="13"/>
      <c r="T1309" s="13"/>
      <c r="U1309" s="13"/>
      <c r="V1309" s="13"/>
      <c r="W1309" s="13"/>
      <c r="X1309" s="13"/>
      <c r="Y1309" s="13"/>
      <c r="Z1309" s="13">
        <v>6852.5600000000049</v>
      </c>
      <c r="AA1309" s="13">
        <v>6852.5600000000068</v>
      </c>
      <c r="AB1309" s="13">
        <v>6636.9767741935593</v>
      </c>
      <c r="AC1309" s="13">
        <v>5083.483870967746</v>
      </c>
      <c r="AD1309" s="13">
        <v>4205.7419354838739</v>
      </c>
      <c r="AE1309" s="13">
        <v>3722.5806451612902</v>
      </c>
      <c r="AF1309" s="13">
        <v>3371.9354838709683</v>
      </c>
      <c r="AG1309" s="13">
        <v>3153.1612903225814</v>
      </c>
      <c r="AH1309" s="13">
        <v>2558.0967741935483</v>
      </c>
      <c r="AI1309" s="13">
        <v>2408.2580645161306</v>
      </c>
      <c r="AJ1309" s="13">
        <v>354.83870967741927</v>
      </c>
      <c r="AK1309" s="13">
        <v>354.83870967741927</v>
      </c>
      <c r="AL1309" s="13"/>
      <c r="AM1309" s="13"/>
      <c r="AN1309" s="13"/>
      <c r="AO1309" s="13"/>
      <c r="AP1309" s="13"/>
      <c r="AQ1309" s="13"/>
      <c r="AR1309" s="13"/>
      <c r="AS1309" s="13">
        <v>344</v>
      </c>
      <c r="AT1309" s="13">
        <v>315</v>
      </c>
      <c r="AU1309" s="13">
        <v>256</v>
      </c>
      <c r="AV1309" s="13">
        <v>111</v>
      </c>
      <c r="AW1309" s="13">
        <v>68</v>
      </c>
      <c r="AX1309" s="13">
        <v>51</v>
      </c>
      <c r="AY1309" s="13">
        <v>41</v>
      </c>
      <c r="AZ1309" s="13">
        <v>36</v>
      </c>
      <c r="BA1309" s="13">
        <v>25</v>
      </c>
      <c r="BB1309" s="13">
        <v>23</v>
      </c>
      <c r="BC1309" s="13">
        <v>2</v>
      </c>
      <c r="BD1309" s="13">
        <v>2</v>
      </c>
      <c r="BE1309" s="13"/>
      <c r="BF1309" s="13"/>
      <c r="BG1309" s="13"/>
      <c r="BH1309" s="13"/>
      <c r="BI1309" s="13"/>
      <c r="BJ1309" s="13"/>
      <c r="BK1309" s="13"/>
      <c r="BL1309" s="13">
        <v>11.096774193548388</v>
      </c>
      <c r="BM1309" s="13">
        <v>10.161290322580646</v>
      </c>
      <c r="BN1309" s="13">
        <v>8.258064516129032</v>
      </c>
      <c r="BO1309" s="13">
        <v>3.5806451612903225</v>
      </c>
      <c r="BP1309" s="13">
        <v>2.193548387096774</v>
      </c>
      <c r="BQ1309" s="13">
        <v>1.6451612903225807</v>
      </c>
      <c r="BR1309" s="13">
        <v>1.3225806451612903</v>
      </c>
      <c r="BS1309" s="13">
        <v>1.1612903225806452</v>
      </c>
      <c r="BT1309" s="13">
        <v>0.80645161290322576</v>
      </c>
      <c r="BU1309" s="13">
        <v>0.74193548387096775</v>
      </c>
      <c r="BV1309" s="13">
        <v>6.4516129032258063E-2</v>
      </c>
      <c r="BW1309" s="13">
        <v>6.4516129032258063E-2</v>
      </c>
      <c r="BX1309" s="13"/>
      <c r="BY1309" s="13"/>
      <c r="BZ1309" s="13"/>
      <c r="CA1309" s="13"/>
      <c r="CB1309" s="13"/>
      <c r="CC1309" s="13"/>
      <c r="CD1309" s="13"/>
      <c r="CE1309" s="13">
        <v>194.37527777737705</v>
      </c>
    </row>
    <row r="1310" spans="1:83" x14ac:dyDescent="0.2">
      <c r="A1310" s="10" t="s">
        <v>27</v>
      </c>
      <c r="B1310" s="10">
        <v>812</v>
      </c>
      <c r="C1310" s="10" t="s">
        <v>157</v>
      </c>
      <c r="D1310" s="10">
        <v>2025</v>
      </c>
      <c r="E1310" s="13">
        <v>3</v>
      </c>
      <c r="F1310" s="13" t="s">
        <v>1608</v>
      </c>
      <c r="G1310" s="13">
        <v>970</v>
      </c>
      <c r="H1310" s="13">
        <v>970</v>
      </c>
      <c r="I1310" s="13">
        <v>970</v>
      </c>
      <c r="J1310" s="13">
        <v>970</v>
      </c>
      <c r="K1310" s="13">
        <v>970</v>
      </c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>
        <v>31.29032258064516</v>
      </c>
      <c r="AA1310" s="13">
        <v>31.29032258064516</v>
      </c>
      <c r="AB1310" s="13">
        <v>31.29032258064516</v>
      </c>
      <c r="AC1310" s="13">
        <v>31.29032258064516</v>
      </c>
      <c r="AD1310" s="13">
        <v>31.29032258064516</v>
      </c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>
        <v>1</v>
      </c>
      <c r="AT1310" s="13">
        <v>1</v>
      </c>
      <c r="AU1310" s="13">
        <v>1</v>
      </c>
      <c r="AV1310" s="13">
        <v>1</v>
      </c>
      <c r="AW1310" s="13">
        <v>1</v>
      </c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>
        <v>3.2258064516129031E-2</v>
      </c>
      <c r="BM1310" s="13">
        <v>3.2258064516129031E-2</v>
      </c>
      <c r="BN1310" s="13">
        <v>3.2258064516129031E-2</v>
      </c>
      <c r="BO1310" s="13">
        <v>3.2258064516129031E-2</v>
      </c>
      <c r="BP1310" s="13">
        <v>3.2258064516129031E-2</v>
      </c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</row>
    <row r="1311" spans="1:83" x14ac:dyDescent="0.2">
      <c r="A1311" s="10" t="s">
        <v>27</v>
      </c>
      <c r="B1311" s="10">
        <v>807</v>
      </c>
      <c r="C1311" s="10" t="s">
        <v>155</v>
      </c>
      <c r="D1311" s="10">
        <v>2025</v>
      </c>
      <c r="E1311" s="13">
        <v>3</v>
      </c>
      <c r="F1311" s="13" t="s">
        <v>1612</v>
      </c>
      <c r="G1311" s="13">
        <v>42979.039999999986</v>
      </c>
      <c r="H1311" s="13">
        <v>42979.039999999994</v>
      </c>
      <c r="I1311" s="13">
        <v>42316.01999999999</v>
      </c>
      <c r="J1311" s="13">
        <v>35037.000000000015</v>
      </c>
      <c r="K1311" s="13">
        <v>30183.000000000015</v>
      </c>
      <c r="L1311" s="13">
        <v>28494.000000000015</v>
      </c>
      <c r="M1311" s="13">
        <v>24117.000000000018</v>
      </c>
      <c r="N1311" s="13">
        <v>21348.000000000011</v>
      </c>
      <c r="O1311" s="13">
        <v>18115.000000000004</v>
      </c>
      <c r="P1311" s="13">
        <v>18115.000000000004</v>
      </c>
      <c r="Q1311" s="13">
        <v>5575.0000000000018</v>
      </c>
      <c r="R1311" s="13">
        <v>5575.0000000000018</v>
      </c>
      <c r="S1311" s="13"/>
      <c r="T1311" s="13"/>
      <c r="U1311" s="13"/>
      <c r="V1311" s="13"/>
      <c r="W1311" s="13"/>
      <c r="X1311" s="13"/>
      <c r="Y1311" s="13"/>
      <c r="Z1311" s="13">
        <v>1386.4206451612899</v>
      </c>
      <c r="AA1311" s="13">
        <v>1386.4206451612902</v>
      </c>
      <c r="AB1311" s="13">
        <v>1365.0329032258062</v>
      </c>
      <c r="AC1311" s="13">
        <v>1130.2258064516134</v>
      </c>
      <c r="AD1311" s="13">
        <v>973.64516129032302</v>
      </c>
      <c r="AE1311" s="13">
        <v>919.16129032258107</v>
      </c>
      <c r="AF1311" s="13">
        <v>777.96774193548447</v>
      </c>
      <c r="AG1311" s="13">
        <v>688.6451612903229</v>
      </c>
      <c r="AH1311" s="13">
        <v>584.35483870967755</v>
      </c>
      <c r="AI1311" s="13">
        <v>584.35483870967755</v>
      </c>
      <c r="AJ1311" s="13">
        <v>179.83870967741942</v>
      </c>
      <c r="AK1311" s="13">
        <v>179.83870967741942</v>
      </c>
      <c r="AL1311" s="13"/>
      <c r="AM1311" s="13"/>
      <c r="AN1311" s="13"/>
      <c r="AO1311" s="13"/>
      <c r="AP1311" s="13"/>
      <c r="AQ1311" s="13"/>
      <c r="AR1311" s="13"/>
      <c r="AS1311" s="13">
        <v>53</v>
      </c>
      <c r="AT1311" s="13">
        <v>51</v>
      </c>
      <c r="AU1311" s="13">
        <v>47</v>
      </c>
      <c r="AV1311" s="13">
        <v>23</v>
      </c>
      <c r="AW1311" s="13">
        <v>15</v>
      </c>
      <c r="AX1311" s="13">
        <v>13</v>
      </c>
      <c r="AY1311" s="13">
        <v>9</v>
      </c>
      <c r="AZ1311" s="13">
        <v>7</v>
      </c>
      <c r="BA1311" s="13">
        <v>5</v>
      </c>
      <c r="BB1311" s="13">
        <v>5</v>
      </c>
      <c r="BC1311" s="13">
        <v>1</v>
      </c>
      <c r="BD1311" s="13">
        <v>1</v>
      </c>
      <c r="BE1311" s="13"/>
      <c r="BF1311" s="13"/>
      <c r="BG1311" s="13"/>
      <c r="BH1311" s="13"/>
      <c r="BI1311" s="13"/>
      <c r="BJ1311" s="13"/>
      <c r="BK1311" s="13"/>
      <c r="BL1311" s="13">
        <v>1.7096774193548387</v>
      </c>
      <c r="BM1311" s="13">
        <v>1.6451612903225807</v>
      </c>
      <c r="BN1311" s="13">
        <v>1.5161290322580645</v>
      </c>
      <c r="BO1311" s="13">
        <v>0.74193548387096775</v>
      </c>
      <c r="BP1311" s="13">
        <v>0.4838709677419355</v>
      </c>
      <c r="BQ1311" s="13">
        <v>0.41935483870967744</v>
      </c>
      <c r="BR1311" s="13">
        <v>0.29032258064516131</v>
      </c>
      <c r="BS1311" s="13">
        <v>0.22580645161290322</v>
      </c>
      <c r="BT1311" s="13">
        <v>0.16129032258064516</v>
      </c>
      <c r="BU1311" s="13">
        <v>0.16129032258064516</v>
      </c>
      <c r="BV1311" s="13">
        <v>3.2258064516129031E-2</v>
      </c>
      <c r="BW1311" s="13">
        <v>3.2258064516129031E-2</v>
      </c>
      <c r="BX1311" s="13"/>
      <c r="BY1311" s="13"/>
      <c r="BZ1311" s="13"/>
      <c r="CA1311" s="13"/>
      <c r="CB1311" s="13"/>
      <c r="CC1311" s="13"/>
      <c r="CD1311" s="13"/>
      <c r="CE1311" s="13">
        <v>25.348888888838701</v>
      </c>
    </row>
    <row r="1312" spans="1:83" x14ac:dyDescent="0.2">
      <c r="A1312" s="10" t="s">
        <v>27</v>
      </c>
      <c r="B1312" s="10">
        <v>828</v>
      </c>
      <c r="C1312" s="10" t="s">
        <v>158</v>
      </c>
      <c r="D1312" s="10">
        <v>2025</v>
      </c>
      <c r="E1312" s="13">
        <v>3</v>
      </c>
      <c r="F1312" s="13" t="s">
        <v>1607</v>
      </c>
      <c r="G1312" s="13">
        <v>431</v>
      </c>
      <c r="H1312" s="13">
        <v>431</v>
      </c>
      <c r="I1312" s="13">
        <v>431</v>
      </c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>
        <v>13.903225806451612</v>
      </c>
      <c r="AA1312" s="13">
        <v>13.903225806451612</v>
      </c>
      <c r="AB1312" s="13">
        <v>13.903225806451612</v>
      </c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>
        <v>1</v>
      </c>
      <c r="AT1312" s="13">
        <v>1</v>
      </c>
      <c r="AU1312" s="13">
        <v>1</v>
      </c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>
        <v>3.2258064516129031E-2</v>
      </c>
      <c r="BM1312" s="13">
        <v>3.2258064516129031E-2</v>
      </c>
      <c r="BN1312" s="13">
        <v>3.2258064516129031E-2</v>
      </c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</row>
    <row r="1313" spans="1:83" x14ac:dyDescent="0.2">
      <c r="A1313" s="10" t="s">
        <v>27</v>
      </c>
      <c r="B1313" s="10">
        <v>803</v>
      </c>
      <c r="C1313" s="10" t="s">
        <v>154</v>
      </c>
      <c r="D1313" s="10">
        <v>2025</v>
      </c>
      <c r="E1313" s="13">
        <v>3</v>
      </c>
      <c r="F1313" s="13" t="s">
        <v>1613</v>
      </c>
      <c r="G1313" s="13">
        <v>21131.01999999999</v>
      </c>
      <c r="H1313" s="13">
        <v>21131.019999999986</v>
      </c>
      <c r="I1313" s="13">
        <v>20631.999999999985</v>
      </c>
      <c r="J1313" s="13">
        <v>18317.999999999996</v>
      </c>
      <c r="K1313" s="13">
        <v>16412.000000000004</v>
      </c>
      <c r="L1313" s="13">
        <v>11843.000000000004</v>
      </c>
      <c r="M1313" s="13">
        <v>11843.000000000004</v>
      </c>
      <c r="N1313" s="13">
        <v>11843.000000000004</v>
      </c>
      <c r="O1313" s="13">
        <v>11843.000000000004</v>
      </c>
      <c r="P1313" s="13">
        <v>9267.0000000000036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>
        <v>681.64580645161254</v>
      </c>
      <c r="AA1313" s="13">
        <v>681.64580645161243</v>
      </c>
      <c r="AB1313" s="13">
        <v>665.54838709677369</v>
      </c>
      <c r="AC1313" s="13">
        <v>590.90322580645147</v>
      </c>
      <c r="AD1313" s="13">
        <v>529.41935483870975</v>
      </c>
      <c r="AE1313" s="13">
        <v>382.03225806451627</v>
      </c>
      <c r="AF1313" s="13">
        <v>382.03225806451627</v>
      </c>
      <c r="AG1313" s="13">
        <v>382.03225806451627</v>
      </c>
      <c r="AH1313" s="13">
        <v>382.03225806451627</v>
      </c>
      <c r="AI1313" s="13">
        <v>298.93548387096786</v>
      </c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>
        <v>25</v>
      </c>
      <c r="AT1313" s="13">
        <v>21</v>
      </c>
      <c r="AU1313" s="13">
        <v>18</v>
      </c>
      <c r="AV1313" s="13">
        <v>12</v>
      </c>
      <c r="AW1313" s="13">
        <v>9</v>
      </c>
      <c r="AX1313" s="13">
        <v>4</v>
      </c>
      <c r="AY1313" s="13">
        <v>4</v>
      </c>
      <c r="AZ1313" s="13">
        <v>4</v>
      </c>
      <c r="BA1313" s="13">
        <v>4</v>
      </c>
      <c r="BB1313" s="13">
        <v>3</v>
      </c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>
        <v>0.80645161290322576</v>
      </c>
      <c r="BM1313" s="13">
        <v>0.67741935483870963</v>
      </c>
      <c r="BN1313" s="13">
        <v>0.58064516129032262</v>
      </c>
      <c r="BO1313" s="13">
        <v>0.38709677419354838</v>
      </c>
      <c r="BP1313" s="13">
        <v>0.29032258064516131</v>
      </c>
      <c r="BQ1313" s="13">
        <v>0.12903225806451613</v>
      </c>
      <c r="BR1313" s="13">
        <v>0.12903225806451613</v>
      </c>
      <c r="BS1313" s="13">
        <v>0.12903225806451613</v>
      </c>
      <c r="BT1313" s="13">
        <v>0.12903225806451613</v>
      </c>
      <c r="BU1313" s="13">
        <v>9.6774193548387094E-2</v>
      </c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>
        <v>8.5947222223039716</v>
      </c>
    </row>
    <row r="1314" spans="1:83" x14ac:dyDescent="0.2">
      <c r="A1314" s="10" t="s">
        <v>27</v>
      </c>
      <c r="B1314" s="10">
        <v>557</v>
      </c>
      <c r="C1314" s="10" t="s">
        <v>182</v>
      </c>
      <c r="D1314" s="10">
        <v>2025</v>
      </c>
      <c r="E1314" s="13">
        <v>3</v>
      </c>
      <c r="F1314" s="13" t="s">
        <v>1611</v>
      </c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>
        <v>3.94</v>
      </c>
    </row>
    <row r="1315" spans="1:83" x14ac:dyDescent="0.2">
      <c r="A1315" s="10" t="s">
        <v>27</v>
      </c>
      <c r="B1315" s="10">
        <v>544</v>
      </c>
      <c r="C1315" s="10" t="s">
        <v>99</v>
      </c>
      <c r="D1315" s="10">
        <v>2025</v>
      </c>
      <c r="E1315" s="13">
        <v>3</v>
      </c>
      <c r="F1315" s="13" t="s">
        <v>1610</v>
      </c>
      <c r="G1315" s="13">
        <v>499</v>
      </c>
      <c r="H1315" s="13">
        <v>499</v>
      </c>
      <c r="I1315" s="13">
        <v>499</v>
      </c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>
        <v>16.096774193548388</v>
      </c>
      <c r="AA1315" s="13">
        <v>16.096774193548388</v>
      </c>
      <c r="AB1315" s="13">
        <v>16.096774193548388</v>
      </c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>
        <v>1</v>
      </c>
      <c r="AT1315" s="13">
        <v>1</v>
      </c>
      <c r="AU1315" s="13">
        <v>1</v>
      </c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>
        <v>3.2258064516129031E-2</v>
      </c>
      <c r="BM1315" s="13">
        <v>3.2258064516129031E-2</v>
      </c>
      <c r="BN1315" s="13">
        <v>3.2258064516129031E-2</v>
      </c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</row>
    <row r="1316" spans="1:83" x14ac:dyDescent="0.2">
      <c r="A1316" s="10" t="s">
        <v>29</v>
      </c>
      <c r="B1316" s="10">
        <v>550</v>
      </c>
      <c r="C1316" s="10" t="s">
        <v>178</v>
      </c>
      <c r="D1316" s="10">
        <v>2025</v>
      </c>
      <c r="E1316" s="13">
        <v>3</v>
      </c>
      <c r="F1316" s="13" t="s">
        <v>1628</v>
      </c>
      <c r="G1316" s="13">
        <v>2377</v>
      </c>
      <c r="H1316" s="13">
        <v>2377</v>
      </c>
      <c r="I1316" s="13">
        <v>2298</v>
      </c>
      <c r="J1316" s="13">
        <v>2298</v>
      </c>
      <c r="K1316" s="13">
        <v>1130</v>
      </c>
      <c r="L1316" s="13">
        <v>1130</v>
      </c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>
        <v>76.677419354838705</v>
      </c>
      <c r="AA1316" s="13">
        <v>76.677419354838705</v>
      </c>
      <c r="AB1316" s="13">
        <v>74.129032258064512</v>
      </c>
      <c r="AC1316" s="13">
        <v>74.129032258064512</v>
      </c>
      <c r="AD1316" s="13">
        <v>36.451612903225808</v>
      </c>
      <c r="AE1316" s="13">
        <v>36.451612903225808</v>
      </c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>
        <v>4</v>
      </c>
      <c r="AT1316" s="13">
        <v>4</v>
      </c>
      <c r="AU1316" s="13">
        <v>3</v>
      </c>
      <c r="AV1316" s="13">
        <v>3</v>
      </c>
      <c r="AW1316" s="13">
        <v>1</v>
      </c>
      <c r="AX1316" s="13">
        <v>1</v>
      </c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>
        <v>0.12903225806451613</v>
      </c>
      <c r="BM1316" s="13">
        <v>0.12903225806451613</v>
      </c>
      <c r="BN1316" s="13">
        <v>9.6774193548387094E-2</v>
      </c>
      <c r="BO1316" s="13">
        <v>9.6774193548387094E-2</v>
      </c>
      <c r="BP1316" s="13">
        <v>3.2258064516129031E-2</v>
      </c>
      <c r="BQ1316" s="13">
        <v>3.2258064516129031E-2</v>
      </c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>
        <v>8.27</v>
      </c>
    </row>
    <row r="1317" spans="1:83" x14ac:dyDescent="0.2">
      <c r="A1317" s="10" t="s">
        <v>29</v>
      </c>
      <c r="B1317" s="10">
        <v>810</v>
      </c>
      <c r="C1317" s="10" t="s">
        <v>103</v>
      </c>
      <c r="D1317" s="10">
        <v>2025</v>
      </c>
      <c r="E1317" s="13">
        <v>3</v>
      </c>
      <c r="F1317" s="13" t="s">
        <v>1626</v>
      </c>
      <c r="G1317" s="13">
        <v>265178.00000000058</v>
      </c>
      <c r="H1317" s="13">
        <v>265178.00000000058</v>
      </c>
      <c r="I1317" s="13">
        <v>255181.00000000049</v>
      </c>
      <c r="J1317" s="13">
        <v>203603.00000000032</v>
      </c>
      <c r="K1317" s="13">
        <v>169052.00000000023</v>
      </c>
      <c r="L1317" s="13">
        <v>144075.00000000023</v>
      </c>
      <c r="M1317" s="13">
        <v>132121.00000000012</v>
      </c>
      <c r="N1317" s="13">
        <v>122726.00000000009</v>
      </c>
      <c r="O1317" s="13">
        <v>105702</v>
      </c>
      <c r="P1317" s="13">
        <v>96681.999999999985</v>
      </c>
      <c r="Q1317" s="13">
        <v>37656</v>
      </c>
      <c r="R1317" s="13">
        <v>37656</v>
      </c>
      <c r="S1317" s="13">
        <v>32156.000000000004</v>
      </c>
      <c r="T1317" s="13">
        <v>32156.000000000004</v>
      </c>
      <c r="U1317" s="13">
        <v>32156.000000000004</v>
      </c>
      <c r="V1317" s="13">
        <v>32156.000000000004</v>
      </c>
      <c r="W1317" s="13"/>
      <c r="X1317" s="13"/>
      <c r="Y1317" s="13"/>
      <c r="Z1317" s="13">
        <v>8554.1290322580826</v>
      </c>
      <c r="AA1317" s="13">
        <v>8554.1290322580826</v>
      </c>
      <c r="AB1317" s="13">
        <v>8231.6451612903384</v>
      </c>
      <c r="AC1317" s="13">
        <v>6567.8387096774295</v>
      </c>
      <c r="AD1317" s="13">
        <v>5453.2903225806531</v>
      </c>
      <c r="AE1317" s="13">
        <v>4647.580645161298</v>
      </c>
      <c r="AF1317" s="13">
        <v>4261.9677419354875</v>
      </c>
      <c r="AG1317" s="13">
        <v>3958.9032258064544</v>
      </c>
      <c r="AH1317" s="13">
        <v>3409.7419354838707</v>
      </c>
      <c r="AI1317" s="13">
        <v>3118.7741935483868</v>
      </c>
      <c r="AJ1317" s="13">
        <v>1214.7096774193549</v>
      </c>
      <c r="AK1317" s="13">
        <v>1214.7096774193549</v>
      </c>
      <c r="AL1317" s="13">
        <v>1037.2903225806454</v>
      </c>
      <c r="AM1317" s="13">
        <v>1037.2903225806454</v>
      </c>
      <c r="AN1317" s="13">
        <v>1037.2903225806454</v>
      </c>
      <c r="AO1317" s="13">
        <v>1037.2903225806454</v>
      </c>
      <c r="AP1317" s="13"/>
      <c r="AQ1317" s="13"/>
      <c r="AR1317" s="13"/>
      <c r="AS1317" s="13">
        <v>421</v>
      </c>
      <c r="AT1317" s="13">
        <v>385</v>
      </c>
      <c r="AU1317" s="13">
        <v>297</v>
      </c>
      <c r="AV1317" s="13">
        <v>139</v>
      </c>
      <c r="AW1317" s="13">
        <v>82</v>
      </c>
      <c r="AX1317" s="13">
        <v>54</v>
      </c>
      <c r="AY1317" s="13">
        <v>43</v>
      </c>
      <c r="AZ1317" s="13">
        <v>36</v>
      </c>
      <c r="BA1317" s="13">
        <v>26</v>
      </c>
      <c r="BB1317" s="13">
        <v>22</v>
      </c>
      <c r="BC1317" s="13">
        <v>3</v>
      </c>
      <c r="BD1317" s="13">
        <v>3</v>
      </c>
      <c r="BE1317" s="13">
        <v>2</v>
      </c>
      <c r="BF1317" s="13">
        <v>2</v>
      </c>
      <c r="BG1317" s="13">
        <v>2</v>
      </c>
      <c r="BH1317" s="13">
        <v>2</v>
      </c>
      <c r="BI1317" s="13"/>
      <c r="BJ1317" s="13"/>
      <c r="BK1317" s="13"/>
      <c r="BL1317" s="13">
        <v>13.580645161290322</v>
      </c>
      <c r="BM1317" s="13">
        <v>12.419354838709678</v>
      </c>
      <c r="BN1317" s="13">
        <v>9.5806451612903221</v>
      </c>
      <c r="BO1317" s="13">
        <v>4.4838709677419351</v>
      </c>
      <c r="BP1317" s="13">
        <v>2.6451612903225805</v>
      </c>
      <c r="BQ1317" s="13">
        <v>1.7419354838709677</v>
      </c>
      <c r="BR1317" s="13">
        <v>1.3870967741935485</v>
      </c>
      <c r="BS1317" s="13">
        <v>1.1612903225806452</v>
      </c>
      <c r="BT1317" s="13">
        <v>0.83870967741935487</v>
      </c>
      <c r="BU1317" s="13">
        <v>0.70967741935483875</v>
      </c>
      <c r="BV1317" s="13">
        <v>9.6774193548387094E-2</v>
      </c>
      <c r="BW1317" s="13">
        <v>9.6774193548387094E-2</v>
      </c>
      <c r="BX1317" s="13">
        <v>6.4516129032258063E-2</v>
      </c>
      <c r="BY1317" s="13">
        <v>6.4516129032258063E-2</v>
      </c>
      <c r="BZ1317" s="13">
        <v>6.4516129032258063E-2</v>
      </c>
      <c r="CA1317" s="13">
        <v>6.4516129032258063E-2</v>
      </c>
      <c r="CB1317" s="13"/>
      <c r="CC1317" s="13"/>
      <c r="CD1317" s="13"/>
      <c r="CE1317" s="13">
        <v>195.47055555606028</v>
      </c>
    </row>
    <row r="1318" spans="1:83" x14ac:dyDescent="0.2">
      <c r="A1318" s="10" t="s">
        <v>29</v>
      </c>
      <c r="B1318" s="10">
        <v>820</v>
      </c>
      <c r="C1318" s="10" t="s">
        <v>134</v>
      </c>
      <c r="D1318" s="10">
        <v>2025</v>
      </c>
      <c r="E1318" s="13">
        <v>3</v>
      </c>
      <c r="F1318" s="13" t="s">
        <v>1631</v>
      </c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>
        <v>8</v>
      </c>
    </row>
    <row r="1319" spans="1:83" x14ac:dyDescent="0.2">
      <c r="A1319" s="10" t="s">
        <v>29</v>
      </c>
      <c r="B1319" s="10">
        <v>559</v>
      </c>
      <c r="C1319" s="10" t="s">
        <v>109</v>
      </c>
      <c r="D1319" s="10">
        <v>2025</v>
      </c>
      <c r="E1319" s="13">
        <v>3</v>
      </c>
      <c r="F1319" s="13" t="s">
        <v>1643</v>
      </c>
      <c r="G1319" s="13">
        <v>53440.999999999985</v>
      </c>
      <c r="H1319" s="13">
        <v>53440.999999999993</v>
      </c>
      <c r="I1319" s="13">
        <v>52261.999999999993</v>
      </c>
      <c r="J1319" s="13">
        <v>39870</v>
      </c>
      <c r="K1319" s="13">
        <v>35758</v>
      </c>
      <c r="L1319" s="13">
        <v>29109</v>
      </c>
      <c r="M1319" s="13">
        <v>26016</v>
      </c>
      <c r="N1319" s="13">
        <v>24604</v>
      </c>
      <c r="O1319" s="13">
        <v>19649</v>
      </c>
      <c r="P1319" s="13">
        <v>14680</v>
      </c>
      <c r="Q1319" s="13">
        <v>5500</v>
      </c>
      <c r="R1319" s="13">
        <v>5500</v>
      </c>
      <c r="S1319" s="13"/>
      <c r="T1319" s="13"/>
      <c r="U1319" s="13"/>
      <c r="V1319" s="13"/>
      <c r="W1319" s="13"/>
      <c r="X1319" s="13"/>
      <c r="Y1319" s="13"/>
      <c r="Z1319" s="13">
        <v>1723.9032258064512</v>
      </c>
      <c r="AA1319" s="13">
        <v>1723.9032258064515</v>
      </c>
      <c r="AB1319" s="13">
        <v>1685.8709677419351</v>
      </c>
      <c r="AC1319" s="13">
        <v>1286.1290322580646</v>
      </c>
      <c r="AD1319" s="13">
        <v>1153.483870967742</v>
      </c>
      <c r="AE1319" s="13">
        <v>939</v>
      </c>
      <c r="AF1319" s="13">
        <v>839.22580645161293</v>
      </c>
      <c r="AG1319" s="13">
        <v>793.67741935483866</v>
      </c>
      <c r="AH1319" s="13">
        <v>633.83870967741939</v>
      </c>
      <c r="AI1319" s="13">
        <v>473.54838709677421</v>
      </c>
      <c r="AJ1319" s="13">
        <v>177.41935483870967</v>
      </c>
      <c r="AK1319" s="13">
        <v>177.41935483870967</v>
      </c>
      <c r="AL1319" s="13"/>
      <c r="AM1319" s="13"/>
      <c r="AN1319" s="13"/>
      <c r="AO1319" s="13"/>
      <c r="AP1319" s="13"/>
      <c r="AQ1319" s="13"/>
      <c r="AR1319" s="13"/>
      <c r="AS1319" s="13">
        <v>86</v>
      </c>
      <c r="AT1319" s="13">
        <v>75</v>
      </c>
      <c r="AU1319" s="13">
        <v>65</v>
      </c>
      <c r="AV1319" s="13">
        <v>28</v>
      </c>
      <c r="AW1319" s="13">
        <v>21</v>
      </c>
      <c r="AX1319" s="13">
        <v>13</v>
      </c>
      <c r="AY1319" s="13">
        <v>10</v>
      </c>
      <c r="AZ1319" s="13">
        <v>9</v>
      </c>
      <c r="BA1319" s="13">
        <v>6</v>
      </c>
      <c r="BB1319" s="13">
        <v>4</v>
      </c>
      <c r="BC1319" s="13">
        <v>1</v>
      </c>
      <c r="BD1319" s="13">
        <v>1</v>
      </c>
      <c r="BE1319" s="13"/>
      <c r="BF1319" s="13"/>
      <c r="BG1319" s="13"/>
      <c r="BH1319" s="13"/>
      <c r="BI1319" s="13"/>
      <c r="BJ1319" s="13"/>
      <c r="BK1319" s="13"/>
      <c r="BL1319" s="13">
        <v>2.774193548387097</v>
      </c>
      <c r="BM1319" s="13">
        <v>2.4193548387096775</v>
      </c>
      <c r="BN1319" s="13">
        <v>2.096774193548387</v>
      </c>
      <c r="BO1319" s="13">
        <v>0.90322580645161288</v>
      </c>
      <c r="BP1319" s="13">
        <v>0.67741935483870963</v>
      </c>
      <c r="BQ1319" s="13">
        <v>0.41935483870967744</v>
      </c>
      <c r="BR1319" s="13">
        <v>0.32258064516129031</v>
      </c>
      <c r="BS1319" s="13">
        <v>0.29032258064516131</v>
      </c>
      <c r="BT1319" s="13">
        <v>0.19354838709677419</v>
      </c>
      <c r="BU1319" s="13">
        <v>0.12903225806451613</v>
      </c>
      <c r="BV1319" s="13">
        <v>3.2258064516129031E-2</v>
      </c>
      <c r="BW1319" s="13">
        <v>3.2258064516129031E-2</v>
      </c>
      <c r="BX1319" s="13"/>
      <c r="BY1319" s="13"/>
      <c r="BZ1319" s="13"/>
      <c r="CA1319" s="13"/>
      <c r="CB1319" s="13"/>
      <c r="CC1319" s="13"/>
      <c r="CD1319" s="13"/>
      <c r="CE1319" s="13">
        <v>78.137777777684391</v>
      </c>
    </row>
    <row r="1320" spans="1:83" x14ac:dyDescent="0.2">
      <c r="A1320" s="10" t="s">
        <v>29</v>
      </c>
      <c r="B1320" s="10">
        <v>805</v>
      </c>
      <c r="C1320" s="10" t="s">
        <v>137</v>
      </c>
      <c r="D1320" s="10">
        <v>2025</v>
      </c>
      <c r="E1320" s="13">
        <v>3</v>
      </c>
      <c r="F1320" s="13" t="s">
        <v>1632</v>
      </c>
      <c r="G1320" s="13">
        <v>747</v>
      </c>
      <c r="H1320" s="13">
        <v>747</v>
      </c>
      <c r="I1320" s="13">
        <v>747</v>
      </c>
      <c r="J1320" s="13">
        <v>508</v>
      </c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>
        <v>24.096774193548388</v>
      </c>
      <c r="AA1320" s="13">
        <v>24.096774193548388</v>
      </c>
      <c r="AB1320" s="13">
        <v>24.096774193548388</v>
      </c>
      <c r="AC1320" s="13">
        <v>16.387096774193548</v>
      </c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>
        <v>2</v>
      </c>
      <c r="AT1320" s="13">
        <v>2</v>
      </c>
      <c r="AU1320" s="13">
        <v>2</v>
      </c>
      <c r="AV1320" s="13">
        <v>1</v>
      </c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>
        <v>6.4516129032258063E-2</v>
      </c>
      <c r="BM1320" s="13">
        <v>6.4516129032258063E-2</v>
      </c>
      <c r="BN1320" s="13">
        <v>6.4516129032258063E-2</v>
      </c>
      <c r="BO1320" s="13">
        <v>3.2258064516129031E-2</v>
      </c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>
        <v>46.174722221908162</v>
      </c>
    </row>
    <row r="1321" spans="1:83" x14ac:dyDescent="0.2">
      <c r="A1321" s="10" t="s">
        <v>29</v>
      </c>
      <c r="B1321" s="10">
        <v>889</v>
      </c>
      <c r="C1321" s="10" t="s">
        <v>106</v>
      </c>
      <c r="D1321" s="10">
        <v>2025</v>
      </c>
      <c r="E1321" s="13">
        <v>3</v>
      </c>
      <c r="F1321" s="13" t="s">
        <v>1624</v>
      </c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>
        <v>1.89</v>
      </c>
    </row>
    <row r="1322" spans="1:83" x14ac:dyDescent="0.2">
      <c r="A1322" s="10" t="s">
        <v>29</v>
      </c>
      <c r="B1322" s="10">
        <v>516</v>
      </c>
      <c r="C1322" s="10" t="s">
        <v>119</v>
      </c>
      <c r="D1322" s="10">
        <v>2025</v>
      </c>
      <c r="E1322" s="13">
        <v>3</v>
      </c>
      <c r="F1322" s="13" t="s">
        <v>1637</v>
      </c>
      <c r="G1322" s="13">
        <v>629</v>
      </c>
      <c r="H1322" s="13">
        <v>629</v>
      </c>
      <c r="I1322" s="13">
        <v>629</v>
      </c>
      <c r="J1322" s="13">
        <v>629</v>
      </c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>
        <v>20.29032258064516</v>
      </c>
      <c r="AA1322" s="13">
        <v>20.29032258064516</v>
      </c>
      <c r="AB1322" s="13">
        <v>20.29032258064516</v>
      </c>
      <c r="AC1322" s="13">
        <v>20.29032258064516</v>
      </c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>
        <v>1</v>
      </c>
      <c r="AT1322" s="13">
        <v>1</v>
      </c>
      <c r="AU1322" s="13">
        <v>1</v>
      </c>
      <c r="AV1322" s="13">
        <v>1</v>
      </c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>
        <v>3.2258064516129031E-2</v>
      </c>
      <c r="BM1322" s="13">
        <v>3.2258064516129031E-2</v>
      </c>
      <c r="BN1322" s="13">
        <v>3.2258064516129031E-2</v>
      </c>
      <c r="BO1322" s="13">
        <v>3.2258064516129031E-2</v>
      </c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</row>
    <row r="1323" spans="1:83" x14ac:dyDescent="0.2">
      <c r="A1323" s="10" t="s">
        <v>29</v>
      </c>
      <c r="B1323" s="10">
        <v>838</v>
      </c>
      <c r="C1323" s="10" t="s">
        <v>98</v>
      </c>
      <c r="D1323" s="10">
        <v>2025</v>
      </c>
      <c r="E1323" s="13">
        <v>3</v>
      </c>
      <c r="F1323" s="13" t="s">
        <v>1629</v>
      </c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>
        <v>1.98</v>
      </c>
    </row>
    <row r="1324" spans="1:83" x14ac:dyDescent="0.2">
      <c r="A1324" s="10" t="s">
        <v>29</v>
      </c>
      <c r="B1324" s="10">
        <v>870</v>
      </c>
      <c r="C1324" s="10" t="s">
        <v>112</v>
      </c>
      <c r="D1324" s="10">
        <v>2025</v>
      </c>
      <c r="E1324" s="13">
        <v>3</v>
      </c>
      <c r="F1324" s="13" t="s">
        <v>1630</v>
      </c>
      <c r="G1324" s="13">
        <v>0</v>
      </c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>
        <v>0</v>
      </c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>
        <v>1</v>
      </c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>
        <v>3.2258064516129031E-2</v>
      </c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>
        <v>8</v>
      </c>
    </row>
    <row r="1325" spans="1:83" x14ac:dyDescent="0.2">
      <c r="A1325" s="10" t="s">
        <v>29</v>
      </c>
      <c r="B1325" s="10">
        <v>891</v>
      </c>
      <c r="C1325" s="10" t="s">
        <v>113</v>
      </c>
      <c r="D1325" s="10">
        <v>2025</v>
      </c>
      <c r="E1325" s="13">
        <v>3</v>
      </c>
      <c r="F1325" s="13" t="s">
        <v>1641</v>
      </c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>
        <v>1.95</v>
      </c>
    </row>
    <row r="1326" spans="1:83" x14ac:dyDescent="0.2">
      <c r="A1326" s="10" t="s">
        <v>29</v>
      </c>
      <c r="B1326" s="10">
        <v>807</v>
      </c>
      <c r="C1326" s="10" t="s">
        <v>155</v>
      </c>
      <c r="D1326" s="10">
        <v>2025</v>
      </c>
      <c r="E1326" s="13">
        <v>3</v>
      </c>
      <c r="F1326" s="13" t="s">
        <v>1635</v>
      </c>
      <c r="G1326" s="13">
        <v>22948.999999999989</v>
      </c>
      <c r="H1326" s="13">
        <v>22948.999999999989</v>
      </c>
      <c r="I1326" s="13">
        <v>21253.999999999993</v>
      </c>
      <c r="J1326" s="13">
        <v>14922.000000000004</v>
      </c>
      <c r="K1326" s="13">
        <v>11888.000000000002</v>
      </c>
      <c r="L1326" s="13">
        <v>10237.000000000002</v>
      </c>
      <c r="M1326" s="13">
        <v>8221.0000000000018</v>
      </c>
      <c r="N1326" s="13">
        <v>8221.0000000000018</v>
      </c>
      <c r="O1326" s="13">
        <v>8221.0000000000018</v>
      </c>
      <c r="P1326" s="13">
        <v>6000.0000000000027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>
        <v>740.29032258064478</v>
      </c>
      <c r="AA1326" s="13">
        <v>740.29032258064478</v>
      </c>
      <c r="AB1326" s="13">
        <v>685.61290322580624</v>
      </c>
      <c r="AC1326" s="13">
        <v>481.35483870967755</v>
      </c>
      <c r="AD1326" s="13">
        <v>383.48387096774201</v>
      </c>
      <c r="AE1326" s="13">
        <v>330.22580645161298</v>
      </c>
      <c r="AF1326" s="13">
        <v>265.19354838709683</v>
      </c>
      <c r="AG1326" s="13">
        <v>265.19354838709683</v>
      </c>
      <c r="AH1326" s="13">
        <v>265.19354838709683</v>
      </c>
      <c r="AI1326" s="13">
        <v>193.54838709677429</v>
      </c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>
        <v>48</v>
      </c>
      <c r="AT1326" s="13">
        <v>48</v>
      </c>
      <c r="AU1326" s="13">
        <v>32</v>
      </c>
      <c r="AV1326" s="13">
        <v>12</v>
      </c>
      <c r="AW1326" s="13">
        <v>7</v>
      </c>
      <c r="AX1326" s="13">
        <v>5</v>
      </c>
      <c r="AY1326" s="13">
        <v>3</v>
      </c>
      <c r="AZ1326" s="13">
        <v>3</v>
      </c>
      <c r="BA1326" s="13">
        <v>3</v>
      </c>
      <c r="BB1326" s="13">
        <v>2</v>
      </c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>
        <v>1.5483870967741935</v>
      </c>
      <c r="BM1326" s="13">
        <v>1.5483870967741935</v>
      </c>
      <c r="BN1326" s="13">
        <v>1.032258064516129</v>
      </c>
      <c r="BO1326" s="13">
        <v>0.38709677419354838</v>
      </c>
      <c r="BP1326" s="13">
        <v>0.22580645161290322</v>
      </c>
      <c r="BQ1326" s="13">
        <v>0.16129032258064516</v>
      </c>
      <c r="BR1326" s="13">
        <v>9.6774193548387094E-2</v>
      </c>
      <c r="BS1326" s="13">
        <v>9.6774193548387094E-2</v>
      </c>
      <c r="BT1326" s="13">
        <v>9.6774193548387094E-2</v>
      </c>
      <c r="BU1326" s="13">
        <v>6.4516129032258063E-2</v>
      </c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>
        <v>58.475000000267755</v>
      </c>
    </row>
    <row r="1327" spans="1:83" x14ac:dyDescent="0.2">
      <c r="A1327" s="10" t="s">
        <v>29</v>
      </c>
      <c r="B1327" s="10">
        <v>840</v>
      </c>
      <c r="C1327" s="10" t="s">
        <v>159</v>
      </c>
      <c r="D1327" s="10">
        <v>2025</v>
      </c>
      <c r="E1327" s="13">
        <v>3</v>
      </c>
      <c r="F1327" s="13" t="s">
        <v>1640</v>
      </c>
      <c r="G1327" s="13">
        <v>35136.999999999993</v>
      </c>
      <c r="H1327" s="13">
        <v>35136.999999999993</v>
      </c>
      <c r="I1327" s="13">
        <v>33017.999999999993</v>
      </c>
      <c r="J1327" s="13">
        <v>26341.999999999985</v>
      </c>
      <c r="K1327" s="13">
        <v>19234.999999999996</v>
      </c>
      <c r="L1327" s="13">
        <v>16471</v>
      </c>
      <c r="M1327" s="13">
        <v>14242.000000000002</v>
      </c>
      <c r="N1327" s="13">
        <v>14242.000000000002</v>
      </c>
      <c r="O1327" s="13">
        <v>10859.000000000002</v>
      </c>
      <c r="P1327" s="13">
        <v>8500.0000000000018</v>
      </c>
      <c r="Q1327" s="13">
        <v>5500</v>
      </c>
      <c r="R1327" s="13">
        <v>5500</v>
      </c>
      <c r="S1327" s="13"/>
      <c r="T1327" s="13"/>
      <c r="U1327" s="13"/>
      <c r="V1327" s="13"/>
      <c r="W1327" s="13"/>
      <c r="X1327" s="13"/>
      <c r="Y1327" s="13"/>
      <c r="Z1327" s="13">
        <v>1133.4516129032256</v>
      </c>
      <c r="AA1327" s="13">
        <v>1133.4516129032256</v>
      </c>
      <c r="AB1327" s="13">
        <v>1065.0967741935481</v>
      </c>
      <c r="AC1327" s="13">
        <v>849.74193548387052</v>
      </c>
      <c r="AD1327" s="13">
        <v>620.48387096774184</v>
      </c>
      <c r="AE1327" s="13">
        <v>531.32258064516134</v>
      </c>
      <c r="AF1327" s="13">
        <v>459.41935483870975</v>
      </c>
      <c r="AG1327" s="13">
        <v>459.41935483870975</v>
      </c>
      <c r="AH1327" s="13">
        <v>350.29032258064524</v>
      </c>
      <c r="AI1327" s="13">
        <v>274.19354838709683</v>
      </c>
      <c r="AJ1327" s="13">
        <v>177.41935483870967</v>
      </c>
      <c r="AK1327" s="13">
        <v>177.41935483870967</v>
      </c>
      <c r="AL1327" s="13"/>
      <c r="AM1327" s="13"/>
      <c r="AN1327" s="13"/>
      <c r="AO1327" s="13"/>
      <c r="AP1327" s="13"/>
      <c r="AQ1327" s="13"/>
      <c r="AR1327" s="13"/>
      <c r="AS1327" s="13">
        <v>67</v>
      </c>
      <c r="AT1327" s="13">
        <v>60</v>
      </c>
      <c r="AU1327" s="13">
        <v>42</v>
      </c>
      <c r="AV1327" s="13">
        <v>22</v>
      </c>
      <c r="AW1327" s="13">
        <v>10</v>
      </c>
      <c r="AX1327" s="13">
        <v>7</v>
      </c>
      <c r="AY1327" s="13">
        <v>5</v>
      </c>
      <c r="AZ1327" s="13">
        <v>5</v>
      </c>
      <c r="BA1327" s="13">
        <v>3</v>
      </c>
      <c r="BB1327" s="13">
        <v>2</v>
      </c>
      <c r="BC1327" s="13">
        <v>1</v>
      </c>
      <c r="BD1327" s="13">
        <v>1</v>
      </c>
      <c r="BE1327" s="13"/>
      <c r="BF1327" s="13"/>
      <c r="BG1327" s="13"/>
      <c r="BH1327" s="13"/>
      <c r="BI1327" s="13"/>
      <c r="BJ1327" s="13"/>
      <c r="BK1327" s="13"/>
      <c r="BL1327" s="13">
        <v>2.161290322580645</v>
      </c>
      <c r="BM1327" s="13">
        <v>1.935483870967742</v>
      </c>
      <c r="BN1327" s="13">
        <v>1.3548387096774193</v>
      </c>
      <c r="BO1327" s="13">
        <v>0.70967741935483875</v>
      </c>
      <c r="BP1327" s="13">
        <v>0.32258064516129031</v>
      </c>
      <c r="BQ1327" s="13">
        <v>0.22580645161290322</v>
      </c>
      <c r="BR1327" s="13">
        <v>0.16129032258064516</v>
      </c>
      <c r="BS1327" s="13">
        <v>0.16129032258064516</v>
      </c>
      <c r="BT1327" s="13">
        <v>9.6774193548387094E-2</v>
      </c>
      <c r="BU1327" s="13">
        <v>6.4516129032258063E-2</v>
      </c>
      <c r="BV1327" s="13">
        <v>3.2258064516129031E-2</v>
      </c>
      <c r="BW1327" s="13">
        <v>3.2258064516129031E-2</v>
      </c>
      <c r="BX1327" s="13"/>
      <c r="BY1327" s="13"/>
      <c r="BZ1327" s="13"/>
      <c r="CA1327" s="13"/>
      <c r="CB1327" s="13"/>
      <c r="CC1327" s="13"/>
      <c r="CD1327" s="13"/>
      <c r="CE1327" s="13">
        <v>36.527500000095458</v>
      </c>
    </row>
    <row r="1328" spans="1:83" x14ac:dyDescent="0.2">
      <c r="A1328" s="10" t="s">
        <v>29</v>
      </c>
      <c r="B1328" s="10">
        <v>853</v>
      </c>
      <c r="C1328" s="10" t="s">
        <v>117</v>
      </c>
      <c r="D1328" s="10">
        <v>2025</v>
      </c>
      <c r="E1328" s="13">
        <v>3</v>
      </c>
      <c r="F1328" s="13" t="s">
        <v>1625</v>
      </c>
      <c r="G1328" s="13">
        <v>23078.000000000004</v>
      </c>
      <c r="H1328" s="13">
        <v>23078</v>
      </c>
      <c r="I1328" s="13">
        <v>21736.000000000004</v>
      </c>
      <c r="J1328" s="13">
        <v>15636.000000000002</v>
      </c>
      <c r="K1328" s="13">
        <v>11823.000000000002</v>
      </c>
      <c r="L1328" s="13">
        <v>9303</v>
      </c>
      <c r="M1328" s="13">
        <v>7223</v>
      </c>
      <c r="N1328" s="13">
        <v>7223</v>
      </c>
      <c r="O1328" s="13">
        <v>5379.0000000000009</v>
      </c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>
        <v>744.45161290322596</v>
      </c>
      <c r="AA1328" s="13">
        <v>744.45161290322585</v>
      </c>
      <c r="AB1328" s="13">
        <v>701.16129032258073</v>
      </c>
      <c r="AC1328" s="13">
        <v>504.38709677419359</v>
      </c>
      <c r="AD1328" s="13">
        <v>381.38709677419359</v>
      </c>
      <c r="AE1328" s="13">
        <v>300.09677419354841</v>
      </c>
      <c r="AF1328" s="13">
        <v>233</v>
      </c>
      <c r="AG1328" s="13">
        <v>233</v>
      </c>
      <c r="AH1328" s="13">
        <v>173.51612903225811</v>
      </c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>
        <v>51</v>
      </c>
      <c r="AT1328" s="13">
        <v>47</v>
      </c>
      <c r="AU1328" s="13">
        <v>33</v>
      </c>
      <c r="AV1328" s="13">
        <v>14</v>
      </c>
      <c r="AW1328" s="13">
        <v>8</v>
      </c>
      <c r="AX1328" s="13">
        <v>5</v>
      </c>
      <c r="AY1328" s="13">
        <v>3</v>
      </c>
      <c r="AZ1328" s="13">
        <v>3</v>
      </c>
      <c r="BA1328" s="13">
        <v>2</v>
      </c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>
        <v>1.6451612903225807</v>
      </c>
      <c r="BM1328" s="13">
        <v>1.5161290322580645</v>
      </c>
      <c r="BN1328" s="13">
        <v>1.064516129032258</v>
      </c>
      <c r="BO1328" s="13">
        <v>0.45161290322580644</v>
      </c>
      <c r="BP1328" s="13">
        <v>0.25806451612903225</v>
      </c>
      <c r="BQ1328" s="13">
        <v>0.16129032258064516</v>
      </c>
      <c r="BR1328" s="13">
        <v>9.6774193548387094E-2</v>
      </c>
      <c r="BS1328" s="13">
        <v>9.6774193548387094E-2</v>
      </c>
      <c r="BT1328" s="13">
        <v>6.4516129032258063E-2</v>
      </c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>
        <v>148.49388888943008</v>
      </c>
    </row>
    <row r="1329" spans="1:83" x14ac:dyDescent="0.2">
      <c r="A1329" s="10" t="s">
        <v>29</v>
      </c>
      <c r="B1329" s="10"/>
      <c r="C1329" s="10"/>
      <c r="D1329" s="10">
        <v>2025</v>
      </c>
      <c r="E1329" s="13">
        <v>3</v>
      </c>
      <c r="F1329" s="13" t="s">
        <v>1639</v>
      </c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>
        <v>8</v>
      </c>
    </row>
    <row r="1330" spans="1:83" x14ac:dyDescent="0.2">
      <c r="A1330" s="10" t="s">
        <v>29</v>
      </c>
      <c r="B1330" s="10">
        <v>552</v>
      </c>
      <c r="C1330" s="10" t="s">
        <v>180</v>
      </c>
      <c r="D1330" s="10">
        <v>2025</v>
      </c>
      <c r="E1330" s="13">
        <v>3</v>
      </c>
      <c r="F1330" s="13" t="s">
        <v>1642</v>
      </c>
      <c r="G1330" s="13">
        <v>750</v>
      </c>
      <c r="H1330" s="13">
        <v>750</v>
      </c>
      <c r="I1330" s="13">
        <v>750</v>
      </c>
      <c r="J1330" s="13">
        <v>750</v>
      </c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>
        <v>24.193548387096776</v>
      </c>
      <c r="AA1330" s="13">
        <v>24.193548387096776</v>
      </c>
      <c r="AB1330" s="13">
        <v>24.193548387096776</v>
      </c>
      <c r="AC1330" s="13">
        <v>24.193548387096776</v>
      </c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>
        <v>1</v>
      </c>
      <c r="AT1330" s="13">
        <v>1</v>
      </c>
      <c r="AU1330" s="13">
        <v>1</v>
      </c>
      <c r="AV1330" s="13">
        <v>1</v>
      </c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>
        <v>3.2258064516129031E-2</v>
      </c>
      <c r="BM1330" s="13">
        <v>3.2258064516129031E-2</v>
      </c>
      <c r="BN1330" s="13">
        <v>3.2258064516129031E-2</v>
      </c>
      <c r="BO1330" s="13">
        <v>3.2258064516129031E-2</v>
      </c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</row>
    <row r="1331" spans="1:83" x14ac:dyDescent="0.2">
      <c r="A1331" s="10" t="s">
        <v>29</v>
      </c>
      <c r="B1331" s="10">
        <v>803</v>
      </c>
      <c r="C1331" s="10" t="s">
        <v>154</v>
      </c>
      <c r="D1331" s="10">
        <v>2025</v>
      </c>
      <c r="E1331" s="13">
        <v>3</v>
      </c>
      <c r="F1331" s="13" t="s">
        <v>1646</v>
      </c>
      <c r="G1331" s="13">
        <v>74365.000000000058</v>
      </c>
      <c r="H1331" s="13">
        <v>74365.000000000058</v>
      </c>
      <c r="I1331" s="13">
        <v>72092.000000000058</v>
      </c>
      <c r="J1331" s="13">
        <v>62187.000000000015</v>
      </c>
      <c r="K1331" s="13">
        <v>50008.999999999993</v>
      </c>
      <c r="L1331" s="13">
        <v>47273.999999999993</v>
      </c>
      <c r="M1331" s="13">
        <v>43987.999999999993</v>
      </c>
      <c r="N1331" s="13">
        <v>41249.999999999993</v>
      </c>
      <c r="O1331" s="13">
        <v>35875</v>
      </c>
      <c r="P1331" s="13">
        <v>33800</v>
      </c>
      <c r="Q1331" s="13">
        <v>9800</v>
      </c>
      <c r="R1331" s="13">
        <v>9800</v>
      </c>
      <c r="S1331" s="13">
        <v>9800</v>
      </c>
      <c r="T1331" s="13"/>
      <c r="U1331" s="13"/>
      <c r="V1331" s="13"/>
      <c r="W1331" s="13"/>
      <c r="X1331" s="13"/>
      <c r="Y1331" s="13"/>
      <c r="Z1331" s="13">
        <v>2398.8709677419374</v>
      </c>
      <c r="AA1331" s="13">
        <v>2398.8709677419374</v>
      </c>
      <c r="AB1331" s="13">
        <v>2325.548387096776</v>
      </c>
      <c r="AC1331" s="13">
        <v>2006.0322580645166</v>
      </c>
      <c r="AD1331" s="13">
        <v>1613.1935483870966</v>
      </c>
      <c r="AE1331" s="13">
        <v>1524.9677419354837</v>
      </c>
      <c r="AF1331" s="13">
        <v>1418.9677419354837</v>
      </c>
      <c r="AG1331" s="13">
        <v>1330.6451612903224</v>
      </c>
      <c r="AH1331" s="13">
        <v>1157.258064516129</v>
      </c>
      <c r="AI1331" s="13">
        <v>1090.3225806451612</v>
      </c>
      <c r="AJ1331" s="13">
        <v>316.12903225806451</v>
      </c>
      <c r="AK1331" s="13">
        <v>316.12903225806451</v>
      </c>
      <c r="AL1331" s="13">
        <v>316.12903225806451</v>
      </c>
      <c r="AM1331" s="13"/>
      <c r="AN1331" s="13"/>
      <c r="AO1331" s="13"/>
      <c r="AP1331" s="13"/>
      <c r="AQ1331" s="13"/>
      <c r="AR1331" s="13"/>
      <c r="AS1331" s="13">
        <v>96</v>
      </c>
      <c r="AT1331" s="13">
        <v>90</v>
      </c>
      <c r="AU1331" s="13">
        <v>72</v>
      </c>
      <c r="AV1331" s="13">
        <v>41</v>
      </c>
      <c r="AW1331" s="13">
        <v>21</v>
      </c>
      <c r="AX1331" s="13">
        <v>18</v>
      </c>
      <c r="AY1331" s="13">
        <v>15</v>
      </c>
      <c r="AZ1331" s="13">
        <v>13</v>
      </c>
      <c r="BA1331" s="13">
        <v>10</v>
      </c>
      <c r="BB1331" s="13">
        <v>9</v>
      </c>
      <c r="BC1331" s="13">
        <v>1</v>
      </c>
      <c r="BD1331" s="13">
        <v>1</v>
      </c>
      <c r="BE1331" s="13">
        <v>1</v>
      </c>
      <c r="BF1331" s="13"/>
      <c r="BG1331" s="13"/>
      <c r="BH1331" s="13"/>
      <c r="BI1331" s="13"/>
      <c r="BJ1331" s="13"/>
      <c r="BK1331" s="13"/>
      <c r="BL1331" s="13">
        <v>3.096774193548387</v>
      </c>
      <c r="BM1331" s="13">
        <v>2.903225806451613</v>
      </c>
      <c r="BN1331" s="13">
        <v>2.3225806451612905</v>
      </c>
      <c r="BO1331" s="13">
        <v>1.3225806451612903</v>
      </c>
      <c r="BP1331" s="13">
        <v>0.67741935483870963</v>
      </c>
      <c r="BQ1331" s="13">
        <v>0.58064516129032262</v>
      </c>
      <c r="BR1331" s="13">
        <v>0.4838709677419355</v>
      </c>
      <c r="BS1331" s="13">
        <v>0.41935483870967744</v>
      </c>
      <c r="BT1331" s="13">
        <v>0.32258064516129031</v>
      </c>
      <c r="BU1331" s="13">
        <v>0.29032258064516131</v>
      </c>
      <c r="BV1331" s="13">
        <v>3.2258064516129031E-2</v>
      </c>
      <c r="BW1331" s="13">
        <v>3.2258064516129031E-2</v>
      </c>
      <c r="BX1331" s="13">
        <v>3.2258064516129031E-2</v>
      </c>
      <c r="BY1331" s="13"/>
      <c r="BZ1331" s="13"/>
      <c r="CA1331" s="13"/>
      <c r="CB1331" s="13"/>
      <c r="CC1331" s="13"/>
      <c r="CD1331" s="13"/>
      <c r="CE1331" s="13">
        <v>157.21583333291346</v>
      </c>
    </row>
    <row r="1332" spans="1:83" x14ac:dyDescent="0.2">
      <c r="A1332" s="10" t="s">
        <v>29</v>
      </c>
      <c r="B1332" s="10">
        <v>551</v>
      </c>
      <c r="C1332" s="10" t="s">
        <v>179</v>
      </c>
      <c r="D1332" s="10">
        <v>2025</v>
      </c>
      <c r="E1332" s="13">
        <v>3</v>
      </c>
      <c r="F1332" s="13" t="s">
        <v>1636</v>
      </c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>
        <v>32.642222222057171</v>
      </c>
    </row>
    <row r="1333" spans="1:83" x14ac:dyDescent="0.2">
      <c r="A1333" s="10" t="s">
        <v>29</v>
      </c>
      <c r="B1333" s="10">
        <v>848</v>
      </c>
      <c r="C1333" s="10" t="s">
        <v>160</v>
      </c>
      <c r="D1333" s="10">
        <v>2025</v>
      </c>
      <c r="E1333" s="13">
        <v>3</v>
      </c>
      <c r="F1333" s="13" t="s">
        <v>1627</v>
      </c>
      <c r="G1333" s="13">
        <v>253069.00000000035</v>
      </c>
      <c r="H1333" s="13">
        <v>254078.00000000032</v>
      </c>
      <c r="I1333" s="13">
        <v>247287.00000000035</v>
      </c>
      <c r="J1333" s="13">
        <v>220621.00000000035</v>
      </c>
      <c r="K1333" s="13">
        <v>203391.00000000017</v>
      </c>
      <c r="L1333" s="13">
        <v>188348.00000000012</v>
      </c>
      <c r="M1333" s="13">
        <v>182655.00000000012</v>
      </c>
      <c r="N1333" s="13">
        <v>175865.00000000009</v>
      </c>
      <c r="O1333" s="13">
        <v>158266.00000000006</v>
      </c>
      <c r="P1333" s="13">
        <v>158266.00000000006</v>
      </c>
      <c r="Q1333" s="13">
        <v>130146.00000000001</v>
      </c>
      <c r="R1333" s="13">
        <v>130146.00000000001</v>
      </c>
      <c r="S1333" s="13">
        <v>130146.00000000001</v>
      </c>
      <c r="T1333" s="13">
        <v>121314</v>
      </c>
      <c r="U1333" s="13">
        <v>121314</v>
      </c>
      <c r="V1333" s="13">
        <v>94838</v>
      </c>
      <c r="W1333" s="13">
        <v>60556</v>
      </c>
      <c r="X1333" s="13">
        <v>35413</v>
      </c>
      <c r="Y1333" s="13"/>
      <c r="Z1333" s="13">
        <v>8163.5161290322694</v>
      </c>
      <c r="AA1333" s="13">
        <v>8196.0645161290431</v>
      </c>
      <c r="AB1333" s="13">
        <v>7977.0000000000109</v>
      </c>
      <c r="AC1333" s="13">
        <v>7116.8064516129143</v>
      </c>
      <c r="AD1333" s="13">
        <v>6561.0000000000055</v>
      </c>
      <c r="AE1333" s="13">
        <v>6075.7419354838748</v>
      </c>
      <c r="AF1333" s="13">
        <v>5892.0967741935519</v>
      </c>
      <c r="AG1333" s="13">
        <v>5673.0645161290349</v>
      </c>
      <c r="AH1333" s="13">
        <v>5105.3548387096789</v>
      </c>
      <c r="AI1333" s="13">
        <v>5105.3548387096789</v>
      </c>
      <c r="AJ1333" s="13">
        <v>4198.2580645161297</v>
      </c>
      <c r="AK1333" s="13">
        <v>4198.2580645161297</v>
      </c>
      <c r="AL1333" s="13">
        <v>4198.2580645161297</v>
      </c>
      <c r="AM1333" s="13">
        <v>3913.3548387096776</v>
      </c>
      <c r="AN1333" s="13">
        <v>3913.3548387096776</v>
      </c>
      <c r="AO1333" s="13">
        <v>3059.2903225806454</v>
      </c>
      <c r="AP1333" s="13">
        <v>1953.4193548387098</v>
      </c>
      <c r="AQ1333" s="13">
        <v>1142.3548387096773</v>
      </c>
      <c r="AR1333" s="13"/>
      <c r="AS1333" s="13">
        <v>261</v>
      </c>
      <c r="AT1333" s="13">
        <v>225</v>
      </c>
      <c r="AU1333" s="13">
        <v>165</v>
      </c>
      <c r="AV1333" s="13">
        <v>83</v>
      </c>
      <c r="AW1333" s="13">
        <v>54</v>
      </c>
      <c r="AX1333" s="13">
        <v>37</v>
      </c>
      <c r="AY1333" s="13">
        <v>32</v>
      </c>
      <c r="AZ1333" s="13">
        <v>27</v>
      </c>
      <c r="BA1333" s="13">
        <v>16</v>
      </c>
      <c r="BB1333" s="13">
        <v>16</v>
      </c>
      <c r="BC1333" s="13">
        <v>7</v>
      </c>
      <c r="BD1333" s="13">
        <v>7</v>
      </c>
      <c r="BE1333" s="13">
        <v>7</v>
      </c>
      <c r="BF1333" s="13">
        <v>6</v>
      </c>
      <c r="BG1333" s="13">
        <v>6</v>
      </c>
      <c r="BH1333" s="13">
        <v>4</v>
      </c>
      <c r="BI1333" s="13">
        <v>2</v>
      </c>
      <c r="BJ1333" s="13">
        <v>1</v>
      </c>
      <c r="BK1333" s="13"/>
      <c r="BL1333" s="13">
        <v>8.4193548387096779</v>
      </c>
      <c r="BM1333" s="13">
        <v>7.258064516129032</v>
      </c>
      <c r="BN1333" s="13">
        <v>5.32258064516129</v>
      </c>
      <c r="BO1333" s="13">
        <v>2.6774193548387095</v>
      </c>
      <c r="BP1333" s="13">
        <v>1.7419354838709677</v>
      </c>
      <c r="BQ1333" s="13">
        <v>1.1935483870967742</v>
      </c>
      <c r="BR1333" s="13">
        <v>1.032258064516129</v>
      </c>
      <c r="BS1333" s="13">
        <v>0.87096774193548387</v>
      </c>
      <c r="BT1333" s="13">
        <v>0.5161290322580645</v>
      </c>
      <c r="BU1333" s="13">
        <v>0.5161290322580645</v>
      </c>
      <c r="BV1333" s="13">
        <v>0.22580645161290322</v>
      </c>
      <c r="BW1333" s="13">
        <v>0.22580645161290322</v>
      </c>
      <c r="BX1333" s="13">
        <v>0.22580645161290322</v>
      </c>
      <c r="BY1333" s="13">
        <v>0.19354838709677419</v>
      </c>
      <c r="BZ1333" s="13">
        <v>0.19354838709677419</v>
      </c>
      <c r="CA1333" s="13">
        <v>0.12903225806451613</v>
      </c>
      <c r="CB1333" s="13">
        <v>6.4516129032258063E-2</v>
      </c>
      <c r="CC1333" s="13">
        <v>3.2258064516129031E-2</v>
      </c>
      <c r="CD1333" s="13"/>
      <c r="CE1333" s="13">
        <v>179.4500000004773</v>
      </c>
    </row>
    <row r="1334" spans="1:83" x14ac:dyDescent="0.2">
      <c r="A1334" s="10" t="s">
        <v>29</v>
      </c>
      <c r="B1334" s="10">
        <v>561</v>
      </c>
      <c r="C1334" s="10" t="s">
        <v>184</v>
      </c>
      <c r="D1334" s="10">
        <v>2025</v>
      </c>
      <c r="E1334" s="13">
        <v>3</v>
      </c>
      <c r="F1334" s="13" t="s">
        <v>1634</v>
      </c>
      <c r="G1334" s="13">
        <v>23909.000000000004</v>
      </c>
      <c r="H1334" s="13">
        <v>23909</v>
      </c>
      <c r="I1334" s="13">
        <v>22865</v>
      </c>
      <c r="J1334" s="13">
        <v>17382</v>
      </c>
      <c r="K1334" s="13">
        <v>14395.000000000002</v>
      </c>
      <c r="L1334" s="13">
        <v>10915</v>
      </c>
      <c r="M1334" s="13">
        <v>9754</v>
      </c>
      <c r="N1334" s="13">
        <v>4519</v>
      </c>
      <c r="O1334" s="13">
        <v>3000</v>
      </c>
      <c r="P1334" s="13">
        <v>3000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>
        <v>771.25806451612914</v>
      </c>
      <c r="AA1334" s="13">
        <v>771.25806451612902</v>
      </c>
      <c r="AB1334" s="13">
        <v>737.58064516129036</v>
      </c>
      <c r="AC1334" s="13">
        <v>560.70967741935488</v>
      </c>
      <c r="AD1334" s="13">
        <v>464.35483870967749</v>
      </c>
      <c r="AE1334" s="13">
        <v>352.09677419354841</v>
      </c>
      <c r="AF1334" s="13">
        <v>314.64516129032256</v>
      </c>
      <c r="AG1334" s="13">
        <v>145.7741935483871</v>
      </c>
      <c r="AH1334" s="13">
        <v>96.774193548387103</v>
      </c>
      <c r="AI1334" s="13">
        <v>96.774193548387103</v>
      </c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>
        <v>47</v>
      </c>
      <c r="AT1334" s="13">
        <v>42</v>
      </c>
      <c r="AU1334" s="13">
        <v>33</v>
      </c>
      <c r="AV1334" s="13">
        <v>16</v>
      </c>
      <c r="AW1334" s="13">
        <v>11</v>
      </c>
      <c r="AX1334" s="13">
        <v>7</v>
      </c>
      <c r="AY1334" s="13">
        <v>6</v>
      </c>
      <c r="AZ1334" s="13">
        <v>2</v>
      </c>
      <c r="BA1334" s="13">
        <v>1</v>
      </c>
      <c r="BB1334" s="13">
        <v>1</v>
      </c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>
        <v>1.5161290322580645</v>
      </c>
      <c r="BM1334" s="13">
        <v>1.3548387096774193</v>
      </c>
      <c r="BN1334" s="13">
        <v>1.064516129032258</v>
      </c>
      <c r="BO1334" s="13">
        <v>0.5161290322580645</v>
      </c>
      <c r="BP1334" s="13">
        <v>0.35483870967741937</v>
      </c>
      <c r="BQ1334" s="13">
        <v>0.22580645161290322</v>
      </c>
      <c r="BR1334" s="13">
        <v>0.19354838709677419</v>
      </c>
      <c r="BS1334" s="13">
        <v>6.4516129032258063E-2</v>
      </c>
      <c r="BT1334" s="13">
        <v>3.2258064516129031E-2</v>
      </c>
      <c r="BU1334" s="13">
        <v>3.2258064516129031E-2</v>
      </c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>
        <v>49.268055555294268</v>
      </c>
    </row>
    <row r="1335" spans="1:83" x14ac:dyDescent="0.2">
      <c r="A1335" s="10" t="s">
        <v>29</v>
      </c>
      <c r="B1335" s="10">
        <v>527</v>
      </c>
      <c r="C1335" s="10" t="s">
        <v>118</v>
      </c>
      <c r="D1335" s="10">
        <v>2025</v>
      </c>
      <c r="E1335" s="13">
        <v>3</v>
      </c>
      <c r="F1335" s="13" t="s">
        <v>1633</v>
      </c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>
        <v>1.9</v>
      </c>
    </row>
    <row r="1336" spans="1:83" x14ac:dyDescent="0.2">
      <c r="A1336" s="10" t="s">
        <v>29</v>
      </c>
      <c r="B1336" s="10">
        <v>548</v>
      </c>
      <c r="C1336" s="10" t="s">
        <v>91</v>
      </c>
      <c r="D1336" s="10">
        <v>2025</v>
      </c>
      <c r="E1336" s="13">
        <v>3</v>
      </c>
      <c r="F1336" s="13" t="s">
        <v>1645</v>
      </c>
      <c r="G1336" s="13">
        <v>639</v>
      </c>
      <c r="H1336" s="13">
        <v>639</v>
      </c>
      <c r="I1336" s="13">
        <v>639</v>
      </c>
      <c r="J1336" s="13">
        <v>639</v>
      </c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>
        <v>20.612903225806452</v>
      </c>
      <c r="AA1336" s="13">
        <v>20.612903225806452</v>
      </c>
      <c r="AB1336" s="13">
        <v>20.612903225806452</v>
      </c>
      <c r="AC1336" s="13">
        <v>20.612903225806452</v>
      </c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>
        <v>1</v>
      </c>
      <c r="AT1336" s="13">
        <v>1</v>
      </c>
      <c r="AU1336" s="13">
        <v>1</v>
      </c>
      <c r="AV1336" s="13">
        <v>1</v>
      </c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>
        <v>3.2258064516129031E-2</v>
      </c>
      <c r="BM1336" s="13">
        <v>3.2258064516129031E-2</v>
      </c>
      <c r="BN1336" s="13">
        <v>3.2258064516129031E-2</v>
      </c>
      <c r="BO1336" s="13">
        <v>3.2258064516129031E-2</v>
      </c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</row>
    <row r="1337" spans="1:83" x14ac:dyDescent="0.2">
      <c r="A1337" s="10" t="s">
        <v>29</v>
      </c>
      <c r="B1337" s="10">
        <v>862</v>
      </c>
      <c r="C1337" s="10" t="s">
        <v>105</v>
      </c>
      <c r="D1337" s="10">
        <v>2025</v>
      </c>
      <c r="E1337" s="13">
        <v>3</v>
      </c>
      <c r="F1337" s="13" t="s">
        <v>1644</v>
      </c>
      <c r="G1337" s="13">
        <v>791</v>
      </c>
      <c r="H1337" s="13">
        <v>791</v>
      </c>
      <c r="I1337" s="13">
        <v>791</v>
      </c>
      <c r="J1337" s="13">
        <v>791</v>
      </c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>
        <v>25.516129032258064</v>
      </c>
      <c r="AA1337" s="13">
        <v>25.516129032258064</v>
      </c>
      <c r="AB1337" s="13">
        <v>25.516129032258064</v>
      </c>
      <c r="AC1337" s="13">
        <v>25.516129032258064</v>
      </c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>
        <v>1</v>
      </c>
      <c r="AT1337" s="13">
        <v>1</v>
      </c>
      <c r="AU1337" s="13">
        <v>1</v>
      </c>
      <c r="AV1337" s="13">
        <v>1</v>
      </c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>
        <v>3.2258064516129031E-2</v>
      </c>
      <c r="BM1337" s="13">
        <v>3.2258064516129031E-2</v>
      </c>
      <c r="BN1337" s="13">
        <v>3.2258064516129031E-2</v>
      </c>
      <c r="BO1337" s="13">
        <v>3.2258064516129031E-2</v>
      </c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</row>
    <row r="1338" spans="1:83" x14ac:dyDescent="0.2">
      <c r="A1338" s="10" t="s">
        <v>29</v>
      </c>
      <c r="B1338" s="10">
        <v>557</v>
      </c>
      <c r="C1338" s="10" t="s">
        <v>182</v>
      </c>
      <c r="D1338" s="10">
        <v>2025</v>
      </c>
      <c r="E1338" s="13">
        <v>3</v>
      </c>
      <c r="F1338" s="13" t="s">
        <v>1638</v>
      </c>
      <c r="G1338" s="13">
        <v>79731.000000000058</v>
      </c>
      <c r="H1338" s="13">
        <v>79731.000000000015</v>
      </c>
      <c r="I1338" s="13">
        <v>76770.000000000015</v>
      </c>
      <c r="J1338" s="13">
        <v>58684</v>
      </c>
      <c r="K1338" s="13">
        <v>45105</v>
      </c>
      <c r="L1338" s="13">
        <v>26801</v>
      </c>
      <c r="M1338" s="13">
        <v>20178</v>
      </c>
      <c r="N1338" s="13">
        <v>16034</v>
      </c>
      <c r="O1338" s="13">
        <v>12941</v>
      </c>
      <c r="P1338" s="13">
        <v>12941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>
        <v>2571.9677419354857</v>
      </c>
      <c r="AA1338" s="13">
        <v>2571.9677419354844</v>
      </c>
      <c r="AB1338" s="13">
        <v>2476.4516129032263</v>
      </c>
      <c r="AC1338" s="13">
        <v>1893.0322580645161</v>
      </c>
      <c r="AD1338" s="13">
        <v>1455</v>
      </c>
      <c r="AE1338" s="13">
        <v>864.54838709677415</v>
      </c>
      <c r="AF1338" s="13">
        <v>650.90322580645159</v>
      </c>
      <c r="AG1338" s="13">
        <v>517.22580645161293</v>
      </c>
      <c r="AH1338" s="13">
        <v>417.45161290322579</v>
      </c>
      <c r="AI1338" s="13">
        <v>417.45161290322579</v>
      </c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>
        <v>153</v>
      </c>
      <c r="AT1338" s="13">
        <v>137</v>
      </c>
      <c r="AU1338" s="13">
        <v>111</v>
      </c>
      <c r="AV1338" s="13">
        <v>59</v>
      </c>
      <c r="AW1338" s="13">
        <v>36</v>
      </c>
      <c r="AX1338" s="13">
        <v>15</v>
      </c>
      <c r="AY1338" s="13">
        <v>9</v>
      </c>
      <c r="AZ1338" s="13">
        <v>6</v>
      </c>
      <c r="BA1338" s="13">
        <v>4</v>
      </c>
      <c r="BB1338" s="13">
        <v>4</v>
      </c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>
        <v>4.935483870967742</v>
      </c>
      <c r="BM1338" s="13">
        <v>4.419354838709677</v>
      </c>
      <c r="BN1338" s="13">
        <v>3.5806451612903225</v>
      </c>
      <c r="BO1338" s="13">
        <v>1.903225806451613</v>
      </c>
      <c r="BP1338" s="13">
        <v>1.1612903225806452</v>
      </c>
      <c r="BQ1338" s="13">
        <v>0.4838709677419355</v>
      </c>
      <c r="BR1338" s="13">
        <v>0.29032258064516131</v>
      </c>
      <c r="BS1338" s="13">
        <v>0.19354838709677419</v>
      </c>
      <c r="BT1338" s="13">
        <v>0.12903225806451613</v>
      </c>
      <c r="BU1338" s="13">
        <v>0.12903225806451613</v>
      </c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>
        <v>157.58000000000001</v>
      </c>
    </row>
    <row r="1339" spans="1:83" x14ac:dyDescent="0.2">
      <c r="A1339" s="10" t="s">
        <v>41</v>
      </c>
      <c r="B1339" s="10">
        <v>807</v>
      </c>
      <c r="C1339" s="10" t="s">
        <v>155</v>
      </c>
      <c r="D1339" s="10">
        <v>2025</v>
      </c>
      <c r="E1339" s="13">
        <v>3</v>
      </c>
      <c r="F1339" s="13" t="s">
        <v>1647</v>
      </c>
      <c r="G1339" s="13">
        <v>89329.000000000218</v>
      </c>
      <c r="H1339" s="13">
        <v>89329.000000000218</v>
      </c>
      <c r="I1339" s="13">
        <v>84668.000000000073</v>
      </c>
      <c r="J1339" s="13">
        <v>66626.999999999985</v>
      </c>
      <c r="K1339" s="13">
        <v>57741</v>
      </c>
      <c r="L1339" s="13">
        <v>47623.000000000007</v>
      </c>
      <c r="M1339" s="13">
        <v>43452.000000000007</v>
      </c>
      <c r="N1339" s="13">
        <v>39497.000000000007</v>
      </c>
      <c r="O1339" s="13">
        <v>33190</v>
      </c>
      <c r="P1339" s="13">
        <v>30340</v>
      </c>
      <c r="Q1339" s="13">
        <v>30340</v>
      </c>
      <c r="R1339" s="13">
        <v>30340</v>
      </c>
      <c r="S1339" s="13">
        <v>30340</v>
      </c>
      <c r="T1339" s="13">
        <v>30340</v>
      </c>
      <c r="U1339" s="13">
        <v>30340</v>
      </c>
      <c r="V1339" s="13">
        <v>30340</v>
      </c>
      <c r="W1339" s="13">
        <v>30340</v>
      </c>
      <c r="X1339" s="13">
        <v>30340</v>
      </c>
      <c r="Y1339" s="13"/>
      <c r="Z1339" s="13">
        <v>2881.5806451612975</v>
      </c>
      <c r="AA1339" s="13">
        <v>2881.5806451612975</v>
      </c>
      <c r="AB1339" s="13">
        <v>2731.2258064516154</v>
      </c>
      <c r="AC1339" s="13">
        <v>2149.2580645161283</v>
      </c>
      <c r="AD1339" s="13">
        <v>1862.6129032258063</v>
      </c>
      <c r="AE1339" s="13">
        <v>1536.2258064516132</v>
      </c>
      <c r="AF1339" s="13">
        <v>1401.677419354839</v>
      </c>
      <c r="AG1339" s="13">
        <v>1274.0967741935485</v>
      </c>
      <c r="AH1339" s="13">
        <v>1070.6451612903227</v>
      </c>
      <c r="AI1339" s="13">
        <v>978.70967741935488</v>
      </c>
      <c r="AJ1339" s="13">
        <v>978.70967741935488</v>
      </c>
      <c r="AK1339" s="13">
        <v>978.70967741935488</v>
      </c>
      <c r="AL1339" s="13">
        <v>978.70967741935488</v>
      </c>
      <c r="AM1339" s="13">
        <v>978.70967741935488</v>
      </c>
      <c r="AN1339" s="13">
        <v>978.70967741935488</v>
      </c>
      <c r="AO1339" s="13">
        <v>978.70967741935488</v>
      </c>
      <c r="AP1339" s="13">
        <v>978.70967741935488</v>
      </c>
      <c r="AQ1339" s="13">
        <v>978.70967741935488</v>
      </c>
      <c r="AR1339" s="13"/>
      <c r="AS1339" s="13">
        <v>146</v>
      </c>
      <c r="AT1339" s="13">
        <v>136</v>
      </c>
      <c r="AU1339" s="13">
        <v>94</v>
      </c>
      <c r="AV1339" s="13">
        <v>40</v>
      </c>
      <c r="AW1339" s="13">
        <v>25</v>
      </c>
      <c r="AX1339" s="13">
        <v>13</v>
      </c>
      <c r="AY1339" s="13">
        <v>9</v>
      </c>
      <c r="AZ1339" s="13">
        <v>6</v>
      </c>
      <c r="BA1339" s="13">
        <v>2</v>
      </c>
      <c r="BB1339" s="13">
        <v>1</v>
      </c>
      <c r="BC1339" s="13">
        <v>1</v>
      </c>
      <c r="BD1339" s="13">
        <v>1</v>
      </c>
      <c r="BE1339" s="13">
        <v>1</v>
      </c>
      <c r="BF1339" s="13">
        <v>1</v>
      </c>
      <c r="BG1339" s="13">
        <v>1</v>
      </c>
      <c r="BH1339" s="13">
        <v>1</v>
      </c>
      <c r="BI1339" s="13">
        <v>1</v>
      </c>
      <c r="BJ1339" s="13">
        <v>1</v>
      </c>
      <c r="BK1339" s="13"/>
      <c r="BL1339" s="13">
        <v>4.709677419354839</v>
      </c>
      <c r="BM1339" s="13">
        <v>4.387096774193548</v>
      </c>
      <c r="BN1339" s="13">
        <v>3.032258064516129</v>
      </c>
      <c r="BO1339" s="13">
        <v>1.2903225806451613</v>
      </c>
      <c r="BP1339" s="13">
        <v>0.80645161290322576</v>
      </c>
      <c r="BQ1339" s="13">
        <v>0.41935483870967744</v>
      </c>
      <c r="BR1339" s="13">
        <v>0.29032258064516131</v>
      </c>
      <c r="BS1339" s="13">
        <v>0.19354838709677419</v>
      </c>
      <c r="BT1339" s="13">
        <v>6.4516129032258063E-2</v>
      </c>
      <c r="BU1339" s="13">
        <v>3.2258064516129031E-2</v>
      </c>
      <c r="BV1339" s="13">
        <v>3.2258064516129031E-2</v>
      </c>
      <c r="BW1339" s="13">
        <v>3.2258064516129031E-2</v>
      </c>
      <c r="BX1339" s="13">
        <v>3.2258064516129031E-2</v>
      </c>
      <c r="BY1339" s="13">
        <v>3.2258064516129031E-2</v>
      </c>
      <c r="BZ1339" s="13">
        <v>3.2258064516129031E-2</v>
      </c>
      <c r="CA1339" s="13">
        <v>3.2258064516129031E-2</v>
      </c>
      <c r="CB1339" s="13">
        <v>3.2258064516129031E-2</v>
      </c>
      <c r="CC1339" s="13">
        <v>3.2258064516129031E-2</v>
      </c>
      <c r="CD1339" s="13"/>
      <c r="CE1339" s="13">
        <v>100.75805555545958</v>
      </c>
    </row>
    <row r="1340" spans="1:83" x14ac:dyDescent="0.2">
      <c r="A1340" s="10" t="s">
        <v>41</v>
      </c>
      <c r="B1340" s="10">
        <v>525</v>
      </c>
      <c r="C1340" s="10" t="s">
        <v>125</v>
      </c>
      <c r="D1340" s="10">
        <v>2025</v>
      </c>
      <c r="E1340" s="13">
        <v>3</v>
      </c>
      <c r="F1340" s="13" t="s">
        <v>1652</v>
      </c>
      <c r="G1340" s="13">
        <v>10022.000000000002</v>
      </c>
      <c r="H1340" s="13">
        <v>10022.000000000002</v>
      </c>
      <c r="I1340" s="13">
        <v>8680</v>
      </c>
      <c r="J1340" s="13">
        <v>6858</v>
      </c>
      <c r="K1340" s="13">
        <v>4461</v>
      </c>
      <c r="L1340" s="13">
        <v>2809</v>
      </c>
      <c r="M1340" s="13">
        <v>1668</v>
      </c>
      <c r="N1340" s="13">
        <v>1668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>
        <v>323.29032258064524</v>
      </c>
      <c r="AA1340" s="13">
        <v>323.29032258064524</v>
      </c>
      <c r="AB1340" s="13">
        <v>280</v>
      </c>
      <c r="AC1340" s="13">
        <v>221.2258064516129</v>
      </c>
      <c r="AD1340" s="13">
        <v>143.90322580645162</v>
      </c>
      <c r="AE1340" s="13">
        <v>90.612903225806448</v>
      </c>
      <c r="AF1340" s="13">
        <v>53.806451612903224</v>
      </c>
      <c r="AG1340" s="13">
        <v>53.806451612903224</v>
      </c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>
        <v>32</v>
      </c>
      <c r="AT1340" s="13">
        <v>28</v>
      </c>
      <c r="AU1340" s="13">
        <v>14</v>
      </c>
      <c r="AV1340" s="13">
        <v>8</v>
      </c>
      <c r="AW1340" s="13">
        <v>4</v>
      </c>
      <c r="AX1340" s="13">
        <v>2</v>
      </c>
      <c r="AY1340" s="13">
        <v>1</v>
      </c>
      <c r="AZ1340" s="13">
        <v>1</v>
      </c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>
        <v>1.032258064516129</v>
      </c>
      <c r="BM1340" s="13">
        <v>0.90322580645161288</v>
      </c>
      <c r="BN1340" s="13">
        <v>0.45161290322580644</v>
      </c>
      <c r="BO1340" s="13">
        <v>0.25806451612903225</v>
      </c>
      <c r="BP1340" s="13">
        <v>0.12903225806451613</v>
      </c>
      <c r="BQ1340" s="13">
        <v>6.4516129032258063E-2</v>
      </c>
      <c r="BR1340" s="13">
        <v>3.2258064516129031E-2</v>
      </c>
      <c r="BS1340" s="13">
        <v>3.2258064516129031E-2</v>
      </c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>
        <v>37.756666666395034</v>
      </c>
    </row>
    <row r="1341" spans="1:83" x14ac:dyDescent="0.2">
      <c r="A1341" s="10" t="s">
        <v>41</v>
      </c>
      <c r="B1341" s="10">
        <v>527</v>
      </c>
      <c r="C1341" s="10" t="s">
        <v>118</v>
      </c>
      <c r="D1341" s="10">
        <v>2025</v>
      </c>
      <c r="E1341" s="13">
        <v>3</v>
      </c>
      <c r="F1341" s="13" t="s">
        <v>1648</v>
      </c>
      <c r="G1341" s="13">
        <v>103334.00000000031</v>
      </c>
      <c r="H1341" s="13">
        <v>103334.00000000029</v>
      </c>
      <c r="I1341" s="13">
        <v>95410.000000000247</v>
      </c>
      <c r="J1341" s="13">
        <v>71440.000000000058</v>
      </c>
      <c r="K1341" s="13">
        <v>50228.999999999993</v>
      </c>
      <c r="L1341" s="13">
        <v>39753</v>
      </c>
      <c r="M1341" s="13">
        <v>29072.999999999996</v>
      </c>
      <c r="N1341" s="13">
        <v>27734</v>
      </c>
      <c r="O1341" s="13">
        <v>22842.999999999996</v>
      </c>
      <c r="P1341" s="13">
        <v>20678.999999999993</v>
      </c>
      <c r="Q1341" s="13">
        <v>11332</v>
      </c>
      <c r="R1341" s="13">
        <v>11332</v>
      </c>
      <c r="S1341" s="13"/>
      <c r="T1341" s="13"/>
      <c r="U1341" s="13"/>
      <c r="V1341" s="13"/>
      <c r="W1341" s="13"/>
      <c r="X1341" s="13"/>
      <c r="Y1341" s="13"/>
      <c r="Z1341" s="13">
        <v>3333.3548387096871</v>
      </c>
      <c r="AA1341" s="13">
        <v>3333.3548387096866</v>
      </c>
      <c r="AB1341" s="13">
        <v>3077.7419354838789</v>
      </c>
      <c r="AC1341" s="13">
        <v>2304.5161290322599</v>
      </c>
      <c r="AD1341" s="13">
        <v>1620.2903225806449</v>
      </c>
      <c r="AE1341" s="13">
        <v>1282.3548387096773</v>
      </c>
      <c r="AF1341" s="13">
        <v>937.83870967741927</v>
      </c>
      <c r="AG1341" s="13">
        <v>894.64516129032256</v>
      </c>
      <c r="AH1341" s="13">
        <v>736.87096774193537</v>
      </c>
      <c r="AI1341" s="13">
        <v>667.06451612903197</v>
      </c>
      <c r="AJ1341" s="13">
        <v>365.54838709677421</v>
      </c>
      <c r="AK1341" s="13">
        <v>365.54838709677421</v>
      </c>
      <c r="AL1341" s="13"/>
      <c r="AM1341" s="13"/>
      <c r="AN1341" s="13"/>
      <c r="AO1341" s="13"/>
      <c r="AP1341" s="13"/>
      <c r="AQ1341" s="13"/>
      <c r="AR1341" s="13"/>
      <c r="AS1341" s="13">
        <v>212</v>
      </c>
      <c r="AT1341" s="13">
        <v>204</v>
      </c>
      <c r="AU1341" s="13">
        <v>139</v>
      </c>
      <c r="AV1341" s="13">
        <v>67</v>
      </c>
      <c r="AW1341" s="13">
        <v>32</v>
      </c>
      <c r="AX1341" s="13">
        <v>20</v>
      </c>
      <c r="AY1341" s="13">
        <v>10</v>
      </c>
      <c r="AZ1341" s="13">
        <v>9</v>
      </c>
      <c r="BA1341" s="13">
        <v>6</v>
      </c>
      <c r="BB1341" s="13">
        <v>5</v>
      </c>
      <c r="BC1341" s="13">
        <v>2</v>
      </c>
      <c r="BD1341" s="13">
        <v>2</v>
      </c>
      <c r="BE1341" s="13"/>
      <c r="BF1341" s="13"/>
      <c r="BG1341" s="13"/>
      <c r="BH1341" s="13"/>
      <c r="BI1341" s="13"/>
      <c r="BJ1341" s="13"/>
      <c r="BK1341" s="13"/>
      <c r="BL1341" s="13">
        <v>6.838709677419355</v>
      </c>
      <c r="BM1341" s="13">
        <v>6.580645161290323</v>
      </c>
      <c r="BN1341" s="13">
        <v>4.4838709677419351</v>
      </c>
      <c r="BO1341" s="13">
        <v>2.161290322580645</v>
      </c>
      <c r="BP1341" s="13">
        <v>1.032258064516129</v>
      </c>
      <c r="BQ1341" s="13">
        <v>0.64516129032258063</v>
      </c>
      <c r="BR1341" s="13">
        <v>0.32258064516129031</v>
      </c>
      <c r="BS1341" s="13">
        <v>0.29032258064516131</v>
      </c>
      <c r="BT1341" s="13">
        <v>0.19354838709677419</v>
      </c>
      <c r="BU1341" s="13">
        <v>0.16129032258064516</v>
      </c>
      <c r="BV1341" s="13">
        <v>6.4516129032258063E-2</v>
      </c>
      <c r="BW1341" s="13">
        <v>6.4516129032258063E-2</v>
      </c>
      <c r="BX1341" s="13"/>
      <c r="BY1341" s="13"/>
      <c r="BZ1341" s="13"/>
      <c r="CA1341" s="13"/>
      <c r="CB1341" s="13"/>
      <c r="CC1341" s="13"/>
      <c r="CD1341" s="13"/>
      <c r="CE1341" s="13">
        <v>178.07222222220386</v>
      </c>
    </row>
    <row r="1342" spans="1:83" x14ac:dyDescent="0.2">
      <c r="A1342" s="10" t="s">
        <v>41</v>
      </c>
      <c r="B1342" s="10">
        <v>557</v>
      </c>
      <c r="C1342" s="10" t="s">
        <v>182</v>
      </c>
      <c r="D1342" s="10">
        <v>2025</v>
      </c>
      <c r="E1342" s="13">
        <v>3</v>
      </c>
      <c r="F1342" s="13" t="s">
        <v>1649</v>
      </c>
      <c r="G1342" s="13">
        <v>6262</v>
      </c>
      <c r="H1342" s="13">
        <v>6262</v>
      </c>
      <c r="I1342" s="13">
        <v>5815</v>
      </c>
      <c r="J1342" s="13">
        <v>4741</v>
      </c>
      <c r="K1342" s="13">
        <v>4220</v>
      </c>
      <c r="L1342" s="13">
        <v>3338.9999999999995</v>
      </c>
      <c r="M1342" s="13">
        <v>2195.9999999999995</v>
      </c>
      <c r="N1342" s="13">
        <v>2195.9999999999995</v>
      </c>
      <c r="O1342" s="13">
        <v>2195.9999999999995</v>
      </c>
      <c r="P1342" s="13"/>
      <c r="Q1342" s="13"/>
      <c r="R1342" s="13"/>
      <c r="S1342" s="13"/>
      <c r="T1342" s="13"/>
      <c r="U1342" s="13"/>
      <c r="V1342" s="13"/>
      <c r="W1342" s="13"/>
      <c r="X1342" s="13"/>
      <c r="Y1342" s="13"/>
      <c r="Z1342" s="13">
        <v>202</v>
      </c>
      <c r="AA1342" s="13">
        <v>202</v>
      </c>
      <c r="AB1342" s="13">
        <v>187.58064516129033</v>
      </c>
      <c r="AC1342" s="13">
        <v>152.93548387096774</v>
      </c>
      <c r="AD1342" s="13">
        <v>136.12903225806451</v>
      </c>
      <c r="AE1342" s="13">
        <v>107.70967741935482</v>
      </c>
      <c r="AF1342" s="13">
        <v>70.838709677419345</v>
      </c>
      <c r="AG1342" s="13">
        <v>70.838709677419345</v>
      </c>
      <c r="AH1342" s="13">
        <v>70.838709677419345</v>
      </c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>
        <v>12</v>
      </c>
      <c r="AT1342" s="13">
        <v>12</v>
      </c>
      <c r="AU1342" s="13">
        <v>8</v>
      </c>
      <c r="AV1342" s="13">
        <v>4</v>
      </c>
      <c r="AW1342" s="13">
        <v>3</v>
      </c>
      <c r="AX1342" s="13">
        <v>2</v>
      </c>
      <c r="AY1342" s="13">
        <v>1</v>
      </c>
      <c r="AZ1342" s="13">
        <v>1</v>
      </c>
      <c r="BA1342" s="13">
        <v>1</v>
      </c>
      <c r="BB1342" s="13"/>
      <c r="BC1342" s="13"/>
      <c r="BD1342" s="13"/>
      <c r="BE1342" s="13"/>
      <c r="BF1342" s="13"/>
      <c r="BG1342" s="13"/>
      <c r="BH1342" s="13"/>
      <c r="BI1342" s="13"/>
      <c r="BJ1342" s="13"/>
      <c r="BK1342" s="13"/>
      <c r="BL1342" s="13">
        <v>0.38709677419354838</v>
      </c>
      <c r="BM1342" s="13">
        <v>0.38709677419354838</v>
      </c>
      <c r="BN1342" s="13">
        <v>0.25806451612903225</v>
      </c>
      <c r="BO1342" s="13">
        <v>0.12903225806451613</v>
      </c>
      <c r="BP1342" s="13">
        <v>9.6774193548387094E-2</v>
      </c>
      <c r="BQ1342" s="13">
        <v>6.4516129032258063E-2</v>
      </c>
      <c r="BR1342" s="13">
        <v>3.2258064516129031E-2</v>
      </c>
      <c r="BS1342" s="13">
        <v>3.2258064516129031E-2</v>
      </c>
      <c r="BT1342" s="13">
        <v>3.2258064516129031E-2</v>
      </c>
      <c r="BU1342" s="13"/>
      <c r="BV1342" s="13"/>
      <c r="BW1342" s="13"/>
      <c r="BX1342" s="13"/>
      <c r="BY1342" s="13"/>
      <c r="BZ1342" s="13"/>
      <c r="CA1342" s="13"/>
      <c r="CB1342" s="13"/>
      <c r="CC1342" s="13"/>
      <c r="CD1342" s="13"/>
      <c r="CE1342" s="13">
        <v>17.080000000000002</v>
      </c>
    </row>
    <row r="1343" spans="1:83" x14ac:dyDescent="0.2">
      <c r="A1343" s="10" t="s">
        <v>41</v>
      </c>
      <c r="B1343" s="10">
        <v>560</v>
      </c>
      <c r="C1343" s="10" t="s">
        <v>183</v>
      </c>
      <c r="D1343" s="10">
        <v>2025</v>
      </c>
      <c r="E1343" s="13">
        <v>3</v>
      </c>
      <c r="F1343" s="13" t="s">
        <v>1650</v>
      </c>
      <c r="G1343" s="13">
        <v>11642.000000000002</v>
      </c>
      <c r="H1343" s="13">
        <v>11642.000000000002</v>
      </c>
      <c r="I1343" s="13">
        <v>8970</v>
      </c>
      <c r="J1343" s="13">
        <v>3204</v>
      </c>
      <c r="K1343" s="13">
        <v>3204</v>
      </c>
      <c r="L1343" s="13">
        <v>3204</v>
      </c>
      <c r="M1343" s="13">
        <v>2114</v>
      </c>
      <c r="N1343" s="13">
        <v>2114</v>
      </c>
      <c r="O1343" s="13">
        <v>2114</v>
      </c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>
        <v>375.54838709677426</v>
      </c>
      <c r="AA1343" s="13">
        <v>375.54838709677426</v>
      </c>
      <c r="AB1343" s="13">
        <v>289.35483870967744</v>
      </c>
      <c r="AC1343" s="13">
        <v>103.35483870967742</v>
      </c>
      <c r="AD1343" s="13">
        <v>103.35483870967742</v>
      </c>
      <c r="AE1343" s="13">
        <v>103.35483870967742</v>
      </c>
      <c r="AF1343" s="13">
        <v>68.193548387096769</v>
      </c>
      <c r="AG1343" s="13">
        <v>68.193548387096769</v>
      </c>
      <c r="AH1343" s="13">
        <v>68.193548387096769</v>
      </c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>
        <v>43</v>
      </c>
      <c r="AT1343" s="13">
        <v>43</v>
      </c>
      <c r="AU1343" s="13">
        <v>21</v>
      </c>
      <c r="AV1343" s="13">
        <v>2</v>
      </c>
      <c r="AW1343" s="13">
        <v>2</v>
      </c>
      <c r="AX1343" s="13">
        <v>2</v>
      </c>
      <c r="AY1343" s="13">
        <v>1</v>
      </c>
      <c r="AZ1343" s="13">
        <v>1</v>
      </c>
      <c r="BA1343" s="13">
        <v>1</v>
      </c>
      <c r="BB1343" s="13"/>
      <c r="BC1343" s="13"/>
      <c r="BD1343" s="13"/>
      <c r="BE1343" s="13"/>
      <c r="BF1343" s="13"/>
      <c r="BG1343" s="13"/>
      <c r="BH1343" s="13"/>
      <c r="BI1343" s="13"/>
      <c r="BJ1343" s="13"/>
      <c r="BK1343" s="13"/>
      <c r="BL1343" s="13">
        <v>1.3870967741935485</v>
      </c>
      <c r="BM1343" s="13">
        <v>1.3870967741935485</v>
      </c>
      <c r="BN1343" s="13">
        <v>0.67741935483870963</v>
      </c>
      <c r="BO1343" s="13">
        <v>6.4516129032258063E-2</v>
      </c>
      <c r="BP1343" s="13">
        <v>6.4516129032258063E-2</v>
      </c>
      <c r="BQ1343" s="13">
        <v>6.4516129032258063E-2</v>
      </c>
      <c r="BR1343" s="13">
        <v>3.2258064516129031E-2</v>
      </c>
      <c r="BS1343" s="13">
        <v>3.2258064516129031E-2</v>
      </c>
      <c r="BT1343" s="13">
        <v>3.2258064516129031E-2</v>
      </c>
      <c r="BU1343" s="13"/>
      <c r="BV1343" s="13"/>
      <c r="BW1343" s="13"/>
      <c r="BX1343" s="13"/>
      <c r="BY1343" s="13"/>
      <c r="BZ1343" s="13"/>
      <c r="CA1343" s="13"/>
      <c r="CB1343" s="13"/>
      <c r="CC1343" s="13"/>
      <c r="CD1343" s="13"/>
      <c r="CE1343" s="13">
        <v>88.194999999513385</v>
      </c>
    </row>
    <row r="1344" spans="1:83" x14ac:dyDescent="0.2">
      <c r="A1344" s="10" t="s">
        <v>41</v>
      </c>
      <c r="B1344" s="10">
        <v>805</v>
      </c>
      <c r="C1344" s="10" t="s">
        <v>137</v>
      </c>
      <c r="D1344" s="10">
        <v>2025</v>
      </c>
      <c r="E1344" s="13">
        <v>3</v>
      </c>
      <c r="F1344" s="13" t="s">
        <v>1651</v>
      </c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  <c r="BF1344" s="13"/>
      <c r="BG1344" s="13"/>
      <c r="BH1344" s="13"/>
      <c r="BI1344" s="13"/>
      <c r="BJ1344" s="13"/>
      <c r="BK1344" s="13"/>
      <c r="BL1344" s="13"/>
      <c r="BM1344" s="13"/>
      <c r="BN1344" s="13"/>
      <c r="BO1344" s="13"/>
      <c r="BP1344" s="13"/>
      <c r="BQ1344" s="13"/>
      <c r="BR1344" s="13"/>
      <c r="BS1344" s="13"/>
      <c r="BT1344" s="13"/>
      <c r="BU1344" s="13"/>
      <c r="BV1344" s="13"/>
      <c r="BW1344" s="13"/>
      <c r="BX1344" s="13"/>
      <c r="BY1344" s="13"/>
      <c r="BZ1344" s="13"/>
      <c r="CA1344" s="13"/>
      <c r="CB1344" s="13"/>
      <c r="CC1344" s="13"/>
      <c r="CD1344" s="13"/>
      <c r="CE1344" s="13">
        <v>17.73</v>
      </c>
    </row>
    <row r="1345" spans="1:83" x14ac:dyDescent="0.2">
      <c r="A1345" s="10" t="s">
        <v>37</v>
      </c>
      <c r="B1345" s="10">
        <v>544</v>
      </c>
      <c r="C1345" s="10" t="s">
        <v>99</v>
      </c>
      <c r="D1345" s="10">
        <v>2025</v>
      </c>
      <c r="E1345" s="13">
        <v>2</v>
      </c>
      <c r="F1345" s="13" t="s">
        <v>1655</v>
      </c>
      <c r="G1345" s="13">
        <v>89559.180000000139</v>
      </c>
      <c r="H1345" s="13">
        <v>89559.180000000139</v>
      </c>
      <c r="I1345" s="13">
        <v>81309.100000000079</v>
      </c>
      <c r="J1345" s="13">
        <v>49266.999999999942</v>
      </c>
      <c r="K1345" s="13">
        <v>37134.999999999971</v>
      </c>
      <c r="L1345" s="13">
        <v>31102.999999999982</v>
      </c>
      <c r="M1345" s="13">
        <v>29076.999999999996</v>
      </c>
      <c r="N1345" s="13">
        <v>27851.999999999996</v>
      </c>
      <c r="O1345" s="13">
        <v>21013.999999999996</v>
      </c>
      <c r="P1345" s="13">
        <v>16087.000000000005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>
        <v>3198.5421428571476</v>
      </c>
      <c r="AA1345" s="13">
        <v>3198.5421428571476</v>
      </c>
      <c r="AB1345" s="13">
        <v>2903.8964285714314</v>
      </c>
      <c r="AC1345" s="13">
        <v>1759.5357142857122</v>
      </c>
      <c r="AD1345" s="13">
        <v>1326.2499999999989</v>
      </c>
      <c r="AE1345" s="13">
        <v>1110.821428571428</v>
      </c>
      <c r="AF1345" s="13">
        <v>1038.4642857142856</v>
      </c>
      <c r="AG1345" s="13">
        <v>994.71428571428555</v>
      </c>
      <c r="AH1345" s="13">
        <v>750.49999999999989</v>
      </c>
      <c r="AI1345" s="13">
        <v>574.53571428571445</v>
      </c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>
        <v>209</v>
      </c>
      <c r="AT1345" s="13">
        <v>204</v>
      </c>
      <c r="AU1345" s="13">
        <v>135</v>
      </c>
      <c r="AV1345" s="13">
        <v>40</v>
      </c>
      <c r="AW1345" s="13">
        <v>21</v>
      </c>
      <c r="AX1345" s="13">
        <v>14</v>
      </c>
      <c r="AY1345" s="13">
        <v>12</v>
      </c>
      <c r="AZ1345" s="13">
        <v>11</v>
      </c>
      <c r="BA1345" s="13">
        <v>7</v>
      </c>
      <c r="BB1345" s="13">
        <v>5</v>
      </c>
      <c r="BC1345" s="13"/>
      <c r="BD1345" s="13"/>
      <c r="BE1345" s="13"/>
      <c r="BF1345" s="13"/>
      <c r="BG1345" s="13"/>
      <c r="BH1345" s="13"/>
      <c r="BI1345" s="13"/>
      <c r="BJ1345" s="13"/>
      <c r="BK1345" s="13"/>
      <c r="BL1345" s="13">
        <v>7.4642857142857144</v>
      </c>
      <c r="BM1345" s="13">
        <v>7.2857142857142856</v>
      </c>
      <c r="BN1345" s="13">
        <v>4.8214285714285712</v>
      </c>
      <c r="BO1345" s="13">
        <v>1.4285714285714286</v>
      </c>
      <c r="BP1345" s="13">
        <v>0.75</v>
      </c>
      <c r="BQ1345" s="13">
        <v>0.5</v>
      </c>
      <c r="BR1345" s="13">
        <v>0.42857142857142855</v>
      </c>
      <c r="BS1345" s="13">
        <v>0.39285714285714285</v>
      </c>
      <c r="BT1345" s="13">
        <v>0.25</v>
      </c>
      <c r="BU1345" s="13">
        <v>0.17857142857142858</v>
      </c>
      <c r="BV1345" s="13"/>
      <c r="BW1345" s="13"/>
      <c r="BX1345" s="13"/>
      <c r="BY1345" s="13"/>
      <c r="BZ1345" s="13"/>
      <c r="CA1345" s="13"/>
      <c r="CB1345" s="13"/>
      <c r="CC1345" s="13"/>
      <c r="CD1345" s="13"/>
      <c r="CE1345" s="13">
        <v>81.392500000088489</v>
      </c>
    </row>
    <row r="1346" spans="1:83" x14ac:dyDescent="0.2">
      <c r="A1346" s="10" t="s">
        <v>37</v>
      </c>
      <c r="B1346" s="10">
        <v>517</v>
      </c>
      <c r="C1346" s="10" t="s">
        <v>165</v>
      </c>
      <c r="D1346" s="10">
        <v>2025</v>
      </c>
      <c r="E1346" s="13">
        <v>2</v>
      </c>
      <c r="F1346" s="13" t="s">
        <v>1656</v>
      </c>
      <c r="G1346" s="13">
        <v>1432.02</v>
      </c>
      <c r="H1346" s="13">
        <v>1432.02</v>
      </c>
      <c r="I1346" s="13">
        <v>1432.02</v>
      </c>
      <c r="J1346" s="13">
        <v>909</v>
      </c>
      <c r="K1346" s="13">
        <v>909</v>
      </c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>
        <v>51.143571428571427</v>
      </c>
      <c r="AA1346" s="13">
        <v>51.143571428571427</v>
      </c>
      <c r="AB1346" s="13">
        <v>51.143571428571427</v>
      </c>
      <c r="AC1346" s="13">
        <v>32.464285714285715</v>
      </c>
      <c r="AD1346" s="13">
        <v>32.464285714285715</v>
      </c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>
        <v>3</v>
      </c>
      <c r="AT1346" s="13">
        <v>3</v>
      </c>
      <c r="AU1346" s="13">
        <v>3</v>
      </c>
      <c r="AV1346" s="13">
        <v>1</v>
      </c>
      <c r="AW1346" s="13">
        <v>1</v>
      </c>
      <c r="AX1346" s="13"/>
      <c r="AY1346" s="13"/>
      <c r="AZ1346" s="13"/>
      <c r="BA1346" s="13"/>
      <c r="BB1346" s="13"/>
      <c r="BC1346" s="13"/>
      <c r="BD1346" s="13"/>
      <c r="BE1346" s="13"/>
      <c r="BF1346" s="13"/>
      <c r="BG1346" s="13"/>
      <c r="BH1346" s="13"/>
      <c r="BI1346" s="13"/>
      <c r="BJ1346" s="13"/>
      <c r="BK1346" s="13"/>
      <c r="BL1346" s="13">
        <v>0.10714285714285714</v>
      </c>
      <c r="BM1346" s="13">
        <v>0.10714285714285714</v>
      </c>
      <c r="BN1346" s="13">
        <v>0.10714285714285714</v>
      </c>
      <c r="BO1346" s="13">
        <v>3.5714285714285712E-2</v>
      </c>
      <c r="BP1346" s="13">
        <v>3.5714285714285712E-2</v>
      </c>
      <c r="BQ1346" s="13"/>
      <c r="BR1346" s="13"/>
      <c r="BS1346" s="13"/>
      <c r="BT1346" s="13"/>
      <c r="BU1346" s="13"/>
      <c r="BV1346" s="13"/>
      <c r="BW1346" s="13"/>
      <c r="BX1346" s="13"/>
      <c r="BY1346" s="13"/>
      <c r="BZ1346" s="13"/>
      <c r="CA1346" s="13"/>
      <c r="CB1346" s="13"/>
      <c r="CC1346" s="13"/>
      <c r="CD1346" s="13"/>
      <c r="CE1346" s="13"/>
    </row>
    <row r="1347" spans="1:83" x14ac:dyDescent="0.2">
      <c r="A1347" s="10" t="s">
        <v>37</v>
      </c>
      <c r="B1347" s="10">
        <v>552</v>
      </c>
      <c r="C1347" s="10" t="s">
        <v>180</v>
      </c>
      <c r="D1347" s="10">
        <v>2025</v>
      </c>
      <c r="E1347" s="13">
        <v>2</v>
      </c>
      <c r="F1347" s="13" t="s">
        <v>1660</v>
      </c>
      <c r="G1347" s="13">
        <v>8542.0600000000013</v>
      </c>
      <c r="H1347" s="13">
        <v>8542.0600000000013</v>
      </c>
      <c r="I1347" s="13">
        <v>7372.02</v>
      </c>
      <c r="J1347" s="13">
        <v>4372</v>
      </c>
      <c r="K1347" s="13">
        <v>3724</v>
      </c>
      <c r="L1347" s="13">
        <v>2008</v>
      </c>
      <c r="M1347" s="13">
        <v>2008</v>
      </c>
      <c r="N1347" s="13">
        <v>2008</v>
      </c>
      <c r="O1347" s="13">
        <v>2008</v>
      </c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>
        <v>305.07357142857148</v>
      </c>
      <c r="AA1347" s="13">
        <v>305.07357142857148</v>
      </c>
      <c r="AB1347" s="13">
        <v>263.28642857142859</v>
      </c>
      <c r="AC1347" s="13">
        <v>156.14285714285714</v>
      </c>
      <c r="AD1347" s="13">
        <v>133</v>
      </c>
      <c r="AE1347" s="13">
        <v>71.714285714285708</v>
      </c>
      <c r="AF1347" s="13">
        <v>71.714285714285708</v>
      </c>
      <c r="AG1347" s="13">
        <v>71.714285714285708</v>
      </c>
      <c r="AH1347" s="13">
        <v>71.714285714285708</v>
      </c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>
        <v>27</v>
      </c>
      <c r="AT1347" s="13">
        <v>27</v>
      </c>
      <c r="AU1347" s="13">
        <v>14</v>
      </c>
      <c r="AV1347" s="13">
        <v>4</v>
      </c>
      <c r="AW1347" s="13">
        <v>3</v>
      </c>
      <c r="AX1347" s="13">
        <v>1</v>
      </c>
      <c r="AY1347" s="13">
        <v>1</v>
      </c>
      <c r="AZ1347" s="13">
        <v>1</v>
      </c>
      <c r="BA1347" s="13">
        <v>1</v>
      </c>
      <c r="BB1347" s="13"/>
      <c r="BC1347" s="13"/>
      <c r="BD1347" s="13"/>
      <c r="BE1347" s="13"/>
      <c r="BF1347" s="13"/>
      <c r="BG1347" s="13"/>
      <c r="BH1347" s="13"/>
      <c r="BI1347" s="13"/>
      <c r="BJ1347" s="13"/>
      <c r="BK1347" s="13"/>
      <c r="BL1347" s="13">
        <v>0.9642857142857143</v>
      </c>
      <c r="BM1347" s="13">
        <v>0.9642857142857143</v>
      </c>
      <c r="BN1347" s="13">
        <v>0.5</v>
      </c>
      <c r="BO1347" s="13">
        <v>0.14285714285714285</v>
      </c>
      <c r="BP1347" s="13">
        <v>0.10714285714285714</v>
      </c>
      <c r="BQ1347" s="13">
        <v>3.5714285714285712E-2</v>
      </c>
      <c r="BR1347" s="13">
        <v>3.5714285714285712E-2</v>
      </c>
      <c r="BS1347" s="13">
        <v>3.5714285714285712E-2</v>
      </c>
      <c r="BT1347" s="13">
        <v>3.5714285714285712E-2</v>
      </c>
      <c r="BU1347" s="13"/>
      <c r="BV1347" s="13"/>
      <c r="BW1347" s="13"/>
      <c r="BX1347" s="13"/>
      <c r="BY1347" s="13"/>
      <c r="BZ1347" s="13"/>
      <c r="CA1347" s="13"/>
      <c r="CB1347" s="13"/>
      <c r="CC1347" s="13"/>
      <c r="CD1347" s="13"/>
      <c r="CE1347" s="13"/>
    </row>
    <row r="1348" spans="1:83" x14ac:dyDescent="0.2">
      <c r="A1348" s="10" t="s">
        <v>37</v>
      </c>
      <c r="B1348" s="10">
        <v>838</v>
      </c>
      <c r="C1348" s="10" t="s">
        <v>98</v>
      </c>
      <c r="D1348" s="10">
        <v>2025</v>
      </c>
      <c r="E1348" s="13">
        <v>2</v>
      </c>
      <c r="F1348" s="13" t="s">
        <v>1659</v>
      </c>
      <c r="G1348" s="13">
        <v>3329</v>
      </c>
      <c r="H1348" s="13">
        <v>3329</v>
      </c>
      <c r="I1348" s="13">
        <v>2983</v>
      </c>
      <c r="J1348" s="13">
        <v>2575</v>
      </c>
      <c r="K1348" s="13">
        <v>2575</v>
      </c>
      <c r="L1348" s="13">
        <v>2575</v>
      </c>
      <c r="M1348" s="13">
        <v>1526</v>
      </c>
      <c r="N1348" s="13">
        <v>1526</v>
      </c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>
        <v>118.89285714285714</v>
      </c>
      <c r="AA1348" s="13">
        <v>118.89285714285714</v>
      </c>
      <c r="AB1348" s="13">
        <v>106.53571428571429</v>
      </c>
      <c r="AC1348" s="13">
        <v>91.964285714285708</v>
      </c>
      <c r="AD1348" s="13">
        <v>91.964285714285708</v>
      </c>
      <c r="AE1348" s="13">
        <v>91.964285714285708</v>
      </c>
      <c r="AF1348" s="13">
        <v>54.5</v>
      </c>
      <c r="AG1348" s="13">
        <v>54.5</v>
      </c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>
        <v>5</v>
      </c>
      <c r="AT1348" s="13">
        <v>5</v>
      </c>
      <c r="AU1348" s="13">
        <v>3</v>
      </c>
      <c r="AV1348" s="13">
        <v>2</v>
      </c>
      <c r="AW1348" s="13">
        <v>2</v>
      </c>
      <c r="AX1348" s="13">
        <v>2</v>
      </c>
      <c r="AY1348" s="13">
        <v>1</v>
      </c>
      <c r="AZ1348" s="13">
        <v>1</v>
      </c>
      <c r="BA1348" s="13"/>
      <c r="BB1348" s="13"/>
      <c r="BC1348" s="13"/>
      <c r="BD1348" s="13"/>
      <c r="BE1348" s="13"/>
      <c r="BF1348" s="13"/>
      <c r="BG1348" s="13"/>
      <c r="BH1348" s="13"/>
      <c r="BI1348" s="13"/>
      <c r="BJ1348" s="13"/>
      <c r="BK1348" s="13"/>
      <c r="BL1348" s="13">
        <v>0.17857142857142858</v>
      </c>
      <c r="BM1348" s="13">
        <v>0.17857142857142858</v>
      </c>
      <c r="BN1348" s="13">
        <v>0.10714285714285714</v>
      </c>
      <c r="BO1348" s="13">
        <v>7.1428571428571425E-2</v>
      </c>
      <c r="BP1348" s="13">
        <v>7.1428571428571425E-2</v>
      </c>
      <c r="BQ1348" s="13">
        <v>7.1428571428571425E-2</v>
      </c>
      <c r="BR1348" s="13">
        <v>3.5714285714285712E-2</v>
      </c>
      <c r="BS1348" s="13">
        <v>3.5714285714285712E-2</v>
      </c>
      <c r="BT1348" s="13"/>
      <c r="BU1348" s="13"/>
      <c r="BV1348" s="13"/>
      <c r="BW1348" s="13"/>
      <c r="BX1348" s="13"/>
      <c r="BY1348" s="13"/>
      <c r="BZ1348" s="13"/>
      <c r="CA1348" s="13"/>
      <c r="CB1348" s="13"/>
      <c r="CC1348" s="13"/>
      <c r="CD1348" s="13"/>
      <c r="CE1348" s="13"/>
    </row>
    <row r="1349" spans="1:83" x14ac:dyDescent="0.2">
      <c r="A1349" s="10" t="s">
        <v>37</v>
      </c>
      <c r="B1349" s="10">
        <v>817</v>
      </c>
      <c r="C1349" s="10" t="s">
        <v>93</v>
      </c>
      <c r="D1349" s="10">
        <v>2025</v>
      </c>
      <c r="E1349" s="13">
        <v>2</v>
      </c>
      <c r="F1349" s="13" t="s">
        <v>1658</v>
      </c>
      <c r="G1349" s="13">
        <v>10871.02</v>
      </c>
      <c r="H1349" s="13">
        <v>10871.02</v>
      </c>
      <c r="I1349" s="13">
        <v>9964</v>
      </c>
      <c r="J1349" s="13">
        <v>8502</v>
      </c>
      <c r="K1349" s="13">
        <v>7814</v>
      </c>
      <c r="L1349" s="13">
        <v>7814</v>
      </c>
      <c r="M1349" s="13">
        <v>7814</v>
      </c>
      <c r="N1349" s="13">
        <v>7814</v>
      </c>
      <c r="O1349" s="13">
        <v>4477</v>
      </c>
      <c r="P1349" s="13">
        <v>4477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>
        <v>388.25071428571431</v>
      </c>
      <c r="AA1349" s="13">
        <v>388.25071428571431</v>
      </c>
      <c r="AB1349" s="13">
        <v>355.85714285714283</v>
      </c>
      <c r="AC1349" s="13">
        <v>303.64285714285717</v>
      </c>
      <c r="AD1349" s="13">
        <v>279.07142857142856</v>
      </c>
      <c r="AE1349" s="13">
        <v>279.07142857142856</v>
      </c>
      <c r="AF1349" s="13">
        <v>279.07142857142856</v>
      </c>
      <c r="AG1349" s="13">
        <v>279.07142857142856</v>
      </c>
      <c r="AH1349" s="13">
        <v>159.89285714285714</v>
      </c>
      <c r="AI1349" s="13">
        <v>159.89285714285714</v>
      </c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>
        <v>14</v>
      </c>
      <c r="AT1349" s="13">
        <v>14</v>
      </c>
      <c r="AU1349" s="13">
        <v>8</v>
      </c>
      <c r="AV1349" s="13">
        <v>4</v>
      </c>
      <c r="AW1349" s="13">
        <v>3</v>
      </c>
      <c r="AX1349" s="13">
        <v>3</v>
      </c>
      <c r="AY1349" s="13">
        <v>3</v>
      </c>
      <c r="AZ1349" s="13">
        <v>3</v>
      </c>
      <c r="BA1349" s="13">
        <v>1</v>
      </c>
      <c r="BB1349" s="13">
        <v>1</v>
      </c>
      <c r="BC1349" s="13"/>
      <c r="BD1349" s="13"/>
      <c r="BE1349" s="13"/>
      <c r="BF1349" s="13"/>
      <c r="BG1349" s="13"/>
      <c r="BH1349" s="13"/>
      <c r="BI1349" s="13"/>
      <c r="BJ1349" s="13"/>
      <c r="BK1349" s="13"/>
      <c r="BL1349" s="13">
        <v>0.5</v>
      </c>
      <c r="BM1349" s="13">
        <v>0.5</v>
      </c>
      <c r="BN1349" s="13">
        <v>0.2857142857142857</v>
      </c>
      <c r="BO1349" s="13">
        <v>0.14285714285714285</v>
      </c>
      <c r="BP1349" s="13">
        <v>0.10714285714285714</v>
      </c>
      <c r="BQ1349" s="13">
        <v>0.10714285714285714</v>
      </c>
      <c r="BR1349" s="13">
        <v>0.10714285714285714</v>
      </c>
      <c r="BS1349" s="13">
        <v>0.10714285714285714</v>
      </c>
      <c r="BT1349" s="13">
        <v>3.5714285714285712E-2</v>
      </c>
      <c r="BU1349" s="13">
        <v>3.5714285714285712E-2</v>
      </c>
      <c r="BV1349" s="13"/>
      <c r="BW1349" s="13"/>
      <c r="BX1349" s="13"/>
      <c r="BY1349" s="13"/>
      <c r="BZ1349" s="13"/>
      <c r="CA1349" s="13"/>
      <c r="CB1349" s="13"/>
      <c r="CC1349" s="13"/>
      <c r="CD1349" s="13"/>
      <c r="CE1349" s="13"/>
    </row>
    <row r="1350" spans="1:83" x14ac:dyDescent="0.2">
      <c r="A1350" s="10" t="s">
        <v>37</v>
      </c>
      <c r="B1350" s="10">
        <v>835</v>
      </c>
      <c r="C1350" s="10" t="s">
        <v>121</v>
      </c>
      <c r="D1350" s="10">
        <v>2025</v>
      </c>
      <c r="E1350" s="13">
        <v>2</v>
      </c>
      <c r="F1350" s="13" t="s">
        <v>1657</v>
      </c>
      <c r="G1350" s="13">
        <v>3800</v>
      </c>
      <c r="H1350" s="13">
        <v>3800</v>
      </c>
      <c r="I1350" s="13">
        <v>3800</v>
      </c>
      <c r="J1350" s="13">
        <v>3309</v>
      </c>
      <c r="K1350" s="13">
        <v>2709</v>
      </c>
      <c r="L1350" s="13">
        <v>1753</v>
      </c>
      <c r="M1350" s="13">
        <v>1753</v>
      </c>
      <c r="N1350" s="13">
        <v>1753</v>
      </c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Y1350" s="13"/>
      <c r="Z1350" s="13">
        <v>135.71428571428572</v>
      </c>
      <c r="AA1350" s="13">
        <v>135.71428571428572</v>
      </c>
      <c r="AB1350" s="13">
        <v>135.71428571428572</v>
      </c>
      <c r="AC1350" s="13">
        <v>118.17857142857143</v>
      </c>
      <c r="AD1350" s="13">
        <v>96.75</v>
      </c>
      <c r="AE1350" s="13">
        <v>62.607142857142854</v>
      </c>
      <c r="AF1350" s="13">
        <v>62.607142857142854</v>
      </c>
      <c r="AG1350" s="13">
        <v>62.607142857142854</v>
      </c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>
        <v>5</v>
      </c>
      <c r="AT1350" s="13">
        <v>5</v>
      </c>
      <c r="AU1350" s="13">
        <v>5</v>
      </c>
      <c r="AV1350" s="13">
        <v>3</v>
      </c>
      <c r="AW1350" s="13">
        <v>2</v>
      </c>
      <c r="AX1350" s="13">
        <v>1</v>
      </c>
      <c r="AY1350" s="13">
        <v>1</v>
      </c>
      <c r="AZ1350" s="13">
        <v>1</v>
      </c>
      <c r="BA1350" s="13"/>
      <c r="BB1350" s="13"/>
      <c r="BC1350" s="13"/>
      <c r="BD1350" s="13"/>
      <c r="BE1350" s="13"/>
      <c r="BF1350" s="13"/>
      <c r="BG1350" s="13"/>
      <c r="BH1350" s="13"/>
      <c r="BI1350" s="13"/>
      <c r="BJ1350" s="13"/>
      <c r="BK1350" s="13"/>
      <c r="BL1350" s="13">
        <v>0.17857142857142858</v>
      </c>
      <c r="BM1350" s="13">
        <v>0.17857142857142858</v>
      </c>
      <c r="BN1350" s="13">
        <v>0.17857142857142858</v>
      </c>
      <c r="BO1350" s="13">
        <v>0.10714285714285714</v>
      </c>
      <c r="BP1350" s="13">
        <v>7.1428571428571425E-2</v>
      </c>
      <c r="BQ1350" s="13">
        <v>3.5714285714285712E-2</v>
      </c>
      <c r="BR1350" s="13">
        <v>3.5714285714285712E-2</v>
      </c>
      <c r="BS1350" s="13">
        <v>3.5714285714285712E-2</v>
      </c>
      <c r="BT1350" s="13"/>
      <c r="BU1350" s="13"/>
      <c r="BV1350" s="13"/>
      <c r="BW1350" s="13"/>
      <c r="BX1350" s="13"/>
      <c r="BY1350" s="13"/>
      <c r="BZ1350" s="13"/>
      <c r="CA1350" s="13"/>
      <c r="CB1350" s="13"/>
      <c r="CC1350" s="13"/>
      <c r="CD1350" s="13"/>
      <c r="CE1350" s="13"/>
    </row>
    <row r="1351" spans="1:83" x14ac:dyDescent="0.2">
      <c r="A1351" s="10" t="s">
        <v>37</v>
      </c>
      <c r="B1351" s="10">
        <v>543</v>
      </c>
      <c r="C1351" s="10" t="s">
        <v>110</v>
      </c>
      <c r="D1351" s="10">
        <v>2025</v>
      </c>
      <c r="E1351" s="13">
        <v>2</v>
      </c>
      <c r="F1351" s="13" t="s">
        <v>1653</v>
      </c>
      <c r="G1351" s="13">
        <v>67444.139999999985</v>
      </c>
      <c r="H1351" s="13">
        <v>67444.139999999985</v>
      </c>
      <c r="I1351" s="13">
        <v>61115.05999999999</v>
      </c>
      <c r="J1351" s="13">
        <v>43500.999999999985</v>
      </c>
      <c r="K1351" s="13">
        <v>33532</v>
      </c>
      <c r="L1351" s="13">
        <v>25823.000000000004</v>
      </c>
      <c r="M1351" s="13">
        <v>25823.000000000004</v>
      </c>
      <c r="N1351" s="13">
        <v>23302</v>
      </c>
      <c r="O1351" s="13">
        <v>16846</v>
      </c>
      <c r="P1351" s="13">
        <v>14662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>
        <v>2408.719285714285</v>
      </c>
      <c r="AA1351" s="13">
        <v>2408.719285714285</v>
      </c>
      <c r="AB1351" s="13">
        <v>2182.6807142857137</v>
      </c>
      <c r="AC1351" s="13">
        <v>1553.6071428571424</v>
      </c>
      <c r="AD1351" s="13">
        <v>1197.5714285714287</v>
      </c>
      <c r="AE1351" s="13">
        <v>922.25000000000011</v>
      </c>
      <c r="AF1351" s="13">
        <v>922.25000000000011</v>
      </c>
      <c r="AG1351" s="13">
        <v>832.21428571428567</v>
      </c>
      <c r="AH1351" s="13">
        <v>601.64285714285711</v>
      </c>
      <c r="AI1351" s="13">
        <v>523.64285714285711</v>
      </c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>
        <v>152</v>
      </c>
      <c r="AT1351" s="13">
        <v>148</v>
      </c>
      <c r="AU1351" s="13">
        <v>95</v>
      </c>
      <c r="AV1351" s="13">
        <v>37</v>
      </c>
      <c r="AW1351" s="13">
        <v>20</v>
      </c>
      <c r="AX1351" s="13">
        <v>11</v>
      </c>
      <c r="AY1351" s="13">
        <v>11</v>
      </c>
      <c r="AZ1351" s="13">
        <v>9</v>
      </c>
      <c r="BA1351" s="13">
        <v>5</v>
      </c>
      <c r="BB1351" s="13">
        <v>4</v>
      </c>
      <c r="BC1351" s="13"/>
      <c r="BD1351" s="13"/>
      <c r="BE1351" s="13"/>
      <c r="BF1351" s="13"/>
      <c r="BG1351" s="13"/>
      <c r="BH1351" s="13"/>
      <c r="BI1351" s="13"/>
      <c r="BJ1351" s="13"/>
      <c r="BK1351" s="13"/>
      <c r="BL1351" s="13">
        <v>5.4285714285714288</v>
      </c>
      <c r="BM1351" s="13">
        <v>5.2857142857142856</v>
      </c>
      <c r="BN1351" s="13">
        <v>3.3928571428571428</v>
      </c>
      <c r="BO1351" s="13">
        <v>1.3214285714285714</v>
      </c>
      <c r="BP1351" s="13">
        <v>0.7142857142857143</v>
      </c>
      <c r="BQ1351" s="13">
        <v>0.39285714285714285</v>
      </c>
      <c r="BR1351" s="13">
        <v>0.39285714285714285</v>
      </c>
      <c r="BS1351" s="13">
        <v>0.32142857142857145</v>
      </c>
      <c r="BT1351" s="13">
        <v>0.17857142857142858</v>
      </c>
      <c r="BU1351" s="13">
        <v>0.14285714285714285</v>
      </c>
      <c r="BV1351" s="13"/>
      <c r="BW1351" s="13"/>
      <c r="BX1351" s="13"/>
      <c r="BY1351" s="13"/>
      <c r="BZ1351" s="13"/>
      <c r="CA1351" s="13"/>
      <c r="CB1351" s="13"/>
      <c r="CC1351" s="13"/>
      <c r="CD1351" s="13"/>
      <c r="CE1351" s="13">
        <v>78.099999999999994</v>
      </c>
    </row>
    <row r="1352" spans="1:83" x14ac:dyDescent="0.2">
      <c r="A1352" s="10" t="s">
        <v>37</v>
      </c>
      <c r="B1352" s="10">
        <v>520</v>
      </c>
      <c r="C1352" s="10" t="s">
        <v>101</v>
      </c>
      <c r="D1352" s="10">
        <v>2025</v>
      </c>
      <c r="E1352" s="13">
        <v>2</v>
      </c>
      <c r="F1352" s="13" t="s">
        <v>1654</v>
      </c>
      <c r="G1352" s="13">
        <v>8815.0600000000031</v>
      </c>
      <c r="H1352" s="13">
        <v>8815.0600000000031</v>
      </c>
      <c r="I1352" s="13">
        <v>7439.02</v>
      </c>
      <c r="J1352" s="13">
        <v>1555</v>
      </c>
      <c r="K1352" s="13">
        <v>1555</v>
      </c>
      <c r="L1352" s="13">
        <v>1555</v>
      </c>
      <c r="M1352" s="13">
        <v>1555</v>
      </c>
      <c r="N1352" s="13">
        <v>1555</v>
      </c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>
        <v>314.82357142857154</v>
      </c>
      <c r="AA1352" s="13">
        <v>314.82357142857154</v>
      </c>
      <c r="AB1352" s="13">
        <v>265.67928571428575</v>
      </c>
      <c r="AC1352" s="13">
        <v>55.535714285714285</v>
      </c>
      <c r="AD1352" s="13">
        <v>55.535714285714285</v>
      </c>
      <c r="AE1352" s="13">
        <v>55.535714285714285</v>
      </c>
      <c r="AF1352" s="13">
        <v>55.535714285714285</v>
      </c>
      <c r="AG1352" s="13">
        <v>55.535714285714285</v>
      </c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>
        <v>36</v>
      </c>
      <c r="AT1352" s="13">
        <v>35</v>
      </c>
      <c r="AU1352" s="13">
        <v>21</v>
      </c>
      <c r="AV1352" s="13">
        <v>1</v>
      </c>
      <c r="AW1352" s="13">
        <v>1</v>
      </c>
      <c r="AX1352" s="13">
        <v>1</v>
      </c>
      <c r="AY1352" s="13">
        <v>1</v>
      </c>
      <c r="AZ1352" s="13">
        <v>1</v>
      </c>
      <c r="BA1352" s="13"/>
      <c r="BB1352" s="13"/>
      <c r="BC1352" s="13"/>
      <c r="BD1352" s="13"/>
      <c r="BE1352" s="13"/>
      <c r="BF1352" s="13"/>
      <c r="BG1352" s="13"/>
      <c r="BH1352" s="13"/>
      <c r="BI1352" s="13"/>
      <c r="BJ1352" s="13"/>
      <c r="BK1352" s="13"/>
      <c r="BL1352" s="13">
        <v>1.2857142857142858</v>
      </c>
      <c r="BM1352" s="13">
        <v>1.25</v>
      </c>
      <c r="BN1352" s="13">
        <v>0.75</v>
      </c>
      <c r="BO1352" s="13">
        <v>3.5714285714285712E-2</v>
      </c>
      <c r="BP1352" s="13">
        <v>3.5714285714285712E-2</v>
      </c>
      <c r="BQ1352" s="13">
        <v>3.5714285714285712E-2</v>
      </c>
      <c r="BR1352" s="13">
        <v>3.5714285714285712E-2</v>
      </c>
      <c r="BS1352" s="13">
        <v>3.5714285714285712E-2</v>
      </c>
      <c r="BT1352" s="13"/>
      <c r="BU1352" s="13"/>
      <c r="BV1352" s="13"/>
      <c r="BW1352" s="13"/>
      <c r="BX1352" s="13"/>
      <c r="BY1352" s="13"/>
      <c r="BZ1352" s="13"/>
      <c r="CA1352" s="13"/>
      <c r="CB1352" s="13"/>
      <c r="CC1352" s="13"/>
      <c r="CD1352" s="13"/>
      <c r="CE1352" s="13">
        <v>8</v>
      </c>
    </row>
    <row r="1353" spans="1:83" x14ac:dyDescent="0.2">
      <c r="A1353" s="10" t="s">
        <v>33</v>
      </c>
      <c r="B1353" s="10">
        <v>889</v>
      </c>
      <c r="C1353" s="10" t="s">
        <v>106</v>
      </c>
      <c r="D1353" s="10">
        <v>2025</v>
      </c>
      <c r="E1353" s="13">
        <v>2</v>
      </c>
      <c r="F1353" s="13" t="s">
        <v>1673</v>
      </c>
      <c r="G1353" s="13">
        <v>98410.079999999944</v>
      </c>
      <c r="H1353" s="13">
        <v>98410.079999999958</v>
      </c>
      <c r="I1353" s="13">
        <v>96138.039999999964</v>
      </c>
      <c r="J1353" s="13">
        <v>79870</v>
      </c>
      <c r="K1353" s="13">
        <v>69967</v>
      </c>
      <c r="L1353" s="13">
        <v>60417.000000000007</v>
      </c>
      <c r="M1353" s="13">
        <v>56984.000000000007</v>
      </c>
      <c r="N1353" s="13">
        <v>51712</v>
      </c>
      <c r="O1353" s="13">
        <v>49868</v>
      </c>
      <c r="P1353" s="13">
        <v>39762</v>
      </c>
      <c r="Q1353" s="13">
        <v>36726</v>
      </c>
      <c r="R1353" s="13">
        <v>36726</v>
      </c>
      <c r="S1353" s="13">
        <v>25726</v>
      </c>
      <c r="T1353" s="13">
        <v>25726</v>
      </c>
      <c r="U1353" s="13">
        <v>25726</v>
      </c>
      <c r="V1353" s="13"/>
      <c r="W1353" s="13"/>
      <c r="X1353" s="13"/>
      <c r="Y1353" s="13"/>
      <c r="Z1353" s="13">
        <v>3514.6457142857121</v>
      </c>
      <c r="AA1353" s="13">
        <v>3514.645714285713</v>
      </c>
      <c r="AB1353" s="13">
        <v>3433.5014285714274</v>
      </c>
      <c r="AC1353" s="13">
        <v>2852.5</v>
      </c>
      <c r="AD1353" s="13">
        <v>2498.8214285714284</v>
      </c>
      <c r="AE1353" s="13">
        <v>2157.7500000000005</v>
      </c>
      <c r="AF1353" s="13">
        <v>2035.1428571428573</v>
      </c>
      <c r="AG1353" s="13">
        <v>1846.8571428571429</v>
      </c>
      <c r="AH1353" s="13">
        <v>1781</v>
      </c>
      <c r="AI1353" s="13">
        <v>1420.0714285714287</v>
      </c>
      <c r="AJ1353" s="13">
        <v>1311.6428571428571</v>
      </c>
      <c r="AK1353" s="13">
        <v>1311.6428571428571</v>
      </c>
      <c r="AL1353" s="13">
        <v>918.78571428571433</v>
      </c>
      <c r="AM1353" s="13">
        <v>918.78571428571433</v>
      </c>
      <c r="AN1353" s="13">
        <v>918.78571428571433</v>
      </c>
      <c r="AO1353" s="13"/>
      <c r="AP1353" s="13"/>
      <c r="AQ1353" s="13"/>
      <c r="AR1353" s="13"/>
      <c r="AS1353" s="13">
        <v>132</v>
      </c>
      <c r="AT1353" s="13">
        <v>117</v>
      </c>
      <c r="AU1353" s="13">
        <v>97</v>
      </c>
      <c r="AV1353" s="13">
        <v>45</v>
      </c>
      <c r="AW1353" s="13">
        <v>28</v>
      </c>
      <c r="AX1353" s="13">
        <v>17</v>
      </c>
      <c r="AY1353" s="13">
        <v>14</v>
      </c>
      <c r="AZ1353" s="13">
        <v>10</v>
      </c>
      <c r="BA1353" s="13">
        <v>9</v>
      </c>
      <c r="BB1353" s="13">
        <v>5</v>
      </c>
      <c r="BC1353" s="13">
        <v>4</v>
      </c>
      <c r="BD1353" s="13">
        <v>4</v>
      </c>
      <c r="BE1353" s="13">
        <v>2</v>
      </c>
      <c r="BF1353" s="13">
        <v>2</v>
      </c>
      <c r="BG1353" s="13">
        <v>2</v>
      </c>
      <c r="BH1353" s="13"/>
      <c r="BI1353" s="13"/>
      <c r="BJ1353" s="13"/>
      <c r="BK1353" s="13"/>
      <c r="BL1353" s="13">
        <v>4.7142857142857144</v>
      </c>
      <c r="BM1353" s="13">
        <v>4.1785714285714288</v>
      </c>
      <c r="BN1353" s="13">
        <v>3.4642857142857144</v>
      </c>
      <c r="BO1353" s="13">
        <v>1.6071428571428572</v>
      </c>
      <c r="BP1353" s="13">
        <v>1</v>
      </c>
      <c r="BQ1353" s="13">
        <v>0.6071428571428571</v>
      </c>
      <c r="BR1353" s="13">
        <v>0.5</v>
      </c>
      <c r="BS1353" s="13">
        <v>0.35714285714285715</v>
      </c>
      <c r="BT1353" s="13">
        <v>0.32142857142857145</v>
      </c>
      <c r="BU1353" s="13">
        <v>0.17857142857142858</v>
      </c>
      <c r="BV1353" s="13">
        <v>0.14285714285714285</v>
      </c>
      <c r="BW1353" s="13">
        <v>0.14285714285714285</v>
      </c>
      <c r="BX1353" s="13">
        <v>7.1428571428571425E-2</v>
      </c>
      <c r="BY1353" s="13">
        <v>7.1428571428571425E-2</v>
      </c>
      <c r="BZ1353" s="13">
        <v>7.1428571428571425E-2</v>
      </c>
      <c r="CA1353" s="13"/>
      <c r="CB1353" s="13"/>
      <c r="CC1353" s="13"/>
      <c r="CD1353" s="13"/>
      <c r="CE1353" s="13">
        <v>130.60166666650912</v>
      </c>
    </row>
    <row r="1354" spans="1:83" x14ac:dyDescent="0.2">
      <c r="A1354" s="10" t="s">
        <v>33</v>
      </c>
      <c r="B1354" s="10">
        <v>853</v>
      </c>
      <c r="C1354" s="10" t="s">
        <v>117</v>
      </c>
      <c r="D1354" s="10">
        <v>2025</v>
      </c>
      <c r="E1354" s="13">
        <v>2</v>
      </c>
      <c r="F1354" s="13" t="s">
        <v>1667</v>
      </c>
      <c r="G1354" s="13">
        <v>158</v>
      </c>
      <c r="H1354" s="13">
        <v>158</v>
      </c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>
        <v>5.6428571428571432</v>
      </c>
      <c r="AA1354" s="13">
        <v>5.6428571428571432</v>
      </c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>
        <v>1</v>
      </c>
      <c r="AT1354" s="13">
        <v>1</v>
      </c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  <c r="BF1354" s="13"/>
      <c r="BG1354" s="13"/>
      <c r="BH1354" s="13"/>
      <c r="BI1354" s="13"/>
      <c r="BJ1354" s="13"/>
      <c r="BK1354" s="13"/>
      <c r="BL1354" s="13">
        <v>3.5714285714285712E-2</v>
      </c>
      <c r="BM1354" s="13">
        <v>3.5714285714285712E-2</v>
      </c>
      <c r="BN1354" s="13"/>
      <c r="BO1354" s="13"/>
      <c r="BP1354" s="13"/>
      <c r="BQ1354" s="13"/>
      <c r="BR1354" s="13"/>
      <c r="BS1354" s="13"/>
      <c r="BT1354" s="13"/>
      <c r="BU1354" s="13"/>
      <c r="BV1354" s="13"/>
      <c r="BW1354" s="13"/>
      <c r="BX1354" s="13"/>
      <c r="BY1354" s="13"/>
      <c r="BZ1354" s="13"/>
      <c r="CA1354" s="13"/>
      <c r="CB1354" s="13"/>
      <c r="CC1354" s="13"/>
      <c r="CD1354" s="13"/>
      <c r="CE1354" s="13"/>
    </row>
    <row r="1355" spans="1:83" x14ac:dyDescent="0.2">
      <c r="A1355" s="10" t="s">
        <v>33</v>
      </c>
      <c r="B1355" s="10">
        <v>544</v>
      </c>
      <c r="C1355" s="10" t="s">
        <v>99</v>
      </c>
      <c r="D1355" s="10">
        <v>2025</v>
      </c>
      <c r="E1355" s="13">
        <v>2</v>
      </c>
      <c r="F1355" s="13" t="s">
        <v>1669</v>
      </c>
      <c r="G1355" s="13">
        <v>675</v>
      </c>
      <c r="H1355" s="13">
        <v>675</v>
      </c>
      <c r="I1355" s="13">
        <v>675</v>
      </c>
      <c r="J1355" s="13">
        <v>675</v>
      </c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>
        <v>24.107142857142858</v>
      </c>
      <c r="AA1355" s="13">
        <v>24.107142857142858</v>
      </c>
      <c r="AB1355" s="13">
        <v>24.107142857142858</v>
      </c>
      <c r="AC1355" s="13">
        <v>24.107142857142858</v>
      </c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>
        <v>1</v>
      </c>
      <c r="AT1355" s="13">
        <v>1</v>
      </c>
      <c r="AU1355" s="13">
        <v>1</v>
      </c>
      <c r="AV1355" s="13">
        <v>1</v>
      </c>
      <c r="AW1355" s="13"/>
      <c r="AX1355" s="13"/>
      <c r="AY1355" s="13"/>
      <c r="AZ1355" s="13"/>
      <c r="BA1355" s="13"/>
      <c r="BB1355" s="13"/>
      <c r="BC1355" s="13"/>
      <c r="BD1355" s="13"/>
      <c r="BE1355" s="13"/>
      <c r="BF1355" s="13"/>
      <c r="BG1355" s="13"/>
      <c r="BH1355" s="13"/>
      <c r="BI1355" s="13"/>
      <c r="BJ1355" s="13"/>
      <c r="BK1355" s="13"/>
      <c r="BL1355" s="13">
        <v>3.5714285714285712E-2</v>
      </c>
      <c r="BM1355" s="13">
        <v>3.5714285714285712E-2</v>
      </c>
      <c r="BN1355" s="13">
        <v>3.5714285714285712E-2</v>
      </c>
      <c r="BO1355" s="13">
        <v>3.5714285714285712E-2</v>
      </c>
      <c r="BP1355" s="13"/>
      <c r="BQ1355" s="13"/>
      <c r="BR1355" s="13"/>
      <c r="BS1355" s="13"/>
      <c r="BT1355" s="13"/>
      <c r="BU1355" s="13"/>
      <c r="BV1355" s="13"/>
      <c r="BW1355" s="13"/>
      <c r="BX1355" s="13"/>
      <c r="BY1355" s="13"/>
      <c r="BZ1355" s="13"/>
      <c r="CA1355" s="13"/>
      <c r="CB1355" s="13"/>
      <c r="CC1355" s="13"/>
      <c r="CD1355" s="13"/>
      <c r="CE1355" s="13"/>
    </row>
    <row r="1356" spans="1:83" x14ac:dyDescent="0.2">
      <c r="A1356" s="10" t="s">
        <v>33</v>
      </c>
      <c r="B1356" s="10">
        <v>805</v>
      </c>
      <c r="C1356" s="10" t="s">
        <v>137</v>
      </c>
      <c r="D1356" s="10">
        <v>2025</v>
      </c>
      <c r="E1356" s="13">
        <v>2</v>
      </c>
      <c r="F1356" s="13" t="s">
        <v>1663</v>
      </c>
      <c r="G1356" s="13">
        <v>0</v>
      </c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>
        <v>0</v>
      </c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>
        <v>1</v>
      </c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  <c r="BF1356" s="13"/>
      <c r="BG1356" s="13"/>
      <c r="BH1356" s="13"/>
      <c r="BI1356" s="13"/>
      <c r="BJ1356" s="13"/>
      <c r="BK1356" s="13"/>
      <c r="BL1356" s="13">
        <v>3.5714285714285712E-2</v>
      </c>
      <c r="BM1356" s="13"/>
      <c r="BN1356" s="13"/>
      <c r="BO1356" s="13"/>
      <c r="BP1356" s="13"/>
      <c r="BQ1356" s="13"/>
      <c r="BR1356" s="13"/>
      <c r="BS1356" s="13"/>
      <c r="BT1356" s="13"/>
      <c r="BU1356" s="13"/>
      <c r="BV1356" s="13"/>
      <c r="BW1356" s="13"/>
      <c r="BX1356" s="13"/>
      <c r="BY1356" s="13"/>
      <c r="BZ1356" s="13"/>
      <c r="CA1356" s="13"/>
      <c r="CB1356" s="13"/>
      <c r="CC1356" s="13"/>
      <c r="CD1356" s="13"/>
      <c r="CE1356" s="13">
        <v>14.48</v>
      </c>
    </row>
    <row r="1357" spans="1:83" x14ac:dyDescent="0.2">
      <c r="A1357" s="10" t="s">
        <v>33</v>
      </c>
      <c r="B1357" s="10">
        <v>539</v>
      </c>
      <c r="C1357" s="10" t="s">
        <v>171</v>
      </c>
      <c r="D1357" s="10">
        <v>2025</v>
      </c>
      <c r="E1357" s="13">
        <v>2</v>
      </c>
      <c r="F1357" s="13" t="s">
        <v>1668</v>
      </c>
      <c r="G1357" s="13">
        <v>566</v>
      </c>
      <c r="H1357" s="13">
        <v>566</v>
      </c>
      <c r="I1357" s="13">
        <v>566</v>
      </c>
      <c r="J1357" s="13">
        <v>566</v>
      </c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>
        <v>20.214285714285715</v>
      </c>
      <c r="AA1357" s="13">
        <v>20.214285714285715</v>
      </c>
      <c r="AB1357" s="13">
        <v>20.214285714285715</v>
      </c>
      <c r="AC1357" s="13">
        <v>20.214285714285715</v>
      </c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>
        <v>1</v>
      </c>
      <c r="AT1357" s="13">
        <v>1</v>
      </c>
      <c r="AU1357" s="13">
        <v>1</v>
      </c>
      <c r="AV1357" s="13">
        <v>1</v>
      </c>
      <c r="AW1357" s="13"/>
      <c r="AX1357" s="13"/>
      <c r="AY1357" s="13"/>
      <c r="AZ1357" s="13"/>
      <c r="BA1357" s="13"/>
      <c r="BB1357" s="13"/>
      <c r="BC1357" s="13"/>
      <c r="BD1357" s="13"/>
      <c r="BE1357" s="13"/>
      <c r="BF1357" s="13"/>
      <c r="BG1357" s="13"/>
      <c r="BH1357" s="13"/>
      <c r="BI1357" s="13"/>
      <c r="BJ1357" s="13"/>
      <c r="BK1357" s="13"/>
      <c r="BL1357" s="13">
        <v>3.5714285714285712E-2</v>
      </c>
      <c r="BM1357" s="13">
        <v>3.5714285714285712E-2</v>
      </c>
      <c r="BN1357" s="13">
        <v>3.5714285714285712E-2</v>
      </c>
      <c r="BO1357" s="13">
        <v>3.5714285714285712E-2</v>
      </c>
      <c r="BP1357" s="13"/>
      <c r="BQ1357" s="13"/>
      <c r="BR1357" s="13"/>
      <c r="BS1357" s="13"/>
      <c r="BT1357" s="13"/>
      <c r="BU1357" s="13"/>
      <c r="BV1357" s="13"/>
      <c r="BW1357" s="13"/>
      <c r="BX1357" s="13"/>
      <c r="BY1357" s="13"/>
      <c r="BZ1357" s="13"/>
      <c r="CA1357" s="13"/>
      <c r="CB1357" s="13"/>
      <c r="CC1357" s="13"/>
      <c r="CD1357" s="13"/>
      <c r="CE1357" s="13"/>
    </row>
    <row r="1358" spans="1:83" x14ac:dyDescent="0.2">
      <c r="A1358" s="10" t="s">
        <v>33</v>
      </c>
      <c r="B1358" s="10">
        <v>537</v>
      </c>
      <c r="C1358" s="10" t="s">
        <v>126</v>
      </c>
      <c r="D1358" s="10">
        <v>2025</v>
      </c>
      <c r="E1358" s="13">
        <v>2</v>
      </c>
      <c r="F1358" s="13" t="s">
        <v>1674</v>
      </c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  <c r="BF1358" s="13"/>
      <c r="BG1358" s="13"/>
      <c r="BH1358" s="13"/>
      <c r="BI1358" s="13"/>
      <c r="BJ1358" s="13"/>
      <c r="BK1358" s="13"/>
      <c r="BL1358" s="13"/>
      <c r="BM1358" s="13"/>
      <c r="BN1358" s="13"/>
      <c r="BO1358" s="13"/>
      <c r="BP1358" s="13"/>
      <c r="BQ1358" s="13"/>
      <c r="BR1358" s="13"/>
      <c r="BS1358" s="13"/>
      <c r="BT1358" s="13"/>
      <c r="BU1358" s="13"/>
      <c r="BV1358" s="13"/>
      <c r="BW1358" s="13"/>
      <c r="BX1358" s="13"/>
      <c r="BY1358" s="13"/>
      <c r="BZ1358" s="13"/>
      <c r="CA1358" s="13"/>
      <c r="CB1358" s="13"/>
      <c r="CC1358" s="13"/>
      <c r="CD1358" s="13"/>
      <c r="CE1358" s="13">
        <v>76.680000000079161</v>
      </c>
    </row>
    <row r="1359" spans="1:83" x14ac:dyDescent="0.2">
      <c r="A1359" s="10" t="s">
        <v>33</v>
      </c>
      <c r="B1359" s="10">
        <v>557</v>
      </c>
      <c r="C1359" s="10" t="s">
        <v>182</v>
      </c>
      <c r="D1359" s="10">
        <v>2025</v>
      </c>
      <c r="E1359" s="13">
        <v>2</v>
      </c>
      <c r="F1359" s="13" t="s">
        <v>1671</v>
      </c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  <c r="BF1359" s="13"/>
      <c r="BG1359" s="13"/>
      <c r="BH1359" s="13"/>
      <c r="BI1359" s="13"/>
      <c r="BJ1359" s="13"/>
      <c r="BK1359" s="13"/>
      <c r="BL1359" s="13"/>
      <c r="BM1359" s="13"/>
      <c r="BN1359" s="13"/>
      <c r="BO1359" s="13"/>
      <c r="BP1359" s="13"/>
      <c r="BQ1359" s="13"/>
      <c r="BR1359" s="13"/>
      <c r="BS1359" s="13"/>
      <c r="BT1359" s="13"/>
      <c r="BU1359" s="13"/>
      <c r="BV1359" s="13"/>
      <c r="BW1359" s="13"/>
      <c r="BX1359" s="13"/>
      <c r="BY1359" s="13"/>
      <c r="BZ1359" s="13"/>
      <c r="CA1359" s="13"/>
      <c r="CB1359" s="13"/>
      <c r="CC1359" s="13"/>
      <c r="CD1359" s="13"/>
      <c r="CE1359" s="13">
        <v>1.87</v>
      </c>
    </row>
    <row r="1360" spans="1:83" x14ac:dyDescent="0.2">
      <c r="A1360" s="10" t="s">
        <v>33</v>
      </c>
      <c r="B1360" s="10"/>
      <c r="C1360" s="10"/>
      <c r="D1360" s="10">
        <v>2025</v>
      </c>
      <c r="E1360" s="13">
        <v>2</v>
      </c>
      <c r="F1360" s="13" t="s">
        <v>1675</v>
      </c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  <c r="BF1360" s="13"/>
      <c r="BG1360" s="13"/>
      <c r="BH1360" s="13"/>
      <c r="BI1360" s="13"/>
      <c r="BJ1360" s="13"/>
      <c r="BK1360" s="13"/>
      <c r="BL1360" s="13"/>
      <c r="BM1360" s="13"/>
      <c r="BN1360" s="13"/>
      <c r="BO1360" s="13"/>
      <c r="BP1360" s="13"/>
      <c r="BQ1360" s="13"/>
      <c r="BR1360" s="13"/>
      <c r="BS1360" s="13"/>
      <c r="BT1360" s="13"/>
      <c r="BU1360" s="13"/>
      <c r="BV1360" s="13"/>
      <c r="BW1360" s="13"/>
      <c r="BX1360" s="13"/>
      <c r="BY1360" s="13"/>
      <c r="BZ1360" s="13"/>
      <c r="CA1360" s="13"/>
      <c r="CB1360" s="13"/>
      <c r="CC1360" s="13"/>
      <c r="CD1360" s="13"/>
      <c r="CE1360" s="13">
        <v>0.64</v>
      </c>
    </row>
    <row r="1361" spans="1:83" x14ac:dyDescent="0.2">
      <c r="A1361" s="10" t="s">
        <v>33</v>
      </c>
      <c r="B1361" s="10">
        <v>835</v>
      </c>
      <c r="C1361" s="10" t="s">
        <v>121</v>
      </c>
      <c r="D1361" s="10">
        <v>2025</v>
      </c>
      <c r="E1361" s="13">
        <v>2</v>
      </c>
      <c r="F1361" s="13" t="s">
        <v>1661</v>
      </c>
      <c r="G1361" s="13">
        <v>11863.95</v>
      </c>
      <c r="H1361" s="13">
        <v>11863.95</v>
      </c>
      <c r="I1361" s="13">
        <v>11515.95</v>
      </c>
      <c r="J1361" s="13">
        <v>8134</v>
      </c>
      <c r="K1361" s="13">
        <v>7465</v>
      </c>
      <c r="L1361" s="13">
        <v>6566</v>
      </c>
      <c r="M1361" s="13">
        <v>6566</v>
      </c>
      <c r="N1361" s="13">
        <v>6566</v>
      </c>
      <c r="O1361" s="13">
        <v>6566</v>
      </c>
      <c r="P1361" s="13">
        <v>6566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>
        <v>423.71250000000003</v>
      </c>
      <c r="AA1361" s="13">
        <v>423.71250000000003</v>
      </c>
      <c r="AB1361" s="13">
        <v>411.28392857142859</v>
      </c>
      <c r="AC1361" s="13">
        <v>290.5</v>
      </c>
      <c r="AD1361" s="13">
        <v>266.60714285714283</v>
      </c>
      <c r="AE1361" s="13">
        <v>234.5</v>
      </c>
      <c r="AF1361" s="13">
        <v>234.5</v>
      </c>
      <c r="AG1361" s="13">
        <v>234.5</v>
      </c>
      <c r="AH1361" s="13">
        <v>234.5</v>
      </c>
      <c r="AI1361" s="13">
        <v>234.5</v>
      </c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>
        <v>16</v>
      </c>
      <c r="AT1361" s="13">
        <v>16</v>
      </c>
      <c r="AU1361" s="13">
        <v>14</v>
      </c>
      <c r="AV1361" s="13">
        <v>4</v>
      </c>
      <c r="AW1361" s="13">
        <v>3</v>
      </c>
      <c r="AX1361" s="13">
        <v>2</v>
      </c>
      <c r="AY1361" s="13">
        <v>2</v>
      </c>
      <c r="AZ1361" s="13">
        <v>2</v>
      </c>
      <c r="BA1361" s="13">
        <v>2</v>
      </c>
      <c r="BB1361" s="13">
        <v>2</v>
      </c>
      <c r="BC1361" s="13"/>
      <c r="BD1361" s="13"/>
      <c r="BE1361" s="13"/>
      <c r="BF1361" s="13"/>
      <c r="BG1361" s="13"/>
      <c r="BH1361" s="13"/>
      <c r="BI1361" s="13"/>
      <c r="BJ1361" s="13"/>
      <c r="BK1361" s="13"/>
      <c r="BL1361" s="13">
        <v>0.5714285714285714</v>
      </c>
      <c r="BM1361" s="13">
        <v>0.5714285714285714</v>
      </c>
      <c r="BN1361" s="13">
        <v>0.5</v>
      </c>
      <c r="BO1361" s="13">
        <v>0.14285714285714285</v>
      </c>
      <c r="BP1361" s="13">
        <v>0.10714285714285714</v>
      </c>
      <c r="BQ1361" s="13">
        <v>7.1428571428571425E-2</v>
      </c>
      <c r="BR1361" s="13">
        <v>7.1428571428571425E-2</v>
      </c>
      <c r="BS1361" s="13">
        <v>7.1428571428571425E-2</v>
      </c>
      <c r="BT1361" s="13">
        <v>7.1428571428571425E-2</v>
      </c>
      <c r="BU1361" s="13">
        <v>7.1428571428571425E-2</v>
      </c>
      <c r="BV1361" s="13"/>
      <c r="BW1361" s="13"/>
      <c r="BX1361" s="13"/>
      <c r="BY1361" s="13"/>
      <c r="BZ1361" s="13"/>
      <c r="CA1361" s="13"/>
      <c r="CB1361" s="13"/>
      <c r="CC1361" s="13"/>
      <c r="CD1361" s="13"/>
      <c r="CE1361" s="13">
        <v>5.66</v>
      </c>
    </row>
    <row r="1362" spans="1:83" x14ac:dyDescent="0.2">
      <c r="A1362" s="10" t="s">
        <v>33</v>
      </c>
      <c r="B1362" s="10">
        <v>886</v>
      </c>
      <c r="C1362" s="10" t="s">
        <v>116</v>
      </c>
      <c r="D1362" s="10">
        <v>2025</v>
      </c>
      <c r="E1362" s="13">
        <v>2</v>
      </c>
      <c r="F1362" s="13" t="s">
        <v>1665</v>
      </c>
      <c r="G1362" s="13">
        <v>162380.20000000019</v>
      </c>
      <c r="H1362" s="13">
        <v>162380.20000000016</v>
      </c>
      <c r="I1362" s="13">
        <v>157673.06000000014</v>
      </c>
      <c r="J1362" s="13">
        <v>129990.00000000009</v>
      </c>
      <c r="K1362" s="13">
        <v>111229.00000000007</v>
      </c>
      <c r="L1362" s="13">
        <v>87674.000000000029</v>
      </c>
      <c r="M1362" s="13">
        <v>79219.000000000087</v>
      </c>
      <c r="N1362" s="13">
        <v>67196.999999999971</v>
      </c>
      <c r="O1362" s="13">
        <v>58901.999999999985</v>
      </c>
      <c r="P1362" s="13">
        <v>56636.999999999985</v>
      </c>
      <c r="Q1362" s="13">
        <v>19126.000000000004</v>
      </c>
      <c r="R1362" s="13">
        <v>19126.000000000004</v>
      </c>
      <c r="S1362" s="13">
        <v>8126</v>
      </c>
      <c r="T1362" s="13"/>
      <c r="U1362" s="13"/>
      <c r="V1362" s="13"/>
      <c r="W1362" s="13"/>
      <c r="X1362" s="13"/>
      <c r="Y1362" s="13"/>
      <c r="Z1362" s="13">
        <v>5799.2928571428638</v>
      </c>
      <c r="AA1362" s="13">
        <v>5799.2928571428629</v>
      </c>
      <c r="AB1362" s="13">
        <v>5631.1807142857197</v>
      </c>
      <c r="AC1362" s="13">
        <v>4642.5000000000027</v>
      </c>
      <c r="AD1362" s="13">
        <v>3972.4642857142885</v>
      </c>
      <c r="AE1362" s="13">
        <v>3131.2142857142867</v>
      </c>
      <c r="AF1362" s="13">
        <v>2829.2500000000032</v>
      </c>
      <c r="AG1362" s="13">
        <v>2399.892857142856</v>
      </c>
      <c r="AH1362" s="13">
        <v>2103.6428571428564</v>
      </c>
      <c r="AI1362" s="13">
        <v>2022.7499999999995</v>
      </c>
      <c r="AJ1362" s="13">
        <v>683.07142857142867</v>
      </c>
      <c r="AK1362" s="13">
        <v>683.07142857142867</v>
      </c>
      <c r="AL1362" s="13">
        <v>290.21428571428572</v>
      </c>
      <c r="AM1362" s="13"/>
      <c r="AN1362" s="13"/>
      <c r="AO1362" s="13"/>
      <c r="AP1362" s="13"/>
      <c r="AQ1362" s="13"/>
      <c r="AR1362" s="13"/>
      <c r="AS1362" s="13">
        <v>225</v>
      </c>
      <c r="AT1362" s="13">
        <v>210</v>
      </c>
      <c r="AU1362" s="13">
        <v>176</v>
      </c>
      <c r="AV1362" s="13">
        <v>95</v>
      </c>
      <c r="AW1362" s="13">
        <v>65</v>
      </c>
      <c r="AX1362" s="13">
        <v>38</v>
      </c>
      <c r="AY1362" s="13">
        <v>30</v>
      </c>
      <c r="AZ1362" s="13">
        <v>21</v>
      </c>
      <c r="BA1362" s="13">
        <v>16</v>
      </c>
      <c r="BB1362" s="13">
        <v>15</v>
      </c>
      <c r="BC1362" s="13">
        <v>3</v>
      </c>
      <c r="BD1362" s="13">
        <v>3</v>
      </c>
      <c r="BE1362" s="13">
        <v>1</v>
      </c>
      <c r="BF1362" s="13"/>
      <c r="BG1362" s="13"/>
      <c r="BH1362" s="13"/>
      <c r="BI1362" s="13"/>
      <c r="BJ1362" s="13"/>
      <c r="BK1362" s="13"/>
      <c r="BL1362" s="13">
        <v>8.0357142857142865</v>
      </c>
      <c r="BM1362" s="13">
        <v>7.5</v>
      </c>
      <c r="BN1362" s="13">
        <v>6.2857142857142856</v>
      </c>
      <c r="BO1362" s="13">
        <v>3.3928571428571428</v>
      </c>
      <c r="BP1362" s="13">
        <v>2.3214285714285716</v>
      </c>
      <c r="BQ1362" s="13">
        <v>1.3571428571428572</v>
      </c>
      <c r="BR1362" s="13">
        <v>1.0714285714285714</v>
      </c>
      <c r="BS1362" s="13">
        <v>0.75</v>
      </c>
      <c r="BT1362" s="13">
        <v>0.5714285714285714</v>
      </c>
      <c r="BU1362" s="13">
        <v>0.5357142857142857</v>
      </c>
      <c r="BV1362" s="13">
        <v>0.10714285714285714</v>
      </c>
      <c r="BW1362" s="13">
        <v>0.10714285714285714</v>
      </c>
      <c r="BX1362" s="13">
        <v>3.5714285714285712E-2</v>
      </c>
      <c r="BY1362" s="13"/>
      <c r="BZ1362" s="13"/>
      <c r="CA1362" s="13"/>
      <c r="CB1362" s="13"/>
      <c r="CC1362" s="13"/>
      <c r="CD1362" s="13"/>
      <c r="CE1362" s="13">
        <v>152.38694444485009</v>
      </c>
    </row>
    <row r="1363" spans="1:83" x14ac:dyDescent="0.2">
      <c r="A1363" s="10" t="s">
        <v>33</v>
      </c>
      <c r="B1363" s="10">
        <v>517</v>
      </c>
      <c r="C1363" s="10" t="s">
        <v>165</v>
      </c>
      <c r="D1363" s="10">
        <v>2025</v>
      </c>
      <c r="E1363" s="13">
        <v>2</v>
      </c>
      <c r="F1363" s="13" t="s">
        <v>1662</v>
      </c>
      <c r="G1363" s="13">
        <v>15509.04</v>
      </c>
      <c r="H1363" s="13">
        <v>15509.04</v>
      </c>
      <c r="I1363" s="13">
        <v>15199.04</v>
      </c>
      <c r="J1363" s="13">
        <v>13138.04</v>
      </c>
      <c r="K1363" s="13">
        <v>9545</v>
      </c>
      <c r="L1363" s="13">
        <v>9545</v>
      </c>
      <c r="M1363" s="13">
        <v>8467</v>
      </c>
      <c r="N1363" s="13">
        <v>4512</v>
      </c>
      <c r="O1363" s="13">
        <v>3000</v>
      </c>
      <c r="P1363" s="13">
        <v>3000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>
        <v>553.89428571428573</v>
      </c>
      <c r="AA1363" s="13">
        <v>553.89428571428573</v>
      </c>
      <c r="AB1363" s="13">
        <v>542.82285714285717</v>
      </c>
      <c r="AC1363" s="13">
        <v>469.21571428571434</v>
      </c>
      <c r="AD1363" s="13">
        <v>340.89285714285717</v>
      </c>
      <c r="AE1363" s="13">
        <v>340.89285714285717</v>
      </c>
      <c r="AF1363" s="13">
        <v>302.39285714285717</v>
      </c>
      <c r="AG1363" s="13">
        <v>161.14285714285714</v>
      </c>
      <c r="AH1363" s="13">
        <v>107.14285714285714</v>
      </c>
      <c r="AI1363" s="13">
        <v>107.14285714285714</v>
      </c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>
        <v>21</v>
      </c>
      <c r="AT1363" s="13">
        <v>21</v>
      </c>
      <c r="AU1363" s="13">
        <v>19</v>
      </c>
      <c r="AV1363" s="13">
        <v>12</v>
      </c>
      <c r="AW1363" s="13">
        <v>6</v>
      </c>
      <c r="AX1363" s="13">
        <v>6</v>
      </c>
      <c r="AY1363" s="13">
        <v>5</v>
      </c>
      <c r="AZ1363" s="13">
        <v>2</v>
      </c>
      <c r="BA1363" s="13">
        <v>1</v>
      </c>
      <c r="BB1363" s="13">
        <v>1</v>
      </c>
      <c r="BC1363" s="13"/>
      <c r="BD1363" s="13"/>
      <c r="BE1363" s="13"/>
      <c r="BF1363" s="13"/>
      <c r="BG1363" s="13"/>
      <c r="BH1363" s="13"/>
      <c r="BI1363" s="13"/>
      <c r="BJ1363" s="13"/>
      <c r="BK1363" s="13"/>
      <c r="BL1363" s="13">
        <v>0.75</v>
      </c>
      <c r="BM1363" s="13">
        <v>0.75</v>
      </c>
      <c r="BN1363" s="13">
        <v>0.6785714285714286</v>
      </c>
      <c r="BO1363" s="13">
        <v>0.42857142857142855</v>
      </c>
      <c r="BP1363" s="13">
        <v>0.21428571428571427</v>
      </c>
      <c r="BQ1363" s="13">
        <v>0.21428571428571427</v>
      </c>
      <c r="BR1363" s="13">
        <v>0.17857142857142858</v>
      </c>
      <c r="BS1363" s="13">
        <v>7.1428571428571425E-2</v>
      </c>
      <c r="BT1363" s="13">
        <v>3.5714285714285712E-2</v>
      </c>
      <c r="BU1363" s="13">
        <v>3.5714285714285712E-2</v>
      </c>
      <c r="BV1363" s="13"/>
      <c r="BW1363" s="13"/>
      <c r="BX1363" s="13"/>
      <c r="BY1363" s="13"/>
      <c r="BZ1363" s="13"/>
      <c r="CA1363" s="13"/>
      <c r="CB1363" s="13"/>
      <c r="CC1363" s="13"/>
      <c r="CD1363" s="13"/>
      <c r="CE1363" s="13">
        <v>24.231388888787478</v>
      </c>
    </row>
    <row r="1364" spans="1:83" x14ac:dyDescent="0.2">
      <c r="A1364" s="10" t="s">
        <v>33</v>
      </c>
      <c r="B1364" s="10">
        <v>863</v>
      </c>
      <c r="C1364" s="10" t="s">
        <v>195</v>
      </c>
      <c r="D1364" s="10">
        <v>2025</v>
      </c>
      <c r="E1364" s="13">
        <v>2</v>
      </c>
      <c r="F1364" s="13" t="s">
        <v>1677</v>
      </c>
      <c r="G1364" s="13">
        <v>40351.090000000004</v>
      </c>
      <c r="H1364" s="13">
        <v>40470.089999999989</v>
      </c>
      <c r="I1364" s="13">
        <v>38738.069999999985</v>
      </c>
      <c r="J1364" s="13">
        <v>29018.999999999996</v>
      </c>
      <c r="K1364" s="13">
        <v>23575.999999999993</v>
      </c>
      <c r="L1364" s="13">
        <v>18429.999999999993</v>
      </c>
      <c r="M1364" s="13">
        <v>17348.999999999996</v>
      </c>
      <c r="N1364" s="13">
        <v>17348.999999999996</v>
      </c>
      <c r="O1364" s="13">
        <v>14015.000000000004</v>
      </c>
      <c r="P1364" s="13">
        <v>14015.000000000004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>
        <v>1441.1103571428573</v>
      </c>
      <c r="AA1364" s="13">
        <v>1445.3603571428569</v>
      </c>
      <c r="AB1364" s="13">
        <v>1383.5024999999994</v>
      </c>
      <c r="AC1364" s="13">
        <v>1036.3928571428571</v>
      </c>
      <c r="AD1364" s="13">
        <v>841.99999999999977</v>
      </c>
      <c r="AE1364" s="13">
        <v>658.21428571428544</v>
      </c>
      <c r="AF1364" s="13">
        <v>619.60714285714278</v>
      </c>
      <c r="AG1364" s="13">
        <v>619.60714285714278</v>
      </c>
      <c r="AH1364" s="13">
        <v>500.53571428571439</v>
      </c>
      <c r="AI1364" s="13">
        <v>500.53571428571439</v>
      </c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>
        <v>79</v>
      </c>
      <c r="AT1364" s="13">
        <v>69</v>
      </c>
      <c r="AU1364" s="13">
        <v>53</v>
      </c>
      <c r="AV1364" s="13">
        <v>21</v>
      </c>
      <c r="AW1364" s="13">
        <v>13</v>
      </c>
      <c r="AX1364" s="13">
        <v>7</v>
      </c>
      <c r="AY1364" s="13">
        <v>6</v>
      </c>
      <c r="AZ1364" s="13">
        <v>6</v>
      </c>
      <c r="BA1364" s="13">
        <v>4</v>
      </c>
      <c r="BB1364" s="13">
        <v>4</v>
      </c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>
        <v>2.8214285714285716</v>
      </c>
      <c r="BM1364" s="13">
        <v>2.4642857142857144</v>
      </c>
      <c r="BN1364" s="13">
        <v>1.8928571428571428</v>
      </c>
      <c r="BO1364" s="13">
        <v>0.75</v>
      </c>
      <c r="BP1364" s="13">
        <v>0.4642857142857143</v>
      </c>
      <c r="BQ1364" s="13">
        <v>0.25</v>
      </c>
      <c r="BR1364" s="13">
        <v>0.21428571428571427</v>
      </c>
      <c r="BS1364" s="13">
        <v>0.21428571428571427</v>
      </c>
      <c r="BT1364" s="13">
        <v>0.14285714285714285</v>
      </c>
      <c r="BU1364" s="13">
        <v>0.14285714285714285</v>
      </c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>
        <v>80.211944444472906</v>
      </c>
    </row>
    <row r="1365" spans="1:83" x14ac:dyDescent="0.2">
      <c r="A1365" s="10" t="s">
        <v>33</v>
      </c>
      <c r="B1365" s="10">
        <v>828</v>
      </c>
      <c r="C1365" s="10" t="s">
        <v>158</v>
      </c>
      <c r="D1365" s="10">
        <v>2025</v>
      </c>
      <c r="E1365" s="13">
        <v>2</v>
      </c>
      <c r="F1365" s="13" t="s">
        <v>1664</v>
      </c>
      <c r="G1365" s="13">
        <v>161537.11000000004</v>
      </c>
      <c r="H1365" s="13">
        <v>161537.11000000013</v>
      </c>
      <c r="I1365" s="13">
        <v>157740.07000000015</v>
      </c>
      <c r="J1365" s="13">
        <v>135658.00000000017</v>
      </c>
      <c r="K1365" s="13">
        <v>122555.00000000017</v>
      </c>
      <c r="L1365" s="13">
        <v>104031.00000000001</v>
      </c>
      <c r="M1365" s="13">
        <v>97505.000000000015</v>
      </c>
      <c r="N1365" s="13">
        <v>93809.000000000029</v>
      </c>
      <c r="O1365" s="13">
        <v>83577.000000000087</v>
      </c>
      <c r="P1365" s="13">
        <v>76097.000000000087</v>
      </c>
      <c r="Q1365" s="13">
        <v>26999.999999999989</v>
      </c>
      <c r="R1365" s="13">
        <v>26999.999999999989</v>
      </c>
      <c r="S1365" s="13">
        <v>10500</v>
      </c>
      <c r="T1365" s="13">
        <v>10500</v>
      </c>
      <c r="U1365" s="13">
        <v>10500</v>
      </c>
      <c r="V1365" s="13"/>
      <c r="W1365" s="13"/>
      <c r="X1365" s="13"/>
      <c r="Y1365" s="13"/>
      <c r="Z1365" s="13">
        <v>5769.1825000000017</v>
      </c>
      <c r="AA1365" s="13">
        <v>5769.1825000000044</v>
      </c>
      <c r="AB1365" s="13">
        <v>5633.5739285714344</v>
      </c>
      <c r="AC1365" s="13">
        <v>4844.9285714285779</v>
      </c>
      <c r="AD1365" s="13">
        <v>4376.9642857142917</v>
      </c>
      <c r="AE1365" s="13">
        <v>3715.3928571428578</v>
      </c>
      <c r="AF1365" s="13">
        <v>3482.3214285714289</v>
      </c>
      <c r="AG1365" s="13">
        <v>3350.3214285714298</v>
      </c>
      <c r="AH1365" s="13">
        <v>2984.8928571428601</v>
      </c>
      <c r="AI1365" s="13">
        <v>2717.7500000000032</v>
      </c>
      <c r="AJ1365" s="13">
        <v>964.28571428571388</v>
      </c>
      <c r="AK1365" s="13">
        <v>964.28571428571388</v>
      </c>
      <c r="AL1365" s="13">
        <v>375</v>
      </c>
      <c r="AM1365" s="13">
        <v>375</v>
      </c>
      <c r="AN1365" s="13">
        <v>375</v>
      </c>
      <c r="AO1365" s="13"/>
      <c r="AP1365" s="13"/>
      <c r="AQ1365" s="13"/>
      <c r="AR1365" s="13"/>
      <c r="AS1365" s="13">
        <v>189</v>
      </c>
      <c r="AT1365" s="13">
        <v>179</v>
      </c>
      <c r="AU1365" s="13">
        <v>147</v>
      </c>
      <c r="AV1365" s="13">
        <v>79</v>
      </c>
      <c r="AW1365" s="13">
        <v>58</v>
      </c>
      <c r="AX1365" s="13">
        <v>37</v>
      </c>
      <c r="AY1365" s="13">
        <v>31</v>
      </c>
      <c r="AZ1365" s="13">
        <v>28</v>
      </c>
      <c r="BA1365" s="13">
        <v>22</v>
      </c>
      <c r="BB1365" s="13">
        <v>19</v>
      </c>
      <c r="BC1365" s="13">
        <v>4</v>
      </c>
      <c r="BD1365" s="13">
        <v>4</v>
      </c>
      <c r="BE1365" s="13">
        <v>1</v>
      </c>
      <c r="BF1365" s="13">
        <v>1</v>
      </c>
      <c r="BG1365" s="13">
        <v>1</v>
      </c>
      <c r="BH1365" s="13"/>
      <c r="BI1365" s="13"/>
      <c r="BJ1365" s="13"/>
      <c r="BK1365" s="13"/>
      <c r="BL1365" s="13">
        <v>6.75</v>
      </c>
      <c r="BM1365" s="13">
        <v>6.3928571428571432</v>
      </c>
      <c r="BN1365" s="13">
        <v>5.25</v>
      </c>
      <c r="BO1365" s="13">
        <v>2.8214285714285716</v>
      </c>
      <c r="BP1365" s="13">
        <v>2.0714285714285716</v>
      </c>
      <c r="BQ1365" s="13">
        <v>1.3214285714285714</v>
      </c>
      <c r="BR1365" s="13">
        <v>1.1071428571428572</v>
      </c>
      <c r="BS1365" s="13">
        <v>1</v>
      </c>
      <c r="BT1365" s="13">
        <v>0.7857142857142857</v>
      </c>
      <c r="BU1365" s="13">
        <v>0.6785714285714286</v>
      </c>
      <c r="BV1365" s="13">
        <v>0.14285714285714285</v>
      </c>
      <c r="BW1365" s="13">
        <v>0.14285714285714285</v>
      </c>
      <c r="BX1365" s="13">
        <v>3.5714285714285712E-2</v>
      </c>
      <c r="BY1365" s="13">
        <v>3.5714285714285712E-2</v>
      </c>
      <c r="BZ1365" s="13">
        <v>3.5714285714285712E-2</v>
      </c>
      <c r="CA1365" s="13"/>
      <c r="CB1365" s="13"/>
      <c r="CC1365" s="13"/>
      <c r="CD1365" s="13"/>
      <c r="CE1365" s="13">
        <v>107.05527777731186</v>
      </c>
    </row>
    <row r="1366" spans="1:83" x14ac:dyDescent="0.2">
      <c r="A1366" s="10" t="s">
        <v>33</v>
      </c>
      <c r="B1366" s="10">
        <v>523</v>
      </c>
      <c r="C1366" s="10" t="s">
        <v>114</v>
      </c>
      <c r="D1366" s="10">
        <v>2025</v>
      </c>
      <c r="E1366" s="13">
        <v>2</v>
      </c>
      <c r="F1366" s="13" t="s">
        <v>1672</v>
      </c>
      <c r="G1366" s="13">
        <v>111851.08000000012</v>
      </c>
      <c r="H1366" s="13">
        <v>111851.08000000009</v>
      </c>
      <c r="I1366" s="13">
        <v>107528.05000000013</v>
      </c>
      <c r="J1366" s="13">
        <v>84726.000000000029</v>
      </c>
      <c r="K1366" s="13">
        <v>68260.999999999956</v>
      </c>
      <c r="L1366" s="13">
        <v>54453.999999999964</v>
      </c>
      <c r="M1366" s="13">
        <v>52234.999999999964</v>
      </c>
      <c r="N1366" s="13">
        <v>49601.999999999978</v>
      </c>
      <c r="O1366" s="13">
        <v>34150.999999999985</v>
      </c>
      <c r="P1366" s="13">
        <v>34150.999999999985</v>
      </c>
      <c r="Q1366" s="13">
        <v>13815</v>
      </c>
      <c r="R1366" s="13">
        <v>13815</v>
      </c>
      <c r="S1366" s="13"/>
      <c r="T1366" s="13"/>
      <c r="U1366" s="13"/>
      <c r="V1366" s="13"/>
      <c r="W1366" s="13"/>
      <c r="X1366" s="13"/>
      <c r="Y1366" s="13"/>
      <c r="Z1366" s="13">
        <v>3994.6814285714327</v>
      </c>
      <c r="AA1366" s="13">
        <v>3994.6814285714318</v>
      </c>
      <c r="AB1366" s="13">
        <v>3840.2875000000049</v>
      </c>
      <c r="AC1366" s="13">
        <v>3025.9285714285725</v>
      </c>
      <c r="AD1366" s="13">
        <v>2437.8928571428555</v>
      </c>
      <c r="AE1366" s="13">
        <v>1944.7857142857131</v>
      </c>
      <c r="AF1366" s="13">
        <v>1865.5357142857131</v>
      </c>
      <c r="AG1366" s="13">
        <v>1771.4999999999993</v>
      </c>
      <c r="AH1366" s="13">
        <v>1219.6785714285709</v>
      </c>
      <c r="AI1366" s="13">
        <v>1219.6785714285709</v>
      </c>
      <c r="AJ1366" s="13">
        <v>493.39285714285717</v>
      </c>
      <c r="AK1366" s="13">
        <v>493.39285714285717</v>
      </c>
      <c r="AL1366" s="13"/>
      <c r="AM1366" s="13"/>
      <c r="AN1366" s="13"/>
      <c r="AO1366" s="13"/>
      <c r="AP1366" s="13"/>
      <c r="AQ1366" s="13"/>
      <c r="AR1366" s="13"/>
      <c r="AS1366" s="13">
        <v>183</v>
      </c>
      <c r="AT1366" s="13">
        <v>175</v>
      </c>
      <c r="AU1366" s="13">
        <v>138</v>
      </c>
      <c r="AV1366" s="13">
        <v>64</v>
      </c>
      <c r="AW1366" s="13">
        <v>37</v>
      </c>
      <c r="AX1366" s="13">
        <v>21</v>
      </c>
      <c r="AY1366" s="13">
        <v>19</v>
      </c>
      <c r="AZ1366" s="13">
        <v>17</v>
      </c>
      <c r="BA1366" s="13">
        <v>8</v>
      </c>
      <c r="BB1366" s="13">
        <v>8</v>
      </c>
      <c r="BC1366" s="13">
        <v>2</v>
      </c>
      <c r="BD1366" s="13">
        <v>2</v>
      </c>
      <c r="BE1366" s="13"/>
      <c r="BF1366" s="13"/>
      <c r="BG1366" s="13"/>
      <c r="BH1366" s="13"/>
      <c r="BI1366" s="13"/>
      <c r="BJ1366" s="13"/>
      <c r="BK1366" s="13"/>
      <c r="BL1366" s="13">
        <v>6.5357142857142856</v>
      </c>
      <c r="BM1366" s="13">
        <v>6.25</v>
      </c>
      <c r="BN1366" s="13">
        <v>4.9285714285714288</v>
      </c>
      <c r="BO1366" s="13">
        <v>2.2857142857142856</v>
      </c>
      <c r="BP1366" s="13">
        <v>1.3214285714285714</v>
      </c>
      <c r="BQ1366" s="13">
        <v>0.75</v>
      </c>
      <c r="BR1366" s="13">
        <v>0.6785714285714286</v>
      </c>
      <c r="BS1366" s="13">
        <v>0.6071428571428571</v>
      </c>
      <c r="BT1366" s="13">
        <v>0.2857142857142857</v>
      </c>
      <c r="BU1366" s="13">
        <v>0.2857142857142857</v>
      </c>
      <c r="BV1366" s="13">
        <v>7.1428571428571425E-2</v>
      </c>
      <c r="BW1366" s="13">
        <v>7.1428571428571425E-2</v>
      </c>
      <c r="BX1366" s="13"/>
      <c r="BY1366" s="13"/>
      <c r="BZ1366" s="13"/>
      <c r="CA1366" s="13"/>
      <c r="CB1366" s="13"/>
      <c r="CC1366" s="13"/>
      <c r="CD1366" s="13"/>
      <c r="CE1366" s="13">
        <v>160.5816666665487</v>
      </c>
    </row>
    <row r="1367" spans="1:83" x14ac:dyDescent="0.2">
      <c r="A1367" s="10" t="s">
        <v>33</v>
      </c>
      <c r="B1367" s="10">
        <v>812</v>
      </c>
      <c r="C1367" s="10" t="s">
        <v>157</v>
      </c>
      <c r="D1367" s="10">
        <v>2025</v>
      </c>
      <c r="E1367" s="13">
        <v>2</v>
      </c>
      <c r="F1367" s="13" t="s">
        <v>1666</v>
      </c>
      <c r="G1367" s="13">
        <v>206743.1300000005</v>
      </c>
      <c r="H1367" s="13">
        <v>206743.13000000047</v>
      </c>
      <c r="I1367" s="13">
        <v>202489.09000000046</v>
      </c>
      <c r="J1367" s="13">
        <v>171261.00000000023</v>
      </c>
      <c r="K1367" s="13">
        <v>136778.00000000023</v>
      </c>
      <c r="L1367" s="13">
        <v>119057.00000000019</v>
      </c>
      <c r="M1367" s="13">
        <v>106134.00000000019</v>
      </c>
      <c r="N1367" s="13">
        <v>99227.000000000218</v>
      </c>
      <c r="O1367" s="13">
        <v>80220</v>
      </c>
      <c r="P1367" s="13">
        <v>73947.999999999971</v>
      </c>
      <c r="Q1367" s="13">
        <v>24207.000000000004</v>
      </c>
      <c r="R1367" s="13">
        <v>24207.000000000004</v>
      </c>
      <c r="S1367" s="13">
        <v>12144</v>
      </c>
      <c r="T1367" s="13">
        <v>12144</v>
      </c>
      <c r="U1367" s="13">
        <v>12144</v>
      </c>
      <c r="V1367" s="13"/>
      <c r="W1367" s="13"/>
      <c r="X1367" s="13"/>
      <c r="Y1367" s="13"/>
      <c r="Z1367" s="13">
        <v>7383.683214285732</v>
      </c>
      <c r="AA1367" s="13">
        <v>7383.6832142857311</v>
      </c>
      <c r="AB1367" s="13">
        <v>7231.7532142857308</v>
      </c>
      <c r="AC1367" s="13">
        <v>6116.4642857142944</v>
      </c>
      <c r="AD1367" s="13">
        <v>4884.9285714285797</v>
      </c>
      <c r="AE1367" s="13">
        <v>4252.035714285721</v>
      </c>
      <c r="AF1367" s="13">
        <v>3790.5000000000068</v>
      </c>
      <c r="AG1367" s="13">
        <v>3543.8214285714362</v>
      </c>
      <c r="AH1367" s="13">
        <v>2865</v>
      </c>
      <c r="AI1367" s="13">
        <v>2640.9999999999991</v>
      </c>
      <c r="AJ1367" s="13">
        <v>864.53571428571445</v>
      </c>
      <c r="AK1367" s="13">
        <v>864.53571428571445</v>
      </c>
      <c r="AL1367" s="13">
        <v>433.71428571428572</v>
      </c>
      <c r="AM1367" s="13">
        <v>433.71428571428572</v>
      </c>
      <c r="AN1367" s="13">
        <v>433.71428571428572</v>
      </c>
      <c r="AO1367" s="13"/>
      <c r="AP1367" s="13"/>
      <c r="AQ1367" s="13"/>
      <c r="AR1367" s="13"/>
      <c r="AS1367" s="13">
        <v>266</v>
      </c>
      <c r="AT1367" s="13">
        <v>255</v>
      </c>
      <c r="AU1367" s="13">
        <v>220</v>
      </c>
      <c r="AV1367" s="13">
        <v>126</v>
      </c>
      <c r="AW1367" s="13">
        <v>70</v>
      </c>
      <c r="AX1367" s="13">
        <v>50</v>
      </c>
      <c r="AY1367" s="13">
        <v>38</v>
      </c>
      <c r="AZ1367" s="13">
        <v>33</v>
      </c>
      <c r="BA1367" s="13">
        <v>22</v>
      </c>
      <c r="BB1367" s="13">
        <v>19</v>
      </c>
      <c r="BC1367" s="13">
        <v>3</v>
      </c>
      <c r="BD1367" s="13">
        <v>3</v>
      </c>
      <c r="BE1367" s="13">
        <v>1</v>
      </c>
      <c r="BF1367" s="13">
        <v>1</v>
      </c>
      <c r="BG1367" s="13">
        <v>1</v>
      </c>
      <c r="BH1367" s="13"/>
      <c r="BI1367" s="13"/>
      <c r="BJ1367" s="13"/>
      <c r="BK1367" s="13"/>
      <c r="BL1367" s="13">
        <v>9.5</v>
      </c>
      <c r="BM1367" s="13">
        <v>9.1071428571428577</v>
      </c>
      <c r="BN1367" s="13">
        <v>7.8571428571428568</v>
      </c>
      <c r="BO1367" s="13">
        <v>4.5</v>
      </c>
      <c r="BP1367" s="13">
        <v>2.5</v>
      </c>
      <c r="BQ1367" s="13">
        <v>1.7857142857142858</v>
      </c>
      <c r="BR1367" s="13">
        <v>1.3571428571428572</v>
      </c>
      <c r="BS1367" s="13">
        <v>1.1785714285714286</v>
      </c>
      <c r="BT1367" s="13">
        <v>0.7857142857142857</v>
      </c>
      <c r="BU1367" s="13">
        <v>0.6785714285714286</v>
      </c>
      <c r="BV1367" s="13">
        <v>0.10714285714285714</v>
      </c>
      <c r="BW1367" s="13">
        <v>0.10714285714285714</v>
      </c>
      <c r="BX1367" s="13">
        <v>3.5714285714285712E-2</v>
      </c>
      <c r="BY1367" s="13">
        <v>3.5714285714285712E-2</v>
      </c>
      <c r="BZ1367" s="13">
        <v>3.5714285714285712E-2</v>
      </c>
      <c r="CA1367" s="13"/>
      <c r="CB1367" s="13"/>
      <c r="CC1367" s="13"/>
      <c r="CD1367" s="13"/>
      <c r="CE1367" s="13">
        <v>144.39055555622326</v>
      </c>
    </row>
    <row r="1368" spans="1:83" x14ac:dyDescent="0.2">
      <c r="A1368" s="10" t="s">
        <v>33</v>
      </c>
      <c r="B1368" s="10">
        <v>832</v>
      </c>
      <c r="C1368" s="10" t="s">
        <v>115</v>
      </c>
      <c r="D1368" s="10">
        <v>2025</v>
      </c>
      <c r="E1368" s="13">
        <v>2</v>
      </c>
      <c r="F1368" s="13" t="s">
        <v>1676</v>
      </c>
      <c r="G1368" s="13">
        <v>170445.24000000002</v>
      </c>
      <c r="H1368" s="13">
        <v>170445.24000000002</v>
      </c>
      <c r="I1368" s="13">
        <v>166421.28000000012</v>
      </c>
      <c r="J1368" s="13">
        <v>141144.1200000002</v>
      </c>
      <c r="K1368" s="13">
        <v>126151.02000000019</v>
      </c>
      <c r="L1368" s="13">
        <v>110736.0000000002</v>
      </c>
      <c r="M1368" s="13">
        <v>102081.00000000016</v>
      </c>
      <c r="N1368" s="13">
        <v>96835.000000000116</v>
      </c>
      <c r="O1368" s="13">
        <v>77165.999999999971</v>
      </c>
      <c r="P1368" s="13">
        <v>72963.999999999971</v>
      </c>
      <c r="Q1368" s="13">
        <v>39683</v>
      </c>
      <c r="R1368" s="13">
        <v>39683</v>
      </c>
      <c r="S1368" s="13">
        <v>22382</v>
      </c>
      <c r="T1368" s="13">
        <v>22382</v>
      </c>
      <c r="U1368" s="13">
        <v>22382</v>
      </c>
      <c r="V1368" s="13">
        <v>22382</v>
      </c>
      <c r="W1368" s="13">
        <v>22382</v>
      </c>
      <c r="X1368" s="13"/>
      <c r="Y1368" s="13"/>
      <c r="Z1368" s="13">
        <v>6087.3300000000008</v>
      </c>
      <c r="AA1368" s="13">
        <v>6087.3300000000008</v>
      </c>
      <c r="AB1368" s="13">
        <v>5943.617142857147</v>
      </c>
      <c r="AC1368" s="13">
        <v>5040.8614285714357</v>
      </c>
      <c r="AD1368" s="13">
        <v>4505.3935714285781</v>
      </c>
      <c r="AE1368" s="13">
        <v>3954.8571428571499</v>
      </c>
      <c r="AF1368" s="13">
        <v>3645.7500000000059</v>
      </c>
      <c r="AG1368" s="13">
        <v>3458.3928571428614</v>
      </c>
      <c r="AH1368" s="13">
        <v>2755.9285714285702</v>
      </c>
      <c r="AI1368" s="13">
        <v>2605.8571428571418</v>
      </c>
      <c r="AJ1368" s="13">
        <v>1417.25</v>
      </c>
      <c r="AK1368" s="13">
        <v>1417.25</v>
      </c>
      <c r="AL1368" s="13">
        <v>799.35714285714289</v>
      </c>
      <c r="AM1368" s="13">
        <v>799.35714285714289</v>
      </c>
      <c r="AN1368" s="13">
        <v>799.35714285714289</v>
      </c>
      <c r="AO1368" s="13">
        <v>799.35714285714289</v>
      </c>
      <c r="AP1368" s="13">
        <v>799.35714285714289</v>
      </c>
      <c r="AQ1368" s="13"/>
      <c r="AR1368" s="13"/>
      <c r="AS1368" s="13">
        <v>207</v>
      </c>
      <c r="AT1368" s="13">
        <v>193</v>
      </c>
      <c r="AU1368" s="13">
        <v>159</v>
      </c>
      <c r="AV1368" s="13">
        <v>81</v>
      </c>
      <c r="AW1368" s="13">
        <v>57</v>
      </c>
      <c r="AX1368" s="13">
        <v>40</v>
      </c>
      <c r="AY1368" s="13">
        <v>32</v>
      </c>
      <c r="AZ1368" s="13">
        <v>28</v>
      </c>
      <c r="BA1368" s="13">
        <v>16</v>
      </c>
      <c r="BB1368" s="13">
        <v>14</v>
      </c>
      <c r="BC1368" s="13">
        <v>4</v>
      </c>
      <c r="BD1368" s="13">
        <v>4</v>
      </c>
      <c r="BE1368" s="13">
        <v>1</v>
      </c>
      <c r="BF1368" s="13">
        <v>1</v>
      </c>
      <c r="BG1368" s="13">
        <v>1</v>
      </c>
      <c r="BH1368" s="13">
        <v>1</v>
      </c>
      <c r="BI1368" s="13">
        <v>1</v>
      </c>
      <c r="BJ1368" s="13"/>
      <c r="BK1368" s="13"/>
      <c r="BL1368" s="13">
        <v>7.3928571428571432</v>
      </c>
      <c r="BM1368" s="13">
        <v>6.8928571428571432</v>
      </c>
      <c r="BN1368" s="13">
        <v>5.6785714285714288</v>
      </c>
      <c r="BO1368" s="13">
        <v>2.8928571428571428</v>
      </c>
      <c r="BP1368" s="13">
        <v>2.0357142857142856</v>
      </c>
      <c r="BQ1368" s="13">
        <v>1.4285714285714286</v>
      </c>
      <c r="BR1368" s="13">
        <v>1.1428571428571428</v>
      </c>
      <c r="BS1368" s="13">
        <v>1</v>
      </c>
      <c r="BT1368" s="13">
        <v>0.5714285714285714</v>
      </c>
      <c r="BU1368" s="13">
        <v>0.5</v>
      </c>
      <c r="BV1368" s="13">
        <v>0.14285714285714285</v>
      </c>
      <c r="BW1368" s="13">
        <v>0.14285714285714285</v>
      </c>
      <c r="BX1368" s="13">
        <v>3.5714285714285712E-2</v>
      </c>
      <c r="BY1368" s="13">
        <v>3.5714285714285712E-2</v>
      </c>
      <c r="BZ1368" s="13">
        <v>3.5714285714285712E-2</v>
      </c>
      <c r="CA1368" s="13">
        <v>3.5714285714285712E-2</v>
      </c>
      <c r="CB1368" s="13">
        <v>3.5714285714285712E-2</v>
      </c>
      <c r="CC1368" s="13"/>
      <c r="CD1368" s="13"/>
      <c r="CE1368" s="13">
        <v>130.13555555551079</v>
      </c>
    </row>
    <row r="1369" spans="1:83" x14ac:dyDescent="0.2">
      <c r="A1369" s="10" t="s">
        <v>33</v>
      </c>
      <c r="B1369" s="10">
        <v>552</v>
      </c>
      <c r="C1369" s="10" t="s">
        <v>180</v>
      </c>
      <c r="D1369" s="10">
        <v>2025</v>
      </c>
      <c r="E1369" s="13">
        <v>2</v>
      </c>
      <c r="F1369" s="13" t="s">
        <v>1670</v>
      </c>
      <c r="G1369" s="13">
        <v>1062</v>
      </c>
      <c r="H1369" s="13">
        <v>1062</v>
      </c>
      <c r="I1369" s="13">
        <v>1062</v>
      </c>
      <c r="J1369" s="13">
        <v>1062</v>
      </c>
      <c r="K1369" s="13">
        <v>1062</v>
      </c>
      <c r="L1369" s="13">
        <v>1062</v>
      </c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>
        <v>37.928571428571431</v>
      </c>
      <c r="AA1369" s="13">
        <v>37.928571428571431</v>
      </c>
      <c r="AB1369" s="13">
        <v>37.928571428571431</v>
      </c>
      <c r="AC1369" s="13">
        <v>37.928571428571431</v>
      </c>
      <c r="AD1369" s="13">
        <v>37.928571428571431</v>
      </c>
      <c r="AE1369" s="13">
        <v>37.928571428571431</v>
      </c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>
        <v>1</v>
      </c>
      <c r="AT1369" s="13">
        <v>1</v>
      </c>
      <c r="AU1369" s="13">
        <v>1</v>
      </c>
      <c r="AV1369" s="13">
        <v>1</v>
      </c>
      <c r="AW1369" s="13">
        <v>1</v>
      </c>
      <c r="AX1369" s="13">
        <v>1</v>
      </c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>
        <v>3.5714285714285712E-2</v>
      </c>
      <c r="BM1369" s="13">
        <v>3.5714285714285712E-2</v>
      </c>
      <c r="BN1369" s="13">
        <v>3.5714285714285712E-2</v>
      </c>
      <c r="BO1369" s="13">
        <v>3.5714285714285712E-2</v>
      </c>
      <c r="BP1369" s="13">
        <v>3.5714285714285712E-2</v>
      </c>
      <c r="BQ1369" s="13">
        <v>3.5714285714285712E-2</v>
      </c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</row>
    <row r="1370" spans="1:83" x14ac:dyDescent="0.2">
      <c r="A1370" s="10" t="s">
        <v>35</v>
      </c>
      <c r="B1370" s="10">
        <v>805</v>
      </c>
      <c r="C1370" s="10" t="s">
        <v>137</v>
      </c>
      <c r="D1370" s="10">
        <v>2025</v>
      </c>
      <c r="E1370" s="13">
        <v>2</v>
      </c>
      <c r="F1370" s="13" t="s">
        <v>1691</v>
      </c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>
        <v>1.83</v>
      </c>
    </row>
    <row r="1371" spans="1:83" x14ac:dyDescent="0.2">
      <c r="A1371" s="10" t="s">
        <v>35</v>
      </c>
      <c r="B1371" s="10">
        <v>835</v>
      </c>
      <c r="C1371" s="10" t="s">
        <v>121</v>
      </c>
      <c r="D1371" s="10">
        <v>2025</v>
      </c>
      <c r="E1371" s="13">
        <v>2</v>
      </c>
      <c r="F1371" s="13" t="s">
        <v>1693</v>
      </c>
      <c r="G1371" s="13">
        <v>22183.02</v>
      </c>
      <c r="H1371" s="13">
        <v>22183.02</v>
      </c>
      <c r="I1371" s="13">
        <v>21623</v>
      </c>
      <c r="J1371" s="13">
        <v>17746</v>
      </c>
      <c r="K1371" s="13">
        <v>15768</v>
      </c>
      <c r="L1371" s="13">
        <v>12432</v>
      </c>
      <c r="M1371" s="13">
        <v>10193</v>
      </c>
      <c r="N1371" s="13">
        <v>10193</v>
      </c>
      <c r="O1371" s="13">
        <v>7074</v>
      </c>
      <c r="P1371" s="13">
        <v>7074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>
        <v>792.25071428571425</v>
      </c>
      <c r="AA1371" s="13">
        <v>792.25071428571425</v>
      </c>
      <c r="AB1371" s="13">
        <v>772.25</v>
      </c>
      <c r="AC1371" s="13">
        <v>633.78571428571433</v>
      </c>
      <c r="AD1371" s="13">
        <v>563.14285714285711</v>
      </c>
      <c r="AE1371" s="13">
        <v>444</v>
      </c>
      <c r="AF1371" s="13">
        <v>364.03571428571428</v>
      </c>
      <c r="AG1371" s="13">
        <v>364.03571428571428</v>
      </c>
      <c r="AH1371" s="13">
        <v>252.64285714285714</v>
      </c>
      <c r="AI1371" s="13">
        <v>252.64285714285714</v>
      </c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>
        <v>32</v>
      </c>
      <c r="AT1371" s="13">
        <v>30</v>
      </c>
      <c r="AU1371" s="13">
        <v>25</v>
      </c>
      <c r="AV1371" s="13">
        <v>13</v>
      </c>
      <c r="AW1371" s="13">
        <v>10</v>
      </c>
      <c r="AX1371" s="13">
        <v>6</v>
      </c>
      <c r="AY1371" s="13">
        <v>4</v>
      </c>
      <c r="AZ1371" s="13">
        <v>4</v>
      </c>
      <c r="BA1371" s="13">
        <v>2</v>
      </c>
      <c r="BB1371" s="13">
        <v>2</v>
      </c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>
        <v>1.1428571428571428</v>
      </c>
      <c r="BM1371" s="13">
        <v>1.0714285714285714</v>
      </c>
      <c r="BN1371" s="13">
        <v>0.8928571428571429</v>
      </c>
      <c r="BO1371" s="13">
        <v>0.4642857142857143</v>
      </c>
      <c r="BP1371" s="13">
        <v>0.35714285714285715</v>
      </c>
      <c r="BQ1371" s="13">
        <v>0.21428571428571427</v>
      </c>
      <c r="BR1371" s="13">
        <v>0.14285714285714285</v>
      </c>
      <c r="BS1371" s="13">
        <v>0.14285714285714285</v>
      </c>
      <c r="BT1371" s="13">
        <v>7.1428571428571425E-2</v>
      </c>
      <c r="BU1371" s="13">
        <v>7.1428571428571425E-2</v>
      </c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>
        <v>27.263333333418704</v>
      </c>
    </row>
    <row r="1372" spans="1:83" x14ac:dyDescent="0.2">
      <c r="A1372" s="10" t="s">
        <v>35</v>
      </c>
      <c r="B1372" s="10">
        <v>886</v>
      </c>
      <c r="C1372" s="10" t="s">
        <v>116</v>
      </c>
      <c r="D1372" s="10">
        <v>2025</v>
      </c>
      <c r="E1372" s="13">
        <v>2</v>
      </c>
      <c r="F1372" s="13" t="s">
        <v>1692</v>
      </c>
      <c r="G1372" s="13">
        <v>119</v>
      </c>
      <c r="H1372" s="13">
        <v>119</v>
      </c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>
        <v>4.25</v>
      </c>
      <c r="AA1372" s="13">
        <v>4.25</v>
      </c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>
        <v>1</v>
      </c>
      <c r="AT1372" s="13">
        <v>1</v>
      </c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>
        <v>3.5714285714285712E-2</v>
      </c>
      <c r="BM1372" s="13">
        <v>3.5714285714285712E-2</v>
      </c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</row>
    <row r="1373" spans="1:83" x14ac:dyDescent="0.2">
      <c r="A1373" s="10" t="s">
        <v>35</v>
      </c>
      <c r="B1373" s="10">
        <v>557</v>
      </c>
      <c r="C1373" s="10" t="s">
        <v>182</v>
      </c>
      <c r="D1373" s="10">
        <v>2025</v>
      </c>
      <c r="E1373" s="13">
        <v>2</v>
      </c>
      <c r="F1373" s="13" t="s">
        <v>1686</v>
      </c>
      <c r="G1373" s="13">
        <v>788</v>
      </c>
      <c r="H1373" s="13">
        <v>788</v>
      </c>
      <c r="I1373" s="13">
        <v>788</v>
      </c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>
        <v>28.142857142857142</v>
      </c>
      <c r="AA1373" s="13">
        <v>28.142857142857142</v>
      </c>
      <c r="AB1373" s="13">
        <v>28.142857142857142</v>
      </c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>
        <v>2</v>
      </c>
      <c r="AT1373" s="13">
        <v>2</v>
      </c>
      <c r="AU1373" s="13">
        <v>2</v>
      </c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>
        <v>7.1428571428571425E-2</v>
      </c>
      <c r="BM1373" s="13">
        <v>7.1428571428571425E-2</v>
      </c>
      <c r="BN1373" s="13">
        <v>7.1428571428571425E-2</v>
      </c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>
        <v>6.7472222222713754</v>
      </c>
    </row>
    <row r="1374" spans="1:83" x14ac:dyDescent="0.2">
      <c r="A1374" s="10" t="s">
        <v>35</v>
      </c>
      <c r="B1374" s="10">
        <v>838</v>
      </c>
      <c r="C1374" s="10" t="s">
        <v>98</v>
      </c>
      <c r="D1374" s="10">
        <v>2025</v>
      </c>
      <c r="E1374" s="13">
        <v>2</v>
      </c>
      <c r="F1374" s="13" t="s">
        <v>1685</v>
      </c>
      <c r="G1374" s="13">
        <v>256639.24000000002</v>
      </c>
      <c r="H1374" s="13">
        <v>256639.24000000005</v>
      </c>
      <c r="I1374" s="13">
        <v>248155.08000000022</v>
      </c>
      <c r="J1374" s="13">
        <v>201173.02000000028</v>
      </c>
      <c r="K1374" s="13">
        <v>169687.02000000022</v>
      </c>
      <c r="L1374" s="13">
        <v>147639.00000000015</v>
      </c>
      <c r="M1374" s="13">
        <v>138930.00000000015</v>
      </c>
      <c r="N1374" s="13">
        <v>127317.0000000001</v>
      </c>
      <c r="O1374" s="13">
        <v>108327.00000000015</v>
      </c>
      <c r="P1374" s="13">
        <v>106302.00000000015</v>
      </c>
      <c r="Q1374" s="13">
        <v>56109.999999999978</v>
      </c>
      <c r="R1374" s="13">
        <v>51109.999999999978</v>
      </c>
      <c r="S1374" s="13">
        <v>28215</v>
      </c>
      <c r="T1374" s="13">
        <v>28215</v>
      </c>
      <c r="U1374" s="13">
        <v>28215</v>
      </c>
      <c r="V1374" s="13">
        <v>15371</v>
      </c>
      <c r="W1374" s="13"/>
      <c r="X1374" s="13"/>
      <c r="Y1374" s="13"/>
      <c r="Z1374" s="13">
        <v>9165.687142857143</v>
      </c>
      <c r="AA1374" s="13">
        <v>9165.6871428571449</v>
      </c>
      <c r="AB1374" s="13">
        <v>8862.6814285714372</v>
      </c>
      <c r="AC1374" s="13">
        <v>7184.7507142857239</v>
      </c>
      <c r="AD1374" s="13">
        <v>6060.2507142857221</v>
      </c>
      <c r="AE1374" s="13">
        <v>5272.8214285714339</v>
      </c>
      <c r="AF1374" s="13">
        <v>4961.7857142857192</v>
      </c>
      <c r="AG1374" s="13">
        <v>4547.0357142857183</v>
      </c>
      <c r="AH1374" s="13">
        <v>3868.8214285714339</v>
      </c>
      <c r="AI1374" s="13">
        <v>3796.500000000005</v>
      </c>
      <c r="AJ1374" s="13">
        <v>2003.9285714285706</v>
      </c>
      <c r="AK1374" s="13">
        <v>1825.357142857142</v>
      </c>
      <c r="AL1374" s="13">
        <v>1007.6785714285714</v>
      </c>
      <c r="AM1374" s="13">
        <v>1007.6785714285714</v>
      </c>
      <c r="AN1374" s="13">
        <v>1007.6785714285714</v>
      </c>
      <c r="AO1374" s="13">
        <v>548.96428571428567</v>
      </c>
      <c r="AP1374" s="13"/>
      <c r="AQ1374" s="13"/>
      <c r="AR1374" s="13"/>
      <c r="AS1374" s="13">
        <v>374</v>
      </c>
      <c r="AT1374" s="13">
        <v>346</v>
      </c>
      <c r="AU1374" s="13">
        <v>276</v>
      </c>
      <c r="AV1374" s="13">
        <v>129</v>
      </c>
      <c r="AW1374" s="13">
        <v>78</v>
      </c>
      <c r="AX1374" s="13">
        <v>53</v>
      </c>
      <c r="AY1374" s="13">
        <v>45</v>
      </c>
      <c r="AZ1374" s="13">
        <v>36</v>
      </c>
      <c r="BA1374" s="13">
        <v>24</v>
      </c>
      <c r="BB1374" s="13">
        <v>23</v>
      </c>
      <c r="BC1374" s="13">
        <v>7</v>
      </c>
      <c r="BD1374" s="13">
        <v>6</v>
      </c>
      <c r="BE1374" s="13">
        <v>2</v>
      </c>
      <c r="BF1374" s="13">
        <v>2</v>
      </c>
      <c r="BG1374" s="13">
        <v>2</v>
      </c>
      <c r="BH1374" s="13">
        <v>1</v>
      </c>
      <c r="BI1374" s="13"/>
      <c r="BJ1374" s="13"/>
      <c r="BK1374" s="13"/>
      <c r="BL1374" s="13">
        <v>13.357142857142858</v>
      </c>
      <c r="BM1374" s="13">
        <v>12.357142857142858</v>
      </c>
      <c r="BN1374" s="13">
        <v>9.8571428571428577</v>
      </c>
      <c r="BO1374" s="13">
        <v>4.6071428571428568</v>
      </c>
      <c r="BP1374" s="13">
        <v>2.7857142857142856</v>
      </c>
      <c r="BQ1374" s="13">
        <v>1.8928571428571428</v>
      </c>
      <c r="BR1374" s="13">
        <v>1.6071428571428572</v>
      </c>
      <c r="BS1374" s="13">
        <v>1.2857142857142858</v>
      </c>
      <c r="BT1374" s="13">
        <v>0.8571428571428571</v>
      </c>
      <c r="BU1374" s="13">
        <v>0.8214285714285714</v>
      </c>
      <c r="BV1374" s="13">
        <v>0.25</v>
      </c>
      <c r="BW1374" s="13">
        <v>0.21428571428571427</v>
      </c>
      <c r="BX1374" s="13">
        <v>7.1428571428571425E-2</v>
      </c>
      <c r="BY1374" s="13">
        <v>7.1428571428571425E-2</v>
      </c>
      <c r="BZ1374" s="13">
        <v>7.1428571428571425E-2</v>
      </c>
      <c r="CA1374" s="13">
        <v>3.5714285714285712E-2</v>
      </c>
      <c r="CB1374" s="13"/>
      <c r="CC1374" s="13"/>
      <c r="CD1374" s="13"/>
      <c r="CE1374" s="13">
        <v>164.36249999993015</v>
      </c>
    </row>
    <row r="1375" spans="1:83" x14ac:dyDescent="0.2">
      <c r="A1375" s="10" t="s">
        <v>35</v>
      </c>
      <c r="B1375" s="10">
        <v>840</v>
      </c>
      <c r="C1375" s="10" t="s">
        <v>159</v>
      </c>
      <c r="D1375" s="10">
        <v>2025</v>
      </c>
      <c r="E1375" s="13">
        <v>2</v>
      </c>
      <c r="F1375" s="13" t="s">
        <v>1690</v>
      </c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>
        <v>0.04</v>
      </c>
    </row>
    <row r="1376" spans="1:83" x14ac:dyDescent="0.2">
      <c r="A1376" s="10" t="s">
        <v>35</v>
      </c>
      <c r="B1376" s="10">
        <v>817</v>
      </c>
      <c r="C1376" s="10" t="s">
        <v>93</v>
      </c>
      <c r="D1376" s="10">
        <v>2025</v>
      </c>
      <c r="E1376" s="13">
        <v>2</v>
      </c>
      <c r="F1376" s="13" t="s">
        <v>1684</v>
      </c>
      <c r="G1376" s="13">
        <v>197568.18</v>
      </c>
      <c r="H1376" s="13">
        <v>197568.18</v>
      </c>
      <c r="I1376" s="13">
        <v>195078.12000000005</v>
      </c>
      <c r="J1376" s="13">
        <v>171694.02000000002</v>
      </c>
      <c r="K1376" s="13">
        <v>147740.00000000012</v>
      </c>
      <c r="L1376" s="13">
        <v>133602.00000000017</v>
      </c>
      <c r="M1376" s="13">
        <v>122550.00000000017</v>
      </c>
      <c r="N1376" s="13">
        <v>111042.00000000016</v>
      </c>
      <c r="O1376" s="13">
        <v>92452.000000000029</v>
      </c>
      <c r="P1376" s="13">
        <v>81252.000000000015</v>
      </c>
      <c r="Q1376" s="13">
        <v>41718.999999999993</v>
      </c>
      <c r="R1376" s="13">
        <v>41718.999999999993</v>
      </c>
      <c r="S1376" s="13">
        <v>30486</v>
      </c>
      <c r="T1376" s="13">
        <v>30486</v>
      </c>
      <c r="U1376" s="13">
        <v>30486</v>
      </c>
      <c r="V1376" s="13">
        <v>16774</v>
      </c>
      <c r="W1376" s="13"/>
      <c r="X1376" s="13"/>
      <c r="Y1376" s="13"/>
      <c r="Z1376" s="13">
        <v>7056.0064285714279</v>
      </c>
      <c r="AA1376" s="13">
        <v>7056.0064285714279</v>
      </c>
      <c r="AB1376" s="13">
        <v>6967.0757142857165</v>
      </c>
      <c r="AC1376" s="13">
        <v>6131.9292857142864</v>
      </c>
      <c r="AD1376" s="13">
        <v>5276.4285714285752</v>
      </c>
      <c r="AE1376" s="13">
        <v>4771.5000000000064</v>
      </c>
      <c r="AF1376" s="13">
        <v>4376.7857142857201</v>
      </c>
      <c r="AG1376" s="13">
        <v>3965.7857142857201</v>
      </c>
      <c r="AH1376" s="13">
        <v>3301.857142857144</v>
      </c>
      <c r="AI1376" s="13">
        <v>2901.8571428571436</v>
      </c>
      <c r="AJ1376" s="13">
        <v>1489.9642857142856</v>
      </c>
      <c r="AK1376" s="13">
        <v>1489.9642857142856</v>
      </c>
      <c r="AL1376" s="13">
        <v>1088.7857142857142</v>
      </c>
      <c r="AM1376" s="13">
        <v>1088.7857142857142</v>
      </c>
      <c r="AN1376" s="13">
        <v>1088.7857142857142</v>
      </c>
      <c r="AO1376" s="13">
        <v>599.07142857142856</v>
      </c>
      <c r="AP1376" s="13"/>
      <c r="AQ1376" s="13"/>
      <c r="AR1376" s="13"/>
      <c r="AS1376" s="13">
        <v>208</v>
      </c>
      <c r="AT1376" s="13">
        <v>201</v>
      </c>
      <c r="AU1376" s="13">
        <v>180</v>
      </c>
      <c r="AV1376" s="13">
        <v>106</v>
      </c>
      <c r="AW1376" s="13">
        <v>67</v>
      </c>
      <c r="AX1376" s="13">
        <v>51</v>
      </c>
      <c r="AY1376" s="13">
        <v>41</v>
      </c>
      <c r="AZ1376" s="13">
        <v>32</v>
      </c>
      <c r="BA1376" s="13">
        <v>21</v>
      </c>
      <c r="BB1376" s="13">
        <v>16</v>
      </c>
      <c r="BC1376" s="13">
        <v>4</v>
      </c>
      <c r="BD1376" s="13">
        <v>4</v>
      </c>
      <c r="BE1376" s="13">
        <v>2</v>
      </c>
      <c r="BF1376" s="13">
        <v>2</v>
      </c>
      <c r="BG1376" s="13">
        <v>2</v>
      </c>
      <c r="BH1376" s="13">
        <v>1</v>
      </c>
      <c r="BI1376" s="13"/>
      <c r="BJ1376" s="13"/>
      <c r="BK1376" s="13"/>
      <c r="BL1376" s="13">
        <v>7.4285714285714288</v>
      </c>
      <c r="BM1376" s="13">
        <v>7.1785714285714288</v>
      </c>
      <c r="BN1376" s="13">
        <v>6.4285714285714288</v>
      </c>
      <c r="BO1376" s="13">
        <v>3.7857142857142856</v>
      </c>
      <c r="BP1376" s="13">
        <v>2.3928571428571428</v>
      </c>
      <c r="BQ1376" s="13">
        <v>1.8214285714285714</v>
      </c>
      <c r="BR1376" s="13">
        <v>1.4642857142857142</v>
      </c>
      <c r="BS1376" s="13">
        <v>1.1428571428571428</v>
      </c>
      <c r="BT1376" s="13">
        <v>0.75</v>
      </c>
      <c r="BU1376" s="13">
        <v>0.5714285714285714</v>
      </c>
      <c r="BV1376" s="13">
        <v>0.14285714285714285</v>
      </c>
      <c r="BW1376" s="13">
        <v>0.14285714285714285</v>
      </c>
      <c r="BX1376" s="13">
        <v>7.1428571428571425E-2</v>
      </c>
      <c r="BY1376" s="13">
        <v>7.1428571428571425E-2</v>
      </c>
      <c r="BZ1376" s="13">
        <v>7.1428571428571425E-2</v>
      </c>
      <c r="CA1376" s="13">
        <v>3.5714285714285712E-2</v>
      </c>
      <c r="CB1376" s="13"/>
      <c r="CC1376" s="13"/>
      <c r="CD1376" s="13"/>
      <c r="CE1376" s="13">
        <v>146.72499999962747</v>
      </c>
    </row>
    <row r="1377" spans="1:83" x14ac:dyDescent="0.2">
      <c r="A1377" s="10" t="s">
        <v>35</v>
      </c>
      <c r="B1377" s="10">
        <v>803</v>
      </c>
      <c r="C1377" s="10" t="s">
        <v>154</v>
      </c>
      <c r="D1377" s="10">
        <v>2025</v>
      </c>
      <c r="E1377" s="13">
        <v>2</v>
      </c>
      <c r="F1377" s="13" t="s">
        <v>1688</v>
      </c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>
        <v>1.5</v>
      </c>
    </row>
    <row r="1378" spans="1:83" x14ac:dyDescent="0.2">
      <c r="A1378" s="10" t="s">
        <v>35</v>
      </c>
      <c r="B1378" s="10">
        <v>544</v>
      </c>
      <c r="C1378" s="10" t="s">
        <v>99</v>
      </c>
      <c r="D1378" s="10">
        <v>2025</v>
      </c>
      <c r="E1378" s="13">
        <v>2</v>
      </c>
      <c r="F1378" s="13" t="s">
        <v>1678</v>
      </c>
      <c r="G1378" s="13">
        <v>39290.019999999997</v>
      </c>
      <c r="H1378" s="13">
        <v>39290.01999999999</v>
      </c>
      <c r="I1378" s="13">
        <v>38366.999999999993</v>
      </c>
      <c r="J1378" s="13">
        <v>33379</v>
      </c>
      <c r="K1378" s="13">
        <v>27769</v>
      </c>
      <c r="L1378" s="13">
        <v>22515.999999999996</v>
      </c>
      <c r="M1378" s="13">
        <v>21389</v>
      </c>
      <c r="N1378" s="13">
        <v>17301.999999999996</v>
      </c>
      <c r="O1378" s="13">
        <v>12673.000000000002</v>
      </c>
      <c r="P1378" s="13">
        <v>12673.000000000002</v>
      </c>
      <c r="Q1378" s="13">
        <v>5499.9999999999991</v>
      </c>
      <c r="R1378" s="13">
        <v>5499.9999999999991</v>
      </c>
      <c r="S1378" s="13"/>
      <c r="T1378" s="13"/>
      <c r="U1378" s="13"/>
      <c r="V1378" s="13"/>
      <c r="W1378" s="13"/>
      <c r="X1378" s="13"/>
      <c r="Y1378" s="13"/>
      <c r="Z1378" s="13">
        <v>1403.2149999999999</v>
      </c>
      <c r="AA1378" s="13">
        <v>1403.2149999999997</v>
      </c>
      <c r="AB1378" s="13">
        <v>1370.2499999999998</v>
      </c>
      <c r="AC1378" s="13">
        <v>1192.1071428571429</v>
      </c>
      <c r="AD1378" s="13">
        <v>991.75</v>
      </c>
      <c r="AE1378" s="13">
        <v>804.142857142857</v>
      </c>
      <c r="AF1378" s="13">
        <v>763.89285714285711</v>
      </c>
      <c r="AG1378" s="13">
        <v>617.92857142857133</v>
      </c>
      <c r="AH1378" s="13">
        <v>452.60714285714295</v>
      </c>
      <c r="AI1378" s="13">
        <v>452.60714285714295</v>
      </c>
      <c r="AJ1378" s="13">
        <v>196.42857142857139</v>
      </c>
      <c r="AK1378" s="13">
        <v>196.42857142857139</v>
      </c>
      <c r="AL1378" s="13"/>
      <c r="AM1378" s="13"/>
      <c r="AN1378" s="13"/>
      <c r="AO1378" s="13"/>
      <c r="AP1378" s="13"/>
      <c r="AQ1378" s="13"/>
      <c r="AR1378" s="13"/>
      <c r="AS1378" s="13">
        <v>52</v>
      </c>
      <c r="AT1378" s="13">
        <v>47</v>
      </c>
      <c r="AU1378" s="13">
        <v>41</v>
      </c>
      <c r="AV1378" s="13">
        <v>25</v>
      </c>
      <c r="AW1378" s="13">
        <v>16</v>
      </c>
      <c r="AX1378" s="13">
        <v>10</v>
      </c>
      <c r="AY1378" s="13">
        <v>9</v>
      </c>
      <c r="AZ1378" s="13">
        <v>6</v>
      </c>
      <c r="BA1378" s="13">
        <v>3</v>
      </c>
      <c r="BB1378" s="13">
        <v>3</v>
      </c>
      <c r="BC1378" s="13">
        <v>1</v>
      </c>
      <c r="BD1378" s="13">
        <v>1</v>
      </c>
      <c r="BE1378" s="13"/>
      <c r="BF1378" s="13"/>
      <c r="BG1378" s="13"/>
      <c r="BH1378" s="13"/>
      <c r="BI1378" s="13"/>
      <c r="BJ1378" s="13"/>
      <c r="BK1378" s="13"/>
      <c r="BL1378" s="13">
        <v>1.8571428571428572</v>
      </c>
      <c r="BM1378" s="13">
        <v>1.6785714285714286</v>
      </c>
      <c r="BN1378" s="13">
        <v>1.4642857142857142</v>
      </c>
      <c r="BO1378" s="13">
        <v>0.8928571428571429</v>
      </c>
      <c r="BP1378" s="13">
        <v>0.5714285714285714</v>
      </c>
      <c r="BQ1378" s="13">
        <v>0.35714285714285715</v>
      </c>
      <c r="BR1378" s="13">
        <v>0.32142857142857145</v>
      </c>
      <c r="BS1378" s="13">
        <v>0.21428571428571427</v>
      </c>
      <c r="BT1378" s="13">
        <v>0.10714285714285714</v>
      </c>
      <c r="BU1378" s="13">
        <v>0.10714285714285714</v>
      </c>
      <c r="BV1378" s="13">
        <v>3.5714285714285712E-2</v>
      </c>
      <c r="BW1378" s="13">
        <v>3.5714285714285712E-2</v>
      </c>
      <c r="BX1378" s="13"/>
      <c r="BY1378" s="13"/>
      <c r="BZ1378" s="13"/>
      <c r="CA1378" s="13"/>
      <c r="CB1378" s="13"/>
      <c r="CC1378" s="13"/>
      <c r="CD1378" s="13"/>
      <c r="CE1378" s="13">
        <v>121.84194444442633</v>
      </c>
    </row>
    <row r="1379" spans="1:83" x14ac:dyDescent="0.2">
      <c r="A1379" s="10" t="s">
        <v>35</v>
      </c>
      <c r="B1379" s="10">
        <v>552</v>
      </c>
      <c r="C1379" s="10" t="s">
        <v>180</v>
      </c>
      <c r="D1379" s="10">
        <v>2025</v>
      </c>
      <c r="E1379" s="13">
        <v>2</v>
      </c>
      <c r="F1379" s="13" t="s">
        <v>1683</v>
      </c>
      <c r="G1379" s="13">
        <v>179214.09000000005</v>
      </c>
      <c r="H1379" s="13">
        <v>179214.09000000005</v>
      </c>
      <c r="I1379" s="13">
        <v>176116.01000000007</v>
      </c>
      <c r="J1379" s="13">
        <v>145091.95000000007</v>
      </c>
      <c r="K1379" s="13">
        <v>122079.00000000006</v>
      </c>
      <c r="L1379" s="13">
        <v>100924.99999999996</v>
      </c>
      <c r="M1379" s="13">
        <v>95693</v>
      </c>
      <c r="N1379" s="13">
        <v>90546.000000000015</v>
      </c>
      <c r="O1379" s="13">
        <v>68779.999999999956</v>
      </c>
      <c r="P1379" s="13">
        <v>61568.999999999985</v>
      </c>
      <c r="Q1379" s="13">
        <v>18793.000000000004</v>
      </c>
      <c r="R1379" s="13">
        <v>18793.000000000004</v>
      </c>
      <c r="S1379" s="13">
        <v>12144</v>
      </c>
      <c r="T1379" s="13">
        <v>12144</v>
      </c>
      <c r="U1379" s="13">
        <v>12144</v>
      </c>
      <c r="V1379" s="13"/>
      <c r="W1379" s="13"/>
      <c r="X1379" s="13"/>
      <c r="Y1379" s="13"/>
      <c r="Z1379" s="13">
        <v>6400.5032142857162</v>
      </c>
      <c r="AA1379" s="13">
        <v>6400.5032142857162</v>
      </c>
      <c r="AB1379" s="13">
        <v>6289.8575000000028</v>
      </c>
      <c r="AC1379" s="13">
        <v>5181.8553571428592</v>
      </c>
      <c r="AD1379" s="13">
        <v>4359.9642857142881</v>
      </c>
      <c r="AE1379" s="13">
        <v>3604.464285714284</v>
      </c>
      <c r="AF1379" s="13">
        <v>3417.6071428571427</v>
      </c>
      <c r="AG1379" s="13">
        <v>3233.7857142857147</v>
      </c>
      <c r="AH1379" s="13">
        <v>2456.4285714285697</v>
      </c>
      <c r="AI1379" s="13">
        <v>2198.8928571428564</v>
      </c>
      <c r="AJ1379" s="13">
        <v>671.17857142857156</v>
      </c>
      <c r="AK1379" s="13">
        <v>671.17857142857156</v>
      </c>
      <c r="AL1379" s="13">
        <v>433.71428571428572</v>
      </c>
      <c r="AM1379" s="13">
        <v>433.71428571428572</v>
      </c>
      <c r="AN1379" s="13">
        <v>433.71428571428572</v>
      </c>
      <c r="AO1379" s="13"/>
      <c r="AP1379" s="13"/>
      <c r="AQ1379" s="13"/>
      <c r="AR1379" s="13"/>
      <c r="AS1379" s="13">
        <v>233</v>
      </c>
      <c r="AT1379" s="13">
        <v>221</v>
      </c>
      <c r="AU1379" s="13">
        <v>199</v>
      </c>
      <c r="AV1379" s="13">
        <v>103</v>
      </c>
      <c r="AW1379" s="13">
        <v>65</v>
      </c>
      <c r="AX1379" s="13">
        <v>41</v>
      </c>
      <c r="AY1379" s="13">
        <v>36</v>
      </c>
      <c r="AZ1379" s="13">
        <v>32</v>
      </c>
      <c r="BA1379" s="13">
        <v>19</v>
      </c>
      <c r="BB1379" s="13">
        <v>16</v>
      </c>
      <c r="BC1379" s="13">
        <v>2</v>
      </c>
      <c r="BD1379" s="13">
        <v>2</v>
      </c>
      <c r="BE1379" s="13">
        <v>1</v>
      </c>
      <c r="BF1379" s="13">
        <v>1</v>
      </c>
      <c r="BG1379" s="13">
        <v>1</v>
      </c>
      <c r="BH1379" s="13"/>
      <c r="BI1379" s="13"/>
      <c r="BJ1379" s="13"/>
      <c r="BK1379" s="13"/>
      <c r="BL1379" s="13">
        <v>8.3214285714285712</v>
      </c>
      <c r="BM1379" s="13">
        <v>7.8928571428571432</v>
      </c>
      <c r="BN1379" s="13">
        <v>7.1071428571428568</v>
      </c>
      <c r="BO1379" s="13">
        <v>3.6785714285714284</v>
      </c>
      <c r="BP1379" s="13">
        <v>2.3214285714285716</v>
      </c>
      <c r="BQ1379" s="13">
        <v>1.4642857142857142</v>
      </c>
      <c r="BR1379" s="13">
        <v>1.2857142857142858</v>
      </c>
      <c r="BS1379" s="13">
        <v>1.1428571428571428</v>
      </c>
      <c r="BT1379" s="13">
        <v>0.6785714285714286</v>
      </c>
      <c r="BU1379" s="13">
        <v>0.5714285714285714</v>
      </c>
      <c r="BV1379" s="13">
        <v>7.1428571428571425E-2</v>
      </c>
      <c r="BW1379" s="13">
        <v>7.1428571428571425E-2</v>
      </c>
      <c r="BX1379" s="13">
        <v>3.5714285714285712E-2</v>
      </c>
      <c r="BY1379" s="13">
        <v>3.5714285714285712E-2</v>
      </c>
      <c r="BZ1379" s="13">
        <v>3.5714285714285712E-2</v>
      </c>
      <c r="CA1379" s="13"/>
      <c r="CB1379" s="13"/>
      <c r="CC1379" s="13"/>
      <c r="CD1379" s="13"/>
      <c r="CE1379" s="13">
        <v>159.66083333379356</v>
      </c>
    </row>
    <row r="1380" spans="1:83" x14ac:dyDescent="0.2">
      <c r="A1380" s="10" t="s">
        <v>35</v>
      </c>
      <c r="B1380" s="10">
        <v>543</v>
      </c>
      <c r="C1380" s="10" t="s">
        <v>110</v>
      </c>
      <c r="D1380" s="10">
        <v>2025</v>
      </c>
      <c r="E1380" s="13">
        <v>2</v>
      </c>
      <c r="F1380" s="13" t="s">
        <v>1682</v>
      </c>
      <c r="G1380" s="13">
        <v>77873.099999999962</v>
      </c>
      <c r="H1380" s="13">
        <v>77873.099999999962</v>
      </c>
      <c r="I1380" s="13">
        <v>76306.059999999954</v>
      </c>
      <c r="J1380" s="13">
        <v>61350.01999999996</v>
      </c>
      <c r="K1380" s="13">
        <v>53135.999999999956</v>
      </c>
      <c r="L1380" s="13">
        <v>48696.999999999956</v>
      </c>
      <c r="M1380" s="13">
        <v>47584.999999999964</v>
      </c>
      <c r="N1380" s="13">
        <v>45004.999999999964</v>
      </c>
      <c r="O1380" s="13">
        <v>35170.999999999993</v>
      </c>
      <c r="P1380" s="13">
        <v>35170.999999999993</v>
      </c>
      <c r="Q1380" s="13">
        <v>22810.000000000004</v>
      </c>
      <c r="R1380" s="13">
        <v>22810.000000000004</v>
      </c>
      <c r="S1380" s="13"/>
      <c r="T1380" s="13"/>
      <c r="U1380" s="13"/>
      <c r="V1380" s="13"/>
      <c r="W1380" s="13"/>
      <c r="X1380" s="13"/>
      <c r="Y1380" s="13"/>
      <c r="Z1380" s="13">
        <v>2781.1821428571416</v>
      </c>
      <c r="AA1380" s="13">
        <v>2781.1821428571416</v>
      </c>
      <c r="AB1380" s="13">
        <v>2725.2164285714271</v>
      </c>
      <c r="AC1380" s="13">
        <v>2191.0721428571414</v>
      </c>
      <c r="AD1380" s="13">
        <v>1897.7142857142842</v>
      </c>
      <c r="AE1380" s="13">
        <v>1739.17857142857</v>
      </c>
      <c r="AF1380" s="13">
        <v>1699.4642857142844</v>
      </c>
      <c r="AG1380" s="13">
        <v>1607.3214285714273</v>
      </c>
      <c r="AH1380" s="13">
        <v>1256.1071428571427</v>
      </c>
      <c r="AI1380" s="13">
        <v>1256.1071428571427</v>
      </c>
      <c r="AJ1380" s="13">
        <v>814.64285714285722</v>
      </c>
      <c r="AK1380" s="13">
        <v>814.64285714285722</v>
      </c>
      <c r="AL1380" s="13"/>
      <c r="AM1380" s="13"/>
      <c r="AN1380" s="13"/>
      <c r="AO1380" s="13"/>
      <c r="AP1380" s="13"/>
      <c r="AQ1380" s="13"/>
      <c r="AR1380" s="13"/>
      <c r="AS1380" s="13">
        <v>100</v>
      </c>
      <c r="AT1380" s="13">
        <v>95</v>
      </c>
      <c r="AU1380" s="13">
        <v>83</v>
      </c>
      <c r="AV1380" s="13">
        <v>36</v>
      </c>
      <c r="AW1380" s="13">
        <v>22</v>
      </c>
      <c r="AX1380" s="13">
        <v>17</v>
      </c>
      <c r="AY1380" s="13">
        <v>16</v>
      </c>
      <c r="AZ1380" s="13">
        <v>14</v>
      </c>
      <c r="BA1380" s="13">
        <v>8</v>
      </c>
      <c r="BB1380" s="13">
        <v>8</v>
      </c>
      <c r="BC1380" s="13">
        <v>4</v>
      </c>
      <c r="BD1380" s="13">
        <v>4</v>
      </c>
      <c r="BE1380" s="13"/>
      <c r="BF1380" s="13"/>
      <c r="BG1380" s="13"/>
      <c r="BH1380" s="13"/>
      <c r="BI1380" s="13"/>
      <c r="BJ1380" s="13"/>
      <c r="BK1380" s="13"/>
      <c r="BL1380" s="13">
        <v>3.5714285714285716</v>
      </c>
      <c r="BM1380" s="13">
        <v>3.3928571428571428</v>
      </c>
      <c r="BN1380" s="13">
        <v>2.9642857142857144</v>
      </c>
      <c r="BO1380" s="13">
        <v>1.2857142857142858</v>
      </c>
      <c r="BP1380" s="13">
        <v>0.7857142857142857</v>
      </c>
      <c r="BQ1380" s="13">
        <v>0.6071428571428571</v>
      </c>
      <c r="BR1380" s="13">
        <v>0.5714285714285714</v>
      </c>
      <c r="BS1380" s="13">
        <v>0.5</v>
      </c>
      <c r="BT1380" s="13">
        <v>0.2857142857142857</v>
      </c>
      <c r="BU1380" s="13">
        <v>0.2857142857142857</v>
      </c>
      <c r="BV1380" s="13">
        <v>0.14285714285714285</v>
      </c>
      <c r="BW1380" s="13">
        <v>0.14285714285714285</v>
      </c>
      <c r="BX1380" s="13"/>
      <c r="BY1380" s="13"/>
      <c r="BZ1380" s="13"/>
      <c r="CA1380" s="13"/>
      <c r="CB1380" s="13"/>
      <c r="CC1380" s="13"/>
      <c r="CD1380" s="13"/>
      <c r="CE1380" s="13">
        <v>146.03166666660226</v>
      </c>
    </row>
    <row r="1381" spans="1:83" x14ac:dyDescent="0.2">
      <c r="A1381" s="10" t="s">
        <v>35</v>
      </c>
      <c r="B1381" s="10">
        <v>896</v>
      </c>
      <c r="C1381" s="10" t="s">
        <v>196</v>
      </c>
      <c r="D1381" s="10">
        <v>2025</v>
      </c>
      <c r="E1381" s="13">
        <v>2</v>
      </c>
      <c r="F1381" s="13" t="s">
        <v>1687</v>
      </c>
      <c r="G1381" s="13">
        <v>65311.119999999959</v>
      </c>
      <c r="H1381" s="13">
        <v>65311.119999999959</v>
      </c>
      <c r="I1381" s="13">
        <v>60873.039999999957</v>
      </c>
      <c r="J1381" s="13">
        <v>46987.999999999993</v>
      </c>
      <c r="K1381" s="13">
        <v>39091.999999999993</v>
      </c>
      <c r="L1381" s="13">
        <v>33782</v>
      </c>
      <c r="M1381" s="13">
        <v>30579</v>
      </c>
      <c r="N1381" s="13">
        <v>30579</v>
      </c>
      <c r="O1381" s="13">
        <v>25629</v>
      </c>
      <c r="P1381" s="13">
        <v>25629</v>
      </c>
      <c r="Q1381" s="13">
        <v>16544</v>
      </c>
      <c r="R1381" s="13">
        <v>16544</v>
      </c>
      <c r="S1381" s="13">
        <v>16544</v>
      </c>
      <c r="T1381" s="13">
        <v>16544</v>
      </c>
      <c r="U1381" s="13">
        <v>16544</v>
      </c>
      <c r="V1381" s="13">
        <v>16544</v>
      </c>
      <c r="W1381" s="13"/>
      <c r="X1381" s="13"/>
      <c r="Y1381" s="13"/>
      <c r="Z1381" s="13">
        <v>2332.5399999999986</v>
      </c>
      <c r="AA1381" s="13">
        <v>2332.5399999999986</v>
      </c>
      <c r="AB1381" s="13">
        <v>2174.0371428571411</v>
      </c>
      <c r="AC1381" s="13">
        <v>1678.1428571428569</v>
      </c>
      <c r="AD1381" s="13">
        <v>1396.1428571428569</v>
      </c>
      <c r="AE1381" s="13">
        <v>1206.5</v>
      </c>
      <c r="AF1381" s="13">
        <v>1092.1071428571429</v>
      </c>
      <c r="AG1381" s="13">
        <v>1092.1071428571429</v>
      </c>
      <c r="AH1381" s="13">
        <v>915.32142857142856</v>
      </c>
      <c r="AI1381" s="13">
        <v>915.32142857142856</v>
      </c>
      <c r="AJ1381" s="13">
        <v>590.85714285714289</v>
      </c>
      <c r="AK1381" s="13">
        <v>590.85714285714289</v>
      </c>
      <c r="AL1381" s="13">
        <v>590.85714285714289</v>
      </c>
      <c r="AM1381" s="13">
        <v>590.85714285714289</v>
      </c>
      <c r="AN1381" s="13">
        <v>590.85714285714289</v>
      </c>
      <c r="AO1381" s="13">
        <v>590.85714285714289</v>
      </c>
      <c r="AP1381" s="13"/>
      <c r="AQ1381" s="13"/>
      <c r="AR1381" s="13"/>
      <c r="AS1381" s="13">
        <v>132</v>
      </c>
      <c r="AT1381" s="13">
        <v>113</v>
      </c>
      <c r="AU1381" s="13">
        <v>72</v>
      </c>
      <c r="AV1381" s="13">
        <v>29</v>
      </c>
      <c r="AW1381" s="13">
        <v>16</v>
      </c>
      <c r="AX1381" s="13">
        <v>10</v>
      </c>
      <c r="AY1381" s="13">
        <v>7</v>
      </c>
      <c r="AZ1381" s="13">
        <v>7</v>
      </c>
      <c r="BA1381" s="13">
        <v>4</v>
      </c>
      <c r="BB1381" s="13">
        <v>4</v>
      </c>
      <c r="BC1381" s="13">
        <v>1</v>
      </c>
      <c r="BD1381" s="13">
        <v>1</v>
      </c>
      <c r="BE1381" s="13">
        <v>1</v>
      </c>
      <c r="BF1381" s="13">
        <v>1</v>
      </c>
      <c r="BG1381" s="13">
        <v>1</v>
      </c>
      <c r="BH1381" s="13">
        <v>1</v>
      </c>
      <c r="BI1381" s="13"/>
      <c r="BJ1381" s="13"/>
      <c r="BK1381" s="13"/>
      <c r="BL1381" s="13">
        <v>4.7142857142857144</v>
      </c>
      <c r="BM1381" s="13">
        <v>4.0357142857142856</v>
      </c>
      <c r="BN1381" s="13">
        <v>2.5714285714285716</v>
      </c>
      <c r="BO1381" s="13">
        <v>1.0357142857142858</v>
      </c>
      <c r="BP1381" s="13">
        <v>0.5714285714285714</v>
      </c>
      <c r="BQ1381" s="13">
        <v>0.35714285714285715</v>
      </c>
      <c r="BR1381" s="13">
        <v>0.25</v>
      </c>
      <c r="BS1381" s="13">
        <v>0.25</v>
      </c>
      <c r="BT1381" s="13">
        <v>0.14285714285714285</v>
      </c>
      <c r="BU1381" s="13">
        <v>0.14285714285714285</v>
      </c>
      <c r="BV1381" s="13">
        <v>3.5714285714285712E-2</v>
      </c>
      <c r="BW1381" s="13">
        <v>3.5714285714285712E-2</v>
      </c>
      <c r="BX1381" s="13">
        <v>3.5714285714285712E-2</v>
      </c>
      <c r="BY1381" s="13">
        <v>3.5714285714285712E-2</v>
      </c>
      <c r="BZ1381" s="13">
        <v>3.5714285714285712E-2</v>
      </c>
      <c r="CA1381" s="13">
        <v>3.5714285714285712E-2</v>
      </c>
      <c r="CB1381" s="13"/>
      <c r="CC1381" s="13"/>
      <c r="CD1381" s="13"/>
      <c r="CE1381" s="13">
        <v>140.68749999992315</v>
      </c>
    </row>
    <row r="1382" spans="1:83" x14ac:dyDescent="0.2">
      <c r="A1382" s="10" t="s">
        <v>35</v>
      </c>
      <c r="B1382" s="10">
        <v>863</v>
      </c>
      <c r="C1382" s="10" t="s">
        <v>195</v>
      </c>
      <c r="D1382" s="10">
        <v>2025</v>
      </c>
      <c r="E1382" s="13">
        <v>2</v>
      </c>
      <c r="F1382" s="13" t="s">
        <v>1681</v>
      </c>
      <c r="G1382" s="13">
        <v>28132.02</v>
      </c>
      <c r="H1382" s="13">
        <v>28132.020000000004</v>
      </c>
      <c r="I1382" s="13">
        <v>26592.000000000004</v>
      </c>
      <c r="J1382" s="13">
        <v>20541.000000000004</v>
      </c>
      <c r="K1382" s="13">
        <v>15645.999999999998</v>
      </c>
      <c r="L1382" s="13">
        <v>12898.999999999998</v>
      </c>
      <c r="M1382" s="13">
        <v>12898.999999999998</v>
      </c>
      <c r="N1382" s="13">
        <v>11533.999999999998</v>
      </c>
      <c r="O1382" s="13">
        <v>11533.999999999998</v>
      </c>
      <c r="P1382" s="13">
        <v>11533.999999999998</v>
      </c>
      <c r="Q1382" s="13">
        <v>5523</v>
      </c>
      <c r="R1382" s="13">
        <v>5523</v>
      </c>
      <c r="S1382" s="13"/>
      <c r="T1382" s="13"/>
      <c r="U1382" s="13"/>
      <c r="V1382" s="13"/>
      <c r="W1382" s="13"/>
      <c r="X1382" s="13"/>
      <c r="Y1382" s="13"/>
      <c r="Z1382" s="13">
        <v>1004.715</v>
      </c>
      <c r="AA1382" s="13">
        <v>1004.7150000000001</v>
      </c>
      <c r="AB1382" s="13">
        <v>949.71428571428589</v>
      </c>
      <c r="AC1382" s="13">
        <v>733.607142857143</v>
      </c>
      <c r="AD1382" s="13">
        <v>558.78571428571422</v>
      </c>
      <c r="AE1382" s="13">
        <v>460.67857142857139</v>
      </c>
      <c r="AF1382" s="13">
        <v>460.67857142857139</v>
      </c>
      <c r="AG1382" s="13">
        <v>411.92857142857139</v>
      </c>
      <c r="AH1382" s="13">
        <v>411.92857142857139</v>
      </c>
      <c r="AI1382" s="13">
        <v>411.92857142857139</v>
      </c>
      <c r="AJ1382" s="13">
        <v>197.25</v>
      </c>
      <c r="AK1382" s="13">
        <v>197.25</v>
      </c>
      <c r="AL1382" s="13"/>
      <c r="AM1382" s="13"/>
      <c r="AN1382" s="13"/>
      <c r="AO1382" s="13"/>
      <c r="AP1382" s="13"/>
      <c r="AQ1382" s="13"/>
      <c r="AR1382" s="13"/>
      <c r="AS1382" s="13">
        <v>54</v>
      </c>
      <c r="AT1382" s="13">
        <v>48</v>
      </c>
      <c r="AU1382" s="13">
        <v>34</v>
      </c>
      <c r="AV1382" s="13">
        <v>15</v>
      </c>
      <c r="AW1382" s="13">
        <v>7</v>
      </c>
      <c r="AX1382" s="13">
        <v>4</v>
      </c>
      <c r="AY1382" s="13">
        <v>4</v>
      </c>
      <c r="AZ1382" s="13">
        <v>3</v>
      </c>
      <c r="BA1382" s="13">
        <v>3</v>
      </c>
      <c r="BB1382" s="13">
        <v>3</v>
      </c>
      <c r="BC1382" s="13">
        <v>1</v>
      </c>
      <c r="BD1382" s="13">
        <v>1</v>
      </c>
      <c r="BE1382" s="13"/>
      <c r="BF1382" s="13"/>
      <c r="BG1382" s="13"/>
      <c r="BH1382" s="13"/>
      <c r="BI1382" s="13"/>
      <c r="BJ1382" s="13"/>
      <c r="BK1382" s="13"/>
      <c r="BL1382" s="13">
        <v>1.9285714285714286</v>
      </c>
      <c r="BM1382" s="13">
        <v>1.7142857142857142</v>
      </c>
      <c r="BN1382" s="13">
        <v>1.2142857142857142</v>
      </c>
      <c r="BO1382" s="13">
        <v>0.5357142857142857</v>
      </c>
      <c r="BP1382" s="13">
        <v>0.25</v>
      </c>
      <c r="BQ1382" s="13">
        <v>0.14285714285714285</v>
      </c>
      <c r="BR1382" s="13">
        <v>0.14285714285714285</v>
      </c>
      <c r="BS1382" s="13">
        <v>0.10714285714285714</v>
      </c>
      <c r="BT1382" s="13">
        <v>0.10714285714285714</v>
      </c>
      <c r="BU1382" s="13">
        <v>0.10714285714285714</v>
      </c>
      <c r="BV1382" s="13">
        <v>3.5714285714285712E-2</v>
      </c>
      <c r="BW1382" s="13">
        <v>3.5714285714285712E-2</v>
      </c>
      <c r="BX1382" s="13"/>
      <c r="BY1382" s="13"/>
      <c r="BZ1382" s="13"/>
      <c r="CA1382" s="13"/>
      <c r="CB1382" s="13"/>
      <c r="CC1382" s="13"/>
      <c r="CD1382" s="13"/>
      <c r="CE1382" s="13">
        <v>59.229166666907261</v>
      </c>
    </row>
    <row r="1383" spans="1:83" x14ac:dyDescent="0.2">
      <c r="A1383" s="10" t="s">
        <v>35</v>
      </c>
      <c r="B1383" s="10">
        <v>520</v>
      </c>
      <c r="C1383" s="10" t="s">
        <v>101</v>
      </c>
      <c r="D1383" s="10">
        <v>2025</v>
      </c>
      <c r="E1383" s="13">
        <v>2</v>
      </c>
      <c r="F1383" s="13" t="s">
        <v>1680</v>
      </c>
      <c r="G1383" s="13">
        <v>192389.17999999993</v>
      </c>
      <c r="H1383" s="13">
        <v>192389.17999999993</v>
      </c>
      <c r="I1383" s="13">
        <v>187454.07999999999</v>
      </c>
      <c r="J1383" s="13">
        <v>138909.00000000017</v>
      </c>
      <c r="K1383" s="13">
        <v>101728.0000000002</v>
      </c>
      <c r="L1383" s="13">
        <v>78707</v>
      </c>
      <c r="M1383" s="13">
        <v>66714.999999999985</v>
      </c>
      <c r="N1383" s="13">
        <v>56361.999999999993</v>
      </c>
      <c r="O1383" s="13">
        <v>40817.999999999985</v>
      </c>
      <c r="P1383" s="13">
        <v>34302.999999999993</v>
      </c>
      <c r="Q1383" s="13">
        <v>16212</v>
      </c>
      <c r="R1383" s="13">
        <v>11000</v>
      </c>
      <c r="S1383" s="13"/>
      <c r="T1383" s="13"/>
      <c r="U1383" s="13"/>
      <c r="V1383" s="13"/>
      <c r="W1383" s="13"/>
      <c r="X1383" s="13"/>
      <c r="Y1383" s="13"/>
      <c r="Z1383" s="13">
        <v>6871.0421428571408</v>
      </c>
      <c r="AA1383" s="13">
        <v>6871.0421428571408</v>
      </c>
      <c r="AB1383" s="13">
        <v>6694.7885714285712</v>
      </c>
      <c r="AC1383" s="13">
        <v>4961.0357142857201</v>
      </c>
      <c r="AD1383" s="13">
        <v>3633.1428571428646</v>
      </c>
      <c r="AE1383" s="13">
        <v>2810.9642857142858</v>
      </c>
      <c r="AF1383" s="13">
        <v>2382.6785714285711</v>
      </c>
      <c r="AG1383" s="13">
        <v>2012.9285714285711</v>
      </c>
      <c r="AH1383" s="13">
        <v>1457.7857142857138</v>
      </c>
      <c r="AI1383" s="13">
        <v>1225.1071428571427</v>
      </c>
      <c r="AJ1383" s="13">
        <v>579</v>
      </c>
      <c r="AK1383" s="13">
        <v>392.85714285714283</v>
      </c>
      <c r="AL1383" s="13"/>
      <c r="AM1383" s="13"/>
      <c r="AN1383" s="13"/>
      <c r="AO1383" s="13"/>
      <c r="AP1383" s="13"/>
      <c r="AQ1383" s="13"/>
      <c r="AR1383" s="13"/>
      <c r="AS1383" s="13">
        <v>331</v>
      </c>
      <c r="AT1383" s="13">
        <v>315</v>
      </c>
      <c r="AU1383" s="13">
        <v>276</v>
      </c>
      <c r="AV1383" s="13">
        <v>126</v>
      </c>
      <c r="AW1383" s="13">
        <v>66</v>
      </c>
      <c r="AX1383" s="13">
        <v>40</v>
      </c>
      <c r="AY1383" s="13">
        <v>29</v>
      </c>
      <c r="AZ1383" s="13">
        <v>21</v>
      </c>
      <c r="BA1383" s="13">
        <v>12</v>
      </c>
      <c r="BB1383" s="13">
        <v>9</v>
      </c>
      <c r="BC1383" s="13">
        <v>3</v>
      </c>
      <c r="BD1383" s="13">
        <v>2</v>
      </c>
      <c r="BE1383" s="13"/>
      <c r="BF1383" s="13"/>
      <c r="BG1383" s="13"/>
      <c r="BH1383" s="13"/>
      <c r="BI1383" s="13"/>
      <c r="BJ1383" s="13"/>
      <c r="BK1383" s="13"/>
      <c r="BL1383" s="13">
        <v>11.821428571428571</v>
      </c>
      <c r="BM1383" s="13">
        <v>11.25</v>
      </c>
      <c r="BN1383" s="13">
        <v>9.8571428571428577</v>
      </c>
      <c r="BO1383" s="13">
        <v>4.5</v>
      </c>
      <c r="BP1383" s="13">
        <v>2.3571428571428572</v>
      </c>
      <c r="BQ1383" s="13">
        <v>1.4285714285714286</v>
      </c>
      <c r="BR1383" s="13">
        <v>1.0357142857142858</v>
      </c>
      <c r="BS1383" s="13">
        <v>0.75</v>
      </c>
      <c r="BT1383" s="13">
        <v>0.42857142857142855</v>
      </c>
      <c r="BU1383" s="13">
        <v>0.32142857142857145</v>
      </c>
      <c r="BV1383" s="13">
        <v>0.10714285714285714</v>
      </c>
      <c r="BW1383" s="13">
        <v>7.1428571428571425E-2</v>
      </c>
      <c r="BX1383" s="13"/>
      <c r="BY1383" s="13"/>
      <c r="BZ1383" s="13"/>
      <c r="CA1383" s="13"/>
      <c r="CB1383" s="13"/>
      <c r="CC1383" s="13"/>
      <c r="CD1383" s="13"/>
      <c r="CE1383" s="13">
        <v>147.44999999924329</v>
      </c>
    </row>
    <row r="1384" spans="1:83" x14ac:dyDescent="0.2">
      <c r="A1384" s="10" t="s">
        <v>35</v>
      </c>
      <c r="B1384" s="10">
        <v>517</v>
      </c>
      <c r="C1384" s="10" t="s">
        <v>165</v>
      </c>
      <c r="D1384" s="10">
        <v>2025</v>
      </c>
      <c r="E1384" s="13">
        <v>2</v>
      </c>
      <c r="F1384" s="13" t="s">
        <v>1679</v>
      </c>
      <c r="G1384" s="13">
        <v>71838.060000000056</v>
      </c>
      <c r="H1384" s="13">
        <v>71838.060000000027</v>
      </c>
      <c r="I1384" s="13">
        <v>69722.090000000011</v>
      </c>
      <c r="J1384" s="13">
        <v>54766.000000000007</v>
      </c>
      <c r="K1384" s="13">
        <v>43230.999999999993</v>
      </c>
      <c r="L1384" s="13">
        <v>35968.999999999993</v>
      </c>
      <c r="M1384" s="13">
        <v>30743.999999999996</v>
      </c>
      <c r="N1384" s="13">
        <v>26764.999999999996</v>
      </c>
      <c r="O1384" s="13">
        <v>19657</v>
      </c>
      <c r="P1384" s="13">
        <v>19657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>
        <v>2565.6450000000018</v>
      </c>
      <c r="AA1384" s="13">
        <v>2565.6450000000009</v>
      </c>
      <c r="AB1384" s="13">
        <v>2490.0746428571433</v>
      </c>
      <c r="AC1384" s="13">
        <v>1955.9285714285718</v>
      </c>
      <c r="AD1384" s="13">
        <v>1543.9642857142856</v>
      </c>
      <c r="AE1384" s="13">
        <v>1284.6071428571427</v>
      </c>
      <c r="AF1384" s="13">
        <v>1097.9999999999998</v>
      </c>
      <c r="AG1384" s="13">
        <v>955.892857142857</v>
      </c>
      <c r="AH1384" s="13">
        <v>702.03571428571433</v>
      </c>
      <c r="AI1384" s="13">
        <v>702.03571428571433</v>
      </c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>
        <v>114</v>
      </c>
      <c r="AT1384" s="13">
        <v>105</v>
      </c>
      <c r="AU1384" s="13">
        <v>89</v>
      </c>
      <c r="AV1384" s="13">
        <v>45</v>
      </c>
      <c r="AW1384" s="13">
        <v>26</v>
      </c>
      <c r="AX1384" s="13">
        <v>18</v>
      </c>
      <c r="AY1384" s="13">
        <v>13</v>
      </c>
      <c r="AZ1384" s="13">
        <v>10</v>
      </c>
      <c r="BA1384" s="13">
        <v>6</v>
      </c>
      <c r="BB1384" s="13">
        <v>6</v>
      </c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>
        <v>4.0714285714285712</v>
      </c>
      <c r="BM1384" s="13">
        <v>3.75</v>
      </c>
      <c r="BN1384" s="13">
        <v>3.1785714285714284</v>
      </c>
      <c r="BO1384" s="13">
        <v>1.6071428571428572</v>
      </c>
      <c r="BP1384" s="13">
        <v>0.9285714285714286</v>
      </c>
      <c r="BQ1384" s="13">
        <v>0.6428571428571429</v>
      </c>
      <c r="BR1384" s="13">
        <v>0.4642857142857143</v>
      </c>
      <c r="BS1384" s="13">
        <v>0.35714285714285715</v>
      </c>
      <c r="BT1384" s="13">
        <v>0.21428571428571427</v>
      </c>
      <c r="BU1384" s="13">
        <v>0.21428571428571427</v>
      </c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>
        <v>94.528611111263743</v>
      </c>
    </row>
    <row r="1385" spans="1:83" x14ac:dyDescent="0.2">
      <c r="A1385" s="10" t="s">
        <v>35</v>
      </c>
      <c r="B1385" s="10"/>
      <c r="C1385" s="10"/>
      <c r="D1385" s="10">
        <v>2025</v>
      </c>
      <c r="E1385" s="13">
        <v>2</v>
      </c>
      <c r="F1385" s="13" t="s">
        <v>1689</v>
      </c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>
        <v>0.44</v>
      </c>
    </row>
    <row r="1386" spans="1:83" x14ac:dyDescent="0.2">
      <c r="A1386" s="10" t="s">
        <v>39</v>
      </c>
      <c r="B1386" s="10">
        <v>547</v>
      </c>
      <c r="C1386" s="10" t="s">
        <v>94</v>
      </c>
      <c r="D1386" s="10">
        <v>2025</v>
      </c>
      <c r="E1386" s="13">
        <v>2</v>
      </c>
      <c r="F1386" s="13" t="s">
        <v>1702</v>
      </c>
      <c r="G1386" s="13">
        <v>183771.24999999997</v>
      </c>
      <c r="H1386" s="13">
        <v>183771.24999999997</v>
      </c>
      <c r="I1386" s="13">
        <v>179949.19</v>
      </c>
      <c r="J1386" s="13">
        <v>153761.02000000008</v>
      </c>
      <c r="K1386" s="13">
        <v>142873.00000000012</v>
      </c>
      <c r="L1386" s="13">
        <v>125482.00000000006</v>
      </c>
      <c r="M1386" s="13">
        <v>117823.00000000004</v>
      </c>
      <c r="N1386" s="13">
        <v>111243.00000000004</v>
      </c>
      <c r="O1386" s="13">
        <v>97912.000000000029</v>
      </c>
      <c r="P1386" s="13">
        <v>93222.000000000029</v>
      </c>
      <c r="Q1386" s="13">
        <v>44144</v>
      </c>
      <c r="R1386" s="13">
        <v>44144</v>
      </c>
      <c r="S1386" s="13">
        <v>26944</v>
      </c>
      <c r="T1386" s="13">
        <v>26944</v>
      </c>
      <c r="U1386" s="13">
        <v>26944</v>
      </c>
      <c r="V1386" s="13"/>
      <c r="W1386" s="13"/>
      <c r="X1386" s="13"/>
      <c r="Y1386" s="13"/>
      <c r="Z1386" s="13">
        <v>6563.2589285714275</v>
      </c>
      <c r="AA1386" s="13">
        <v>6563.2589285714275</v>
      </c>
      <c r="AB1386" s="13">
        <v>6426.7567857142858</v>
      </c>
      <c r="AC1386" s="13">
        <v>5491.4650000000029</v>
      </c>
      <c r="AD1386" s="13">
        <v>5102.6071428571468</v>
      </c>
      <c r="AE1386" s="13">
        <v>4481.5000000000018</v>
      </c>
      <c r="AF1386" s="13">
        <v>4207.9642857142871</v>
      </c>
      <c r="AG1386" s="13">
        <v>3972.9642857142871</v>
      </c>
      <c r="AH1386" s="13">
        <v>3496.857142857144</v>
      </c>
      <c r="AI1386" s="13">
        <v>3329.357142857144</v>
      </c>
      <c r="AJ1386" s="13">
        <v>1576.5714285714287</v>
      </c>
      <c r="AK1386" s="13">
        <v>1576.5714285714287</v>
      </c>
      <c r="AL1386" s="13">
        <v>962.28571428571433</v>
      </c>
      <c r="AM1386" s="13">
        <v>962.28571428571433</v>
      </c>
      <c r="AN1386" s="13">
        <v>962.28571428571433</v>
      </c>
      <c r="AO1386" s="13"/>
      <c r="AP1386" s="13"/>
      <c r="AQ1386" s="13"/>
      <c r="AR1386" s="13"/>
      <c r="AS1386" s="13">
        <v>221</v>
      </c>
      <c r="AT1386" s="13">
        <v>196</v>
      </c>
      <c r="AU1386" s="13">
        <v>161</v>
      </c>
      <c r="AV1386" s="13">
        <v>81</v>
      </c>
      <c r="AW1386" s="13">
        <v>63</v>
      </c>
      <c r="AX1386" s="13">
        <v>43</v>
      </c>
      <c r="AY1386" s="13">
        <v>36</v>
      </c>
      <c r="AZ1386" s="13">
        <v>31</v>
      </c>
      <c r="BA1386" s="13">
        <v>23</v>
      </c>
      <c r="BB1386" s="13">
        <v>21</v>
      </c>
      <c r="BC1386" s="13">
        <v>5</v>
      </c>
      <c r="BD1386" s="13">
        <v>5</v>
      </c>
      <c r="BE1386" s="13">
        <v>2</v>
      </c>
      <c r="BF1386" s="13">
        <v>2</v>
      </c>
      <c r="BG1386" s="13">
        <v>2</v>
      </c>
      <c r="BH1386" s="13"/>
      <c r="BI1386" s="13"/>
      <c r="BJ1386" s="13"/>
      <c r="BK1386" s="13"/>
      <c r="BL1386" s="13">
        <v>7.8928571428571432</v>
      </c>
      <c r="BM1386" s="13">
        <v>7</v>
      </c>
      <c r="BN1386" s="13">
        <v>5.75</v>
      </c>
      <c r="BO1386" s="13">
        <v>2.8928571428571428</v>
      </c>
      <c r="BP1386" s="13">
        <v>2.25</v>
      </c>
      <c r="BQ1386" s="13">
        <v>1.5357142857142858</v>
      </c>
      <c r="BR1386" s="13">
        <v>1.2857142857142858</v>
      </c>
      <c r="BS1386" s="13">
        <v>1.1071428571428572</v>
      </c>
      <c r="BT1386" s="13">
        <v>0.8214285714285714</v>
      </c>
      <c r="BU1386" s="13">
        <v>0.75</v>
      </c>
      <c r="BV1386" s="13">
        <v>0.17857142857142858</v>
      </c>
      <c r="BW1386" s="13">
        <v>0.17857142857142858</v>
      </c>
      <c r="BX1386" s="13">
        <v>7.1428571428571425E-2</v>
      </c>
      <c r="BY1386" s="13">
        <v>7.1428571428571425E-2</v>
      </c>
      <c r="BZ1386" s="13">
        <v>7.1428571428571425E-2</v>
      </c>
      <c r="CA1386" s="13"/>
      <c r="CB1386" s="13"/>
      <c r="CC1386" s="13"/>
      <c r="CD1386" s="13"/>
      <c r="CE1386" s="13">
        <v>172.37000000016997</v>
      </c>
    </row>
    <row r="1387" spans="1:83" x14ac:dyDescent="0.2">
      <c r="A1387" s="10" t="s">
        <v>39</v>
      </c>
      <c r="B1387" s="10">
        <v>891</v>
      </c>
      <c r="C1387" s="10" t="s">
        <v>113</v>
      </c>
      <c r="D1387" s="10">
        <v>2025</v>
      </c>
      <c r="E1387" s="13">
        <v>2</v>
      </c>
      <c r="F1387" s="13" t="s">
        <v>1695</v>
      </c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>
        <v>8</v>
      </c>
    </row>
    <row r="1388" spans="1:83" x14ac:dyDescent="0.2">
      <c r="A1388" s="10" t="s">
        <v>39</v>
      </c>
      <c r="B1388" s="10">
        <v>516</v>
      </c>
      <c r="C1388" s="10" t="s">
        <v>119</v>
      </c>
      <c r="D1388" s="10">
        <v>2025</v>
      </c>
      <c r="E1388" s="13">
        <v>2</v>
      </c>
      <c r="F1388" s="13" t="s">
        <v>1696</v>
      </c>
      <c r="G1388" s="13">
        <v>8738.0400000000009</v>
      </c>
      <c r="H1388" s="13">
        <v>8738.0400000000009</v>
      </c>
      <c r="I1388" s="13">
        <v>8464.02</v>
      </c>
      <c r="J1388" s="13">
        <v>7463</v>
      </c>
      <c r="K1388" s="13">
        <v>6377</v>
      </c>
      <c r="L1388" s="13">
        <v>5549</v>
      </c>
      <c r="M1388" s="13">
        <v>4500</v>
      </c>
      <c r="N1388" s="13">
        <v>4500</v>
      </c>
      <c r="O1388" s="13">
        <v>4500</v>
      </c>
      <c r="P1388" s="13">
        <v>4500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>
        <v>312.07285714285717</v>
      </c>
      <c r="AA1388" s="13">
        <v>312.07285714285717</v>
      </c>
      <c r="AB1388" s="13">
        <v>302.28642857142859</v>
      </c>
      <c r="AC1388" s="13">
        <v>266.53571428571428</v>
      </c>
      <c r="AD1388" s="13">
        <v>227.75</v>
      </c>
      <c r="AE1388" s="13">
        <v>198.17857142857142</v>
      </c>
      <c r="AF1388" s="13">
        <v>160.71428571428572</v>
      </c>
      <c r="AG1388" s="13">
        <v>160.71428571428572</v>
      </c>
      <c r="AH1388" s="13">
        <v>160.71428571428572</v>
      </c>
      <c r="AI1388" s="13">
        <v>160.71428571428572</v>
      </c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>
        <v>13</v>
      </c>
      <c r="AT1388" s="13">
        <v>11</v>
      </c>
      <c r="AU1388" s="13">
        <v>8</v>
      </c>
      <c r="AV1388" s="13">
        <v>5</v>
      </c>
      <c r="AW1388" s="13">
        <v>3</v>
      </c>
      <c r="AX1388" s="13">
        <v>2</v>
      </c>
      <c r="AY1388" s="13">
        <v>1</v>
      </c>
      <c r="AZ1388" s="13">
        <v>1</v>
      </c>
      <c r="BA1388" s="13">
        <v>1</v>
      </c>
      <c r="BB1388" s="13">
        <v>1</v>
      </c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>
        <v>0.4642857142857143</v>
      </c>
      <c r="BM1388" s="13">
        <v>0.39285714285714285</v>
      </c>
      <c r="BN1388" s="13">
        <v>0.2857142857142857</v>
      </c>
      <c r="BO1388" s="13">
        <v>0.17857142857142858</v>
      </c>
      <c r="BP1388" s="13">
        <v>0.10714285714285714</v>
      </c>
      <c r="BQ1388" s="13">
        <v>7.1428571428571425E-2</v>
      </c>
      <c r="BR1388" s="13">
        <v>3.5714285714285712E-2</v>
      </c>
      <c r="BS1388" s="13">
        <v>3.5714285714285712E-2</v>
      </c>
      <c r="BT1388" s="13">
        <v>3.5714285714285712E-2</v>
      </c>
      <c r="BU1388" s="13">
        <v>3.5714285714285712E-2</v>
      </c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>
        <v>9.52</v>
      </c>
    </row>
    <row r="1389" spans="1:83" x14ac:dyDescent="0.2">
      <c r="A1389" s="10" t="s">
        <v>39</v>
      </c>
      <c r="B1389" s="10">
        <v>548</v>
      </c>
      <c r="C1389" s="10" t="s">
        <v>91</v>
      </c>
      <c r="D1389" s="10">
        <v>2025</v>
      </c>
      <c r="E1389" s="13">
        <v>2</v>
      </c>
      <c r="F1389" s="13" t="s">
        <v>1697</v>
      </c>
      <c r="G1389" s="13">
        <v>5500</v>
      </c>
      <c r="H1389" s="13">
        <v>5500</v>
      </c>
      <c r="I1389" s="13">
        <v>5500</v>
      </c>
      <c r="J1389" s="13">
        <v>5500</v>
      </c>
      <c r="K1389" s="13">
        <v>5500</v>
      </c>
      <c r="L1389" s="13">
        <v>5500</v>
      </c>
      <c r="M1389" s="13">
        <v>5500</v>
      </c>
      <c r="N1389" s="13">
        <v>5500</v>
      </c>
      <c r="O1389" s="13">
        <v>5500</v>
      </c>
      <c r="P1389" s="13">
        <v>5500</v>
      </c>
      <c r="Q1389" s="13">
        <v>5500</v>
      </c>
      <c r="R1389" s="13">
        <v>5500</v>
      </c>
      <c r="S1389" s="13"/>
      <c r="T1389" s="13"/>
      <c r="U1389" s="13"/>
      <c r="V1389" s="13"/>
      <c r="W1389" s="13"/>
      <c r="X1389" s="13"/>
      <c r="Y1389" s="13"/>
      <c r="Z1389" s="13">
        <v>196.42857142857142</v>
      </c>
      <c r="AA1389" s="13">
        <v>196.42857142857142</v>
      </c>
      <c r="AB1389" s="13">
        <v>196.42857142857142</v>
      </c>
      <c r="AC1389" s="13">
        <v>196.42857142857142</v>
      </c>
      <c r="AD1389" s="13">
        <v>196.42857142857142</v>
      </c>
      <c r="AE1389" s="13">
        <v>196.42857142857142</v>
      </c>
      <c r="AF1389" s="13">
        <v>196.42857142857142</v>
      </c>
      <c r="AG1389" s="13">
        <v>196.42857142857142</v>
      </c>
      <c r="AH1389" s="13">
        <v>196.42857142857142</v>
      </c>
      <c r="AI1389" s="13">
        <v>196.42857142857142</v>
      </c>
      <c r="AJ1389" s="13">
        <v>196.42857142857142</v>
      </c>
      <c r="AK1389" s="13">
        <v>196.42857142857142</v>
      </c>
      <c r="AL1389" s="13"/>
      <c r="AM1389" s="13"/>
      <c r="AN1389" s="13"/>
      <c r="AO1389" s="13"/>
      <c r="AP1389" s="13"/>
      <c r="AQ1389" s="13"/>
      <c r="AR1389" s="13"/>
      <c r="AS1389" s="13">
        <v>1</v>
      </c>
      <c r="AT1389" s="13">
        <v>1</v>
      </c>
      <c r="AU1389" s="13">
        <v>1</v>
      </c>
      <c r="AV1389" s="13">
        <v>1</v>
      </c>
      <c r="AW1389" s="13">
        <v>1</v>
      </c>
      <c r="AX1389" s="13">
        <v>1</v>
      </c>
      <c r="AY1389" s="13">
        <v>1</v>
      </c>
      <c r="AZ1389" s="13">
        <v>1</v>
      </c>
      <c r="BA1389" s="13">
        <v>1</v>
      </c>
      <c r="BB1389" s="13">
        <v>1</v>
      </c>
      <c r="BC1389" s="13">
        <v>1</v>
      </c>
      <c r="BD1389" s="13">
        <v>1</v>
      </c>
      <c r="BE1389" s="13"/>
      <c r="BF1389" s="13"/>
      <c r="BG1389" s="13"/>
      <c r="BH1389" s="13"/>
      <c r="BI1389" s="13"/>
      <c r="BJ1389" s="13"/>
      <c r="BK1389" s="13"/>
      <c r="BL1389" s="13">
        <v>3.5714285714285712E-2</v>
      </c>
      <c r="BM1389" s="13">
        <v>3.5714285714285712E-2</v>
      </c>
      <c r="BN1389" s="13">
        <v>3.5714285714285712E-2</v>
      </c>
      <c r="BO1389" s="13">
        <v>3.5714285714285712E-2</v>
      </c>
      <c r="BP1389" s="13">
        <v>3.5714285714285712E-2</v>
      </c>
      <c r="BQ1389" s="13">
        <v>3.5714285714285712E-2</v>
      </c>
      <c r="BR1389" s="13">
        <v>3.5714285714285712E-2</v>
      </c>
      <c r="BS1389" s="13">
        <v>3.5714285714285712E-2</v>
      </c>
      <c r="BT1389" s="13">
        <v>3.5714285714285712E-2</v>
      </c>
      <c r="BU1389" s="13">
        <v>3.5714285714285712E-2</v>
      </c>
      <c r="BV1389" s="13">
        <v>3.5714285714285712E-2</v>
      </c>
      <c r="BW1389" s="13">
        <v>3.5714285714285712E-2</v>
      </c>
      <c r="BX1389" s="13"/>
      <c r="BY1389" s="13"/>
      <c r="BZ1389" s="13"/>
      <c r="CA1389" s="13"/>
      <c r="CB1389" s="13"/>
      <c r="CC1389" s="13"/>
      <c r="CD1389" s="13"/>
      <c r="CE1389" s="13"/>
    </row>
    <row r="1390" spans="1:83" x14ac:dyDescent="0.2">
      <c r="A1390" s="10" t="s">
        <v>39</v>
      </c>
      <c r="B1390" s="10">
        <v>805</v>
      </c>
      <c r="C1390" s="10" t="s">
        <v>137</v>
      </c>
      <c r="D1390" s="10">
        <v>2025</v>
      </c>
      <c r="E1390" s="13">
        <v>2</v>
      </c>
      <c r="F1390" s="13" t="s">
        <v>1699</v>
      </c>
      <c r="G1390" s="13">
        <v>1760</v>
      </c>
      <c r="H1390" s="13">
        <v>1760</v>
      </c>
      <c r="I1390" s="13">
        <v>1760</v>
      </c>
      <c r="J1390" s="13">
        <v>1760</v>
      </c>
      <c r="K1390" s="13">
        <v>1760</v>
      </c>
      <c r="L1390" s="13">
        <v>1760</v>
      </c>
      <c r="M1390" s="13">
        <v>1760</v>
      </c>
      <c r="N1390" s="13">
        <v>1760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>
        <v>62.857142857142854</v>
      </c>
      <c r="AA1390" s="13">
        <v>62.857142857142854</v>
      </c>
      <c r="AB1390" s="13">
        <v>62.857142857142854</v>
      </c>
      <c r="AC1390" s="13">
        <v>62.857142857142854</v>
      </c>
      <c r="AD1390" s="13">
        <v>62.857142857142854</v>
      </c>
      <c r="AE1390" s="13">
        <v>62.857142857142854</v>
      </c>
      <c r="AF1390" s="13">
        <v>62.857142857142854</v>
      </c>
      <c r="AG1390" s="13">
        <v>62.857142857142854</v>
      </c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>
        <v>1</v>
      </c>
      <c r="AT1390" s="13">
        <v>1</v>
      </c>
      <c r="AU1390" s="13">
        <v>1</v>
      </c>
      <c r="AV1390" s="13">
        <v>1</v>
      </c>
      <c r="AW1390" s="13">
        <v>1</v>
      </c>
      <c r="AX1390" s="13">
        <v>1</v>
      </c>
      <c r="AY1390" s="13">
        <v>1</v>
      </c>
      <c r="AZ1390" s="13">
        <v>1</v>
      </c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>
        <v>3.5714285714285712E-2</v>
      </c>
      <c r="BM1390" s="13">
        <v>3.5714285714285712E-2</v>
      </c>
      <c r="BN1390" s="13">
        <v>3.5714285714285712E-2</v>
      </c>
      <c r="BO1390" s="13">
        <v>3.5714285714285712E-2</v>
      </c>
      <c r="BP1390" s="13">
        <v>3.5714285714285712E-2</v>
      </c>
      <c r="BQ1390" s="13">
        <v>3.5714285714285712E-2</v>
      </c>
      <c r="BR1390" s="13">
        <v>3.5714285714285712E-2</v>
      </c>
      <c r="BS1390" s="13">
        <v>3.5714285714285712E-2</v>
      </c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>
        <v>3.33</v>
      </c>
    </row>
    <row r="1391" spans="1:83" x14ac:dyDescent="0.2">
      <c r="A1391" s="10" t="s">
        <v>39</v>
      </c>
      <c r="B1391" s="10">
        <v>530</v>
      </c>
      <c r="C1391" s="10" t="s">
        <v>92</v>
      </c>
      <c r="D1391" s="10">
        <v>2025</v>
      </c>
      <c r="E1391" s="13">
        <v>2</v>
      </c>
      <c r="F1391" s="13" t="s">
        <v>1698</v>
      </c>
      <c r="G1391" s="13">
        <v>98007.08000000006</v>
      </c>
      <c r="H1391" s="13">
        <v>98007.08</v>
      </c>
      <c r="I1391" s="13">
        <v>95531.059999999983</v>
      </c>
      <c r="J1391" s="13">
        <v>83395.000000000044</v>
      </c>
      <c r="K1391" s="13">
        <v>68205.999999999971</v>
      </c>
      <c r="L1391" s="13">
        <v>66390.999999999971</v>
      </c>
      <c r="M1391" s="13">
        <v>62076.999999999971</v>
      </c>
      <c r="N1391" s="13">
        <v>58257.999999999985</v>
      </c>
      <c r="O1391" s="13">
        <v>54840.999999999985</v>
      </c>
      <c r="P1391" s="13">
        <v>52832.999999999985</v>
      </c>
      <c r="Q1391" s="13">
        <v>40013.999999999993</v>
      </c>
      <c r="R1391" s="13">
        <v>40013.999999999993</v>
      </c>
      <c r="S1391" s="13">
        <v>29014</v>
      </c>
      <c r="T1391" s="13">
        <v>29014</v>
      </c>
      <c r="U1391" s="13">
        <v>29014</v>
      </c>
      <c r="V1391" s="13">
        <v>16170</v>
      </c>
      <c r="W1391" s="13"/>
      <c r="X1391" s="13"/>
      <c r="Y1391" s="13"/>
      <c r="Z1391" s="13">
        <v>3500.2528571428593</v>
      </c>
      <c r="AA1391" s="13">
        <v>3500.252857142857</v>
      </c>
      <c r="AB1391" s="13">
        <v>3411.8235714285706</v>
      </c>
      <c r="AC1391" s="13">
        <v>2978.3928571428587</v>
      </c>
      <c r="AD1391" s="13">
        <v>2435.9285714285702</v>
      </c>
      <c r="AE1391" s="13">
        <v>2371.1071428571418</v>
      </c>
      <c r="AF1391" s="13">
        <v>2217.0357142857133</v>
      </c>
      <c r="AG1391" s="13">
        <v>2080.6428571428564</v>
      </c>
      <c r="AH1391" s="13">
        <v>1958.6071428571424</v>
      </c>
      <c r="AI1391" s="13">
        <v>1886.8928571428567</v>
      </c>
      <c r="AJ1391" s="13">
        <v>1429.0714285714282</v>
      </c>
      <c r="AK1391" s="13">
        <v>1429.0714285714282</v>
      </c>
      <c r="AL1391" s="13">
        <v>1036.2142857142858</v>
      </c>
      <c r="AM1391" s="13">
        <v>1036.2142857142858</v>
      </c>
      <c r="AN1391" s="13">
        <v>1036.2142857142858</v>
      </c>
      <c r="AO1391" s="13">
        <v>577.5</v>
      </c>
      <c r="AP1391" s="13"/>
      <c r="AQ1391" s="13"/>
      <c r="AR1391" s="13"/>
      <c r="AS1391" s="13">
        <v>122</v>
      </c>
      <c r="AT1391" s="13">
        <v>105</v>
      </c>
      <c r="AU1391" s="13">
        <v>84</v>
      </c>
      <c r="AV1391" s="13">
        <v>46</v>
      </c>
      <c r="AW1391" s="13">
        <v>20</v>
      </c>
      <c r="AX1391" s="13">
        <v>18</v>
      </c>
      <c r="AY1391" s="13">
        <v>14</v>
      </c>
      <c r="AZ1391" s="13">
        <v>11</v>
      </c>
      <c r="BA1391" s="13">
        <v>9</v>
      </c>
      <c r="BB1391" s="13">
        <v>8</v>
      </c>
      <c r="BC1391" s="13">
        <v>4</v>
      </c>
      <c r="BD1391" s="13">
        <v>4</v>
      </c>
      <c r="BE1391" s="13">
        <v>2</v>
      </c>
      <c r="BF1391" s="13">
        <v>2</v>
      </c>
      <c r="BG1391" s="13">
        <v>2</v>
      </c>
      <c r="BH1391" s="13">
        <v>1</v>
      </c>
      <c r="BI1391" s="13"/>
      <c r="BJ1391" s="13"/>
      <c r="BK1391" s="13"/>
      <c r="BL1391" s="13">
        <v>4.3571428571428568</v>
      </c>
      <c r="BM1391" s="13">
        <v>3.75</v>
      </c>
      <c r="BN1391" s="13">
        <v>3</v>
      </c>
      <c r="BO1391" s="13">
        <v>1.6428571428571428</v>
      </c>
      <c r="BP1391" s="13">
        <v>0.7142857142857143</v>
      </c>
      <c r="BQ1391" s="13">
        <v>0.6428571428571429</v>
      </c>
      <c r="BR1391" s="13">
        <v>0.5</v>
      </c>
      <c r="BS1391" s="13">
        <v>0.39285714285714285</v>
      </c>
      <c r="BT1391" s="13">
        <v>0.32142857142857145</v>
      </c>
      <c r="BU1391" s="13">
        <v>0.2857142857142857</v>
      </c>
      <c r="BV1391" s="13">
        <v>0.14285714285714285</v>
      </c>
      <c r="BW1391" s="13">
        <v>0.14285714285714285</v>
      </c>
      <c r="BX1391" s="13">
        <v>7.1428571428571425E-2</v>
      </c>
      <c r="BY1391" s="13">
        <v>7.1428571428571425E-2</v>
      </c>
      <c r="BZ1391" s="13">
        <v>7.1428571428571425E-2</v>
      </c>
      <c r="CA1391" s="13">
        <v>3.5714285714285712E-2</v>
      </c>
      <c r="CB1391" s="13"/>
      <c r="CC1391" s="13"/>
      <c r="CD1391" s="13"/>
      <c r="CE1391" s="13">
        <v>128.92583333293442</v>
      </c>
    </row>
    <row r="1392" spans="1:83" x14ac:dyDescent="0.2">
      <c r="A1392" s="10" t="s">
        <v>39</v>
      </c>
      <c r="B1392" s="10">
        <v>870</v>
      </c>
      <c r="C1392" s="10" t="s">
        <v>112</v>
      </c>
      <c r="D1392" s="10">
        <v>2025</v>
      </c>
      <c r="E1392" s="13">
        <v>2</v>
      </c>
      <c r="F1392" s="13" t="s">
        <v>1700</v>
      </c>
      <c r="G1392" s="13">
        <v>273613.22999999992</v>
      </c>
      <c r="H1392" s="13">
        <v>273613.22999999992</v>
      </c>
      <c r="I1392" s="13">
        <v>265802.08</v>
      </c>
      <c r="J1392" s="13">
        <v>226884.01000000004</v>
      </c>
      <c r="K1392" s="13">
        <v>196776.99000000008</v>
      </c>
      <c r="L1392" s="13">
        <v>178858.0400000001</v>
      </c>
      <c r="M1392" s="13">
        <v>167199.04000000007</v>
      </c>
      <c r="N1392" s="13">
        <v>160800.00000000006</v>
      </c>
      <c r="O1392" s="13">
        <v>147853.00000000006</v>
      </c>
      <c r="P1392" s="13">
        <v>143025.00000000003</v>
      </c>
      <c r="Q1392" s="13">
        <v>83080</v>
      </c>
      <c r="R1392" s="13">
        <v>83080</v>
      </c>
      <c r="S1392" s="13">
        <v>54476</v>
      </c>
      <c r="T1392" s="13">
        <v>54476</v>
      </c>
      <c r="U1392" s="13">
        <v>54476</v>
      </c>
      <c r="V1392" s="13">
        <v>28569</v>
      </c>
      <c r="W1392" s="13">
        <v>28569</v>
      </c>
      <c r="X1392" s="13"/>
      <c r="Y1392" s="13"/>
      <c r="Z1392" s="13">
        <v>9771.9010714285687</v>
      </c>
      <c r="AA1392" s="13">
        <v>9771.9010714285687</v>
      </c>
      <c r="AB1392" s="13">
        <v>9492.9314285714299</v>
      </c>
      <c r="AC1392" s="13">
        <v>8103.0003571428588</v>
      </c>
      <c r="AD1392" s="13">
        <v>7027.7496428571458</v>
      </c>
      <c r="AE1392" s="13">
        <v>6387.7871428571461</v>
      </c>
      <c r="AF1392" s="13">
        <v>5971.3942857142883</v>
      </c>
      <c r="AG1392" s="13">
        <v>5742.8571428571449</v>
      </c>
      <c r="AH1392" s="13">
        <v>5280.4642857142881</v>
      </c>
      <c r="AI1392" s="13">
        <v>5108.0357142857156</v>
      </c>
      <c r="AJ1392" s="13">
        <v>2967.1428571428573</v>
      </c>
      <c r="AK1392" s="13">
        <v>2967.1428571428573</v>
      </c>
      <c r="AL1392" s="13">
        <v>1945.5714285714287</v>
      </c>
      <c r="AM1392" s="13">
        <v>1945.5714285714287</v>
      </c>
      <c r="AN1392" s="13">
        <v>1945.5714285714287</v>
      </c>
      <c r="AO1392" s="13">
        <v>1020.3214285714286</v>
      </c>
      <c r="AP1392" s="13">
        <v>1020.3214285714286</v>
      </c>
      <c r="AQ1392" s="13"/>
      <c r="AR1392" s="13"/>
      <c r="AS1392" s="13">
        <v>336</v>
      </c>
      <c r="AT1392" s="13">
        <v>301</v>
      </c>
      <c r="AU1392" s="13">
        <v>240</v>
      </c>
      <c r="AV1392" s="13">
        <v>122</v>
      </c>
      <c r="AW1392" s="13">
        <v>73</v>
      </c>
      <c r="AX1392" s="13">
        <v>53</v>
      </c>
      <c r="AY1392" s="13">
        <v>42</v>
      </c>
      <c r="AZ1392" s="13">
        <v>37</v>
      </c>
      <c r="BA1392" s="13">
        <v>29</v>
      </c>
      <c r="BB1392" s="13">
        <v>27</v>
      </c>
      <c r="BC1392" s="13">
        <v>8</v>
      </c>
      <c r="BD1392" s="13">
        <v>8</v>
      </c>
      <c r="BE1392" s="13">
        <v>3</v>
      </c>
      <c r="BF1392" s="13">
        <v>3</v>
      </c>
      <c r="BG1392" s="13">
        <v>3</v>
      </c>
      <c r="BH1392" s="13">
        <v>1</v>
      </c>
      <c r="BI1392" s="13">
        <v>1</v>
      </c>
      <c r="BJ1392" s="13"/>
      <c r="BK1392" s="13"/>
      <c r="BL1392" s="13">
        <v>12</v>
      </c>
      <c r="BM1392" s="13">
        <v>10.75</v>
      </c>
      <c r="BN1392" s="13">
        <v>8.5714285714285712</v>
      </c>
      <c r="BO1392" s="13">
        <v>4.3571428571428568</v>
      </c>
      <c r="BP1392" s="13">
        <v>2.6071428571428572</v>
      </c>
      <c r="BQ1392" s="13">
        <v>1.8928571428571428</v>
      </c>
      <c r="BR1392" s="13">
        <v>1.5</v>
      </c>
      <c r="BS1392" s="13">
        <v>1.3214285714285714</v>
      </c>
      <c r="BT1392" s="13">
        <v>1.0357142857142858</v>
      </c>
      <c r="BU1392" s="13">
        <v>0.9642857142857143</v>
      </c>
      <c r="BV1392" s="13">
        <v>0.2857142857142857</v>
      </c>
      <c r="BW1392" s="13">
        <v>0.2857142857142857</v>
      </c>
      <c r="BX1392" s="13">
        <v>0.10714285714285714</v>
      </c>
      <c r="BY1392" s="13">
        <v>0.10714285714285714</v>
      </c>
      <c r="BZ1392" s="13">
        <v>0.10714285714285714</v>
      </c>
      <c r="CA1392" s="13">
        <v>3.5714285714285712E-2</v>
      </c>
      <c r="CB1392" s="13">
        <v>3.5714285714285712E-2</v>
      </c>
      <c r="CC1392" s="13"/>
      <c r="CD1392" s="13"/>
      <c r="CE1392" s="13">
        <v>184.29916666674194</v>
      </c>
    </row>
    <row r="1393" spans="1:83" x14ac:dyDescent="0.2">
      <c r="A1393" s="10" t="s">
        <v>39</v>
      </c>
      <c r="B1393" s="10">
        <v>862</v>
      </c>
      <c r="C1393" s="10" t="s">
        <v>105</v>
      </c>
      <c r="D1393" s="10">
        <v>2025</v>
      </c>
      <c r="E1393" s="13">
        <v>2</v>
      </c>
      <c r="F1393" s="13" t="s">
        <v>1701</v>
      </c>
      <c r="G1393" s="13">
        <v>129525.19000000005</v>
      </c>
      <c r="H1393" s="13">
        <v>129525.19000000005</v>
      </c>
      <c r="I1393" s="13">
        <v>125290.09000000004</v>
      </c>
      <c r="J1393" s="13">
        <v>106880.00000000009</v>
      </c>
      <c r="K1393" s="13">
        <v>89395.000000000131</v>
      </c>
      <c r="L1393" s="13">
        <v>75660</v>
      </c>
      <c r="M1393" s="13">
        <v>66096</v>
      </c>
      <c r="N1393" s="13">
        <v>60657.999999999985</v>
      </c>
      <c r="O1393" s="13">
        <v>52182.999999999971</v>
      </c>
      <c r="P1393" s="13">
        <v>48056.999999999993</v>
      </c>
      <c r="Q1393" s="13">
        <v>16500</v>
      </c>
      <c r="R1393" s="13">
        <v>16500</v>
      </c>
      <c r="S1393" s="13"/>
      <c r="T1393" s="13"/>
      <c r="U1393" s="13"/>
      <c r="V1393" s="13"/>
      <c r="W1393" s="13"/>
      <c r="X1393" s="13"/>
      <c r="Y1393" s="13"/>
      <c r="Z1393" s="13">
        <v>4625.8996428571445</v>
      </c>
      <c r="AA1393" s="13">
        <v>4625.8996428571445</v>
      </c>
      <c r="AB1393" s="13">
        <v>4474.6460714285731</v>
      </c>
      <c r="AC1393" s="13">
        <v>3817.1428571428601</v>
      </c>
      <c r="AD1393" s="13">
        <v>3192.6785714285761</v>
      </c>
      <c r="AE1393" s="13">
        <v>2702.1428571428573</v>
      </c>
      <c r="AF1393" s="13">
        <v>2360.5714285714284</v>
      </c>
      <c r="AG1393" s="13">
        <v>2166.3571428571422</v>
      </c>
      <c r="AH1393" s="13">
        <v>1863.6785714285704</v>
      </c>
      <c r="AI1393" s="13">
        <v>1716.3214285714282</v>
      </c>
      <c r="AJ1393" s="13">
        <v>589.28571428571433</v>
      </c>
      <c r="AK1393" s="13">
        <v>589.28571428571433</v>
      </c>
      <c r="AL1393" s="13"/>
      <c r="AM1393" s="13"/>
      <c r="AN1393" s="13"/>
      <c r="AO1393" s="13"/>
      <c r="AP1393" s="13"/>
      <c r="AQ1393" s="13"/>
      <c r="AR1393" s="13"/>
      <c r="AS1393" s="13">
        <v>190</v>
      </c>
      <c r="AT1393" s="13">
        <v>167</v>
      </c>
      <c r="AU1393" s="13">
        <v>131</v>
      </c>
      <c r="AV1393" s="13">
        <v>76</v>
      </c>
      <c r="AW1393" s="13">
        <v>48</v>
      </c>
      <c r="AX1393" s="13">
        <v>33</v>
      </c>
      <c r="AY1393" s="13">
        <v>24</v>
      </c>
      <c r="AZ1393" s="13">
        <v>20</v>
      </c>
      <c r="BA1393" s="13">
        <v>15</v>
      </c>
      <c r="BB1393" s="13">
        <v>13</v>
      </c>
      <c r="BC1393" s="13">
        <v>3</v>
      </c>
      <c r="BD1393" s="13">
        <v>3</v>
      </c>
      <c r="BE1393" s="13"/>
      <c r="BF1393" s="13"/>
      <c r="BG1393" s="13"/>
      <c r="BH1393" s="13"/>
      <c r="BI1393" s="13"/>
      <c r="BJ1393" s="13"/>
      <c r="BK1393" s="13"/>
      <c r="BL1393" s="13">
        <v>6.7857142857142856</v>
      </c>
      <c r="BM1393" s="13">
        <v>5.9642857142857144</v>
      </c>
      <c r="BN1393" s="13">
        <v>4.6785714285714288</v>
      </c>
      <c r="BO1393" s="13">
        <v>2.7142857142857144</v>
      </c>
      <c r="BP1393" s="13">
        <v>1.7142857142857142</v>
      </c>
      <c r="BQ1393" s="13">
        <v>1.1785714285714286</v>
      </c>
      <c r="BR1393" s="13">
        <v>0.8571428571428571</v>
      </c>
      <c r="BS1393" s="13">
        <v>0.7142857142857143</v>
      </c>
      <c r="BT1393" s="13">
        <v>0.5357142857142857</v>
      </c>
      <c r="BU1393" s="13">
        <v>0.4642857142857143</v>
      </c>
      <c r="BV1393" s="13">
        <v>0.10714285714285714</v>
      </c>
      <c r="BW1393" s="13">
        <v>0.10714285714285714</v>
      </c>
      <c r="BX1393" s="13"/>
      <c r="BY1393" s="13"/>
      <c r="BZ1393" s="13"/>
      <c r="CA1393" s="13"/>
      <c r="CB1393" s="13"/>
      <c r="CC1393" s="13"/>
      <c r="CD1393" s="13"/>
      <c r="CE1393" s="13">
        <v>162.86916666675825</v>
      </c>
    </row>
    <row r="1394" spans="1:83" x14ac:dyDescent="0.2">
      <c r="A1394" s="10" t="s">
        <v>39</v>
      </c>
      <c r="B1394" s="10">
        <v>556</v>
      </c>
      <c r="C1394" s="10" t="s">
        <v>181</v>
      </c>
      <c r="D1394" s="10">
        <v>2025</v>
      </c>
      <c r="E1394" s="13">
        <v>2</v>
      </c>
      <c r="F1394" s="13" t="s">
        <v>1694</v>
      </c>
      <c r="G1394" s="13">
        <v>7755.04</v>
      </c>
      <c r="H1394" s="13">
        <v>7755.04</v>
      </c>
      <c r="I1394" s="13">
        <v>7081.0199999999995</v>
      </c>
      <c r="J1394" s="13">
        <v>5351.0000000000009</v>
      </c>
      <c r="K1394" s="13">
        <v>4075.9999999999995</v>
      </c>
      <c r="L1394" s="13">
        <v>4075.9999999999995</v>
      </c>
      <c r="M1394" s="13">
        <v>2999.9999999999995</v>
      </c>
      <c r="N1394" s="13">
        <v>2999.9999999999995</v>
      </c>
      <c r="O1394" s="13">
        <v>2999.9999999999995</v>
      </c>
      <c r="P1394" s="13">
        <v>2999.9999999999995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>
        <v>276.96571428571428</v>
      </c>
      <c r="AA1394" s="13">
        <v>276.96571428571428</v>
      </c>
      <c r="AB1394" s="13">
        <v>252.89357142857142</v>
      </c>
      <c r="AC1394" s="13">
        <v>191.10714285714289</v>
      </c>
      <c r="AD1394" s="13">
        <v>145.57142857142856</v>
      </c>
      <c r="AE1394" s="13">
        <v>145.57142857142856</v>
      </c>
      <c r="AF1394" s="13">
        <v>107.14285714285712</v>
      </c>
      <c r="AG1394" s="13">
        <v>107.14285714285712</v>
      </c>
      <c r="AH1394" s="13">
        <v>107.14285714285712</v>
      </c>
      <c r="AI1394" s="13">
        <v>107.14285714285712</v>
      </c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>
        <v>13</v>
      </c>
      <c r="AT1394" s="13">
        <v>13</v>
      </c>
      <c r="AU1394" s="13">
        <v>9</v>
      </c>
      <c r="AV1394" s="13">
        <v>4</v>
      </c>
      <c r="AW1394" s="13">
        <v>2</v>
      </c>
      <c r="AX1394" s="13">
        <v>2</v>
      </c>
      <c r="AY1394" s="13">
        <v>1</v>
      </c>
      <c r="AZ1394" s="13">
        <v>1</v>
      </c>
      <c r="BA1394" s="13">
        <v>1</v>
      </c>
      <c r="BB1394" s="13">
        <v>1</v>
      </c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>
        <v>0.4642857142857143</v>
      </c>
      <c r="BM1394" s="13">
        <v>0.4642857142857143</v>
      </c>
      <c r="BN1394" s="13">
        <v>0.32142857142857145</v>
      </c>
      <c r="BO1394" s="13">
        <v>0.14285714285714285</v>
      </c>
      <c r="BP1394" s="13">
        <v>7.1428571428571425E-2</v>
      </c>
      <c r="BQ1394" s="13">
        <v>7.1428571428571425E-2</v>
      </c>
      <c r="BR1394" s="13">
        <v>3.5714285714285712E-2</v>
      </c>
      <c r="BS1394" s="13">
        <v>3.5714285714285712E-2</v>
      </c>
      <c r="BT1394" s="13">
        <v>3.5714285714285712E-2</v>
      </c>
      <c r="BU1394" s="13">
        <v>3.5714285714285712E-2</v>
      </c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>
        <v>15.399166666902602</v>
      </c>
    </row>
    <row r="1395" spans="1:83" x14ac:dyDescent="0.2">
      <c r="A1395" s="10" t="s">
        <v>251</v>
      </c>
      <c r="B1395" s="10">
        <v>308</v>
      </c>
      <c r="C1395" s="10" t="s">
        <v>138</v>
      </c>
      <c r="D1395" s="10">
        <v>2025</v>
      </c>
      <c r="E1395" s="13">
        <v>2</v>
      </c>
      <c r="F1395" s="13" t="s">
        <v>1704</v>
      </c>
      <c r="G1395" s="13">
        <v>330.8</v>
      </c>
      <c r="H1395" s="13">
        <v>330.8</v>
      </c>
      <c r="I1395" s="13">
        <v>330.8</v>
      </c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>
        <v>11.814285714285715</v>
      </c>
      <c r="AA1395" s="13">
        <v>11.814285714285715</v>
      </c>
      <c r="AB1395" s="13">
        <v>11.814285714285715</v>
      </c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>
        <v>1</v>
      </c>
      <c r="AT1395" s="13">
        <v>1</v>
      </c>
      <c r="AU1395" s="13">
        <v>1</v>
      </c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>
        <v>3.5714285714285712E-2</v>
      </c>
      <c r="BM1395" s="13">
        <v>3.5714285714285712E-2</v>
      </c>
      <c r="BN1395" s="13">
        <v>3.5714285714285712E-2</v>
      </c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</row>
    <row r="1396" spans="1:83" x14ac:dyDescent="0.2">
      <c r="A1396" s="10" t="s">
        <v>251</v>
      </c>
      <c r="B1396" s="10">
        <v>377</v>
      </c>
      <c r="C1396" s="10" t="s">
        <v>253</v>
      </c>
      <c r="D1396" s="10">
        <v>2025</v>
      </c>
      <c r="E1396" s="13">
        <v>2</v>
      </c>
      <c r="F1396" s="13" t="s">
        <v>1703</v>
      </c>
      <c r="G1396" s="13">
        <v>26190.499999999898</v>
      </c>
      <c r="H1396" s="13">
        <v>26190.499999999898</v>
      </c>
      <c r="I1396" s="13">
        <v>26190.499999999898</v>
      </c>
      <c r="J1396" s="13">
        <v>26190.499999999898</v>
      </c>
      <c r="K1396" s="13">
        <v>26190.499999999898</v>
      </c>
      <c r="L1396" s="13">
        <v>26190.499999999898</v>
      </c>
      <c r="M1396" s="13">
        <v>26190.499999999898</v>
      </c>
      <c r="N1396" s="13">
        <v>26190.499999999898</v>
      </c>
      <c r="O1396" s="13">
        <v>26190.499999999898</v>
      </c>
      <c r="P1396" s="13">
        <v>26190.499999999898</v>
      </c>
      <c r="Q1396" s="13">
        <v>17774.400000000009</v>
      </c>
      <c r="R1396" s="13">
        <v>17774.400000000009</v>
      </c>
      <c r="S1396" s="13">
        <v>11477.200000000017</v>
      </c>
      <c r="T1396" s="13">
        <v>11477.200000000017</v>
      </c>
      <c r="U1396" s="13">
        <v>11477.200000000017</v>
      </c>
      <c r="V1396" s="13"/>
      <c r="W1396" s="13"/>
      <c r="X1396" s="13"/>
      <c r="Y1396" s="13"/>
      <c r="Z1396" s="13">
        <v>935.37499999999636</v>
      </c>
      <c r="AA1396" s="13">
        <v>935.37499999999636</v>
      </c>
      <c r="AB1396" s="13">
        <v>935.37499999999636</v>
      </c>
      <c r="AC1396" s="13">
        <v>935.37499999999636</v>
      </c>
      <c r="AD1396" s="13">
        <v>935.37499999999636</v>
      </c>
      <c r="AE1396" s="13">
        <v>935.37499999999636</v>
      </c>
      <c r="AF1396" s="13">
        <v>935.37499999999636</v>
      </c>
      <c r="AG1396" s="13">
        <v>935.37499999999636</v>
      </c>
      <c r="AH1396" s="13">
        <v>935.37499999999636</v>
      </c>
      <c r="AI1396" s="13">
        <v>935.37499999999636</v>
      </c>
      <c r="AJ1396" s="13">
        <v>634.8000000000003</v>
      </c>
      <c r="AK1396" s="13">
        <v>634.8000000000003</v>
      </c>
      <c r="AL1396" s="13">
        <v>409.9000000000006</v>
      </c>
      <c r="AM1396" s="13">
        <v>409.9000000000006</v>
      </c>
      <c r="AN1396" s="13">
        <v>409.9000000000006</v>
      </c>
      <c r="AO1396" s="13"/>
      <c r="AP1396" s="13"/>
      <c r="AQ1396" s="13"/>
      <c r="AR1396" s="13"/>
      <c r="AS1396" s="13">
        <v>4</v>
      </c>
      <c r="AT1396" s="13">
        <v>4</v>
      </c>
      <c r="AU1396" s="13">
        <v>4</v>
      </c>
      <c r="AV1396" s="13">
        <v>4</v>
      </c>
      <c r="AW1396" s="13">
        <v>4</v>
      </c>
      <c r="AX1396" s="13">
        <v>4</v>
      </c>
      <c r="AY1396" s="13">
        <v>4</v>
      </c>
      <c r="AZ1396" s="13">
        <v>4</v>
      </c>
      <c r="BA1396" s="13">
        <v>4</v>
      </c>
      <c r="BB1396" s="13">
        <v>4</v>
      </c>
      <c r="BC1396" s="13">
        <v>2</v>
      </c>
      <c r="BD1396" s="13">
        <v>2</v>
      </c>
      <c r="BE1396" s="13">
        <v>1</v>
      </c>
      <c r="BF1396" s="13">
        <v>1</v>
      </c>
      <c r="BG1396" s="13">
        <v>1</v>
      </c>
      <c r="BH1396" s="13"/>
      <c r="BI1396" s="13"/>
      <c r="BJ1396" s="13"/>
      <c r="BK1396" s="13"/>
      <c r="BL1396" s="13">
        <v>0.14285714285714285</v>
      </c>
      <c r="BM1396" s="13">
        <v>0.14285714285714285</v>
      </c>
      <c r="BN1396" s="13">
        <v>0.14285714285714285</v>
      </c>
      <c r="BO1396" s="13">
        <v>0.14285714285714285</v>
      </c>
      <c r="BP1396" s="13">
        <v>0.14285714285714285</v>
      </c>
      <c r="BQ1396" s="13">
        <v>0.14285714285714285</v>
      </c>
      <c r="BR1396" s="13">
        <v>0.14285714285714285</v>
      </c>
      <c r="BS1396" s="13">
        <v>0.14285714285714285</v>
      </c>
      <c r="BT1396" s="13">
        <v>0.14285714285714285</v>
      </c>
      <c r="BU1396" s="13">
        <v>0.14285714285714285</v>
      </c>
      <c r="BV1396" s="13">
        <v>7.1428571428571425E-2</v>
      </c>
      <c r="BW1396" s="13">
        <v>7.1428571428571425E-2</v>
      </c>
      <c r="BX1396" s="13">
        <v>3.5714285714285712E-2</v>
      </c>
      <c r="BY1396" s="13">
        <v>3.5714285714285712E-2</v>
      </c>
      <c r="BZ1396" s="13">
        <v>3.5714285714285712E-2</v>
      </c>
      <c r="CA1396" s="13"/>
      <c r="CB1396" s="13"/>
      <c r="CC1396" s="13"/>
      <c r="CD1396" s="13"/>
      <c r="CE1396" s="13"/>
    </row>
    <row r="1397" spans="1:83" x14ac:dyDescent="0.2">
      <c r="A1397" s="10" t="s">
        <v>27</v>
      </c>
      <c r="B1397" s="10">
        <v>550</v>
      </c>
      <c r="C1397" s="10" t="s">
        <v>178</v>
      </c>
      <c r="D1397" s="10">
        <v>2025</v>
      </c>
      <c r="E1397" s="13">
        <v>2</v>
      </c>
      <c r="F1397" s="13" t="s">
        <v>1716</v>
      </c>
      <c r="G1397" s="13">
        <v>10380.009999999998</v>
      </c>
      <c r="H1397" s="13">
        <v>10380.010000000002</v>
      </c>
      <c r="I1397" s="13">
        <v>9388.02</v>
      </c>
      <c r="J1397" s="13">
        <v>6121</v>
      </c>
      <c r="K1397" s="13">
        <v>6121</v>
      </c>
      <c r="L1397" s="13">
        <v>5306</v>
      </c>
      <c r="M1397" s="13">
        <v>4258</v>
      </c>
      <c r="N1397" s="13">
        <v>3000</v>
      </c>
      <c r="O1397" s="13">
        <v>3000</v>
      </c>
      <c r="P1397" s="13">
        <v>3000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>
        <v>370.71464285714279</v>
      </c>
      <c r="AA1397" s="13">
        <v>370.71464285714291</v>
      </c>
      <c r="AB1397" s="13">
        <v>335.28642857142859</v>
      </c>
      <c r="AC1397" s="13">
        <v>218.60714285714286</v>
      </c>
      <c r="AD1397" s="13">
        <v>218.60714285714286</v>
      </c>
      <c r="AE1397" s="13">
        <v>189.5</v>
      </c>
      <c r="AF1397" s="13">
        <v>152.07142857142858</v>
      </c>
      <c r="AG1397" s="13">
        <v>107.14285714285714</v>
      </c>
      <c r="AH1397" s="13">
        <v>107.14285714285714</v>
      </c>
      <c r="AI1397" s="13">
        <v>107.14285714285714</v>
      </c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>
        <v>85</v>
      </c>
      <c r="AT1397" s="13">
        <v>34</v>
      </c>
      <c r="AU1397" s="13">
        <v>13</v>
      </c>
      <c r="AV1397" s="13">
        <v>4</v>
      </c>
      <c r="AW1397" s="13">
        <v>4</v>
      </c>
      <c r="AX1397" s="13">
        <v>3</v>
      </c>
      <c r="AY1397" s="13">
        <v>2</v>
      </c>
      <c r="AZ1397" s="13">
        <v>1</v>
      </c>
      <c r="BA1397" s="13">
        <v>1</v>
      </c>
      <c r="BB1397" s="13">
        <v>1</v>
      </c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>
        <v>3.0357142857142856</v>
      </c>
      <c r="BM1397" s="13">
        <v>1.2142857142857142</v>
      </c>
      <c r="BN1397" s="13">
        <v>0.4642857142857143</v>
      </c>
      <c r="BO1397" s="13">
        <v>0.14285714285714285</v>
      </c>
      <c r="BP1397" s="13">
        <v>0.14285714285714285</v>
      </c>
      <c r="BQ1397" s="13">
        <v>0.10714285714285714</v>
      </c>
      <c r="BR1397" s="13">
        <v>7.1428571428571425E-2</v>
      </c>
      <c r="BS1397" s="13">
        <v>3.5714285714285712E-2</v>
      </c>
      <c r="BT1397" s="13">
        <v>3.5714285714285712E-2</v>
      </c>
      <c r="BU1397" s="13">
        <v>3.5714285714285712E-2</v>
      </c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>
        <v>139.14027777751909</v>
      </c>
    </row>
    <row r="1398" spans="1:83" x14ac:dyDescent="0.2">
      <c r="A1398" s="10" t="s">
        <v>27</v>
      </c>
      <c r="B1398" s="10">
        <v>828</v>
      </c>
      <c r="C1398" s="10" t="s">
        <v>158</v>
      </c>
      <c r="D1398" s="10">
        <v>2025</v>
      </c>
      <c r="E1398" s="13">
        <v>2</v>
      </c>
      <c r="F1398" s="13" t="s">
        <v>1717</v>
      </c>
      <c r="G1398" s="13">
        <v>0</v>
      </c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>
        <v>0</v>
      </c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>
        <v>1</v>
      </c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>
        <v>3.5714285714285712E-2</v>
      </c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</row>
    <row r="1399" spans="1:83" x14ac:dyDescent="0.2">
      <c r="A1399" s="10" t="s">
        <v>27</v>
      </c>
      <c r="B1399" s="10">
        <v>898</v>
      </c>
      <c r="C1399" s="10" t="s">
        <v>107</v>
      </c>
      <c r="D1399" s="10">
        <v>2025</v>
      </c>
      <c r="E1399" s="13">
        <v>2</v>
      </c>
      <c r="F1399" s="13" t="s">
        <v>1707</v>
      </c>
      <c r="G1399" s="13">
        <v>235165.28000000041</v>
      </c>
      <c r="H1399" s="13">
        <v>235165.38000000047</v>
      </c>
      <c r="I1399" s="13">
        <v>227255.25000000055</v>
      </c>
      <c r="J1399" s="13">
        <v>175002.04000000053</v>
      </c>
      <c r="K1399" s="13">
        <v>142868.04000000047</v>
      </c>
      <c r="L1399" s="13">
        <v>123572.00000000023</v>
      </c>
      <c r="M1399" s="13">
        <v>113891.00000000012</v>
      </c>
      <c r="N1399" s="13">
        <v>108653.0000000001</v>
      </c>
      <c r="O1399" s="13">
        <v>79546.000000000102</v>
      </c>
      <c r="P1399" s="13">
        <v>72696.000000000058</v>
      </c>
      <c r="Q1399" s="13">
        <v>23048.000000000015</v>
      </c>
      <c r="R1399" s="13">
        <v>23048.000000000015</v>
      </c>
      <c r="S1399" s="13">
        <v>10500</v>
      </c>
      <c r="T1399" s="13">
        <v>10500</v>
      </c>
      <c r="U1399" s="13">
        <v>10500</v>
      </c>
      <c r="V1399" s="13"/>
      <c r="W1399" s="13"/>
      <c r="X1399" s="13"/>
      <c r="Y1399" s="13"/>
      <c r="Z1399" s="13">
        <v>8398.7600000000148</v>
      </c>
      <c r="AA1399" s="13">
        <v>8398.763571428588</v>
      </c>
      <c r="AB1399" s="13">
        <v>8116.2589285714485</v>
      </c>
      <c r="AC1399" s="13">
        <v>6250.0728571428763</v>
      </c>
      <c r="AD1399" s="13">
        <v>5102.4300000000167</v>
      </c>
      <c r="AE1399" s="13">
        <v>4413.2857142857229</v>
      </c>
      <c r="AF1399" s="13">
        <v>4067.5357142857183</v>
      </c>
      <c r="AG1399" s="13">
        <v>3880.4642857142894</v>
      </c>
      <c r="AH1399" s="13">
        <v>2840.9285714285752</v>
      </c>
      <c r="AI1399" s="13">
        <v>2596.2857142857165</v>
      </c>
      <c r="AJ1399" s="13">
        <v>823.14285714285768</v>
      </c>
      <c r="AK1399" s="13">
        <v>823.14285714285768</v>
      </c>
      <c r="AL1399" s="13">
        <v>375</v>
      </c>
      <c r="AM1399" s="13">
        <v>375</v>
      </c>
      <c r="AN1399" s="13">
        <v>375</v>
      </c>
      <c r="AO1399" s="13"/>
      <c r="AP1399" s="13"/>
      <c r="AQ1399" s="13"/>
      <c r="AR1399" s="13"/>
      <c r="AS1399" s="13">
        <v>360</v>
      </c>
      <c r="AT1399" s="13">
        <v>340</v>
      </c>
      <c r="AU1399" s="13">
        <v>290</v>
      </c>
      <c r="AV1399" s="13">
        <v>127</v>
      </c>
      <c r="AW1399" s="13">
        <v>75</v>
      </c>
      <c r="AX1399" s="13">
        <v>53</v>
      </c>
      <c r="AY1399" s="13">
        <v>44</v>
      </c>
      <c r="AZ1399" s="13">
        <v>40</v>
      </c>
      <c r="BA1399" s="13">
        <v>22</v>
      </c>
      <c r="BB1399" s="13">
        <v>19</v>
      </c>
      <c r="BC1399" s="13">
        <v>3</v>
      </c>
      <c r="BD1399" s="13">
        <v>3</v>
      </c>
      <c r="BE1399" s="13">
        <v>1</v>
      </c>
      <c r="BF1399" s="13">
        <v>1</v>
      </c>
      <c r="BG1399" s="13">
        <v>1</v>
      </c>
      <c r="BH1399" s="13"/>
      <c r="BI1399" s="13"/>
      <c r="BJ1399" s="13"/>
      <c r="BK1399" s="13"/>
      <c r="BL1399" s="13">
        <v>12.857142857142858</v>
      </c>
      <c r="BM1399" s="13">
        <v>12.142857142857142</v>
      </c>
      <c r="BN1399" s="13">
        <v>10.357142857142858</v>
      </c>
      <c r="BO1399" s="13">
        <v>4.5357142857142856</v>
      </c>
      <c r="BP1399" s="13">
        <v>2.6785714285714284</v>
      </c>
      <c r="BQ1399" s="13">
        <v>1.8928571428571428</v>
      </c>
      <c r="BR1399" s="13">
        <v>1.5714285714285714</v>
      </c>
      <c r="BS1399" s="13">
        <v>1.4285714285714286</v>
      </c>
      <c r="BT1399" s="13">
        <v>0.7857142857142857</v>
      </c>
      <c r="BU1399" s="13">
        <v>0.6785714285714286</v>
      </c>
      <c r="BV1399" s="13">
        <v>0.10714285714285714</v>
      </c>
      <c r="BW1399" s="13">
        <v>0.10714285714285714</v>
      </c>
      <c r="BX1399" s="13">
        <v>3.5714285714285712E-2</v>
      </c>
      <c r="BY1399" s="13">
        <v>3.5714285714285712E-2</v>
      </c>
      <c r="BZ1399" s="13">
        <v>3.5714285714285712E-2</v>
      </c>
      <c r="CA1399" s="13"/>
      <c r="CB1399" s="13"/>
      <c r="CC1399" s="13"/>
      <c r="CD1399" s="13"/>
      <c r="CE1399" s="13">
        <v>156.28055555512429</v>
      </c>
    </row>
    <row r="1400" spans="1:83" x14ac:dyDescent="0.2">
      <c r="A1400" s="10" t="s">
        <v>27</v>
      </c>
      <c r="B1400" s="10">
        <v>548</v>
      </c>
      <c r="C1400" s="10" t="s">
        <v>91</v>
      </c>
      <c r="D1400" s="10">
        <v>2025</v>
      </c>
      <c r="E1400" s="13">
        <v>2</v>
      </c>
      <c r="F1400" s="13" t="s">
        <v>1705</v>
      </c>
      <c r="G1400" s="13">
        <v>281117.33999999979</v>
      </c>
      <c r="H1400" s="13">
        <v>281117.33999999979</v>
      </c>
      <c r="I1400" s="13">
        <v>271626.11999999994</v>
      </c>
      <c r="J1400" s="13">
        <v>220307.0400000003</v>
      </c>
      <c r="K1400" s="13">
        <v>181777.00000000012</v>
      </c>
      <c r="L1400" s="13">
        <v>150812.00000000017</v>
      </c>
      <c r="M1400" s="13">
        <v>139937.00000000012</v>
      </c>
      <c r="N1400" s="13">
        <v>131866.00000000012</v>
      </c>
      <c r="O1400" s="13">
        <v>99543.000000000044</v>
      </c>
      <c r="P1400" s="13">
        <v>93012.000000000044</v>
      </c>
      <c r="Q1400" s="13">
        <v>34246.000000000007</v>
      </c>
      <c r="R1400" s="13">
        <v>34246.000000000007</v>
      </c>
      <c r="S1400" s="13"/>
      <c r="T1400" s="13"/>
      <c r="U1400" s="13"/>
      <c r="V1400" s="13"/>
      <c r="W1400" s="13"/>
      <c r="X1400" s="13"/>
      <c r="Y1400" s="13"/>
      <c r="Z1400" s="13">
        <v>10039.904999999993</v>
      </c>
      <c r="AA1400" s="13">
        <v>10039.904999999993</v>
      </c>
      <c r="AB1400" s="13">
        <v>9700.9328571428541</v>
      </c>
      <c r="AC1400" s="13">
        <v>7868.1085714285819</v>
      </c>
      <c r="AD1400" s="13">
        <v>6492.0357142857183</v>
      </c>
      <c r="AE1400" s="13">
        <v>5386.1428571428632</v>
      </c>
      <c r="AF1400" s="13">
        <v>4997.7500000000045</v>
      </c>
      <c r="AG1400" s="13">
        <v>4709.5000000000045</v>
      </c>
      <c r="AH1400" s="13">
        <v>3555.1071428571445</v>
      </c>
      <c r="AI1400" s="13">
        <v>3321.8571428571445</v>
      </c>
      <c r="AJ1400" s="13">
        <v>1223.0714285714289</v>
      </c>
      <c r="AK1400" s="13">
        <v>1223.0714285714289</v>
      </c>
      <c r="AL1400" s="13"/>
      <c r="AM1400" s="13"/>
      <c r="AN1400" s="13"/>
      <c r="AO1400" s="13"/>
      <c r="AP1400" s="13"/>
      <c r="AQ1400" s="13"/>
      <c r="AR1400" s="13"/>
      <c r="AS1400" s="13">
        <v>405</v>
      </c>
      <c r="AT1400" s="13">
        <v>396</v>
      </c>
      <c r="AU1400" s="13">
        <v>319</v>
      </c>
      <c r="AV1400" s="13">
        <v>163</v>
      </c>
      <c r="AW1400" s="13">
        <v>100</v>
      </c>
      <c r="AX1400" s="13">
        <v>64</v>
      </c>
      <c r="AY1400" s="13">
        <v>54</v>
      </c>
      <c r="AZ1400" s="13">
        <v>48</v>
      </c>
      <c r="BA1400" s="13">
        <v>28</v>
      </c>
      <c r="BB1400" s="13">
        <v>25</v>
      </c>
      <c r="BC1400" s="13">
        <v>6</v>
      </c>
      <c r="BD1400" s="13">
        <v>6</v>
      </c>
      <c r="BE1400" s="13"/>
      <c r="BF1400" s="13"/>
      <c r="BG1400" s="13"/>
      <c r="BH1400" s="13"/>
      <c r="BI1400" s="13"/>
      <c r="BJ1400" s="13"/>
      <c r="BK1400" s="13"/>
      <c r="BL1400" s="13">
        <v>14.464285714285714</v>
      </c>
      <c r="BM1400" s="13">
        <v>14.142857142857142</v>
      </c>
      <c r="BN1400" s="13">
        <v>11.392857142857142</v>
      </c>
      <c r="BO1400" s="13">
        <v>5.8214285714285712</v>
      </c>
      <c r="BP1400" s="13">
        <v>3.5714285714285716</v>
      </c>
      <c r="BQ1400" s="13">
        <v>2.2857142857142856</v>
      </c>
      <c r="BR1400" s="13">
        <v>1.9285714285714286</v>
      </c>
      <c r="BS1400" s="13">
        <v>1.7142857142857142</v>
      </c>
      <c r="BT1400" s="13">
        <v>1</v>
      </c>
      <c r="BU1400" s="13">
        <v>0.8928571428571429</v>
      </c>
      <c r="BV1400" s="13">
        <v>0.21428571428571427</v>
      </c>
      <c r="BW1400" s="13">
        <v>0.21428571428571427</v>
      </c>
      <c r="BX1400" s="13"/>
      <c r="BY1400" s="13"/>
      <c r="BZ1400" s="13"/>
      <c r="CA1400" s="13"/>
      <c r="CB1400" s="13"/>
      <c r="CC1400" s="13"/>
      <c r="CD1400" s="13"/>
      <c r="CE1400" s="13">
        <v>146.92750000031666</v>
      </c>
    </row>
    <row r="1401" spans="1:83" x14ac:dyDescent="0.2">
      <c r="A1401" s="10" t="s">
        <v>27</v>
      </c>
      <c r="B1401" s="10">
        <v>805</v>
      </c>
      <c r="C1401" s="10" t="s">
        <v>137</v>
      </c>
      <c r="D1401" s="10">
        <v>2025</v>
      </c>
      <c r="E1401" s="13">
        <v>2</v>
      </c>
      <c r="F1401" s="13" t="s">
        <v>1710</v>
      </c>
      <c r="G1401" s="13">
        <v>9921</v>
      </c>
      <c r="H1401" s="13">
        <v>9921</v>
      </c>
      <c r="I1401" s="13">
        <v>8665</v>
      </c>
      <c r="J1401" s="13">
        <v>7255</v>
      </c>
      <c r="K1401" s="13">
        <v>7255</v>
      </c>
      <c r="L1401" s="13">
        <v>5500</v>
      </c>
      <c r="M1401" s="13">
        <v>5500</v>
      </c>
      <c r="N1401" s="13">
        <v>5500</v>
      </c>
      <c r="O1401" s="13">
        <v>5500</v>
      </c>
      <c r="P1401" s="13">
        <v>5500</v>
      </c>
      <c r="Q1401" s="13">
        <v>5500</v>
      </c>
      <c r="R1401" s="13">
        <v>5500</v>
      </c>
      <c r="S1401" s="13"/>
      <c r="T1401" s="13"/>
      <c r="U1401" s="13"/>
      <c r="V1401" s="13"/>
      <c r="W1401" s="13"/>
      <c r="X1401" s="13"/>
      <c r="Y1401" s="13"/>
      <c r="Z1401" s="13">
        <v>354.32142857142856</v>
      </c>
      <c r="AA1401" s="13">
        <v>354.32142857142856</v>
      </c>
      <c r="AB1401" s="13">
        <v>309.46428571428572</v>
      </c>
      <c r="AC1401" s="13">
        <v>259.10714285714283</v>
      </c>
      <c r="AD1401" s="13">
        <v>259.10714285714283</v>
      </c>
      <c r="AE1401" s="13">
        <v>196.42857142857142</v>
      </c>
      <c r="AF1401" s="13">
        <v>196.42857142857142</v>
      </c>
      <c r="AG1401" s="13">
        <v>196.42857142857142</v>
      </c>
      <c r="AH1401" s="13">
        <v>196.42857142857142</v>
      </c>
      <c r="AI1401" s="13">
        <v>196.42857142857142</v>
      </c>
      <c r="AJ1401" s="13">
        <v>196.42857142857142</v>
      </c>
      <c r="AK1401" s="13">
        <v>196.42857142857142</v>
      </c>
      <c r="AL1401" s="13"/>
      <c r="AM1401" s="13"/>
      <c r="AN1401" s="13"/>
      <c r="AO1401" s="13"/>
      <c r="AP1401" s="13"/>
      <c r="AQ1401" s="13"/>
      <c r="AR1401" s="13"/>
      <c r="AS1401" s="13">
        <v>15</v>
      </c>
      <c r="AT1401" s="13">
        <v>15</v>
      </c>
      <c r="AU1401" s="13">
        <v>7</v>
      </c>
      <c r="AV1401" s="13">
        <v>3</v>
      </c>
      <c r="AW1401" s="13">
        <v>3</v>
      </c>
      <c r="AX1401" s="13">
        <v>1</v>
      </c>
      <c r="AY1401" s="13">
        <v>1</v>
      </c>
      <c r="AZ1401" s="13">
        <v>1</v>
      </c>
      <c r="BA1401" s="13">
        <v>1</v>
      </c>
      <c r="BB1401" s="13">
        <v>1</v>
      </c>
      <c r="BC1401" s="13">
        <v>1</v>
      </c>
      <c r="BD1401" s="13">
        <v>1</v>
      </c>
      <c r="BE1401" s="13"/>
      <c r="BF1401" s="13"/>
      <c r="BG1401" s="13"/>
      <c r="BH1401" s="13"/>
      <c r="BI1401" s="13"/>
      <c r="BJ1401" s="13"/>
      <c r="BK1401" s="13"/>
      <c r="BL1401" s="13">
        <v>0.5357142857142857</v>
      </c>
      <c r="BM1401" s="13">
        <v>0.5357142857142857</v>
      </c>
      <c r="BN1401" s="13">
        <v>0.25</v>
      </c>
      <c r="BO1401" s="13">
        <v>0.10714285714285714</v>
      </c>
      <c r="BP1401" s="13">
        <v>0.10714285714285714</v>
      </c>
      <c r="BQ1401" s="13">
        <v>3.5714285714285712E-2</v>
      </c>
      <c r="BR1401" s="13">
        <v>3.5714285714285712E-2</v>
      </c>
      <c r="BS1401" s="13">
        <v>3.5714285714285712E-2</v>
      </c>
      <c r="BT1401" s="13">
        <v>3.5714285714285712E-2</v>
      </c>
      <c r="BU1401" s="13">
        <v>3.5714285714285712E-2</v>
      </c>
      <c r="BV1401" s="13">
        <v>3.5714285714285712E-2</v>
      </c>
      <c r="BW1401" s="13">
        <v>3.5714285714285712E-2</v>
      </c>
      <c r="BX1401" s="13"/>
      <c r="BY1401" s="13"/>
      <c r="BZ1401" s="13"/>
      <c r="CA1401" s="13"/>
      <c r="CB1401" s="13"/>
      <c r="CC1401" s="13"/>
      <c r="CD1401" s="13"/>
      <c r="CE1401" s="13">
        <v>32.247777777661106</v>
      </c>
    </row>
    <row r="1402" spans="1:83" x14ac:dyDescent="0.2">
      <c r="A1402" s="10" t="s">
        <v>27</v>
      </c>
      <c r="B1402" s="10">
        <v>862</v>
      </c>
      <c r="C1402" s="10" t="s">
        <v>105</v>
      </c>
      <c r="D1402" s="10">
        <v>2025</v>
      </c>
      <c r="E1402" s="13">
        <v>2</v>
      </c>
      <c r="F1402" s="13" t="s">
        <v>1706</v>
      </c>
      <c r="G1402" s="13">
        <v>9492</v>
      </c>
      <c r="H1402" s="13">
        <v>9492</v>
      </c>
      <c r="I1402" s="13">
        <v>9492</v>
      </c>
      <c r="J1402" s="13">
        <v>9492</v>
      </c>
      <c r="K1402" s="13">
        <v>9492</v>
      </c>
      <c r="L1402" s="13">
        <v>9492</v>
      </c>
      <c r="M1402" s="13">
        <v>9492</v>
      </c>
      <c r="N1402" s="13">
        <v>9492</v>
      </c>
      <c r="O1402" s="13">
        <v>9492</v>
      </c>
      <c r="P1402" s="13">
        <v>9492</v>
      </c>
      <c r="Q1402" s="13">
        <v>9492</v>
      </c>
      <c r="R1402" s="13">
        <v>9492</v>
      </c>
      <c r="S1402" s="13">
        <v>9492</v>
      </c>
      <c r="T1402" s="13"/>
      <c r="U1402" s="13"/>
      <c r="V1402" s="13"/>
      <c r="W1402" s="13"/>
      <c r="X1402" s="13"/>
      <c r="Y1402" s="13"/>
      <c r="Z1402" s="13">
        <v>339</v>
      </c>
      <c r="AA1402" s="13">
        <v>339</v>
      </c>
      <c r="AB1402" s="13">
        <v>339</v>
      </c>
      <c r="AC1402" s="13">
        <v>339</v>
      </c>
      <c r="AD1402" s="13">
        <v>339</v>
      </c>
      <c r="AE1402" s="13">
        <v>339</v>
      </c>
      <c r="AF1402" s="13">
        <v>339</v>
      </c>
      <c r="AG1402" s="13">
        <v>339</v>
      </c>
      <c r="AH1402" s="13">
        <v>339</v>
      </c>
      <c r="AI1402" s="13">
        <v>339</v>
      </c>
      <c r="AJ1402" s="13">
        <v>339</v>
      </c>
      <c r="AK1402" s="13">
        <v>339</v>
      </c>
      <c r="AL1402" s="13">
        <v>339</v>
      </c>
      <c r="AM1402" s="13"/>
      <c r="AN1402" s="13"/>
      <c r="AO1402" s="13"/>
      <c r="AP1402" s="13"/>
      <c r="AQ1402" s="13"/>
      <c r="AR1402" s="13"/>
      <c r="AS1402" s="13">
        <v>1</v>
      </c>
      <c r="AT1402" s="13">
        <v>1</v>
      </c>
      <c r="AU1402" s="13">
        <v>1</v>
      </c>
      <c r="AV1402" s="13">
        <v>1</v>
      </c>
      <c r="AW1402" s="13">
        <v>1</v>
      </c>
      <c r="AX1402" s="13">
        <v>1</v>
      </c>
      <c r="AY1402" s="13">
        <v>1</v>
      </c>
      <c r="AZ1402" s="13">
        <v>1</v>
      </c>
      <c r="BA1402" s="13">
        <v>1</v>
      </c>
      <c r="BB1402" s="13">
        <v>1</v>
      </c>
      <c r="BC1402" s="13">
        <v>1</v>
      </c>
      <c r="BD1402" s="13">
        <v>1</v>
      </c>
      <c r="BE1402" s="13">
        <v>1</v>
      </c>
      <c r="BF1402" s="13"/>
      <c r="BG1402" s="13"/>
      <c r="BH1402" s="13"/>
      <c r="BI1402" s="13"/>
      <c r="BJ1402" s="13"/>
      <c r="BK1402" s="13"/>
      <c r="BL1402" s="13">
        <v>3.5714285714285712E-2</v>
      </c>
      <c r="BM1402" s="13">
        <v>3.5714285714285712E-2</v>
      </c>
      <c r="BN1402" s="13">
        <v>3.5714285714285712E-2</v>
      </c>
      <c r="BO1402" s="13">
        <v>3.5714285714285712E-2</v>
      </c>
      <c r="BP1402" s="13">
        <v>3.5714285714285712E-2</v>
      </c>
      <c r="BQ1402" s="13">
        <v>3.5714285714285712E-2</v>
      </c>
      <c r="BR1402" s="13">
        <v>3.5714285714285712E-2</v>
      </c>
      <c r="BS1402" s="13">
        <v>3.5714285714285712E-2</v>
      </c>
      <c r="BT1402" s="13">
        <v>3.5714285714285712E-2</v>
      </c>
      <c r="BU1402" s="13">
        <v>3.5714285714285712E-2</v>
      </c>
      <c r="BV1402" s="13">
        <v>3.5714285714285712E-2</v>
      </c>
      <c r="BW1402" s="13">
        <v>3.5714285714285712E-2</v>
      </c>
      <c r="BX1402" s="13">
        <v>3.5714285714285712E-2</v>
      </c>
      <c r="BY1402" s="13"/>
      <c r="BZ1402" s="13"/>
      <c r="CA1402" s="13"/>
      <c r="CB1402" s="13"/>
      <c r="CC1402" s="13"/>
      <c r="CD1402" s="13"/>
      <c r="CE1402" s="13"/>
    </row>
    <row r="1403" spans="1:83" x14ac:dyDescent="0.2">
      <c r="A1403" s="10" t="s">
        <v>27</v>
      </c>
      <c r="B1403" s="10">
        <v>803</v>
      </c>
      <c r="C1403" s="10" t="s">
        <v>154</v>
      </c>
      <c r="D1403" s="10">
        <v>2025</v>
      </c>
      <c r="E1403" s="13">
        <v>2</v>
      </c>
      <c r="F1403" s="13" t="s">
        <v>1714</v>
      </c>
      <c r="G1403" s="13">
        <v>22002.02</v>
      </c>
      <c r="H1403" s="13">
        <v>22002.019999999997</v>
      </c>
      <c r="I1403" s="13">
        <v>20151.999999999996</v>
      </c>
      <c r="J1403" s="13">
        <v>12468</v>
      </c>
      <c r="K1403" s="13">
        <v>7746.0000000000009</v>
      </c>
      <c r="L1403" s="13">
        <v>7746.0000000000009</v>
      </c>
      <c r="M1403" s="13">
        <v>7746.0000000000009</v>
      </c>
      <c r="N1403" s="13">
        <v>7746.0000000000009</v>
      </c>
      <c r="O1403" s="13">
        <v>6000.0000000000009</v>
      </c>
      <c r="P1403" s="13">
        <v>6000.0000000000009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>
        <v>785.78642857142859</v>
      </c>
      <c r="AA1403" s="13">
        <v>785.78642857142847</v>
      </c>
      <c r="AB1403" s="13">
        <v>719.71428571428555</v>
      </c>
      <c r="AC1403" s="13">
        <v>445.28571428571428</v>
      </c>
      <c r="AD1403" s="13">
        <v>276.64285714285717</v>
      </c>
      <c r="AE1403" s="13">
        <v>276.64285714285717</v>
      </c>
      <c r="AF1403" s="13">
        <v>276.64285714285717</v>
      </c>
      <c r="AG1403" s="13">
        <v>276.64285714285717</v>
      </c>
      <c r="AH1403" s="13">
        <v>214.28571428571431</v>
      </c>
      <c r="AI1403" s="13">
        <v>214.28571428571431</v>
      </c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>
        <v>55</v>
      </c>
      <c r="AT1403" s="13">
        <v>51</v>
      </c>
      <c r="AU1403" s="13">
        <v>36</v>
      </c>
      <c r="AV1403" s="13">
        <v>10</v>
      </c>
      <c r="AW1403" s="13">
        <v>3</v>
      </c>
      <c r="AX1403" s="13">
        <v>3</v>
      </c>
      <c r="AY1403" s="13">
        <v>3</v>
      </c>
      <c r="AZ1403" s="13">
        <v>3</v>
      </c>
      <c r="BA1403" s="13">
        <v>2</v>
      </c>
      <c r="BB1403" s="13">
        <v>2</v>
      </c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>
        <v>1.9642857142857142</v>
      </c>
      <c r="BM1403" s="13">
        <v>1.8214285714285714</v>
      </c>
      <c r="BN1403" s="13">
        <v>1.2857142857142858</v>
      </c>
      <c r="BO1403" s="13">
        <v>0.35714285714285715</v>
      </c>
      <c r="BP1403" s="13">
        <v>0.10714285714285714</v>
      </c>
      <c r="BQ1403" s="13">
        <v>0.10714285714285714</v>
      </c>
      <c r="BR1403" s="13">
        <v>0.10714285714285714</v>
      </c>
      <c r="BS1403" s="13">
        <v>0.10714285714285714</v>
      </c>
      <c r="BT1403" s="13">
        <v>7.1428571428571425E-2</v>
      </c>
      <c r="BU1403" s="13">
        <v>7.1428571428571425E-2</v>
      </c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>
        <v>23.244166666627862</v>
      </c>
    </row>
    <row r="1404" spans="1:83" x14ac:dyDescent="0.2">
      <c r="A1404" s="10" t="s">
        <v>27</v>
      </c>
      <c r="B1404" s="10">
        <v>556</v>
      </c>
      <c r="C1404" s="10" t="s">
        <v>181</v>
      </c>
      <c r="D1404" s="10">
        <v>2025</v>
      </c>
      <c r="E1404" s="13">
        <v>2</v>
      </c>
      <c r="F1404" s="13" t="s">
        <v>1713</v>
      </c>
      <c r="G1404" s="13">
        <v>50774.199999999983</v>
      </c>
      <c r="H1404" s="13">
        <v>50774.199999999968</v>
      </c>
      <c r="I1404" s="13">
        <v>47506.099999999962</v>
      </c>
      <c r="J1404" s="13">
        <v>33100.019999999982</v>
      </c>
      <c r="K1404" s="13">
        <v>27480.999999999985</v>
      </c>
      <c r="L1404" s="13">
        <v>21379.999999999989</v>
      </c>
      <c r="M1404" s="13">
        <v>18198</v>
      </c>
      <c r="N1404" s="13">
        <v>16721</v>
      </c>
      <c r="O1404" s="13">
        <v>11988.000000000004</v>
      </c>
      <c r="P1404" s="13">
        <v>9089.0000000000036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>
        <v>1813.3642857142852</v>
      </c>
      <c r="AA1404" s="13">
        <v>1813.3642857142845</v>
      </c>
      <c r="AB1404" s="13">
        <v>1696.6464285714271</v>
      </c>
      <c r="AC1404" s="13">
        <v>1182.1435714285708</v>
      </c>
      <c r="AD1404" s="13">
        <v>981.46428571428521</v>
      </c>
      <c r="AE1404" s="13">
        <v>763.57142857142821</v>
      </c>
      <c r="AF1404" s="13">
        <v>649.92857142857144</v>
      </c>
      <c r="AG1404" s="13">
        <v>597.17857142857144</v>
      </c>
      <c r="AH1404" s="13">
        <v>428.14285714285728</v>
      </c>
      <c r="AI1404" s="13">
        <v>324.607142857143</v>
      </c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>
        <v>107</v>
      </c>
      <c r="AT1404" s="13">
        <v>98</v>
      </c>
      <c r="AU1404" s="13">
        <v>70</v>
      </c>
      <c r="AV1404" s="13">
        <v>27</v>
      </c>
      <c r="AW1404" s="13">
        <v>18</v>
      </c>
      <c r="AX1404" s="13">
        <v>11</v>
      </c>
      <c r="AY1404" s="13">
        <v>8</v>
      </c>
      <c r="AZ1404" s="13">
        <v>7</v>
      </c>
      <c r="BA1404" s="13">
        <v>4</v>
      </c>
      <c r="BB1404" s="13">
        <v>3</v>
      </c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>
        <v>3.8214285714285716</v>
      </c>
      <c r="BM1404" s="13">
        <v>3.5</v>
      </c>
      <c r="BN1404" s="13">
        <v>2.5</v>
      </c>
      <c r="BO1404" s="13">
        <v>0.9642857142857143</v>
      </c>
      <c r="BP1404" s="13">
        <v>0.6428571428571429</v>
      </c>
      <c r="BQ1404" s="13">
        <v>0.39285714285714285</v>
      </c>
      <c r="BR1404" s="13">
        <v>0.2857142857142857</v>
      </c>
      <c r="BS1404" s="13">
        <v>0.25</v>
      </c>
      <c r="BT1404" s="13">
        <v>0.14285714285714285</v>
      </c>
      <c r="BU1404" s="13">
        <v>0.10714285714285714</v>
      </c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>
        <v>145.02249999987893</v>
      </c>
    </row>
    <row r="1405" spans="1:83" x14ac:dyDescent="0.2">
      <c r="A1405" s="10" t="s">
        <v>27</v>
      </c>
      <c r="B1405" s="10"/>
      <c r="C1405" s="10"/>
      <c r="D1405" s="10">
        <v>2025</v>
      </c>
      <c r="E1405" s="13">
        <v>2</v>
      </c>
      <c r="F1405" s="13" t="s">
        <v>1711</v>
      </c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>
        <v>11.47</v>
      </c>
    </row>
    <row r="1406" spans="1:83" x14ac:dyDescent="0.2">
      <c r="A1406" s="10" t="s">
        <v>27</v>
      </c>
      <c r="B1406" s="10">
        <v>516</v>
      </c>
      <c r="C1406" s="10" t="s">
        <v>119</v>
      </c>
      <c r="D1406" s="10">
        <v>2025</v>
      </c>
      <c r="E1406" s="13">
        <v>2</v>
      </c>
      <c r="F1406" s="13" t="s">
        <v>1709</v>
      </c>
      <c r="G1406" s="13">
        <v>101872.02999999993</v>
      </c>
      <c r="H1406" s="13">
        <v>101872.02999999996</v>
      </c>
      <c r="I1406" s="13">
        <v>99626.989999999976</v>
      </c>
      <c r="J1406" s="13">
        <v>84946.999999999971</v>
      </c>
      <c r="K1406" s="13">
        <v>71189.999999999985</v>
      </c>
      <c r="L1406" s="13">
        <v>60114.000000000022</v>
      </c>
      <c r="M1406" s="13">
        <v>53283.000000000036</v>
      </c>
      <c r="N1406" s="13">
        <v>49227.000000000029</v>
      </c>
      <c r="O1406" s="13">
        <v>44289.000000000015</v>
      </c>
      <c r="P1406" s="13">
        <v>30930.000000000011</v>
      </c>
      <c r="Q1406" s="13">
        <v>17878</v>
      </c>
      <c r="R1406" s="13">
        <v>17878</v>
      </c>
      <c r="S1406" s="13"/>
      <c r="T1406" s="13"/>
      <c r="U1406" s="13"/>
      <c r="V1406" s="13"/>
      <c r="W1406" s="13"/>
      <c r="X1406" s="13"/>
      <c r="Y1406" s="13"/>
      <c r="Z1406" s="13">
        <v>3638.2867857142833</v>
      </c>
      <c r="AA1406" s="13">
        <v>3638.2867857142842</v>
      </c>
      <c r="AB1406" s="13">
        <v>3558.1067857142848</v>
      </c>
      <c r="AC1406" s="13">
        <v>3033.8214285714275</v>
      </c>
      <c r="AD1406" s="13">
        <v>2542.4999999999995</v>
      </c>
      <c r="AE1406" s="13">
        <v>2146.928571428572</v>
      </c>
      <c r="AF1406" s="13">
        <v>1902.9642857142869</v>
      </c>
      <c r="AG1406" s="13">
        <v>1758.1071428571438</v>
      </c>
      <c r="AH1406" s="13">
        <v>1581.7500000000005</v>
      </c>
      <c r="AI1406" s="13">
        <v>1104.6428571428576</v>
      </c>
      <c r="AJ1406" s="13">
        <v>638.5</v>
      </c>
      <c r="AK1406" s="13">
        <v>638.5</v>
      </c>
      <c r="AL1406" s="13"/>
      <c r="AM1406" s="13"/>
      <c r="AN1406" s="13"/>
      <c r="AO1406" s="13"/>
      <c r="AP1406" s="13"/>
      <c r="AQ1406" s="13"/>
      <c r="AR1406" s="13"/>
      <c r="AS1406" s="13">
        <v>133</v>
      </c>
      <c r="AT1406" s="13">
        <v>124</v>
      </c>
      <c r="AU1406" s="13">
        <v>106</v>
      </c>
      <c r="AV1406" s="13">
        <v>60</v>
      </c>
      <c r="AW1406" s="13">
        <v>38</v>
      </c>
      <c r="AX1406" s="13">
        <v>25</v>
      </c>
      <c r="AY1406" s="13">
        <v>19</v>
      </c>
      <c r="AZ1406" s="13">
        <v>16</v>
      </c>
      <c r="BA1406" s="13">
        <v>13</v>
      </c>
      <c r="BB1406" s="13">
        <v>7</v>
      </c>
      <c r="BC1406" s="13">
        <v>3</v>
      </c>
      <c r="BD1406" s="13">
        <v>3</v>
      </c>
      <c r="BE1406" s="13"/>
      <c r="BF1406" s="13"/>
      <c r="BG1406" s="13"/>
      <c r="BH1406" s="13"/>
      <c r="BI1406" s="13"/>
      <c r="BJ1406" s="13"/>
      <c r="BK1406" s="13"/>
      <c r="BL1406" s="13">
        <v>4.75</v>
      </c>
      <c r="BM1406" s="13">
        <v>4.4285714285714288</v>
      </c>
      <c r="BN1406" s="13">
        <v>3.7857142857142856</v>
      </c>
      <c r="BO1406" s="13">
        <v>2.1428571428571428</v>
      </c>
      <c r="BP1406" s="13">
        <v>1.3571428571428572</v>
      </c>
      <c r="BQ1406" s="13">
        <v>0.8928571428571429</v>
      </c>
      <c r="BR1406" s="13">
        <v>0.6785714285714286</v>
      </c>
      <c r="BS1406" s="13">
        <v>0.5714285714285714</v>
      </c>
      <c r="BT1406" s="13">
        <v>0.4642857142857143</v>
      </c>
      <c r="BU1406" s="13">
        <v>0.25</v>
      </c>
      <c r="BV1406" s="13">
        <v>0.10714285714285714</v>
      </c>
      <c r="BW1406" s="13">
        <v>0.10714285714285714</v>
      </c>
      <c r="BX1406" s="13"/>
      <c r="BY1406" s="13"/>
      <c r="BZ1406" s="13"/>
      <c r="CA1406" s="13"/>
      <c r="CB1406" s="13"/>
      <c r="CC1406" s="13"/>
      <c r="CD1406" s="13"/>
      <c r="CE1406" s="13">
        <v>115.83999999987194</v>
      </c>
    </row>
    <row r="1407" spans="1:83" x14ac:dyDescent="0.2">
      <c r="A1407" s="10" t="s">
        <v>27</v>
      </c>
      <c r="B1407" s="10">
        <v>820</v>
      </c>
      <c r="C1407" s="10" t="s">
        <v>134</v>
      </c>
      <c r="D1407" s="10">
        <v>2025</v>
      </c>
      <c r="E1407" s="13">
        <v>2</v>
      </c>
      <c r="F1407" s="13" t="s">
        <v>1708</v>
      </c>
      <c r="G1407" s="13">
        <v>211123.2400000006</v>
      </c>
      <c r="H1407" s="13">
        <v>211123.24000000054</v>
      </c>
      <c r="I1407" s="13">
        <v>205655.20000000048</v>
      </c>
      <c r="J1407" s="13">
        <v>159725.08000000037</v>
      </c>
      <c r="K1407" s="13">
        <v>128059.02000000024</v>
      </c>
      <c r="L1407" s="13">
        <v>111347.00000000016</v>
      </c>
      <c r="M1407" s="13">
        <v>108286.00000000015</v>
      </c>
      <c r="N1407" s="13">
        <v>105749.00000000012</v>
      </c>
      <c r="O1407" s="13">
        <v>92735.000000000073</v>
      </c>
      <c r="P1407" s="13">
        <v>90656.000000000073</v>
      </c>
      <c r="Q1407" s="13">
        <v>47721.999999999985</v>
      </c>
      <c r="R1407" s="13">
        <v>47721.999999999985</v>
      </c>
      <c r="S1407" s="13">
        <v>17530</v>
      </c>
      <c r="T1407" s="13">
        <v>17530</v>
      </c>
      <c r="U1407" s="13">
        <v>17530</v>
      </c>
      <c r="V1407" s="13">
        <v>17530</v>
      </c>
      <c r="W1407" s="13"/>
      <c r="X1407" s="13"/>
      <c r="Y1407" s="13"/>
      <c r="Z1407" s="13">
        <v>7540.1157142857355</v>
      </c>
      <c r="AA1407" s="13">
        <v>7540.1157142857337</v>
      </c>
      <c r="AB1407" s="13">
        <v>7344.8285714285885</v>
      </c>
      <c r="AC1407" s="13">
        <v>5704.4671428571555</v>
      </c>
      <c r="AD1407" s="13">
        <v>4573.5364285714368</v>
      </c>
      <c r="AE1407" s="13">
        <v>3976.678571428577</v>
      </c>
      <c r="AF1407" s="13">
        <v>3867.3571428571481</v>
      </c>
      <c r="AG1407" s="13">
        <v>3776.7500000000041</v>
      </c>
      <c r="AH1407" s="13">
        <v>3311.9642857142885</v>
      </c>
      <c r="AI1407" s="13">
        <v>3237.7142857142885</v>
      </c>
      <c r="AJ1407" s="13">
        <v>1704.3571428571424</v>
      </c>
      <c r="AK1407" s="13">
        <v>1704.3571428571424</v>
      </c>
      <c r="AL1407" s="13">
        <v>626.07142857142856</v>
      </c>
      <c r="AM1407" s="13">
        <v>626.07142857142856</v>
      </c>
      <c r="AN1407" s="13">
        <v>626.07142857142856</v>
      </c>
      <c r="AO1407" s="13">
        <v>626.07142857142856</v>
      </c>
      <c r="AP1407" s="13"/>
      <c r="AQ1407" s="13"/>
      <c r="AR1407" s="13"/>
      <c r="AS1407" s="13">
        <v>316</v>
      </c>
      <c r="AT1407" s="13">
        <v>296</v>
      </c>
      <c r="AU1407" s="13">
        <v>252</v>
      </c>
      <c r="AV1407" s="13">
        <v>106</v>
      </c>
      <c r="AW1407" s="13">
        <v>53</v>
      </c>
      <c r="AX1407" s="13">
        <v>34</v>
      </c>
      <c r="AY1407" s="13">
        <v>31</v>
      </c>
      <c r="AZ1407" s="13">
        <v>29</v>
      </c>
      <c r="BA1407" s="13">
        <v>21</v>
      </c>
      <c r="BB1407" s="13">
        <v>20</v>
      </c>
      <c r="BC1407" s="13">
        <v>6</v>
      </c>
      <c r="BD1407" s="13">
        <v>6</v>
      </c>
      <c r="BE1407" s="13">
        <v>1</v>
      </c>
      <c r="BF1407" s="13">
        <v>1</v>
      </c>
      <c r="BG1407" s="13">
        <v>1</v>
      </c>
      <c r="BH1407" s="13">
        <v>1</v>
      </c>
      <c r="BI1407" s="13"/>
      <c r="BJ1407" s="13"/>
      <c r="BK1407" s="13"/>
      <c r="BL1407" s="13">
        <v>11.285714285714286</v>
      </c>
      <c r="BM1407" s="13">
        <v>10.571428571428571</v>
      </c>
      <c r="BN1407" s="13">
        <v>9</v>
      </c>
      <c r="BO1407" s="13">
        <v>3.7857142857142856</v>
      </c>
      <c r="BP1407" s="13">
        <v>1.8928571428571428</v>
      </c>
      <c r="BQ1407" s="13">
        <v>1.2142857142857142</v>
      </c>
      <c r="BR1407" s="13">
        <v>1.1071428571428572</v>
      </c>
      <c r="BS1407" s="13">
        <v>1.0357142857142858</v>
      </c>
      <c r="BT1407" s="13">
        <v>0.75</v>
      </c>
      <c r="BU1407" s="13">
        <v>0.7142857142857143</v>
      </c>
      <c r="BV1407" s="13">
        <v>0.21428571428571427</v>
      </c>
      <c r="BW1407" s="13">
        <v>0.21428571428571427</v>
      </c>
      <c r="BX1407" s="13">
        <v>3.5714285714285712E-2</v>
      </c>
      <c r="BY1407" s="13">
        <v>3.5714285714285712E-2</v>
      </c>
      <c r="BZ1407" s="13">
        <v>3.5714285714285712E-2</v>
      </c>
      <c r="CA1407" s="13">
        <v>3.5714285714285712E-2</v>
      </c>
      <c r="CB1407" s="13"/>
      <c r="CC1407" s="13"/>
      <c r="CD1407" s="13"/>
      <c r="CE1407" s="13">
        <v>169.73722222172188</v>
      </c>
    </row>
    <row r="1408" spans="1:83" x14ac:dyDescent="0.2">
      <c r="A1408" s="10" t="s">
        <v>27</v>
      </c>
      <c r="B1408" s="10">
        <v>814</v>
      </c>
      <c r="C1408" s="10" t="s">
        <v>111</v>
      </c>
      <c r="D1408" s="10">
        <v>2025</v>
      </c>
      <c r="E1408" s="13">
        <v>2</v>
      </c>
      <c r="F1408" s="13" t="s">
        <v>1715</v>
      </c>
      <c r="G1408" s="13">
        <v>276873.59999999951</v>
      </c>
      <c r="H1408" s="13">
        <v>276873.59999999928</v>
      </c>
      <c r="I1408" s="13">
        <v>268884.29999999981</v>
      </c>
      <c r="J1408" s="13">
        <v>197424.00000000012</v>
      </c>
      <c r="K1408" s="13">
        <v>158996.00000000015</v>
      </c>
      <c r="L1408" s="13">
        <v>137912.00000000012</v>
      </c>
      <c r="M1408" s="13">
        <v>127031.0000000001</v>
      </c>
      <c r="N1408" s="13">
        <v>109128.00000000012</v>
      </c>
      <c r="O1408" s="13">
        <v>84399.000000000131</v>
      </c>
      <c r="P1408" s="13">
        <v>80039.000000000131</v>
      </c>
      <c r="Q1408" s="13">
        <v>23480.999999999985</v>
      </c>
      <c r="R1408" s="13">
        <v>18199</v>
      </c>
      <c r="S1408" s="13"/>
      <c r="T1408" s="13"/>
      <c r="U1408" s="13"/>
      <c r="V1408" s="13"/>
      <c r="W1408" s="13"/>
      <c r="X1408" s="13"/>
      <c r="Y1408" s="13"/>
      <c r="Z1408" s="13">
        <v>9888.3428571428394</v>
      </c>
      <c r="AA1408" s="13">
        <v>9888.3428571428321</v>
      </c>
      <c r="AB1408" s="13">
        <v>9603.0107142857069</v>
      </c>
      <c r="AC1408" s="13">
        <v>7050.8571428571468</v>
      </c>
      <c r="AD1408" s="13">
        <v>5678.428571428577</v>
      </c>
      <c r="AE1408" s="13">
        <v>4925.4285714285752</v>
      </c>
      <c r="AF1408" s="13">
        <v>4536.8214285714321</v>
      </c>
      <c r="AG1408" s="13">
        <v>3897.4285714285757</v>
      </c>
      <c r="AH1408" s="13">
        <v>3014.2500000000045</v>
      </c>
      <c r="AI1408" s="13">
        <v>2858.5357142857188</v>
      </c>
      <c r="AJ1408" s="13">
        <v>838.60714285714232</v>
      </c>
      <c r="AK1408" s="13">
        <v>649.96428571428567</v>
      </c>
      <c r="AL1408" s="13"/>
      <c r="AM1408" s="13"/>
      <c r="AN1408" s="13"/>
      <c r="AO1408" s="13"/>
      <c r="AP1408" s="13"/>
      <c r="AQ1408" s="13"/>
      <c r="AR1408" s="13"/>
      <c r="AS1408" s="13">
        <v>478</v>
      </c>
      <c r="AT1408" s="13">
        <v>439</v>
      </c>
      <c r="AU1408" s="13">
        <v>371</v>
      </c>
      <c r="AV1408" s="13">
        <v>151</v>
      </c>
      <c r="AW1408" s="13">
        <v>87</v>
      </c>
      <c r="AX1408" s="13">
        <v>63</v>
      </c>
      <c r="AY1408" s="13">
        <v>53</v>
      </c>
      <c r="AZ1408" s="13">
        <v>39</v>
      </c>
      <c r="BA1408" s="13">
        <v>24</v>
      </c>
      <c r="BB1408" s="13">
        <v>22</v>
      </c>
      <c r="BC1408" s="13">
        <v>4</v>
      </c>
      <c r="BD1408" s="13">
        <v>3</v>
      </c>
      <c r="BE1408" s="13"/>
      <c r="BF1408" s="13"/>
      <c r="BG1408" s="13"/>
      <c r="BH1408" s="13"/>
      <c r="BI1408" s="13"/>
      <c r="BJ1408" s="13"/>
      <c r="BK1408" s="13"/>
      <c r="BL1408" s="13">
        <v>17.071428571428573</v>
      </c>
      <c r="BM1408" s="13">
        <v>15.678571428571429</v>
      </c>
      <c r="BN1408" s="13">
        <v>13.25</v>
      </c>
      <c r="BO1408" s="13">
        <v>5.3928571428571432</v>
      </c>
      <c r="BP1408" s="13">
        <v>3.1071428571428572</v>
      </c>
      <c r="BQ1408" s="13">
        <v>2.25</v>
      </c>
      <c r="BR1408" s="13">
        <v>1.8928571428571428</v>
      </c>
      <c r="BS1408" s="13">
        <v>1.3928571428571428</v>
      </c>
      <c r="BT1408" s="13">
        <v>0.8571428571428571</v>
      </c>
      <c r="BU1408" s="13">
        <v>0.7857142857142857</v>
      </c>
      <c r="BV1408" s="13">
        <v>0.14285714285714285</v>
      </c>
      <c r="BW1408" s="13">
        <v>0.10714285714285714</v>
      </c>
      <c r="BX1408" s="13"/>
      <c r="BY1408" s="13"/>
      <c r="BZ1408" s="13"/>
      <c r="CA1408" s="13"/>
      <c r="CB1408" s="13"/>
      <c r="CC1408" s="13"/>
      <c r="CD1408" s="13"/>
      <c r="CE1408" s="13">
        <v>161.98722222213399</v>
      </c>
    </row>
    <row r="1409" spans="1:83" x14ac:dyDescent="0.2">
      <c r="A1409" s="10" t="s">
        <v>27</v>
      </c>
      <c r="B1409" s="10">
        <v>891</v>
      </c>
      <c r="C1409" s="10" t="s">
        <v>113</v>
      </c>
      <c r="D1409" s="10">
        <v>2025</v>
      </c>
      <c r="E1409" s="13">
        <v>2</v>
      </c>
      <c r="F1409" s="13" t="s">
        <v>1712</v>
      </c>
      <c r="G1409" s="13">
        <v>299869.46999999922</v>
      </c>
      <c r="H1409" s="13">
        <v>300169.46999999933</v>
      </c>
      <c r="I1409" s="13">
        <v>286322.18999999954</v>
      </c>
      <c r="J1409" s="13">
        <v>210460.00000000035</v>
      </c>
      <c r="K1409" s="13">
        <v>168340.00000000029</v>
      </c>
      <c r="L1409" s="13">
        <v>149031.0000000002</v>
      </c>
      <c r="M1409" s="13">
        <v>140527.00000000017</v>
      </c>
      <c r="N1409" s="13">
        <v>132817.00000000012</v>
      </c>
      <c r="O1409" s="13">
        <v>114359.00000000009</v>
      </c>
      <c r="P1409" s="13">
        <v>111822.00000000012</v>
      </c>
      <c r="Q1409" s="13">
        <v>41929</v>
      </c>
      <c r="R1409" s="13">
        <v>41929</v>
      </c>
      <c r="S1409" s="13">
        <v>36429</v>
      </c>
      <c r="T1409" s="13">
        <v>36429</v>
      </c>
      <c r="U1409" s="13">
        <v>36429</v>
      </c>
      <c r="V1409" s="13">
        <v>21482</v>
      </c>
      <c r="W1409" s="13">
        <v>21482</v>
      </c>
      <c r="X1409" s="13"/>
      <c r="Y1409" s="13"/>
      <c r="Z1409" s="13">
        <v>10709.6239285714</v>
      </c>
      <c r="AA1409" s="13">
        <v>10720.33821428569</v>
      </c>
      <c r="AB1409" s="13">
        <v>10225.792499999983</v>
      </c>
      <c r="AC1409" s="13">
        <v>7516.4285714285843</v>
      </c>
      <c r="AD1409" s="13">
        <v>6012.1428571428678</v>
      </c>
      <c r="AE1409" s="13">
        <v>5322.535714285722</v>
      </c>
      <c r="AF1409" s="13">
        <v>5018.8214285714348</v>
      </c>
      <c r="AG1409" s="13">
        <v>4743.4642857142899</v>
      </c>
      <c r="AH1409" s="13">
        <v>4084.2500000000032</v>
      </c>
      <c r="AI1409" s="13">
        <v>3993.6428571428614</v>
      </c>
      <c r="AJ1409" s="13">
        <v>1497.4642857142858</v>
      </c>
      <c r="AK1409" s="13">
        <v>1497.4642857142858</v>
      </c>
      <c r="AL1409" s="13">
        <v>1301.0357142857142</v>
      </c>
      <c r="AM1409" s="13">
        <v>1301.0357142857142</v>
      </c>
      <c r="AN1409" s="13">
        <v>1301.0357142857142</v>
      </c>
      <c r="AO1409" s="13">
        <v>767.21428571428567</v>
      </c>
      <c r="AP1409" s="13">
        <v>767.21428571428567</v>
      </c>
      <c r="AQ1409" s="13"/>
      <c r="AR1409" s="13"/>
      <c r="AS1409" s="13">
        <v>517</v>
      </c>
      <c r="AT1409" s="13">
        <v>473</v>
      </c>
      <c r="AU1409" s="13">
        <v>366</v>
      </c>
      <c r="AV1409" s="13">
        <v>141</v>
      </c>
      <c r="AW1409" s="13">
        <v>73</v>
      </c>
      <c r="AX1409" s="13">
        <v>51</v>
      </c>
      <c r="AY1409" s="13">
        <v>43</v>
      </c>
      <c r="AZ1409" s="13">
        <v>37</v>
      </c>
      <c r="BA1409" s="13">
        <v>26</v>
      </c>
      <c r="BB1409" s="13">
        <v>25</v>
      </c>
      <c r="BC1409" s="13">
        <v>3</v>
      </c>
      <c r="BD1409" s="13">
        <v>3</v>
      </c>
      <c r="BE1409" s="13">
        <v>2</v>
      </c>
      <c r="BF1409" s="13">
        <v>2</v>
      </c>
      <c r="BG1409" s="13">
        <v>2</v>
      </c>
      <c r="BH1409" s="13">
        <v>1</v>
      </c>
      <c r="BI1409" s="13">
        <v>1</v>
      </c>
      <c r="BJ1409" s="13"/>
      <c r="BK1409" s="13"/>
      <c r="BL1409" s="13">
        <v>18.464285714285715</v>
      </c>
      <c r="BM1409" s="13">
        <v>16.892857142857142</v>
      </c>
      <c r="BN1409" s="13">
        <v>13.071428571428571</v>
      </c>
      <c r="BO1409" s="13">
        <v>5.0357142857142856</v>
      </c>
      <c r="BP1409" s="13">
        <v>2.6071428571428572</v>
      </c>
      <c r="BQ1409" s="13">
        <v>1.8214285714285714</v>
      </c>
      <c r="BR1409" s="13">
        <v>1.5357142857142858</v>
      </c>
      <c r="BS1409" s="13">
        <v>1.3214285714285714</v>
      </c>
      <c r="BT1409" s="13">
        <v>0.9285714285714286</v>
      </c>
      <c r="BU1409" s="13">
        <v>0.8928571428571429</v>
      </c>
      <c r="BV1409" s="13">
        <v>0.10714285714285714</v>
      </c>
      <c r="BW1409" s="13">
        <v>0.10714285714285714</v>
      </c>
      <c r="BX1409" s="13">
        <v>7.1428571428571425E-2</v>
      </c>
      <c r="BY1409" s="13">
        <v>7.1428571428571425E-2</v>
      </c>
      <c r="BZ1409" s="13">
        <v>7.1428571428571425E-2</v>
      </c>
      <c r="CA1409" s="13">
        <v>3.5714285714285712E-2</v>
      </c>
      <c r="CB1409" s="13">
        <v>3.5714285714285712E-2</v>
      </c>
      <c r="CC1409" s="13"/>
      <c r="CD1409" s="13"/>
      <c r="CE1409" s="13">
        <v>176.91472222218522</v>
      </c>
    </row>
    <row r="1410" spans="1:83" x14ac:dyDescent="0.2">
      <c r="A1410" s="10" t="s">
        <v>29</v>
      </c>
      <c r="B1410" s="10"/>
      <c r="C1410" s="10"/>
      <c r="D1410" s="10">
        <v>2025</v>
      </c>
      <c r="E1410" s="13">
        <v>2</v>
      </c>
      <c r="F1410" s="13" t="s">
        <v>1719</v>
      </c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>
        <v>0.54</v>
      </c>
    </row>
    <row r="1411" spans="1:83" x14ac:dyDescent="0.2">
      <c r="A1411" s="10" t="s">
        <v>29</v>
      </c>
      <c r="B1411" s="10">
        <v>557</v>
      </c>
      <c r="C1411" s="10" t="s">
        <v>182</v>
      </c>
      <c r="D1411" s="10">
        <v>2025</v>
      </c>
      <c r="E1411" s="13">
        <v>2</v>
      </c>
      <c r="F1411" s="13" t="s">
        <v>1722</v>
      </c>
      <c r="G1411" s="13">
        <v>9073</v>
      </c>
      <c r="H1411" s="13">
        <v>9073</v>
      </c>
      <c r="I1411" s="13">
        <v>8312</v>
      </c>
      <c r="J1411" s="13">
        <v>6897</v>
      </c>
      <c r="K1411" s="13">
        <v>3000</v>
      </c>
      <c r="L1411" s="13">
        <v>3000</v>
      </c>
      <c r="M1411" s="13">
        <v>3000</v>
      </c>
      <c r="N1411" s="13">
        <v>3000</v>
      </c>
      <c r="O1411" s="13">
        <v>3000</v>
      </c>
      <c r="P1411" s="13">
        <v>3000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>
        <v>324.03571428571428</v>
      </c>
      <c r="AA1411" s="13">
        <v>324.03571428571428</v>
      </c>
      <c r="AB1411" s="13">
        <v>296.85714285714283</v>
      </c>
      <c r="AC1411" s="13">
        <v>246.32142857142858</v>
      </c>
      <c r="AD1411" s="13">
        <v>107.14285714285714</v>
      </c>
      <c r="AE1411" s="13">
        <v>107.14285714285714</v>
      </c>
      <c r="AF1411" s="13">
        <v>107.14285714285714</v>
      </c>
      <c r="AG1411" s="13">
        <v>107.14285714285714</v>
      </c>
      <c r="AH1411" s="13">
        <v>107.14285714285714</v>
      </c>
      <c r="AI1411" s="13">
        <v>107.14285714285714</v>
      </c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>
        <v>19</v>
      </c>
      <c r="AT1411" s="13">
        <v>17</v>
      </c>
      <c r="AU1411" s="13">
        <v>11</v>
      </c>
      <c r="AV1411" s="13">
        <v>7</v>
      </c>
      <c r="AW1411" s="13">
        <v>1</v>
      </c>
      <c r="AX1411" s="13">
        <v>1</v>
      </c>
      <c r="AY1411" s="13">
        <v>1</v>
      </c>
      <c r="AZ1411" s="13">
        <v>1</v>
      </c>
      <c r="BA1411" s="13">
        <v>1</v>
      </c>
      <c r="BB1411" s="13">
        <v>1</v>
      </c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>
        <v>0.6785714285714286</v>
      </c>
      <c r="BM1411" s="13">
        <v>0.6071428571428571</v>
      </c>
      <c r="BN1411" s="13">
        <v>0.39285714285714285</v>
      </c>
      <c r="BO1411" s="13">
        <v>0.25</v>
      </c>
      <c r="BP1411" s="13">
        <v>3.5714285714285712E-2</v>
      </c>
      <c r="BQ1411" s="13">
        <v>3.5714285714285712E-2</v>
      </c>
      <c r="BR1411" s="13">
        <v>3.5714285714285712E-2</v>
      </c>
      <c r="BS1411" s="13">
        <v>3.5714285714285712E-2</v>
      </c>
      <c r="BT1411" s="13">
        <v>3.5714285714285712E-2</v>
      </c>
      <c r="BU1411" s="13">
        <v>3.5714285714285712E-2</v>
      </c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>
        <v>101.5</v>
      </c>
    </row>
    <row r="1412" spans="1:83" x14ac:dyDescent="0.2">
      <c r="A1412" s="10" t="s">
        <v>29</v>
      </c>
      <c r="B1412" s="10">
        <v>805</v>
      </c>
      <c r="C1412" s="10" t="s">
        <v>137</v>
      </c>
      <c r="D1412" s="10">
        <v>2025</v>
      </c>
      <c r="E1412" s="13">
        <v>2</v>
      </c>
      <c r="F1412" s="13" t="s">
        <v>1721</v>
      </c>
      <c r="G1412" s="13">
        <v>1710</v>
      </c>
      <c r="H1412" s="13">
        <v>1710</v>
      </c>
      <c r="I1412" s="13">
        <v>1710</v>
      </c>
      <c r="J1412" s="13">
        <v>1710</v>
      </c>
      <c r="K1412" s="13">
        <v>1710</v>
      </c>
      <c r="L1412" s="13">
        <v>1710</v>
      </c>
      <c r="M1412" s="13">
        <v>1710</v>
      </c>
      <c r="N1412" s="13">
        <v>1710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>
        <v>61.071428571428569</v>
      </c>
      <c r="AA1412" s="13">
        <v>61.071428571428569</v>
      </c>
      <c r="AB1412" s="13">
        <v>61.071428571428569</v>
      </c>
      <c r="AC1412" s="13">
        <v>61.071428571428569</v>
      </c>
      <c r="AD1412" s="13">
        <v>61.071428571428569</v>
      </c>
      <c r="AE1412" s="13">
        <v>61.071428571428569</v>
      </c>
      <c r="AF1412" s="13">
        <v>61.071428571428569</v>
      </c>
      <c r="AG1412" s="13">
        <v>61.071428571428569</v>
      </c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>
        <v>1</v>
      </c>
      <c r="AT1412" s="13">
        <v>1</v>
      </c>
      <c r="AU1412" s="13">
        <v>1</v>
      </c>
      <c r="AV1412" s="13">
        <v>1</v>
      </c>
      <c r="AW1412" s="13">
        <v>1</v>
      </c>
      <c r="AX1412" s="13">
        <v>1</v>
      </c>
      <c r="AY1412" s="13">
        <v>1</v>
      </c>
      <c r="AZ1412" s="13">
        <v>1</v>
      </c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>
        <v>3.5714285714285712E-2</v>
      </c>
      <c r="BM1412" s="13">
        <v>3.5714285714285712E-2</v>
      </c>
      <c r="BN1412" s="13">
        <v>3.5714285714285712E-2</v>
      </c>
      <c r="BO1412" s="13">
        <v>3.5714285714285712E-2</v>
      </c>
      <c r="BP1412" s="13">
        <v>3.5714285714285712E-2</v>
      </c>
      <c r="BQ1412" s="13">
        <v>3.5714285714285712E-2</v>
      </c>
      <c r="BR1412" s="13">
        <v>3.5714285714285712E-2</v>
      </c>
      <c r="BS1412" s="13">
        <v>3.5714285714285712E-2</v>
      </c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>
        <v>35.004166666453244</v>
      </c>
    </row>
    <row r="1413" spans="1:83" x14ac:dyDescent="0.2">
      <c r="A1413" s="10" t="s">
        <v>29</v>
      </c>
      <c r="B1413" s="10">
        <v>810</v>
      </c>
      <c r="C1413" s="10" t="s">
        <v>103</v>
      </c>
      <c r="D1413" s="10">
        <v>2025</v>
      </c>
      <c r="E1413" s="13">
        <v>2</v>
      </c>
      <c r="F1413" s="13" t="s">
        <v>1723</v>
      </c>
      <c r="G1413" s="13">
        <v>197885.00000000023</v>
      </c>
      <c r="H1413" s="13">
        <v>197885.00000000023</v>
      </c>
      <c r="I1413" s="13">
        <v>190190.0000000002</v>
      </c>
      <c r="J1413" s="13">
        <v>147114.00000000023</v>
      </c>
      <c r="K1413" s="13">
        <v>119282.00000000022</v>
      </c>
      <c r="L1413" s="13">
        <v>104878.00000000023</v>
      </c>
      <c r="M1413" s="13">
        <v>100346.00000000023</v>
      </c>
      <c r="N1413" s="13">
        <v>98857.000000000218</v>
      </c>
      <c r="O1413" s="13">
        <v>80347.000000000087</v>
      </c>
      <c r="P1413" s="13">
        <v>68610.000000000058</v>
      </c>
      <c r="Q1413" s="13">
        <v>11000</v>
      </c>
      <c r="R1413" s="13">
        <v>11000</v>
      </c>
      <c r="S1413" s="13"/>
      <c r="T1413" s="13"/>
      <c r="U1413" s="13"/>
      <c r="V1413" s="13"/>
      <c r="W1413" s="13"/>
      <c r="X1413" s="13"/>
      <c r="Y1413" s="13"/>
      <c r="Z1413" s="13">
        <v>7067.3214285714366</v>
      </c>
      <c r="AA1413" s="13">
        <v>7067.3214285714366</v>
      </c>
      <c r="AB1413" s="13">
        <v>6792.5000000000073</v>
      </c>
      <c r="AC1413" s="13">
        <v>5254.0714285714366</v>
      </c>
      <c r="AD1413" s="13">
        <v>4260.0714285714366</v>
      </c>
      <c r="AE1413" s="13">
        <v>3745.6428571428655</v>
      </c>
      <c r="AF1413" s="13">
        <v>3583.7857142857224</v>
      </c>
      <c r="AG1413" s="13">
        <v>3530.6071428571508</v>
      </c>
      <c r="AH1413" s="13">
        <v>2869.5357142857174</v>
      </c>
      <c r="AI1413" s="13">
        <v>2450.3571428571449</v>
      </c>
      <c r="AJ1413" s="13">
        <v>392.85714285714283</v>
      </c>
      <c r="AK1413" s="13">
        <v>392.85714285714283</v>
      </c>
      <c r="AL1413" s="13"/>
      <c r="AM1413" s="13"/>
      <c r="AN1413" s="13"/>
      <c r="AO1413" s="13"/>
      <c r="AP1413" s="13"/>
      <c r="AQ1413" s="13"/>
      <c r="AR1413" s="13"/>
      <c r="AS1413" s="13">
        <v>323</v>
      </c>
      <c r="AT1413" s="13">
        <v>298</v>
      </c>
      <c r="AU1413" s="13">
        <v>239</v>
      </c>
      <c r="AV1413" s="13">
        <v>105</v>
      </c>
      <c r="AW1413" s="13">
        <v>58</v>
      </c>
      <c r="AX1413" s="13">
        <v>42</v>
      </c>
      <c r="AY1413" s="13">
        <v>38</v>
      </c>
      <c r="AZ1413" s="13">
        <v>37</v>
      </c>
      <c r="BA1413" s="13">
        <v>26</v>
      </c>
      <c r="BB1413" s="13">
        <v>21</v>
      </c>
      <c r="BC1413" s="13">
        <v>2</v>
      </c>
      <c r="BD1413" s="13">
        <v>2</v>
      </c>
      <c r="BE1413" s="13"/>
      <c r="BF1413" s="13"/>
      <c r="BG1413" s="13"/>
      <c r="BH1413" s="13"/>
      <c r="BI1413" s="13"/>
      <c r="BJ1413" s="13"/>
      <c r="BK1413" s="13"/>
      <c r="BL1413" s="13">
        <v>11.535714285714286</v>
      </c>
      <c r="BM1413" s="13">
        <v>10.642857142857142</v>
      </c>
      <c r="BN1413" s="13">
        <v>8.5357142857142865</v>
      </c>
      <c r="BO1413" s="13">
        <v>3.75</v>
      </c>
      <c r="BP1413" s="13">
        <v>2.0714285714285716</v>
      </c>
      <c r="BQ1413" s="13">
        <v>1.5</v>
      </c>
      <c r="BR1413" s="13">
        <v>1.3571428571428572</v>
      </c>
      <c r="BS1413" s="13">
        <v>1.3214285714285714</v>
      </c>
      <c r="BT1413" s="13">
        <v>0.9285714285714286</v>
      </c>
      <c r="BU1413" s="13">
        <v>0.75</v>
      </c>
      <c r="BV1413" s="13">
        <v>7.1428571428571425E-2</v>
      </c>
      <c r="BW1413" s="13">
        <v>7.1428571428571425E-2</v>
      </c>
      <c r="BX1413" s="13"/>
      <c r="BY1413" s="13"/>
      <c r="BZ1413" s="13"/>
      <c r="CA1413" s="13"/>
      <c r="CB1413" s="13"/>
      <c r="CC1413" s="13"/>
      <c r="CD1413" s="13"/>
      <c r="CE1413" s="13">
        <v>132.13416666613426</v>
      </c>
    </row>
    <row r="1414" spans="1:83" x14ac:dyDescent="0.2">
      <c r="A1414" s="10" t="s">
        <v>29</v>
      </c>
      <c r="B1414" s="10">
        <v>539</v>
      </c>
      <c r="C1414" s="10" t="s">
        <v>171</v>
      </c>
      <c r="D1414" s="10">
        <v>2025</v>
      </c>
      <c r="E1414" s="13">
        <v>2</v>
      </c>
      <c r="F1414" s="13" t="s">
        <v>1725</v>
      </c>
      <c r="G1414" s="13">
        <v>76501.000000000029</v>
      </c>
      <c r="H1414" s="13">
        <v>76501.000000000044</v>
      </c>
      <c r="I1414" s="13">
        <v>73892.000000000058</v>
      </c>
      <c r="J1414" s="13">
        <v>58072</v>
      </c>
      <c r="K1414" s="13">
        <v>43953.999999999985</v>
      </c>
      <c r="L1414" s="13">
        <v>31066.999999999996</v>
      </c>
      <c r="M1414" s="13">
        <v>28966.999999999996</v>
      </c>
      <c r="N1414" s="13">
        <v>24922.999999999993</v>
      </c>
      <c r="O1414" s="13">
        <v>18230.999999999989</v>
      </c>
      <c r="P1414" s="13">
        <v>15923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>
        <v>2732.1785714285725</v>
      </c>
      <c r="AA1414" s="13">
        <v>2732.1785714285729</v>
      </c>
      <c r="AB1414" s="13">
        <v>2639.0000000000023</v>
      </c>
      <c r="AC1414" s="13">
        <v>2074</v>
      </c>
      <c r="AD1414" s="13">
        <v>1569.7857142857138</v>
      </c>
      <c r="AE1414" s="13">
        <v>1109.5357142857142</v>
      </c>
      <c r="AF1414" s="13">
        <v>1034.5357142857142</v>
      </c>
      <c r="AG1414" s="13">
        <v>890.10714285714255</v>
      </c>
      <c r="AH1414" s="13">
        <v>651.10714285714243</v>
      </c>
      <c r="AI1414" s="13">
        <v>568.67857142857144</v>
      </c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>
        <v>133</v>
      </c>
      <c r="AT1414" s="13">
        <v>123</v>
      </c>
      <c r="AU1414" s="13">
        <v>103</v>
      </c>
      <c r="AV1414" s="13">
        <v>54</v>
      </c>
      <c r="AW1414" s="13">
        <v>30</v>
      </c>
      <c r="AX1414" s="13">
        <v>15</v>
      </c>
      <c r="AY1414" s="13">
        <v>13</v>
      </c>
      <c r="AZ1414" s="13">
        <v>10</v>
      </c>
      <c r="BA1414" s="13">
        <v>6</v>
      </c>
      <c r="BB1414" s="13">
        <v>5</v>
      </c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>
        <v>4.75</v>
      </c>
      <c r="BM1414" s="13">
        <v>4.3928571428571432</v>
      </c>
      <c r="BN1414" s="13">
        <v>3.6785714285714284</v>
      </c>
      <c r="BO1414" s="13">
        <v>1.9285714285714286</v>
      </c>
      <c r="BP1414" s="13">
        <v>1.0714285714285714</v>
      </c>
      <c r="BQ1414" s="13">
        <v>0.5357142857142857</v>
      </c>
      <c r="BR1414" s="13">
        <v>0.4642857142857143</v>
      </c>
      <c r="BS1414" s="13">
        <v>0.35714285714285715</v>
      </c>
      <c r="BT1414" s="13">
        <v>0.21428571428571427</v>
      </c>
      <c r="BU1414" s="13">
        <v>0.17857142857142858</v>
      </c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>
        <v>126.46944444560911</v>
      </c>
    </row>
    <row r="1415" spans="1:83" x14ac:dyDescent="0.2">
      <c r="A1415" s="10" t="s">
        <v>29</v>
      </c>
      <c r="B1415" s="10">
        <v>848</v>
      </c>
      <c r="C1415" s="10" t="s">
        <v>160</v>
      </c>
      <c r="D1415" s="10">
        <v>2025</v>
      </c>
      <c r="E1415" s="13">
        <v>2</v>
      </c>
      <c r="F1415" s="13" t="s">
        <v>1728</v>
      </c>
      <c r="G1415" s="13">
        <v>139020.00000000003</v>
      </c>
      <c r="H1415" s="13">
        <v>139020.00000000003</v>
      </c>
      <c r="I1415" s="13">
        <v>133496.00000000003</v>
      </c>
      <c r="J1415" s="13">
        <v>109049</v>
      </c>
      <c r="K1415" s="13">
        <v>92974.000000000029</v>
      </c>
      <c r="L1415" s="13">
        <v>79089</v>
      </c>
      <c r="M1415" s="13">
        <v>75890</v>
      </c>
      <c r="N1415" s="13">
        <v>70680</v>
      </c>
      <c r="O1415" s="13">
        <v>56718.000000000007</v>
      </c>
      <c r="P1415" s="13">
        <v>47792.000000000007</v>
      </c>
      <c r="Q1415" s="13">
        <v>26684</v>
      </c>
      <c r="R1415" s="13">
        <v>26684</v>
      </c>
      <c r="S1415" s="13">
        <v>15271</v>
      </c>
      <c r="T1415" s="13">
        <v>15271</v>
      </c>
      <c r="U1415" s="13">
        <v>15271</v>
      </c>
      <c r="V1415" s="13">
        <v>15271</v>
      </c>
      <c r="W1415" s="13"/>
      <c r="X1415" s="13"/>
      <c r="Y1415" s="13"/>
      <c r="Z1415" s="13">
        <v>4965.0000000000009</v>
      </c>
      <c r="AA1415" s="13">
        <v>4965.0000000000009</v>
      </c>
      <c r="AB1415" s="13">
        <v>4767.7142857142871</v>
      </c>
      <c r="AC1415" s="13">
        <v>3894.6071428571427</v>
      </c>
      <c r="AD1415" s="13">
        <v>3320.5000000000009</v>
      </c>
      <c r="AE1415" s="13">
        <v>2824.6071428571427</v>
      </c>
      <c r="AF1415" s="13">
        <v>2710.3571428571427</v>
      </c>
      <c r="AG1415" s="13">
        <v>2524.2857142857142</v>
      </c>
      <c r="AH1415" s="13">
        <v>2025.6428571428573</v>
      </c>
      <c r="AI1415" s="13">
        <v>1706.8571428571431</v>
      </c>
      <c r="AJ1415" s="13">
        <v>953</v>
      </c>
      <c r="AK1415" s="13">
        <v>953</v>
      </c>
      <c r="AL1415" s="13">
        <v>545.39285714285711</v>
      </c>
      <c r="AM1415" s="13">
        <v>545.39285714285711</v>
      </c>
      <c r="AN1415" s="13">
        <v>545.39285714285711</v>
      </c>
      <c r="AO1415" s="13">
        <v>545.39285714285711</v>
      </c>
      <c r="AP1415" s="13"/>
      <c r="AQ1415" s="13"/>
      <c r="AR1415" s="13"/>
      <c r="AS1415" s="13">
        <v>201</v>
      </c>
      <c r="AT1415" s="13">
        <v>187</v>
      </c>
      <c r="AU1415" s="13">
        <v>147</v>
      </c>
      <c r="AV1415" s="13">
        <v>73</v>
      </c>
      <c r="AW1415" s="13">
        <v>46</v>
      </c>
      <c r="AX1415" s="13">
        <v>30</v>
      </c>
      <c r="AY1415" s="13">
        <v>27</v>
      </c>
      <c r="AZ1415" s="13">
        <v>23</v>
      </c>
      <c r="BA1415" s="13">
        <v>14</v>
      </c>
      <c r="BB1415" s="13">
        <v>10</v>
      </c>
      <c r="BC1415" s="13">
        <v>3</v>
      </c>
      <c r="BD1415" s="13">
        <v>3</v>
      </c>
      <c r="BE1415" s="13">
        <v>1</v>
      </c>
      <c r="BF1415" s="13">
        <v>1</v>
      </c>
      <c r="BG1415" s="13">
        <v>1</v>
      </c>
      <c r="BH1415" s="13">
        <v>1</v>
      </c>
      <c r="BI1415" s="13"/>
      <c r="BJ1415" s="13"/>
      <c r="BK1415" s="13"/>
      <c r="BL1415" s="13">
        <v>7.1785714285714288</v>
      </c>
      <c r="BM1415" s="13">
        <v>6.6785714285714288</v>
      </c>
      <c r="BN1415" s="13">
        <v>5.25</v>
      </c>
      <c r="BO1415" s="13">
        <v>2.6071428571428572</v>
      </c>
      <c r="BP1415" s="13">
        <v>1.6428571428571428</v>
      </c>
      <c r="BQ1415" s="13">
        <v>1.0714285714285714</v>
      </c>
      <c r="BR1415" s="13">
        <v>0.9642857142857143</v>
      </c>
      <c r="BS1415" s="13">
        <v>0.8214285714285714</v>
      </c>
      <c r="BT1415" s="13">
        <v>0.5</v>
      </c>
      <c r="BU1415" s="13">
        <v>0.35714285714285715</v>
      </c>
      <c r="BV1415" s="13">
        <v>0.10714285714285714</v>
      </c>
      <c r="BW1415" s="13">
        <v>0.10714285714285714</v>
      </c>
      <c r="BX1415" s="13">
        <v>3.5714285714285712E-2</v>
      </c>
      <c r="BY1415" s="13">
        <v>3.5714285714285712E-2</v>
      </c>
      <c r="BZ1415" s="13">
        <v>3.5714285714285712E-2</v>
      </c>
      <c r="CA1415" s="13">
        <v>3.5714285714285712E-2</v>
      </c>
      <c r="CB1415" s="13"/>
      <c r="CC1415" s="13"/>
      <c r="CD1415" s="13"/>
      <c r="CE1415" s="13">
        <v>138.65805555554573</v>
      </c>
    </row>
    <row r="1416" spans="1:83" x14ac:dyDescent="0.2">
      <c r="A1416" s="10" t="s">
        <v>29</v>
      </c>
      <c r="B1416" s="10">
        <v>807</v>
      </c>
      <c r="C1416" s="10" t="s">
        <v>155</v>
      </c>
      <c r="D1416" s="10">
        <v>2025</v>
      </c>
      <c r="E1416" s="13">
        <v>2</v>
      </c>
      <c r="F1416" s="13" t="s">
        <v>1727</v>
      </c>
      <c r="G1416" s="13">
        <v>19587</v>
      </c>
      <c r="H1416" s="13">
        <v>19587.000000000004</v>
      </c>
      <c r="I1416" s="13">
        <v>18316.000000000004</v>
      </c>
      <c r="J1416" s="13">
        <v>13909</v>
      </c>
      <c r="K1416" s="13">
        <v>11934</v>
      </c>
      <c r="L1416" s="13">
        <v>8441.9999999999982</v>
      </c>
      <c r="M1416" s="13">
        <v>8441.9999999999982</v>
      </c>
      <c r="N1416" s="13">
        <v>8441.9999999999982</v>
      </c>
      <c r="O1416" s="13">
        <v>6620.9999999999991</v>
      </c>
      <c r="P1416" s="13">
        <v>4549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>
        <v>699.53571428571433</v>
      </c>
      <c r="AA1416" s="13">
        <v>699.53571428571445</v>
      </c>
      <c r="AB1416" s="13">
        <v>654.14285714285722</v>
      </c>
      <c r="AC1416" s="13">
        <v>496.75</v>
      </c>
      <c r="AD1416" s="13">
        <v>426.21428571428572</v>
      </c>
      <c r="AE1416" s="13">
        <v>301.49999999999994</v>
      </c>
      <c r="AF1416" s="13">
        <v>301.49999999999994</v>
      </c>
      <c r="AG1416" s="13">
        <v>301.49999999999994</v>
      </c>
      <c r="AH1416" s="13">
        <v>236.46428571428569</v>
      </c>
      <c r="AI1416" s="13">
        <v>162.46428571428572</v>
      </c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>
        <v>40</v>
      </c>
      <c r="AT1416" s="13">
        <v>37</v>
      </c>
      <c r="AU1416" s="13">
        <v>25</v>
      </c>
      <c r="AV1416" s="13">
        <v>10</v>
      </c>
      <c r="AW1416" s="13">
        <v>7</v>
      </c>
      <c r="AX1416" s="13">
        <v>3</v>
      </c>
      <c r="AY1416" s="13">
        <v>3</v>
      </c>
      <c r="AZ1416" s="13">
        <v>3</v>
      </c>
      <c r="BA1416" s="13">
        <v>2</v>
      </c>
      <c r="BB1416" s="13">
        <v>1</v>
      </c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>
        <v>1.4285714285714286</v>
      </c>
      <c r="BM1416" s="13">
        <v>1.3214285714285714</v>
      </c>
      <c r="BN1416" s="13">
        <v>0.8928571428571429</v>
      </c>
      <c r="BO1416" s="13">
        <v>0.35714285714285715</v>
      </c>
      <c r="BP1416" s="13">
        <v>0.25</v>
      </c>
      <c r="BQ1416" s="13">
        <v>0.10714285714285714</v>
      </c>
      <c r="BR1416" s="13">
        <v>0.10714285714285714</v>
      </c>
      <c r="BS1416" s="13">
        <v>0.10714285714285714</v>
      </c>
      <c r="BT1416" s="13">
        <v>7.1428571428571425E-2</v>
      </c>
      <c r="BU1416" s="13">
        <v>3.5714285714285712E-2</v>
      </c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>
        <v>38.684444444221441</v>
      </c>
    </row>
    <row r="1417" spans="1:83" x14ac:dyDescent="0.2">
      <c r="A1417" s="10" t="s">
        <v>29</v>
      </c>
      <c r="B1417" s="10">
        <v>551</v>
      </c>
      <c r="C1417" s="10" t="s">
        <v>179</v>
      </c>
      <c r="D1417" s="10">
        <v>2025</v>
      </c>
      <c r="E1417" s="13">
        <v>2</v>
      </c>
      <c r="F1417" s="13" t="s">
        <v>1718</v>
      </c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>
        <v>32.455555555410683</v>
      </c>
    </row>
    <row r="1418" spans="1:83" x14ac:dyDescent="0.2">
      <c r="A1418" s="10" t="s">
        <v>29</v>
      </c>
      <c r="B1418" s="10">
        <v>803</v>
      </c>
      <c r="C1418" s="10" t="s">
        <v>154</v>
      </c>
      <c r="D1418" s="10">
        <v>2025</v>
      </c>
      <c r="E1418" s="13">
        <v>2</v>
      </c>
      <c r="F1418" s="13" t="s">
        <v>1720</v>
      </c>
      <c r="G1418" s="13">
        <v>9803.0000000000018</v>
      </c>
      <c r="H1418" s="13">
        <v>9803.0000000000018</v>
      </c>
      <c r="I1418" s="13">
        <v>9610.0000000000018</v>
      </c>
      <c r="J1418" s="13">
        <v>8492</v>
      </c>
      <c r="K1418" s="13">
        <v>7976.0000000000009</v>
      </c>
      <c r="L1418" s="13">
        <v>6243.0000000000009</v>
      </c>
      <c r="M1418" s="13">
        <v>5078.0000000000009</v>
      </c>
      <c r="N1418" s="13">
        <v>5078.0000000000009</v>
      </c>
      <c r="O1418" s="13">
        <v>5078.0000000000009</v>
      </c>
      <c r="P1418" s="13">
        <v>3000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>
        <v>350.10714285714295</v>
      </c>
      <c r="AA1418" s="13">
        <v>350.10714285714295</v>
      </c>
      <c r="AB1418" s="13">
        <v>343.21428571428578</v>
      </c>
      <c r="AC1418" s="13">
        <v>303.28571428571428</v>
      </c>
      <c r="AD1418" s="13">
        <v>284.85714285714289</v>
      </c>
      <c r="AE1418" s="13">
        <v>222.96428571428575</v>
      </c>
      <c r="AF1418" s="13">
        <v>181.35714285714289</v>
      </c>
      <c r="AG1418" s="13">
        <v>181.35714285714289</v>
      </c>
      <c r="AH1418" s="13">
        <v>181.35714285714289</v>
      </c>
      <c r="AI1418" s="13">
        <v>107.14285714285714</v>
      </c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>
        <v>11</v>
      </c>
      <c r="AT1418" s="13">
        <v>11</v>
      </c>
      <c r="AU1418" s="13">
        <v>10</v>
      </c>
      <c r="AV1418" s="13">
        <v>6</v>
      </c>
      <c r="AW1418" s="13">
        <v>5</v>
      </c>
      <c r="AX1418" s="13">
        <v>3</v>
      </c>
      <c r="AY1418" s="13">
        <v>2</v>
      </c>
      <c r="AZ1418" s="13">
        <v>2</v>
      </c>
      <c r="BA1418" s="13">
        <v>2</v>
      </c>
      <c r="BB1418" s="13">
        <v>1</v>
      </c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>
        <v>0.39285714285714285</v>
      </c>
      <c r="BM1418" s="13">
        <v>0.39285714285714285</v>
      </c>
      <c r="BN1418" s="13">
        <v>0.35714285714285715</v>
      </c>
      <c r="BO1418" s="13">
        <v>0.21428571428571427</v>
      </c>
      <c r="BP1418" s="13">
        <v>0.17857142857142858</v>
      </c>
      <c r="BQ1418" s="13">
        <v>0.10714285714285714</v>
      </c>
      <c r="BR1418" s="13">
        <v>7.1428571428571425E-2</v>
      </c>
      <c r="BS1418" s="13">
        <v>7.1428571428571425E-2</v>
      </c>
      <c r="BT1418" s="13">
        <v>7.1428571428571425E-2</v>
      </c>
      <c r="BU1418" s="13">
        <v>3.5714285714285712E-2</v>
      </c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>
        <v>105.72055555530125</v>
      </c>
    </row>
    <row r="1419" spans="1:83" x14ac:dyDescent="0.2">
      <c r="A1419" s="10" t="s">
        <v>29</v>
      </c>
      <c r="B1419" s="10">
        <v>840</v>
      </c>
      <c r="C1419" s="10" t="s">
        <v>159</v>
      </c>
      <c r="D1419" s="10">
        <v>2025</v>
      </c>
      <c r="E1419" s="13">
        <v>2</v>
      </c>
      <c r="F1419" s="13" t="s">
        <v>1726</v>
      </c>
      <c r="G1419" s="13">
        <v>230390.00000000017</v>
      </c>
      <c r="H1419" s="13">
        <v>231077.00000000012</v>
      </c>
      <c r="I1419" s="13">
        <v>223544.00000000015</v>
      </c>
      <c r="J1419" s="13">
        <v>190564</v>
      </c>
      <c r="K1419" s="13">
        <v>177278.00000000003</v>
      </c>
      <c r="L1419" s="13">
        <v>164883.00000000003</v>
      </c>
      <c r="M1419" s="13">
        <v>158184</v>
      </c>
      <c r="N1419" s="13">
        <v>154108.99999999997</v>
      </c>
      <c r="O1419" s="13">
        <v>138045</v>
      </c>
      <c r="P1419" s="13">
        <v>129149.00000000003</v>
      </c>
      <c r="Q1419" s="13">
        <v>109342</v>
      </c>
      <c r="R1419" s="13">
        <v>109342</v>
      </c>
      <c r="S1419" s="13">
        <v>103842</v>
      </c>
      <c r="T1419" s="13">
        <v>103842</v>
      </c>
      <c r="U1419" s="13">
        <v>103842</v>
      </c>
      <c r="V1419" s="13">
        <v>81983</v>
      </c>
      <c r="W1419" s="13">
        <v>81983</v>
      </c>
      <c r="X1419" s="13">
        <v>53730</v>
      </c>
      <c r="Y1419" s="13">
        <v>53730</v>
      </c>
      <c r="Z1419" s="13">
        <v>8228.2142857142917</v>
      </c>
      <c r="AA1419" s="13">
        <v>8252.7500000000036</v>
      </c>
      <c r="AB1419" s="13">
        <v>7983.7142857142908</v>
      </c>
      <c r="AC1419" s="13">
        <v>6805.8571428571431</v>
      </c>
      <c r="AD1419" s="13">
        <v>6331.357142857144</v>
      </c>
      <c r="AE1419" s="13">
        <v>5888.6785714285725</v>
      </c>
      <c r="AF1419" s="13">
        <v>5649.4285714285716</v>
      </c>
      <c r="AG1419" s="13">
        <v>5503.892857142856</v>
      </c>
      <c r="AH1419" s="13">
        <v>4930.1785714285716</v>
      </c>
      <c r="AI1419" s="13">
        <v>4612.4642857142871</v>
      </c>
      <c r="AJ1419" s="13">
        <v>3905.0714285714284</v>
      </c>
      <c r="AK1419" s="13">
        <v>3905.0714285714284</v>
      </c>
      <c r="AL1419" s="13">
        <v>3708.6428571428573</v>
      </c>
      <c r="AM1419" s="13">
        <v>3708.6428571428573</v>
      </c>
      <c r="AN1419" s="13">
        <v>3708.6428571428573</v>
      </c>
      <c r="AO1419" s="13">
        <v>2927.9642857142858</v>
      </c>
      <c r="AP1419" s="13">
        <v>2927.9642857142858</v>
      </c>
      <c r="AQ1419" s="13">
        <v>1918.9285714285713</v>
      </c>
      <c r="AR1419" s="13">
        <v>1918.9285714285713</v>
      </c>
      <c r="AS1419" s="13">
        <v>256</v>
      </c>
      <c r="AT1419" s="13">
        <v>235</v>
      </c>
      <c r="AU1419" s="13">
        <v>171</v>
      </c>
      <c r="AV1419" s="13">
        <v>70</v>
      </c>
      <c r="AW1419" s="13">
        <v>48</v>
      </c>
      <c r="AX1419" s="13">
        <v>34</v>
      </c>
      <c r="AY1419" s="13">
        <v>28</v>
      </c>
      <c r="AZ1419" s="13">
        <v>25</v>
      </c>
      <c r="BA1419" s="13">
        <v>15</v>
      </c>
      <c r="BB1419" s="13">
        <v>11</v>
      </c>
      <c r="BC1419" s="13">
        <v>5</v>
      </c>
      <c r="BD1419" s="13">
        <v>5</v>
      </c>
      <c r="BE1419" s="13">
        <v>4</v>
      </c>
      <c r="BF1419" s="13">
        <v>4</v>
      </c>
      <c r="BG1419" s="13">
        <v>4</v>
      </c>
      <c r="BH1419" s="13">
        <v>2</v>
      </c>
      <c r="BI1419" s="13">
        <v>2</v>
      </c>
      <c r="BJ1419" s="13">
        <v>1</v>
      </c>
      <c r="BK1419" s="13">
        <v>1</v>
      </c>
      <c r="BL1419" s="13">
        <v>9.1428571428571423</v>
      </c>
      <c r="BM1419" s="13">
        <v>8.3928571428571423</v>
      </c>
      <c r="BN1419" s="13">
        <v>6.1071428571428568</v>
      </c>
      <c r="BO1419" s="13">
        <v>2.5</v>
      </c>
      <c r="BP1419" s="13">
        <v>1.7142857142857142</v>
      </c>
      <c r="BQ1419" s="13">
        <v>1.2142857142857142</v>
      </c>
      <c r="BR1419" s="13">
        <v>1</v>
      </c>
      <c r="BS1419" s="13">
        <v>0.8928571428571429</v>
      </c>
      <c r="BT1419" s="13">
        <v>0.5357142857142857</v>
      </c>
      <c r="BU1419" s="13">
        <v>0.39285714285714285</v>
      </c>
      <c r="BV1419" s="13">
        <v>0.17857142857142858</v>
      </c>
      <c r="BW1419" s="13">
        <v>0.17857142857142858</v>
      </c>
      <c r="BX1419" s="13">
        <v>0.14285714285714285</v>
      </c>
      <c r="BY1419" s="13">
        <v>0.14285714285714285</v>
      </c>
      <c r="BZ1419" s="13">
        <v>0.14285714285714285</v>
      </c>
      <c r="CA1419" s="13">
        <v>7.1428571428571425E-2</v>
      </c>
      <c r="CB1419" s="13">
        <v>7.1428571428571425E-2</v>
      </c>
      <c r="CC1419" s="13">
        <v>3.5714285714285712E-2</v>
      </c>
      <c r="CD1419" s="13">
        <v>3.5714285714285712E-2</v>
      </c>
      <c r="CE1419" s="13">
        <v>155.6161111100763</v>
      </c>
    </row>
    <row r="1420" spans="1:83" x14ac:dyDescent="0.2">
      <c r="A1420" s="10" t="s">
        <v>29</v>
      </c>
      <c r="B1420" s="10">
        <v>853</v>
      </c>
      <c r="C1420" s="10" t="s">
        <v>117</v>
      </c>
      <c r="D1420" s="10">
        <v>2025</v>
      </c>
      <c r="E1420" s="13">
        <v>2</v>
      </c>
      <c r="F1420" s="13" t="s">
        <v>1724</v>
      </c>
      <c r="G1420" s="13">
        <v>33900.999999999993</v>
      </c>
      <c r="H1420" s="13">
        <v>33900.999999999985</v>
      </c>
      <c r="I1420" s="13">
        <v>31437.999999999989</v>
      </c>
      <c r="J1420" s="13">
        <v>18586.000000000004</v>
      </c>
      <c r="K1420" s="13">
        <v>11360.000000000002</v>
      </c>
      <c r="L1420" s="13">
        <v>8706.0000000000018</v>
      </c>
      <c r="M1420" s="13">
        <v>7517.0000000000018</v>
      </c>
      <c r="N1420" s="13">
        <v>6235.0000000000027</v>
      </c>
      <c r="O1420" s="13">
        <v>3000</v>
      </c>
      <c r="P1420" s="13">
        <v>3000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>
        <v>1210.7499999999998</v>
      </c>
      <c r="AA1420" s="13">
        <v>1210.7499999999995</v>
      </c>
      <c r="AB1420" s="13">
        <v>1122.785714285714</v>
      </c>
      <c r="AC1420" s="13">
        <v>663.78571428571445</v>
      </c>
      <c r="AD1420" s="13">
        <v>405.71428571428578</v>
      </c>
      <c r="AE1420" s="13">
        <v>310.9285714285715</v>
      </c>
      <c r="AF1420" s="13">
        <v>268.46428571428578</v>
      </c>
      <c r="AG1420" s="13">
        <v>222.67857142857153</v>
      </c>
      <c r="AH1420" s="13">
        <v>107.14285714285714</v>
      </c>
      <c r="AI1420" s="13">
        <v>107.14285714285714</v>
      </c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>
        <v>86</v>
      </c>
      <c r="AT1420" s="13">
        <v>81</v>
      </c>
      <c r="AU1420" s="13">
        <v>58</v>
      </c>
      <c r="AV1420" s="13">
        <v>20</v>
      </c>
      <c r="AW1420" s="13">
        <v>8</v>
      </c>
      <c r="AX1420" s="13">
        <v>5</v>
      </c>
      <c r="AY1420" s="13">
        <v>4</v>
      </c>
      <c r="AZ1420" s="13">
        <v>3</v>
      </c>
      <c r="BA1420" s="13">
        <v>1</v>
      </c>
      <c r="BB1420" s="13">
        <v>1</v>
      </c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>
        <v>3.0714285714285716</v>
      </c>
      <c r="BM1420" s="13">
        <v>2.8928571428571428</v>
      </c>
      <c r="BN1420" s="13">
        <v>2.0714285714285716</v>
      </c>
      <c r="BO1420" s="13">
        <v>0.7142857142857143</v>
      </c>
      <c r="BP1420" s="13">
        <v>0.2857142857142857</v>
      </c>
      <c r="BQ1420" s="13">
        <v>0.17857142857142858</v>
      </c>
      <c r="BR1420" s="13">
        <v>0.14285714285714285</v>
      </c>
      <c r="BS1420" s="13">
        <v>0.10714285714285714</v>
      </c>
      <c r="BT1420" s="13">
        <v>3.5714285714285712E-2</v>
      </c>
      <c r="BU1420" s="13">
        <v>3.5714285714285712E-2</v>
      </c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>
        <v>174.13916666662786</v>
      </c>
    </row>
    <row r="1421" spans="1:83" x14ac:dyDescent="0.2">
      <c r="A1421" s="10" t="s">
        <v>41</v>
      </c>
      <c r="B1421" s="10">
        <v>807</v>
      </c>
      <c r="C1421" s="10" t="s">
        <v>155</v>
      </c>
      <c r="D1421" s="10">
        <v>2025</v>
      </c>
      <c r="E1421" s="13">
        <v>2</v>
      </c>
      <c r="F1421" s="13" t="s">
        <v>1734</v>
      </c>
      <c r="G1421" s="13">
        <v>60838.999999999971</v>
      </c>
      <c r="H1421" s="13">
        <v>60838.999999999971</v>
      </c>
      <c r="I1421" s="13">
        <v>57558.999999999964</v>
      </c>
      <c r="J1421" s="13">
        <v>37347.999999999985</v>
      </c>
      <c r="K1421" s="13">
        <v>23596</v>
      </c>
      <c r="L1421" s="13">
        <v>18428.999999999996</v>
      </c>
      <c r="M1421" s="13">
        <v>15274.000000000002</v>
      </c>
      <c r="N1421" s="13">
        <v>12723.000000000002</v>
      </c>
      <c r="O1421" s="13">
        <v>9316</v>
      </c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>
        <v>2172.8214285714275</v>
      </c>
      <c r="AA1421" s="13">
        <v>2172.8214285714275</v>
      </c>
      <c r="AB1421" s="13">
        <v>2055.6785714285702</v>
      </c>
      <c r="AC1421" s="13">
        <v>1333.8571428571424</v>
      </c>
      <c r="AD1421" s="13">
        <v>842.71428571428567</v>
      </c>
      <c r="AE1421" s="13">
        <v>658.17857142857133</v>
      </c>
      <c r="AF1421" s="13">
        <v>545.50000000000011</v>
      </c>
      <c r="AG1421" s="13">
        <v>454.39285714285722</v>
      </c>
      <c r="AH1421" s="13">
        <v>332.71428571428572</v>
      </c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>
        <v>129</v>
      </c>
      <c r="AT1421" s="13">
        <v>125</v>
      </c>
      <c r="AU1421" s="13">
        <v>100</v>
      </c>
      <c r="AV1421" s="13">
        <v>41</v>
      </c>
      <c r="AW1421" s="13">
        <v>17</v>
      </c>
      <c r="AX1421" s="13">
        <v>11</v>
      </c>
      <c r="AY1421" s="13">
        <v>8</v>
      </c>
      <c r="AZ1421" s="13">
        <v>6</v>
      </c>
      <c r="BA1421" s="13">
        <v>4</v>
      </c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>
        <v>4.6071428571428568</v>
      </c>
      <c r="BM1421" s="13">
        <v>4.4642857142857144</v>
      </c>
      <c r="BN1421" s="13">
        <v>3.5714285714285716</v>
      </c>
      <c r="BO1421" s="13">
        <v>1.4642857142857142</v>
      </c>
      <c r="BP1421" s="13">
        <v>0.6071428571428571</v>
      </c>
      <c r="BQ1421" s="13">
        <v>0.39285714285714285</v>
      </c>
      <c r="BR1421" s="13">
        <v>0.2857142857142857</v>
      </c>
      <c r="BS1421" s="13">
        <v>0.21428571428571427</v>
      </c>
      <c r="BT1421" s="13">
        <v>0.14285714285714285</v>
      </c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>
        <v>110.08527777750045</v>
      </c>
    </row>
    <row r="1422" spans="1:83" x14ac:dyDescent="0.2">
      <c r="A1422" s="10" t="s">
        <v>41</v>
      </c>
      <c r="B1422" s="10">
        <v>805</v>
      </c>
      <c r="C1422" s="10" t="s">
        <v>137</v>
      </c>
      <c r="D1422" s="10">
        <v>2025</v>
      </c>
      <c r="E1422" s="13">
        <v>2</v>
      </c>
      <c r="F1422" s="13" t="s">
        <v>1730</v>
      </c>
      <c r="G1422" s="13">
        <v>226</v>
      </c>
      <c r="H1422" s="13">
        <v>226</v>
      </c>
      <c r="I1422" s="13">
        <v>226</v>
      </c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>
        <v>8.0714285714285712</v>
      </c>
      <c r="AA1422" s="13">
        <v>8.0714285714285712</v>
      </c>
      <c r="AB1422" s="13">
        <v>8.0714285714285712</v>
      </c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>
        <v>1</v>
      </c>
      <c r="AT1422" s="13">
        <v>1</v>
      </c>
      <c r="AU1422" s="13">
        <v>1</v>
      </c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>
        <v>3.5714285714285712E-2</v>
      </c>
      <c r="BM1422" s="13">
        <v>3.5714285714285712E-2</v>
      </c>
      <c r="BN1422" s="13">
        <v>3.5714285714285712E-2</v>
      </c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>
        <v>6.83</v>
      </c>
    </row>
    <row r="1423" spans="1:83" x14ac:dyDescent="0.2">
      <c r="A1423" s="10" t="s">
        <v>41</v>
      </c>
      <c r="B1423" s="10"/>
      <c r="C1423" s="10"/>
      <c r="D1423" s="10">
        <v>2025</v>
      </c>
      <c r="E1423" s="13">
        <v>2</v>
      </c>
      <c r="F1423" s="13" t="s">
        <v>1731</v>
      </c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>
        <v>8</v>
      </c>
    </row>
    <row r="1424" spans="1:83" x14ac:dyDescent="0.2">
      <c r="A1424" s="10" t="s">
        <v>41</v>
      </c>
      <c r="B1424" s="10">
        <v>557</v>
      </c>
      <c r="C1424" s="10" t="s">
        <v>182</v>
      </c>
      <c r="D1424" s="10">
        <v>2025</v>
      </c>
      <c r="E1424" s="13">
        <v>2</v>
      </c>
      <c r="F1424" s="13" t="s">
        <v>1729</v>
      </c>
      <c r="G1424" s="13">
        <v>9427</v>
      </c>
      <c r="H1424" s="13">
        <v>9427</v>
      </c>
      <c r="I1424" s="13">
        <v>8727</v>
      </c>
      <c r="J1424" s="13">
        <v>4566</v>
      </c>
      <c r="K1424" s="13">
        <v>2664</v>
      </c>
      <c r="L1424" s="13">
        <v>1812</v>
      </c>
      <c r="M1424" s="13">
        <v>1812</v>
      </c>
      <c r="N1424" s="13">
        <v>1812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>
        <v>336.67857142857144</v>
      </c>
      <c r="AA1424" s="13">
        <v>336.67857142857144</v>
      </c>
      <c r="AB1424" s="13">
        <v>311.67857142857144</v>
      </c>
      <c r="AC1424" s="13">
        <v>163.07142857142858</v>
      </c>
      <c r="AD1424" s="13">
        <v>95.142857142857139</v>
      </c>
      <c r="AE1424" s="13">
        <v>64.714285714285708</v>
      </c>
      <c r="AF1424" s="13">
        <v>64.714285714285708</v>
      </c>
      <c r="AG1424" s="13">
        <v>64.714285714285708</v>
      </c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>
        <v>25</v>
      </c>
      <c r="AT1424" s="13">
        <v>25</v>
      </c>
      <c r="AU1424" s="13">
        <v>19</v>
      </c>
      <c r="AV1424" s="13">
        <v>5</v>
      </c>
      <c r="AW1424" s="13">
        <v>2</v>
      </c>
      <c r="AX1424" s="13">
        <v>1</v>
      </c>
      <c r="AY1424" s="13">
        <v>1</v>
      </c>
      <c r="AZ1424" s="13">
        <v>1</v>
      </c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>
        <v>0.8928571428571429</v>
      </c>
      <c r="BM1424" s="13">
        <v>0.8928571428571429</v>
      </c>
      <c r="BN1424" s="13">
        <v>0.6785714285714286</v>
      </c>
      <c r="BO1424" s="13">
        <v>0.17857142857142858</v>
      </c>
      <c r="BP1424" s="13">
        <v>7.1428571428571425E-2</v>
      </c>
      <c r="BQ1424" s="13">
        <v>3.5714285714285712E-2</v>
      </c>
      <c r="BR1424" s="13">
        <v>3.5714285714285712E-2</v>
      </c>
      <c r="BS1424" s="13">
        <v>3.5714285714285712E-2</v>
      </c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>
        <v>36.279999999999994</v>
      </c>
    </row>
    <row r="1425" spans="1:83" x14ac:dyDescent="0.2">
      <c r="A1425" s="10" t="s">
        <v>41</v>
      </c>
      <c r="B1425" s="10">
        <v>803</v>
      </c>
      <c r="C1425" s="10" t="s">
        <v>154</v>
      </c>
      <c r="D1425" s="10">
        <v>2025</v>
      </c>
      <c r="E1425" s="13">
        <v>2</v>
      </c>
      <c r="F1425" s="13" t="s">
        <v>1732</v>
      </c>
      <c r="G1425" s="13">
        <v>26304</v>
      </c>
      <c r="H1425" s="13">
        <v>26304</v>
      </c>
      <c r="I1425" s="13">
        <v>26138</v>
      </c>
      <c r="J1425" s="13">
        <v>23210.000000000004</v>
      </c>
      <c r="K1425" s="13">
        <v>22593.000000000004</v>
      </c>
      <c r="L1425" s="13">
        <v>22593.000000000004</v>
      </c>
      <c r="M1425" s="13">
        <v>22593.000000000004</v>
      </c>
      <c r="N1425" s="13">
        <v>21333.000000000004</v>
      </c>
      <c r="O1425" s="13">
        <v>21333.000000000004</v>
      </c>
      <c r="P1425" s="13">
        <v>19101</v>
      </c>
      <c r="Q1425" s="13">
        <v>14695</v>
      </c>
      <c r="R1425" s="13">
        <v>14695</v>
      </c>
      <c r="S1425" s="13">
        <v>14695</v>
      </c>
      <c r="T1425" s="13">
        <v>14695</v>
      </c>
      <c r="U1425" s="13">
        <v>14695</v>
      </c>
      <c r="V1425" s="13"/>
      <c r="W1425" s="13"/>
      <c r="X1425" s="13"/>
      <c r="Y1425" s="13"/>
      <c r="Z1425" s="13">
        <v>939.42857142857144</v>
      </c>
      <c r="AA1425" s="13">
        <v>939.42857142857144</v>
      </c>
      <c r="AB1425" s="13">
        <v>933.5</v>
      </c>
      <c r="AC1425" s="13">
        <v>828.92857142857156</v>
      </c>
      <c r="AD1425" s="13">
        <v>806.89285714285722</v>
      </c>
      <c r="AE1425" s="13">
        <v>806.89285714285722</v>
      </c>
      <c r="AF1425" s="13">
        <v>806.89285714285722</v>
      </c>
      <c r="AG1425" s="13">
        <v>761.89285714285722</v>
      </c>
      <c r="AH1425" s="13">
        <v>761.89285714285722</v>
      </c>
      <c r="AI1425" s="13">
        <v>682.17857142857144</v>
      </c>
      <c r="AJ1425" s="13">
        <v>524.82142857142856</v>
      </c>
      <c r="AK1425" s="13">
        <v>524.82142857142856</v>
      </c>
      <c r="AL1425" s="13">
        <v>524.82142857142856</v>
      </c>
      <c r="AM1425" s="13">
        <v>524.82142857142856</v>
      </c>
      <c r="AN1425" s="13">
        <v>524.82142857142856</v>
      </c>
      <c r="AO1425" s="13"/>
      <c r="AP1425" s="13"/>
      <c r="AQ1425" s="13"/>
      <c r="AR1425" s="13"/>
      <c r="AS1425" s="13">
        <v>16</v>
      </c>
      <c r="AT1425" s="13">
        <v>15</v>
      </c>
      <c r="AU1425" s="13">
        <v>14</v>
      </c>
      <c r="AV1425" s="13">
        <v>5</v>
      </c>
      <c r="AW1425" s="13">
        <v>4</v>
      </c>
      <c r="AX1425" s="13">
        <v>4</v>
      </c>
      <c r="AY1425" s="13">
        <v>4</v>
      </c>
      <c r="AZ1425" s="13">
        <v>3</v>
      </c>
      <c r="BA1425" s="13">
        <v>3</v>
      </c>
      <c r="BB1425" s="13">
        <v>2</v>
      </c>
      <c r="BC1425" s="13">
        <v>1</v>
      </c>
      <c r="BD1425" s="13">
        <v>1</v>
      </c>
      <c r="BE1425" s="13">
        <v>1</v>
      </c>
      <c r="BF1425" s="13">
        <v>1</v>
      </c>
      <c r="BG1425" s="13">
        <v>1</v>
      </c>
      <c r="BH1425" s="13"/>
      <c r="BI1425" s="13"/>
      <c r="BJ1425" s="13"/>
      <c r="BK1425" s="13"/>
      <c r="BL1425" s="13">
        <v>0.5714285714285714</v>
      </c>
      <c r="BM1425" s="13">
        <v>0.5357142857142857</v>
      </c>
      <c r="BN1425" s="13">
        <v>0.5</v>
      </c>
      <c r="BO1425" s="13">
        <v>0.17857142857142858</v>
      </c>
      <c r="BP1425" s="13">
        <v>0.14285714285714285</v>
      </c>
      <c r="BQ1425" s="13">
        <v>0.14285714285714285</v>
      </c>
      <c r="BR1425" s="13">
        <v>0.14285714285714285</v>
      </c>
      <c r="BS1425" s="13">
        <v>0.10714285714285714</v>
      </c>
      <c r="BT1425" s="13">
        <v>0.10714285714285714</v>
      </c>
      <c r="BU1425" s="13">
        <v>7.1428571428571425E-2</v>
      </c>
      <c r="BV1425" s="13">
        <v>3.5714285714285712E-2</v>
      </c>
      <c r="BW1425" s="13">
        <v>3.5714285714285712E-2</v>
      </c>
      <c r="BX1425" s="13">
        <v>3.5714285714285712E-2</v>
      </c>
      <c r="BY1425" s="13">
        <v>3.5714285714285712E-2</v>
      </c>
      <c r="BZ1425" s="13">
        <v>3.5714285714285712E-2</v>
      </c>
      <c r="CA1425" s="13"/>
      <c r="CB1425" s="13"/>
      <c r="CC1425" s="13"/>
      <c r="CD1425" s="13"/>
      <c r="CE1425" s="13">
        <v>8.3811111110262573</v>
      </c>
    </row>
    <row r="1426" spans="1:83" x14ac:dyDescent="0.2">
      <c r="A1426" s="10" t="s">
        <v>41</v>
      </c>
      <c r="B1426" s="10">
        <v>527</v>
      </c>
      <c r="C1426" s="10" t="s">
        <v>118</v>
      </c>
      <c r="D1426" s="10">
        <v>2025</v>
      </c>
      <c r="E1426" s="13">
        <v>2</v>
      </c>
      <c r="F1426" s="13" t="s">
        <v>1733</v>
      </c>
      <c r="G1426" s="13">
        <v>104932.00000000006</v>
      </c>
      <c r="H1426" s="13">
        <v>104932.00000000006</v>
      </c>
      <c r="I1426" s="13">
        <v>99395</v>
      </c>
      <c r="J1426" s="13">
        <v>72757.999999999971</v>
      </c>
      <c r="K1426" s="13">
        <v>56365.999999999985</v>
      </c>
      <c r="L1426" s="13">
        <v>46568.999999999978</v>
      </c>
      <c r="M1426" s="13">
        <v>45544.999999999978</v>
      </c>
      <c r="N1426" s="13">
        <v>39074.999999999993</v>
      </c>
      <c r="O1426" s="13">
        <v>26218.000000000004</v>
      </c>
      <c r="P1426" s="13">
        <v>18338</v>
      </c>
      <c r="Q1426" s="13">
        <v>11184</v>
      </c>
      <c r="R1426" s="13">
        <v>11184</v>
      </c>
      <c r="S1426" s="13">
        <v>11184</v>
      </c>
      <c r="T1426" s="13">
        <v>11184</v>
      </c>
      <c r="U1426" s="13">
        <v>11184</v>
      </c>
      <c r="V1426" s="13"/>
      <c r="W1426" s="13"/>
      <c r="X1426" s="13"/>
      <c r="Y1426" s="13"/>
      <c r="Z1426" s="13">
        <v>3747.5714285714307</v>
      </c>
      <c r="AA1426" s="13">
        <v>3747.5714285714307</v>
      </c>
      <c r="AB1426" s="13">
        <v>3549.8214285714284</v>
      </c>
      <c r="AC1426" s="13">
        <v>2598.4999999999991</v>
      </c>
      <c r="AD1426" s="13">
        <v>2013.071428571428</v>
      </c>
      <c r="AE1426" s="13">
        <v>1663.1785714285706</v>
      </c>
      <c r="AF1426" s="13">
        <v>1626.607142857142</v>
      </c>
      <c r="AG1426" s="13">
        <v>1395.535714285714</v>
      </c>
      <c r="AH1426" s="13">
        <v>936.357142857143</v>
      </c>
      <c r="AI1426" s="13">
        <v>654.92857142857144</v>
      </c>
      <c r="AJ1426" s="13">
        <v>399.42857142857144</v>
      </c>
      <c r="AK1426" s="13">
        <v>399.42857142857144</v>
      </c>
      <c r="AL1426" s="13">
        <v>399.42857142857144</v>
      </c>
      <c r="AM1426" s="13">
        <v>399.42857142857144</v>
      </c>
      <c r="AN1426" s="13">
        <v>399.42857142857144</v>
      </c>
      <c r="AO1426" s="13"/>
      <c r="AP1426" s="13"/>
      <c r="AQ1426" s="13"/>
      <c r="AR1426" s="13"/>
      <c r="AS1426" s="13">
        <v>201</v>
      </c>
      <c r="AT1426" s="13">
        <v>187</v>
      </c>
      <c r="AU1426" s="13">
        <v>136</v>
      </c>
      <c r="AV1426" s="13">
        <v>58</v>
      </c>
      <c r="AW1426" s="13">
        <v>31</v>
      </c>
      <c r="AX1426" s="13">
        <v>20</v>
      </c>
      <c r="AY1426" s="13">
        <v>19</v>
      </c>
      <c r="AZ1426" s="13">
        <v>14</v>
      </c>
      <c r="BA1426" s="13">
        <v>6</v>
      </c>
      <c r="BB1426" s="13">
        <v>3</v>
      </c>
      <c r="BC1426" s="13">
        <v>1</v>
      </c>
      <c r="BD1426" s="13">
        <v>1</v>
      </c>
      <c r="BE1426" s="13">
        <v>1</v>
      </c>
      <c r="BF1426" s="13">
        <v>1</v>
      </c>
      <c r="BG1426" s="13">
        <v>1</v>
      </c>
      <c r="BH1426" s="13"/>
      <c r="BI1426" s="13"/>
      <c r="BJ1426" s="13"/>
      <c r="BK1426" s="13"/>
      <c r="BL1426" s="13">
        <v>7.1785714285714288</v>
      </c>
      <c r="BM1426" s="13">
        <v>6.6785714285714288</v>
      </c>
      <c r="BN1426" s="13">
        <v>4.8571428571428568</v>
      </c>
      <c r="BO1426" s="13">
        <v>2.0714285714285716</v>
      </c>
      <c r="BP1426" s="13">
        <v>1.1071428571428572</v>
      </c>
      <c r="BQ1426" s="13">
        <v>0.7142857142857143</v>
      </c>
      <c r="BR1426" s="13">
        <v>0.6785714285714286</v>
      </c>
      <c r="BS1426" s="13">
        <v>0.5</v>
      </c>
      <c r="BT1426" s="13">
        <v>0.21428571428571427</v>
      </c>
      <c r="BU1426" s="13">
        <v>0.10714285714285714</v>
      </c>
      <c r="BV1426" s="13">
        <v>3.5714285714285712E-2</v>
      </c>
      <c r="BW1426" s="13">
        <v>3.5714285714285712E-2</v>
      </c>
      <c r="BX1426" s="13">
        <v>3.5714285714285712E-2</v>
      </c>
      <c r="BY1426" s="13">
        <v>3.5714285714285712E-2</v>
      </c>
      <c r="BZ1426" s="13">
        <v>3.5714285714285712E-2</v>
      </c>
      <c r="CA1426" s="13"/>
      <c r="CB1426" s="13"/>
      <c r="CC1426" s="13"/>
      <c r="CD1426" s="13"/>
      <c r="CE1426" s="13">
        <v>162.58305555618136</v>
      </c>
    </row>
    <row r="1427" spans="1:83" x14ac:dyDescent="0.2">
      <c r="A1427" s="10" t="s">
        <v>37</v>
      </c>
      <c r="B1427" s="10">
        <v>835</v>
      </c>
      <c r="C1427" s="10" t="s">
        <v>121</v>
      </c>
      <c r="D1427" s="10">
        <v>2025</v>
      </c>
      <c r="E1427" s="13">
        <v>1</v>
      </c>
      <c r="F1427" s="13" t="s">
        <v>1736</v>
      </c>
      <c r="G1427" s="13">
        <v>878</v>
      </c>
      <c r="H1427" s="13">
        <v>878</v>
      </c>
      <c r="I1427" s="13">
        <v>799</v>
      </c>
      <c r="J1427" s="13">
        <v>799</v>
      </c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>
        <v>28.322580645161292</v>
      </c>
      <c r="AA1427" s="13">
        <v>28.322580645161292</v>
      </c>
      <c r="AB1427" s="13">
        <v>25.774193548387096</v>
      </c>
      <c r="AC1427" s="13">
        <v>25.774193548387096</v>
      </c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>
        <v>2</v>
      </c>
      <c r="AT1427" s="13">
        <v>2</v>
      </c>
      <c r="AU1427" s="13">
        <v>1</v>
      </c>
      <c r="AV1427" s="13">
        <v>1</v>
      </c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>
        <v>6.4516129032258063E-2</v>
      </c>
      <c r="BM1427" s="13">
        <v>6.4516129032258063E-2</v>
      </c>
      <c r="BN1427" s="13">
        <v>3.2258064516129031E-2</v>
      </c>
      <c r="BO1427" s="13">
        <v>3.2258064516129031E-2</v>
      </c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</row>
    <row r="1428" spans="1:83" x14ac:dyDescent="0.2">
      <c r="A1428" s="10" t="s">
        <v>37</v>
      </c>
      <c r="B1428" s="10">
        <v>543</v>
      </c>
      <c r="C1428" s="10" t="s">
        <v>110</v>
      </c>
      <c r="D1428" s="10">
        <v>2025</v>
      </c>
      <c r="E1428" s="13">
        <v>1</v>
      </c>
      <c r="F1428" s="13" t="s">
        <v>1742</v>
      </c>
      <c r="G1428" s="13">
        <v>60205.000000000007</v>
      </c>
      <c r="H1428" s="13">
        <v>60205.000000000007</v>
      </c>
      <c r="I1428" s="13">
        <v>52516</v>
      </c>
      <c r="J1428" s="13">
        <v>37093.999999999993</v>
      </c>
      <c r="K1428" s="13">
        <v>21595.999999999996</v>
      </c>
      <c r="L1428" s="13">
        <v>15317.000000000002</v>
      </c>
      <c r="M1428" s="13">
        <v>11058.000000000002</v>
      </c>
      <c r="N1428" s="13">
        <v>9773.0000000000018</v>
      </c>
      <c r="O1428" s="13">
        <v>6000.0000000000009</v>
      </c>
      <c r="P1428" s="13">
        <v>6000.0000000000009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>
        <v>1942.0967741935485</v>
      </c>
      <c r="AA1428" s="13">
        <v>1942.0967741935485</v>
      </c>
      <c r="AB1428" s="13">
        <v>1694.0645161290322</v>
      </c>
      <c r="AC1428" s="13">
        <v>1196.58064516129</v>
      </c>
      <c r="AD1428" s="13">
        <v>696.64516129032245</v>
      </c>
      <c r="AE1428" s="13">
        <v>494.09677419354847</v>
      </c>
      <c r="AF1428" s="13">
        <v>356.70967741935488</v>
      </c>
      <c r="AG1428" s="13">
        <v>315.25806451612908</v>
      </c>
      <c r="AH1428" s="13">
        <v>193.54838709677423</v>
      </c>
      <c r="AI1428" s="13">
        <v>193.54838709677423</v>
      </c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>
        <v>155</v>
      </c>
      <c r="AT1428" s="13">
        <v>146</v>
      </c>
      <c r="AU1428" s="13">
        <v>88</v>
      </c>
      <c r="AV1428" s="13">
        <v>40</v>
      </c>
      <c r="AW1428" s="13">
        <v>16</v>
      </c>
      <c r="AX1428" s="13">
        <v>9</v>
      </c>
      <c r="AY1428" s="13">
        <v>5</v>
      </c>
      <c r="AZ1428" s="13">
        <v>4</v>
      </c>
      <c r="BA1428" s="13">
        <v>2</v>
      </c>
      <c r="BB1428" s="13">
        <v>2</v>
      </c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>
        <v>5</v>
      </c>
      <c r="BM1428" s="13">
        <v>4.709677419354839</v>
      </c>
      <c r="BN1428" s="13">
        <v>2.838709677419355</v>
      </c>
      <c r="BO1428" s="13">
        <v>1.2903225806451613</v>
      </c>
      <c r="BP1428" s="13">
        <v>0.5161290322580645</v>
      </c>
      <c r="BQ1428" s="13">
        <v>0.29032258064516131</v>
      </c>
      <c r="BR1428" s="13">
        <v>0.16129032258064516</v>
      </c>
      <c r="BS1428" s="13">
        <v>0.12903225806451613</v>
      </c>
      <c r="BT1428" s="13">
        <v>6.4516129032258063E-2</v>
      </c>
      <c r="BU1428" s="13">
        <v>6.4516129032258063E-2</v>
      </c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>
        <v>88.91</v>
      </c>
    </row>
    <row r="1429" spans="1:83" x14ac:dyDescent="0.2">
      <c r="A1429" s="10" t="s">
        <v>37</v>
      </c>
      <c r="B1429" s="10">
        <v>838</v>
      </c>
      <c r="C1429" s="10" t="s">
        <v>98</v>
      </c>
      <c r="D1429" s="10">
        <v>2025</v>
      </c>
      <c r="E1429" s="13">
        <v>1</v>
      </c>
      <c r="F1429" s="13" t="s">
        <v>1739</v>
      </c>
      <c r="G1429" s="13">
        <v>598</v>
      </c>
      <c r="H1429" s="13">
        <v>598</v>
      </c>
      <c r="I1429" s="13">
        <v>489</v>
      </c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>
        <v>19.29032258064516</v>
      </c>
      <c r="AA1429" s="13">
        <v>19.29032258064516</v>
      </c>
      <c r="AB1429" s="13">
        <v>15.774193548387096</v>
      </c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>
        <v>3</v>
      </c>
      <c r="AT1429" s="13">
        <v>3</v>
      </c>
      <c r="AU1429" s="13">
        <v>2</v>
      </c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>
        <v>9.6774193548387094E-2</v>
      </c>
      <c r="BM1429" s="13">
        <v>9.6774193548387094E-2</v>
      </c>
      <c r="BN1429" s="13">
        <v>6.4516129032258063E-2</v>
      </c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</row>
    <row r="1430" spans="1:83" x14ac:dyDescent="0.2">
      <c r="A1430" s="10" t="s">
        <v>37</v>
      </c>
      <c r="B1430" s="10">
        <v>552</v>
      </c>
      <c r="C1430" s="10" t="s">
        <v>180</v>
      </c>
      <c r="D1430" s="10">
        <v>2025</v>
      </c>
      <c r="E1430" s="13">
        <v>1</v>
      </c>
      <c r="F1430" s="13" t="s">
        <v>1738</v>
      </c>
      <c r="G1430" s="13">
        <v>16110</v>
      </c>
      <c r="H1430" s="13">
        <v>16110</v>
      </c>
      <c r="I1430" s="13">
        <v>13857</v>
      </c>
      <c r="J1430" s="13">
        <v>7720</v>
      </c>
      <c r="K1430" s="13">
        <v>4874</v>
      </c>
      <c r="L1430" s="13">
        <v>2351</v>
      </c>
      <c r="M1430" s="13">
        <v>1217</v>
      </c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>
        <v>519.67741935483866</v>
      </c>
      <c r="AA1430" s="13">
        <v>519.67741935483866</v>
      </c>
      <c r="AB1430" s="13">
        <v>447</v>
      </c>
      <c r="AC1430" s="13">
        <v>249.03225806451613</v>
      </c>
      <c r="AD1430" s="13">
        <v>157.2258064516129</v>
      </c>
      <c r="AE1430" s="13">
        <v>75.838709677419359</v>
      </c>
      <c r="AF1430" s="13">
        <v>39.258064516129032</v>
      </c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>
        <v>50</v>
      </c>
      <c r="AT1430" s="13">
        <v>49</v>
      </c>
      <c r="AU1430" s="13">
        <v>28</v>
      </c>
      <c r="AV1430" s="13">
        <v>9</v>
      </c>
      <c r="AW1430" s="13">
        <v>5</v>
      </c>
      <c r="AX1430" s="13">
        <v>2</v>
      </c>
      <c r="AY1430" s="13">
        <v>1</v>
      </c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>
        <v>1.6129032258064515</v>
      </c>
      <c r="BM1430" s="13">
        <v>1.5806451612903225</v>
      </c>
      <c r="BN1430" s="13">
        <v>0.90322580645161288</v>
      </c>
      <c r="BO1430" s="13">
        <v>0.29032258064516131</v>
      </c>
      <c r="BP1430" s="13">
        <v>0.16129032258064516</v>
      </c>
      <c r="BQ1430" s="13">
        <v>6.4516129032258063E-2</v>
      </c>
      <c r="BR1430" s="13">
        <v>3.2258064516129031E-2</v>
      </c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</row>
    <row r="1431" spans="1:83" x14ac:dyDescent="0.2">
      <c r="A1431" s="10" t="s">
        <v>37</v>
      </c>
      <c r="B1431" s="10">
        <v>817</v>
      </c>
      <c r="C1431" s="10" t="s">
        <v>93</v>
      </c>
      <c r="D1431" s="10">
        <v>2025</v>
      </c>
      <c r="E1431" s="13">
        <v>1</v>
      </c>
      <c r="F1431" s="13" t="s">
        <v>1735</v>
      </c>
      <c r="G1431" s="13">
        <v>2067</v>
      </c>
      <c r="H1431" s="13">
        <v>2067</v>
      </c>
      <c r="I1431" s="13">
        <v>1890</v>
      </c>
      <c r="J1431" s="13">
        <v>1363</v>
      </c>
      <c r="K1431" s="13">
        <v>1363</v>
      </c>
      <c r="L1431" s="13">
        <v>1363</v>
      </c>
      <c r="M1431" s="13">
        <v>1363</v>
      </c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>
        <v>66.677419354838705</v>
      </c>
      <c r="AA1431" s="13">
        <v>66.677419354838705</v>
      </c>
      <c r="AB1431" s="13">
        <v>60.967741935483872</v>
      </c>
      <c r="AC1431" s="13">
        <v>43.967741935483872</v>
      </c>
      <c r="AD1431" s="13">
        <v>43.967741935483872</v>
      </c>
      <c r="AE1431" s="13">
        <v>43.967741935483872</v>
      </c>
      <c r="AF1431" s="13">
        <v>43.967741935483872</v>
      </c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>
        <v>5</v>
      </c>
      <c r="AT1431" s="13">
        <v>5</v>
      </c>
      <c r="AU1431" s="13">
        <v>3</v>
      </c>
      <c r="AV1431" s="13">
        <v>1</v>
      </c>
      <c r="AW1431" s="13">
        <v>1</v>
      </c>
      <c r="AX1431" s="13">
        <v>1</v>
      </c>
      <c r="AY1431" s="13">
        <v>1</v>
      </c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>
        <v>0.16129032258064516</v>
      </c>
      <c r="BM1431" s="13">
        <v>0.16129032258064516</v>
      </c>
      <c r="BN1431" s="13">
        <v>9.6774193548387094E-2</v>
      </c>
      <c r="BO1431" s="13">
        <v>3.2258064516129031E-2</v>
      </c>
      <c r="BP1431" s="13">
        <v>3.2258064516129031E-2</v>
      </c>
      <c r="BQ1431" s="13">
        <v>3.2258064516129031E-2</v>
      </c>
      <c r="BR1431" s="13">
        <v>3.2258064516129031E-2</v>
      </c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</row>
    <row r="1432" spans="1:83" x14ac:dyDescent="0.2">
      <c r="A1432" s="10" t="s">
        <v>37</v>
      </c>
      <c r="B1432" s="10">
        <v>520</v>
      </c>
      <c r="C1432" s="10" t="s">
        <v>101</v>
      </c>
      <c r="D1432" s="10">
        <v>2025</v>
      </c>
      <c r="E1432" s="13">
        <v>1</v>
      </c>
      <c r="F1432" s="13" t="s">
        <v>1740</v>
      </c>
      <c r="G1432" s="13">
        <v>14437</v>
      </c>
      <c r="H1432" s="13">
        <v>14437</v>
      </c>
      <c r="I1432" s="13">
        <v>12558</v>
      </c>
      <c r="J1432" s="13">
        <v>5805</v>
      </c>
      <c r="K1432" s="13">
        <v>3854</v>
      </c>
      <c r="L1432" s="13">
        <v>3000</v>
      </c>
      <c r="M1432" s="13">
        <v>3000</v>
      </c>
      <c r="N1432" s="13">
        <v>3000</v>
      </c>
      <c r="O1432" s="13">
        <v>3000</v>
      </c>
      <c r="P1432" s="13">
        <v>3000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>
        <v>465.70967741935482</v>
      </c>
      <c r="AA1432" s="13">
        <v>465.70967741935482</v>
      </c>
      <c r="AB1432" s="13">
        <v>405.09677419354841</v>
      </c>
      <c r="AC1432" s="13">
        <v>187.25806451612902</v>
      </c>
      <c r="AD1432" s="13">
        <v>124.3225806451613</v>
      </c>
      <c r="AE1432" s="13">
        <v>96.774193548387103</v>
      </c>
      <c r="AF1432" s="13">
        <v>96.774193548387103</v>
      </c>
      <c r="AG1432" s="13">
        <v>96.774193548387103</v>
      </c>
      <c r="AH1432" s="13">
        <v>96.774193548387103</v>
      </c>
      <c r="AI1432" s="13">
        <v>96.774193548387103</v>
      </c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>
        <v>45</v>
      </c>
      <c r="AT1432" s="13">
        <v>42</v>
      </c>
      <c r="AU1432" s="13">
        <v>27</v>
      </c>
      <c r="AV1432" s="13">
        <v>5</v>
      </c>
      <c r="AW1432" s="13">
        <v>2</v>
      </c>
      <c r="AX1432" s="13">
        <v>1</v>
      </c>
      <c r="AY1432" s="13">
        <v>1</v>
      </c>
      <c r="AZ1432" s="13">
        <v>1</v>
      </c>
      <c r="BA1432" s="13">
        <v>1</v>
      </c>
      <c r="BB1432" s="13">
        <v>1</v>
      </c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>
        <v>1.4516129032258065</v>
      </c>
      <c r="BM1432" s="13">
        <v>1.3548387096774193</v>
      </c>
      <c r="BN1432" s="13">
        <v>0.87096774193548387</v>
      </c>
      <c r="BO1432" s="13">
        <v>0.16129032258064516</v>
      </c>
      <c r="BP1432" s="13">
        <v>6.4516129032258063E-2</v>
      </c>
      <c r="BQ1432" s="13">
        <v>3.2258064516129031E-2</v>
      </c>
      <c r="BR1432" s="13">
        <v>3.2258064516129031E-2</v>
      </c>
      <c r="BS1432" s="13">
        <v>3.2258064516129031E-2</v>
      </c>
      <c r="BT1432" s="13">
        <v>3.2258064516129031E-2</v>
      </c>
      <c r="BU1432" s="13">
        <v>3.2258064516129031E-2</v>
      </c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>
        <v>16</v>
      </c>
    </row>
    <row r="1433" spans="1:83" x14ac:dyDescent="0.2">
      <c r="A1433" s="10" t="s">
        <v>37</v>
      </c>
      <c r="B1433" s="10">
        <v>544</v>
      </c>
      <c r="C1433" s="10" t="s">
        <v>99</v>
      </c>
      <c r="D1433" s="10">
        <v>2025</v>
      </c>
      <c r="E1433" s="13">
        <v>1</v>
      </c>
      <c r="F1433" s="13" t="s">
        <v>1741</v>
      </c>
      <c r="G1433" s="13">
        <v>87107.970000000059</v>
      </c>
      <c r="H1433" s="13">
        <v>87107.970000000059</v>
      </c>
      <c r="I1433" s="13">
        <v>78051.970000000059</v>
      </c>
      <c r="J1433" s="13">
        <v>49405.999999999993</v>
      </c>
      <c r="K1433" s="13">
        <v>32248.999999999989</v>
      </c>
      <c r="L1433" s="13">
        <v>19009.999999999996</v>
      </c>
      <c r="M1433" s="13">
        <v>12200.000000000007</v>
      </c>
      <c r="N1433" s="13">
        <v>9534</v>
      </c>
      <c r="O1433" s="13">
        <v>3000</v>
      </c>
      <c r="P1433" s="13">
        <v>3000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>
        <v>2809.9345161290344</v>
      </c>
      <c r="AA1433" s="13">
        <v>2809.9345161290344</v>
      </c>
      <c r="AB1433" s="13">
        <v>2517.8054838709695</v>
      </c>
      <c r="AC1433" s="13">
        <v>1593.7419354838707</v>
      </c>
      <c r="AD1433" s="13">
        <v>1040.2903225806449</v>
      </c>
      <c r="AE1433" s="13">
        <v>613.22580645161281</v>
      </c>
      <c r="AF1433" s="13">
        <v>393.54838709677443</v>
      </c>
      <c r="AG1433" s="13">
        <v>307.54838709677421</v>
      </c>
      <c r="AH1433" s="13">
        <v>96.774193548387103</v>
      </c>
      <c r="AI1433" s="13">
        <v>96.774193548387103</v>
      </c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>
        <v>227</v>
      </c>
      <c r="AT1433" s="13">
        <v>225</v>
      </c>
      <c r="AU1433" s="13">
        <v>143</v>
      </c>
      <c r="AV1433" s="13">
        <v>54</v>
      </c>
      <c r="AW1433" s="13">
        <v>28</v>
      </c>
      <c r="AX1433" s="13">
        <v>13</v>
      </c>
      <c r="AY1433" s="13">
        <v>7</v>
      </c>
      <c r="AZ1433" s="13">
        <v>5</v>
      </c>
      <c r="BA1433" s="13">
        <v>1</v>
      </c>
      <c r="BB1433" s="13">
        <v>1</v>
      </c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>
        <v>7.32258064516129</v>
      </c>
      <c r="BM1433" s="13">
        <v>7.258064516129032</v>
      </c>
      <c r="BN1433" s="13">
        <v>4.612903225806452</v>
      </c>
      <c r="BO1433" s="13">
        <v>1.7419354838709677</v>
      </c>
      <c r="BP1433" s="13">
        <v>0.90322580645161288</v>
      </c>
      <c r="BQ1433" s="13">
        <v>0.41935483870967744</v>
      </c>
      <c r="BR1433" s="13">
        <v>0.22580645161290322</v>
      </c>
      <c r="BS1433" s="13">
        <v>0.16129032258064516</v>
      </c>
      <c r="BT1433" s="13">
        <v>3.2258064516129031E-2</v>
      </c>
      <c r="BU1433" s="13">
        <v>3.2258064516129031E-2</v>
      </c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>
        <v>65.400000000000006</v>
      </c>
    </row>
    <row r="1434" spans="1:83" x14ac:dyDescent="0.2">
      <c r="A1434" s="10" t="s">
        <v>37</v>
      </c>
      <c r="B1434" s="10">
        <v>517</v>
      </c>
      <c r="C1434" s="10" t="s">
        <v>165</v>
      </c>
      <c r="D1434" s="10">
        <v>2025</v>
      </c>
      <c r="E1434" s="13">
        <v>1</v>
      </c>
      <c r="F1434" s="13" t="s">
        <v>1737</v>
      </c>
      <c r="G1434" s="13">
        <v>6798</v>
      </c>
      <c r="H1434" s="13">
        <v>6798</v>
      </c>
      <c r="I1434" s="13">
        <v>6381</v>
      </c>
      <c r="J1434" s="13">
        <v>2892</v>
      </c>
      <c r="K1434" s="13">
        <v>1805</v>
      </c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>
        <v>219.29032258064515</v>
      </c>
      <c r="AA1434" s="13">
        <v>219.29032258064515</v>
      </c>
      <c r="AB1434" s="13">
        <v>205.83870967741936</v>
      </c>
      <c r="AC1434" s="13">
        <v>93.290322580645167</v>
      </c>
      <c r="AD1434" s="13">
        <v>58.225806451612904</v>
      </c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>
        <v>19</v>
      </c>
      <c r="AT1434" s="13">
        <v>18</v>
      </c>
      <c r="AU1434" s="13">
        <v>15</v>
      </c>
      <c r="AV1434" s="13">
        <v>4</v>
      </c>
      <c r="AW1434" s="13">
        <v>2</v>
      </c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>
        <v>0.61290322580645162</v>
      </c>
      <c r="BM1434" s="13">
        <v>0.58064516129032262</v>
      </c>
      <c r="BN1434" s="13">
        <v>0.4838709677419355</v>
      </c>
      <c r="BO1434" s="13">
        <v>0.12903225806451613</v>
      </c>
      <c r="BP1434" s="13">
        <v>6.4516129032258063E-2</v>
      </c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</row>
    <row r="1435" spans="1:83" x14ac:dyDescent="0.2">
      <c r="A1435" s="10" t="s">
        <v>33</v>
      </c>
      <c r="B1435" s="10">
        <v>832</v>
      </c>
      <c r="C1435" s="10" t="s">
        <v>115</v>
      </c>
      <c r="D1435" s="10">
        <v>2025</v>
      </c>
      <c r="E1435" s="13">
        <v>1</v>
      </c>
      <c r="F1435" s="13" t="s">
        <v>1747</v>
      </c>
      <c r="G1435" s="13">
        <v>211104.97000000032</v>
      </c>
      <c r="H1435" s="13">
        <v>211104.97000000026</v>
      </c>
      <c r="I1435" s="13">
        <v>205526.02000000025</v>
      </c>
      <c r="J1435" s="13">
        <v>164579.00000000023</v>
      </c>
      <c r="K1435" s="13">
        <v>138626.00000000023</v>
      </c>
      <c r="L1435" s="13">
        <v>126336.00000000031</v>
      </c>
      <c r="M1435" s="13">
        <v>116872.00000000031</v>
      </c>
      <c r="N1435" s="13">
        <v>102104.00000000007</v>
      </c>
      <c r="O1435" s="13">
        <v>91711.000000000058</v>
      </c>
      <c r="P1435" s="13">
        <v>72476.999999999985</v>
      </c>
      <c r="Q1435" s="13">
        <v>23752.999999999985</v>
      </c>
      <c r="R1435" s="13">
        <v>23752.999999999985</v>
      </c>
      <c r="S1435" s="13"/>
      <c r="T1435" s="13"/>
      <c r="U1435" s="13"/>
      <c r="V1435" s="13"/>
      <c r="W1435" s="13"/>
      <c r="X1435" s="13"/>
      <c r="Y1435" s="13"/>
      <c r="Z1435" s="13">
        <v>6809.8377419354938</v>
      </c>
      <c r="AA1435" s="13">
        <v>6809.837741935492</v>
      </c>
      <c r="AB1435" s="13">
        <v>6629.8716129032337</v>
      </c>
      <c r="AC1435" s="13">
        <v>5309.0000000000073</v>
      </c>
      <c r="AD1435" s="13">
        <v>4471.8064516129107</v>
      </c>
      <c r="AE1435" s="13">
        <v>4075.3548387096871</v>
      </c>
      <c r="AF1435" s="13">
        <v>3770.0645161290422</v>
      </c>
      <c r="AG1435" s="13">
        <v>3293.6774193548413</v>
      </c>
      <c r="AH1435" s="13">
        <v>2958.4193548387116</v>
      </c>
      <c r="AI1435" s="13">
        <v>2337.9677419354834</v>
      </c>
      <c r="AJ1435" s="13">
        <v>766.22580645161247</v>
      </c>
      <c r="AK1435" s="13">
        <v>766.22580645161247</v>
      </c>
      <c r="AL1435" s="13"/>
      <c r="AM1435" s="13"/>
      <c r="AN1435" s="13"/>
      <c r="AO1435" s="13"/>
      <c r="AP1435" s="13"/>
      <c r="AQ1435" s="13"/>
      <c r="AR1435" s="13"/>
      <c r="AS1435" s="13">
        <v>298</v>
      </c>
      <c r="AT1435" s="13">
        <v>276</v>
      </c>
      <c r="AU1435" s="13">
        <v>232</v>
      </c>
      <c r="AV1435" s="13">
        <v>109</v>
      </c>
      <c r="AW1435" s="13">
        <v>67</v>
      </c>
      <c r="AX1435" s="13">
        <v>53</v>
      </c>
      <c r="AY1435" s="13">
        <v>44</v>
      </c>
      <c r="AZ1435" s="13">
        <v>33</v>
      </c>
      <c r="BA1435" s="13">
        <v>27</v>
      </c>
      <c r="BB1435" s="13">
        <v>19</v>
      </c>
      <c r="BC1435" s="13">
        <v>4</v>
      </c>
      <c r="BD1435" s="13">
        <v>4</v>
      </c>
      <c r="BE1435" s="13"/>
      <c r="BF1435" s="13"/>
      <c r="BG1435" s="13"/>
      <c r="BH1435" s="13"/>
      <c r="BI1435" s="13"/>
      <c r="BJ1435" s="13"/>
      <c r="BK1435" s="13"/>
      <c r="BL1435" s="13">
        <v>9.612903225806452</v>
      </c>
      <c r="BM1435" s="13">
        <v>8.9032258064516121</v>
      </c>
      <c r="BN1435" s="13">
        <v>7.4838709677419351</v>
      </c>
      <c r="BO1435" s="13">
        <v>3.5161290322580645</v>
      </c>
      <c r="BP1435" s="13">
        <v>2.161290322580645</v>
      </c>
      <c r="BQ1435" s="13">
        <v>1.7096774193548387</v>
      </c>
      <c r="BR1435" s="13">
        <v>1.4193548387096775</v>
      </c>
      <c r="BS1435" s="13">
        <v>1.064516129032258</v>
      </c>
      <c r="BT1435" s="13">
        <v>0.87096774193548387</v>
      </c>
      <c r="BU1435" s="13">
        <v>0.61290322580645162</v>
      </c>
      <c r="BV1435" s="13">
        <v>0.12903225806451613</v>
      </c>
      <c r="BW1435" s="13">
        <v>0.12903225806451613</v>
      </c>
      <c r="BX1435" s="13"/>
      <c r="BY1435" s="13"/>
      <c r="BZ1435" s="13"/>
      <c r="CA1435" s="13"/>
      <c r="CB1435" s="13"/>
      <c r="CC1435" s="13"/>
      <c r="CD1435" s="13"/>
      <c r="CE1435" s="13">
        <v>166.32222222187556</v>
      </c>
    </row>
    <row r="1436" spans="1:83" x14ac:dyDescent="0.2">
      <c r="A1436" s="10" t="s">
        <v>33</v>
      </c>
      <c r="B1436" s="10">
        <v>523</v>
      </c>
      <c r="C1436" s="10" t="s">
        <v>114</v>
      </c>
      <c r="D1436" s="10">
        <v>2025</v>
      </c>
      <c r="E1436" s="13">
        <v>1</v>
      </c>
      <c r="F1436" s="13" t="s">
        <v>1753</v>
      </c>
      <c r="G1436" s="13">
        <v>198872.9600000002</v>
      </c>
      <c r="H1436" s="13">
        <v>198872.96000000014</v>
      </c>
      <c r="I1436" s="13">
        <v>194377.96000000014</v>
      </c>
      <c r="J1436" s="13">
        <v>159605.99000000008</v>
      </c>
      <c r="K1436" s="13">
        <v>133381.00000000015</v>
      </c>
      <c r="L1436" s="13">
        <v>113730.00000000012</v>
      </c>
      <c r="M1436" s="13">
        <v>105074.0000000001</v>
      </c>
      <c r="N1436" s="13">
        <v>88338.000000000087</v>
      </c>
      <c r="O1436" s="13">
        <v>78704.000000000058</v>
      </c>
      <c r="P1436" s="13">
        <v>70057.000000000087</v>
      </c>
      <c r="Q1436" s="13">
        <v>37797.999999999971</v>
      </c>
      <c r="R1436" s="13">
        <v>37797.999999999971</v>
      </c>
      <c r="S1436" s="13">
        <v>18996</v>
      </c>
      <c r="T1436" s="13">
        <v>10896</v>
      </c>
      <c r="U1436" s="13">
        <v>10896</v>
      </c>
      <c r="V1436" s="13"/>
      <c r="W1436" s="13"/>
      <c r="X1436" s="13"/>
      <c r="Y1436" s="13"/>
      <c r="Z1436" s="13">
        <v>6415.2567741935545</v>
      </c>
      <c r="AA1436" s="13">
        <v>6415.2567741935527</v>
      </c>
      <c r="AB1436" s="13">
        <v>6270.2567741935527</v>
      </c>
      <c r="AC1436" s="13">
        <v>5148.5803225806476</v>
      </c>
      <c r="AD1436" s="13">
        <v>4302.6129032258114</v>
      </c>
      <c r="AE1436" s="13">
        <v>3668.7096774193587</v>
      </c>
      <c r="AF1436" s="13">
        <v>3389.4838709677451</v>
      </c>
      <c r="AG1436" s="13">
        <v>2849.6129032258091</v>
      </c>
      <c r="AH1436" s="13">
        <v>2538.8387096774213</v>
      </c>
      <c r="AI1436" s="13">
        <v>2259.9032258064544</v>
      </c>
      <c r="AJ1436" s="13">
        <v>1219.2903225806442</v>
      </c>
      <c r="AK1436" s="13">
        <v>1219.2903225806442</v>
      </c>
      <c r="AL1436" s="13">
        <v>612.77419354838707</v>
      </c>
      <c r="AM1436" s="13">
        <v>351.48387096774195</v>
      </c>
      <c r="AN1436" s="13">
        <v>351.48387096774195</v>
      </c>
      <c r="AO1436" s="13"/>
      <c r="AP1436" s="13"/>
      <c r="AQ1436" s="13"/>
      <c r="AR1436" s="13"/>
      <c r="AS1436" s="13">
        <v>267</v>
      </c>
      <c r="AT1436" s="13">
        <v>253</v>
      </c>
      <c r="AU1436" s="13">
        <v>219</v>
      </c>
      <c r="AV1436" s="13">
        <v>112</v>
      </c>
      <c r="AW1436" s="13">
        <v>68</v>
      </c>
      <c r="AX1436" s="13">
        <v>46</v>
      </c>
      <c r="AY1436" s="13">
        <v>38</v>
      </c>
      <c r="AZ1436" s="13">
        <v>25</v>
      </c>
      <c r="BA1436" s="13">
        <v>19</v>
      </c>
      <c r="BB1436" s="13">
        <v>15</v>
      </c>
      <c r="BC1436" s="13">
        <v>5</v>
      </c>
      <c r="BD1436" s="13">
        <v>5</v>
      </c>
      <c r="BE1436" s="13">
        <v>2</v>
      </c>
      <c r="BF1436" s="13">
        <v>1</v>
      </c>
      <c r="BG1436" s="13">
        <v>1</v>
      </c>
      <c r="BH1436" s="13"/>
      <c r="BI1436" s="13"/>
      <c r="BJ1436" s="13"/>
      <c r="BK1436" s="13"/>
      <c r="BL1436" s="13">
        <v>8.612903225806452</v>
      </c>
      <c r="BM1436" s="13">
        <v>8.1612903225806459</v>
      </c>
      <c r="BN1436" s="13">
        <v>7.064516129032258</v>
      </c>
      <c r="BO1436" s="13">
        <v>3.6129032258064515</v>
      </c>
      <c r="BP1436" s="13">
        <v>2.193548387096774</v>
      </c>
      <c r="BQ1436" s="13">
        <v>1.4838709677419355</v>
      </c>
      <c r="BR1436" s="13">
        <v>1.2258064516129032</v>
      </c>
      <c r="BS1436" s="13">
        <v>0.80645161290322576</v>
      </c>
      <c r="BT1436" s="13">
        <v>0.61290322580645162</v>
      </c>
      <c r="BU1436" s="13">
        <v>0.4838709677419355</v>
      </c>
      <c r="BV1436" s="13">
        <v>0.16129032258064516</v>
      </c>
      <c r="BW1436" s="13">
        <v>0.16129032258064516</v>
      </c>
      <c r="BX1436" s="13">
        <v>6.4516129032258063E-2</v>
      </c>
      <c r="BY1436" s="13">
        <v>3.2258064516129031E-2</v>
      </c>
      <c r="BZ1436" s="13">
        <v>3.2258064516129031E-2</v>
      </c>
      <c r="CA1436" s="13"/>
      <c r="CB1436" s="13"/>
      <c r="CC1436" s="13"/>
      <c r="CD1436" s="13"/>
      <c r="CE1436" s="13">
        <v>164.83833333267131</v>
      </c>
    </row>
    <row r="1437" spans="1:83" x14ac:dyDescent="0.2">
      <c r="A1437" s="10" t="s">
        <v>33</v>
      </c>
      <c r="B1437" s="10">
        <v>805</v>
      </c>
      <c r="C1437" s="10" t="s">
        <v>137</v>
      </c>
      <c r="D1437" s="10">
        <v>2025</v>
      </c>
      <c r="E1437" s="13">
        <v>1</v>
      </c>
      <c r="F1437" s="13" t="s">
        <v>1754</v>
      </c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>
        <v>18.16</v>
      </c>
    </row>
    <row r="1438" spans="1:83" x14ac:dyDescent="0.2">
      <c r="A1438" s="10" t="s">
        <v>33</v>
      </c>
      <c r="B1438" s="10">
        <v>828</v>
      </c>
      <c r="C1438" s="10" t="s">
        <v>158</v>
      </c>
      <c r="D1438" s="10">
        <v>2025</v>
      </c>
      <c r="E1438" s="13">
        <v>1</v>
      </c>
      <c r="F1438" s="13" t="s">
        <v>1745</v>
      </c>
      <c r="G1438" s="13">
        <v>196576.96000000002</v>
      </c>
      <c r="H1438" s="13">
        <v>196576.96000000002</v>
      </c>
      <c r="I1438" s="13">
        <v>189026.01000000004</v>
      </c>
      <c r="J1438" s="13">
        <v>143961.0400000001</v>
      </c>
      <c r="K1438" s="13">
        <v>111706.02000000012</v>
      </c>
      <c r="L1438" s="13">
        <v>93861.000000000102</v>
      </c>
      <c r="M1438" s="13">
        <v>82981.000000000116</v>
      </c>
      <c r="N1438" s="13">
        <v>70961.000000000073</v>
      </c>
      <c r="O1438" s="13">
        <v>65982</v>
      </c>
      <c r="P1438" s="13">
        <v>56417.999999999964</v>
      </c>
      <c r="Q1438" s="13">
        <v>5500.0000000000027</v>
      </c>
      <c r="R1438" s="13">
        <v>5500.0000000000027</v>
      </c>
      <c r="S1438" s="13"/>
      <c r="T1438" s="13"/>
      <c r="U1438" s="13"/>
      <c r="V1438" s="13"/>
      <c r="W1438" s="13"/>
      <c r="X1438" s="13"/>
      <c r="Y1438" s="13"/>
      <c r="Z1438" s="13">
        <v>6341.1922580645169</v>
      </c>
      <c r="AA1438" s="13">
        <v>6341.1922580645169</v>
      </c>
      <c r="AB1438" s="13">
        <v>6097.6132258064526</v>
      </c>
      <c r="AC1438" s="13">
        <v>4643.9045161290351</v>
      </c>
      <c r="AD1438" s="13">
        <v>3603.4200000000037</v>
      </c>
      <c r="AE1438" s="13">
        <v>3027.7741935483905</v>
      </c>
      <c r="AF1438" s="13">
        <v>2676.806451612907</v>
      </c>
      <c r="AG1438" s="13">
        <v>2289.0645161290345</v>
      </c>
      <c r="AH1438" s="13">
        <v>2128.4516129032259</v>
      </c>
      <c r="AI1438" s="13">
        <v>1819.9354838709667</v>
      </c>
      <c r="AJ1438" s="13">
        <v>177.41935483870978</v>
      </c>
      <c r="AK1438" s="13">
        <v>177.41935483870978</v>
      </c>
      <c r="AL1438" s="13"/>
      <c r="AM1438" s="13"/>
      <c r="AN1438" s="13"/>
      <c r="AO1438" s="13"/>
      <c r="AP1438" s="13"/>
      <c r="AQ1438" s="13"/>
      <c r="AR1438" s="13"/>
      <c r="AS1438" s="13">
        <v>328</v>
      </c>
      <c r="AT1438" s="13">
        <v>309</v>
      </c>
      <c r="AU1438" s="13">
        <v>252</v>
      </c>
      <c r="AV1438" s="13">
        <v>115</v>
      </c>
      <c r="AW1438" s="13">
        <v>63</v>
      </c>
      <c r="AX1438" s="13">
        <v>43</v>
      </c>
      <c r="AY1438" s="13">
        <v>33</v>
      </c>
      <c r="AZ1438" s="13">
        <v>24</v>
      </c>
      <c r="BA1438" s="13">
        <v>21</v>
      </c>
      <c r="BB1438" s="13">
        <v>17</v>
      </c>
      <c r="BC1438" s="13">
        <v>1</v>
      </c>
      <c r="BD1438" s="13">
        <v>1</v>
      </c>
      <c r="BE1438" s="13"/>
      <c r="BF1438" s="13"/>
      <c r="BG1438" s="13"/>
      <c r="BH1438" s="13"/>
      <c r="BI1438" s="13"/>
      <c r="BJ1438" s="13"/>
      <c r="BK1438" s="13"/>
      <c r="BL1438" s="13">
        <v>10.580645161290322</v>
      </c>
      <c r="BM1438" s="13">
        <v>9.9677419354838701</v>
      </c>
      <c r="BN1438" s="13">
        <v>8.129032258064516</v>
      </c>
      <c r="BO1438" s="13">
        <v>3.7096774193548385</v>
      </c>
      <c r="BP1438" s="13">
        <v>2.032258064516129</v>
      </c>
      <c r="BQ1438" s="13">
        <v>1.3870967741935485</v>
      </c>
      <c r="BR1438" s="13">
        <v>1.064516129032258</v>
      </c>
      <c r="BS1438" s="13">
        <v>0.77419354838709675</v>
      </c>
      <c r="BT1438" s="13">
        <v>0.67741935483870963</v>
      </c>
      <c r="BU1438" s="13">
        <v>0.54838709677419351</v>
      </c>
      <c r="BV1438" s="13">
        <v>3.2258064516129031E-2</v>
      </c>
      <c r="BW1438" s="13">
        <v>3.2258064516129031E-2</v>
      </c>
      <c r="BX1438" s="13"/>
      <c r="BY1438" s="13"/>
      <c r="BZ1438" s="13"/>
      <c r="CA1438" s="13"/>
      <c r="CB1438" s="13"/>
      <c r="CC1438" s="13"/>
      <c r="CD1438" s="13"/>
      <c r="CE1438" s="13">
        <v>175.80888888875722</v>
      </c>
    </row>
    <row r="1439" spans="1:83" x14ac:dyDescent="0.2">
      <c r="A1439" s="10" t="s">
        <v>33</v>
      </c>
      <c r="B1439" s="10">
        <v>840</v>
      </c>
      <c r="C1439" s="10" t="s">
        <v>159</v>
      </c>
      <c r="D1439" s="10">
        <v>2025</v>
      </c>
      <c r="E1439" s="13">
        <v>1</v>
      </c>
      <c r="F1439" s="13" t="s">
        <v>1744</v>
      </c>
      <c r="G1439" s="13">
        <v>5702</v>
      </c>
      <c r="H1439" s="13">
        <v>5702</v>
      </c>
      <c r="I1439" s="13">
        <v>5702</v>
      </c>
      <c r="J1439" s="13">
        <v>5702</v>
      </c>
      <c r="K1439" s="13">
        <v>5702</v>
      </c>
      <c r="L1439" s="13">
        <v>5702</v>
      </c>
      <c r="M1439" s="13">
        <v>5702</v>
      </c>
      <c r="N1439" s="13">
        <v>5702</v>
      </c>
      <c r="O1439" s="13">
        <v>5702</v>
      </c>
      <c r="P1439" s="13">
        <v>5702</v>
      </c>
      <c r="Q1439" s="13">
        <v>5702</v>
      </c>
      <c r="R1439" s="13">
        <v>5702</v>
      </c>
      <c r="S1439" s="13"/>
      <c r="T1439" s="13"/>
      <c r="U1439" s="13"/>
      <c r="V1439" s="13"/>
      <c r="W1439" s="13"/>
      <c r="X1439" s="13"/>
      <c r="Y1439" s="13"/>
      <c r="Z1439" s="13">
        <v>183.93548387096774</v>
      </c>
      <c r="AA1439" s="13">
        <v>183.93548387096774</v>
      </c>
      <c r="AB1439" s="13">
        <v>183.93548387096774</v>
      </c>
      <c r="AC1439" s="13">
        <v>183.93548387096774</v>
      </c>
      <c r="AD1439" s="13">
        <v>183.93548387096774</v>
      </c>
      <c r="AE1439" s="13">
        <v>183.93548387096774</v>
      </c>
      <c r="AF1439" s="13">
        <v>183.93548387096774</v>
      </c>
      <c r="AG1439" s="13">
        <v>183.93548387096774</v>
      </c>
      <c r="AH1439" s="13">
        <v>183.93548387096774</v>
      </c>
      <c r="AI1439" s="13">
        <v>183.93548387096774</v>
      </c>
      <c r="AJ1439" s="13">
        <v>183.93548387096774</v>
      </c>
      <c r="AK1439" s="13">
        <v>183.93548387096774</v>
      </c>
      <c r="AL1439" s="13"/>
      <c r="AM1439" s="13"/>
      <c r="AN1439" s="13"/>
      <c r="AO1439" s="13"/>
      <c r="AP1439" s="13"/>
      <c r="AQ1439" s="13"/>
      <c r="AR1439" s="13"/>
      <c r="AS1439" s="13">
        <v>1</v>
      </c>
      <c r="AT1439" s="13">
        <v>1</v>
      </c>
      <c r="AU1439" s="13">
        <v>1</v>
      </c>
      <c r="AV1439" s="13">
        <v>1</v>
      </c>
      <c r="AW1439" s="13">
        <v>1</v>
      </c>
      <c r="AX1439" s="13">
        <v>1</v>
      </c>
      <c r="AY1439" s="13">
        <v>1</v>
      </c>
      <c r="AZ1439" s="13">
        <v>1</v>
      </c>
      <c r="BA1439" s="13">
        <v>1</v>
      </c>
      <c r="BB1439" s="13">
        <v>1</v>
      </c>
      <c r="BC1439" s="13">
        <v>1</v>
      </c>
      <c r="BD1439" s="13">
        <v>1</v>
      </c>
      <c r="BE1439" s="13"/>
      <c r="BF1439" s="13"/>
      <c r="BG1439" s="13"/>
      <c r="BH1439" s="13"/>
      <c r="BI1439" s="13"/>
      <c r="BJ1439" s="13"/>
      <c r="BK1439" s="13"/>
      <c r="BL1439" s="13">
        <v>3.2258064516129031E-2</v>
      </c>
      <c r="BM1439" s="13">
        <v>3.2258064516129031E-2</v>
      </c>
      <c r="BN1439" s="13">
        <v>3.2258064516129031E-2</v>
      </c>
      <c r="BO1439" s="13">
        <v>3.2258064516129031E-2</v>
      </c>
      <c r="BP1439" s="13">
        <v>3.2258064516129031E-2</v>
      </c>
      <c r="BQ1439" s="13">
        <v>3.2258064516129031E-2</v>
      </c>
      <c r="BR1439" s="13">
        <v>3.2258064516129031E-2</v>
      </c>
      <c r="BS1439" s="13">
        <v>3.2258064516129031E-2</v>
      </c>
      <c r="BT1439" s="13">
        <v>3.2258064516129031E-2</v>
      </c>
      <c r="BU1439" s="13">
        <v>3.2258064516129031E-2</v>
      </c>
      <c r="BV1439" s="13">
        <v>3.2258064516129031E-2</v>
      </c>
      <c r="BW1439" s="13">
        <v>3.2258064516129031E-2</v>
      </c>
      <c r="BX1439" s="13"/>
      <c r="BY1439" s="13"/>
      <c r="BZ1439" s="13"/>
      <c r="CA1439" s="13"/>
      <c r="CB1439" s="13"/>
      <c r="CC1439" s="13"/>
      <c r="CD1439" s="13"/>
      <c r="CE1439" s="13"/>
    </row>
    <row r="1440" spans="1:83" x14ac:dyDescent="0.2">
      <c r="A1440" s="10" t="s">
        <v>33</v>
      </c>
      <c r="B1440" s="10">
        <v>889</v>
      </c>
      <c r="C1440" s="10" t="s">
        <v>106</v>
      </c>
      <c r="D1440" s="10">
        <v>2025</v>
      </c>
      <c r="E1440" s="13">
        <v>1</v>
      </c>
      <c r="F1440" s="13" t="s">
        <v>1749</v>
      </c>
      <c r="G1440" s="13">
        <v>93913.950000000055</v>
      </c>
      <c r="H1440" s="13">
        <v>93913.950000000055</v>
      </c>
      <c r="I1440" s="13">
        <v>90025.000000000058</v>
      </c>
      <c r="J1440" s="13">
        <v>67309.999999999985</v>
      </c>
      <c r="K1440" s="13">
        <v>52999.999999999978</v>
      </c>
      <c r="L1440" s="13">
        <v>46944.999999999978</v>
      </c>
      <c r="M1440" s="13">
        <v>43639.999999999971</v>
      </c>
      <c r="N1440" s="13">
        <v>39657.999999999971</v>
      </c>
      <c r="O1440" s="13">
        <v>36421.999999999978</v>
      </c>
      <c r="P1440" s="13">
        <v>34009</v>
      </c>
      <c r="Q1440" s="13">
        <v>11125</v>
      </c>
      <c r="R1440" s="13">
        <v>11125</v>
      </c>
      <c r="S1440" s="13"/>
      <c r="T1440" s="13"/>
      <c r="U1440" s="13"/>
      <c r="V1440" s="13"/>
      <c r="W1440" s="13"/>
      <c r="X1440" s="13"/>
      <c r="Y1440" s="13"/>
      <c r="Z1440" s="13">
        <v>3029.4822580645177</v>
      </c>
      <c r="AA1440" s="13">
        <v>3029.4822580645177</v>
      </c>
      <c r="AB1440" s="13">
        <v>2904.0322580645179</v>
      </c>
      <c r="AC1440" s="13">
        <v>2171.2903225806449</v>
      </c>
      <c r="AD1440" s="13">
        <v>1709.6774193548381</v>
      </c>
      <c r="AE1440" s="13">
        <v>1514.3548387096766</v>
      </c>
      <c r="AF1440" s="13">
        <v>1407.7419354838701</v>
      </c>
      <c r="AG1440" s="13">
        <v>1279.2903225806442</v>
      </c>
      <c r="AH1440" s="13">
        <v>1174.903225806451</v>
      </c>
      <c r="AI1440" s="13">
        <v>1097.0645161290322</v>
      </c>
      <c r="AJ1440" s="13">
        <v>358.87096774193549</v>
      </c>
      <c r="AK1440" s="13">
        <v>358.87096774193549</v>
      </c>
      <c r="AL1440" s="13"/>
      <c r="AM1440" s="13"/>
      <c r="AN1440" s="13"/>
      <c r="AO1440" s="13"/>
      <c r="AP1440" s="13"/>
      <c r="AQ1440" s="13"/>
      <c r="AR1440" s="13"/>
      <c r="AS1440" s="13">
        <v>160</v>
      </c>
      <c r="AT1440" s="13">
        <v>147</v>
      </c>
      <c r="AU1440" s="13">
        <v>117</v>
      </c>
      <c r="AV1440" s="13">
        <v>48</v>
      </c>
      <c r="AW1440" s="13">
        <v>25</v>
      </c>
      <c r="AX1440" s="13">
        <v>18</v>
      </c>
      <c r="AY1440" s="13">
        <v>15</v>
      </c>
      <c r="AZ1440" s="13">
        <v>12</v>
      </c>
      <c r="BA1440" s="13">
        <v>10</v>
      </c>
      <c r="BB1440" s="13">
        <v>9</v>
      </c>
      <c r="BC1440" s="13">
        <v>2</v>
      </c>
      <c r="BD1440" s="13">
        <v>2</v>
      </c>
      <c r="BE1440" s="13"/>
      <c r="BF1440" s="13"/>
      <c r="BG1440" s="13"/>
      <c r="BH1440" s="13"/>
      <c r="BI1440" s="13"/>
      <c r="BJ1440" s="13"/>
      <c r="BK1440" s="13"/>
      <c r="BL1440" s="13">
        <v>5.161290322580645</v>
      </c>
      <c r="BM1440" s="13">
        <v>4.741935483870968</v>
      </c>
      <c r="BN1440" s="13">
        <v>3.774193548387097</v>
      </c>
      <c r="BO1440" s="13">
        <v>1.5483870967741935</v>
      </c>
      <c r="BP1440" s="13">
        <v>0.80645161290322576</v>
      </c>
      <c r="BQ1440" s="13">
        <v>0.58064516129032262</v>
      </c>
      <c r="BR1440" s="13">
        <v>0.4838709677419355</v>
      </c>
      <c r="BS1440" s="13">
        <v>0.38709677419354838</v>
      </c>
      <c r="BT1440" s="13">
        <v>0.32258064516129031</v>
      </c>
      <c r="BU1440" s="13">
        <v>0.29032258064516131</v>
      </c>
      <c r="BV1440" s="13">
        <v>6.4516129032258063E-2</v>
      </c>
      <c r="BW1440" s="13">
        <v>6.4516129032258063E-2</v>
      </c>
      <c r="BX1440" s="13"/>
      <c r="BY1440" s="13"/>
      <c r="BZ1440" s="13"/>
      <c r="CA1440" s="13"/>
      <c r="CB1440" s="13"/>
      <c r="CC1440" s="13"/>
      <c r="CD1440" s="13"/>
      <c r="CE1440" s="13">
        <v>125.4833333326946</v>
      </c>
    </row>
    <row r="1441" spans="1:83" x14ac:dyDescent="0.2">
      <c r="A1441" s="10" t="s">
        <v>33</v>
      </c>
      <c r="B1441" s="10">
        <v>814</v>
      </c>
      <c r="C1441" s="10" t="s">
        <v>111</v>
      </c>
      <c r="D1441" s="10">
        <v>2025</v>
      </c>
      <c r="E1441" s="13">
        <v>1</v>
      </c>
      <c r="F1441" s="13" t="s">
        <v>1743</v>
      </c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>
        <v>8</v>
      </c>
    </row>
    <row r="1442" spans="1:83" x14ac:dyDescent="0.2">
      <c r="A1442" s="10" t="s">
        <v>33</v>
      </c>
      <c r="B1442" s="10">
        <v>537</v>
      </c>
      <c r="C1442" s="10" t="s">
        <v>126</v>
      </c>
      <c r="D1442" s="10">
        <v>2025</v>
      </c>
      <c r="E1442" s="13">
        <v>1</v>
      </c>
      <c r="F1442" s="13" t="s">
        <v>1748</v>
      </c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>
        <v>109.41888888885499</v>
      </c>
    </row>
    <row r="1443" spans="1:83" x14ac:dyDescent="0.2">
      <c r="A1443" s="10" t="s">
        <v>33</v>
      </c>
      <c r="B1443" s="10">
        <v>812</v>
      </c>
      <c r="C1443" s="10" t="s">
        <v>157</v>
      </c>
      <c r="D1443" s="10">
        <v>2025</v>
      </c>
      <c r="E1443" s="13">
        <v>1</v>
      </c>
      <c r="F1443" s="13" t="s">
        <v>1746</v>
      </c>
      <c r="G1443" s="13">
        <v>278037.89999999863</v>
      </c>
      <c r="H1443" s="13">
        <v>278037.89999999857</v>
      </c>
      <c r="I1443" s="13">
        <v>272737.94999999949</v>
      </c>
      <c r="J1443" s="13">
        <v>229099.95000000039</v>
      </c>
      <c r="K1443" s="13">
        <v>191395.00000000032</v>
      </c>
      <c r="L1443" s="13">
        <v>164745.00000000049</v>
      </c>
      <c r="M1443" s="13">
        <v>142637.00000000047</v>
      </c>
      <c r="N1443" s="13">
        <v>129113.00000000051</v>
      </c>
      <c r="O1443" s="13">
        <v>105592.00000000044</v>
      </c>
      <c r="P1443" s="13">
        <v>96115.000000000393</v>
      </c>
      <c r="Q1443" s="13">
        <v>32694.99999999996</v>
      </c>
      <c r="R1443" s="13">
        <v>32694.99999999996</v>
      </c>
      <c r="S1443" s="13">
        <v>9600.0000000000055</v>
      </c>
      <c r="T1443" s="13"/>
      <c r="U1443" s="13"/>
      <c r="V1443" s="13"/>
      <c r="W1443" s="13"/>
      <c r="X1443" s="13"/>
      <c r="Y1443" s="13"/>
      <c r="Z1443" s="13">
        <v>8968.9645161289882</v>
      </c>
      <c r="AA1443" s="13">
        <v>8968.9645161289864</v>
      </c>
      <c r="AB1443" s="13">
        <v>8797.9983870967571</v>
      </c>
      <c r="AC1443" s="13">
        <v>7390.3209677419482</v>
      </c>
      <c r="AD1443" s="13">
        <v>6174.0322580645261</v>
      </c>
      <c r="AE1443" s="13">
        <v>5314.3548387096935</v>
      </c>
      <c r="AF1443" s="13">
        <v>4601.1935483871121</v>
      </c>
      <c r="AG1443" s="13">
        <v>4164.9354838709842</v>
      </c>
      <c r="AH1443" s="13">
        <v>3406.1935483871107</v>
      </c>
      <c r="AI1443" s="13">
        <v>3100.4838709677547</v>
      </c>
      <c r="AJ1443" s="13">
        <v>1054.6774193548374</v>
      </c>
      <c r="AK1443" s="13">
        <v>1054.6774193548374</v>
      </c>
      <c r="AL1443" s="13">
        <v>309.67741935483889</v>
      </c>
      <c r="AM1443" s="13"/>
      <c r="AN1443" s="13"/>
      <c r="AO1443" s="13"/>
      <c r="AP1443" s="13"/>
      <c r="AQ1443" s="13"/>
      <c r="AR1443" s="13"/>
      <c r="AS1443" s="13">
        <v>368</v>
      </c>
      <c r="AT1443" s="13">
        <v>345</v>
      </c>
      <c r="AU1443" s="13">
        <v>301</v>
      </c>
      <c r="AV1443" s="13">
        <v>166</v>
      </c>
      <c r="AW1443" s="13">
        <v>104</v>
      </c>
      <c r="AX1443" s="13">
        <v>73</v>
      </c>
      <c r="AY1443" s="13">
        <v>53</v>
      </c>
      <c r="AZ1443" s="13">
        <v>43</v>
      </c>
      <c r="BA1443" s="13">
        <v>29</v>
      </c>
      <c r="BB1443" s="13">
        <v>25</v>
      </c>
      <c r="BC1443" s="13">
        <v>5</v>
      </c>
      <c r="BD1443" s="13">
        <v>5</v>
      </c>
      <c r="BE1443" s="13">
        <v>1</v>
      </c>
      <c r="BF1443" s="13"/>
      <c r="BG1443" s="13"/>
      <c r="BH1443" s="13"/>
      <c r="BI1443" s="13"/>
      <c r="BJ1443" s="13"/>
      <c r="BK1443" s="13"/>
      <c r="BL1443" s="13">
        <v>11.870967741935484</v>
      </c>
      <c r="BM1443" s="13">
        <v>11.129032258064516</v>
      </c>
      <c r="BN1443" s="13">
        <v>9.7096774193548381</v>
      </c>
      <c r="BO1443" s="13">
        <v>5.354838709677419</v>
      </c>
      <c r="BP1443" s="13">
        <v>3.3548387096774195</v>
      </c>
      <c r="BQ1443" s="13">
        <v>2.3548387096774195</v>
      </c>
      <c r="BR1443" s="13">
        <v>1.7096774193548387</v>
      </c>
      <c r="BS1443" s="13">
        <v>1.3870967741935485</v>
      </c>
      <c r="BT1443" s="13">
        <v>0.93548387096774188</v>
      </c>
      <c r="BU1443" s="13">
        <v>0.80645161290322576</v>
      </c>
      <c r="BV1443" s="13">
        <v>0.16129032258064516</v>
      </c>
      <c r="BW1443" s="13">
        <v>0.16129032258064516</v>
      </c>
      <c r="BX1443" s="13">
        <v>3.2258064516129031E-2</v>
      </c>
      <c r="BY1443" s="13"/>
      <c r="BZ1443" s="13"/>
      <c r="CA1443" s="13"/>
      <c r="CB1443" s="13"/>
      <c r="CC1443" s="13"/>
      <c r="CD1443" s="13"/>
      <c r="CE1443" s="13">
        <v>192.87722222227603</v>
      </c>
    </row>
    <row r="1444" spans="1:83" x14ac:dyDescent="0.2">
      <c r="A1444" s="10" t="s">
        <v>33</v>
      </c>
      <c r="B1444" s="10">
        <v>886</v>
      </c>
      <c r="C1444" s="10" t="s">
        <v>116</v>
      </c>
      <c r="D1444" s="10">
        <v>2025</v>
      </c>
      <c r="E1444" s="13">
        <v>1</v>
      </c>
      <c r="F1444" s="13" t="s">
        <v>1752</v>
      </c>
      <c r="G1444" s="13">
        <v>103585.92000000003</v>
      </c>
      <c r="H1444" s="13">
        <v>103585.92000000003</v>
      </c>
      <c r="I1444" s="13">
        <v>100263.02000000003</v>
      </c>
      <c r="J1444" s="13">
        <v>75807.02000000012</v>
      </c>
      <c r="K1444" s="13">
        <v>59940</v>
      </c>
      <c r="L1444" s="13">
        <v>53246</v>
      </c>
      <c r="M1444" s="13">
        <v>45664.999999999993</v>
      </c>
      <c r="N1444" s="13">
        <v>37904.999999999985</v>
      </c>
      <c r="O1444" s="13">
        <v>24317.999999999978</v>
      </c>
      <c r="P1444" s="13">
        <v>22279.999999999982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>
        <v>3341.4812903225816</v>
      </c>
      <c r="AA1444" s="13">
        <v>3341.4812903225816</v>
      </c>
      <c r="AB1444" s="13">
        <v>3234.2909677419366</v>
      </c>
      <c r="AC1444" s="13">
        <v>2445.3877419354876</v>
      </c>
      <c r="AD1444" s="13">
        <v>1933.5483870967741</v>
      </c>
      <c r="AE1444" s="13">
        <v>1717.6129032258063</v>
      </c>
      <c r="AF1444" s="13">
        <v>1473.064516129032</v>
      </c>
      <c r="AG1444" s="13">
        <v>1222.7419354838705</v>
      </c>
      <c r="AH1444" s="13">
        <v>784.45161290322505</v>
      </c>
      <c r="AI1444" s="13">
        <v>718.70967741935431</v>
      </c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>
        <v>182</v>
      </c>
      <c r="AT1444" s="13">
        <v>166</v>
      </c>
      <c r="AU1444" s="13">
        <v>136</v>
      </c>
      <c r="AV1444" s="13">
        <v>63</v>
      </c>
      <c r="AW1444" s="13">
        <v>37</v>
      </c>
      <c r="AX1444" s="13">
        <v>29</v>
      </c>
      <c r="AY1444" s="13">
        <v>22</v>
      </c>
      <c r="AZ1444" s="13">
        <v>16</v>
      </c>
      <c r="BA1444" s="13">
        <v>8</v>
      </c>
      <c r="BB1444" s="13">
        <v>7</v>
      </c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>
        <v>5.870967741935484</v>
      </c>
      <c r="BM1444" s="13">
        <v>5.354838709677419</v>
      </c>
      <c r="BN1444" s="13">
        <v>4.387096774193548</v>
      </c>
      <c r="BO1444" s="13">
        <v>2.032258064516129</v>
      </c>
      <c r="BP1444" s="13">
        <v>1.1935483870967742</v>
      </c>
      <c r="BQ1444" s="13">
        <v>0.93548387096774188</v>
      </c>
      <c r="BR1444" s="13">
        <v>0.70967741935483875</v>
      </c>
      <c r="BS1444" s="13">
        <v>0.5161290322580645</v>
      </c>
      <c r="BT1444" s="13">
        <v>0.25806451612903225</v>
      </c>
      <c r="BU1444" s="13">
        <v>0.22580645161290322</v>
      </c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>
        <v>102.97583333321381</v>
      </c>
    </row>
    <row r="1445" spans="1:83" x14ac:dyDescent="0.2">
      <c r="A1445" s="10" t="s">
        <v>33</v>
      </c>
      <c r="B1445" s="10">
        <v>863</v>
      </c>
      <c r="C1445" s="10" t="s">
        <v>195</v>
      </c>
      <c r="D1445" s="10">
        <v>2025</v>
      </c>
      <c r="E1445" s="13">
        <v>1</v>
      </c>
      <c r="F1445" s="13" t="s">
        <v>1751</v>
      </c>
      <c r="G1445" s="13">
        <v>60069.02</v>
      </c>
      <c r="H1445" s="13">
        <v>60069.02</v>
      </c>
      <c r="I1445" s="13">
        <v>57496.02</v>
      </c>
      <c r="J1445" s="13">
        <v>47753.02</v>
      </c>
      <c r="K1445" s="13">
        <v>36792</v>
      </c>
      <c r="L1445" s="13">
        <v>30525.000000000007</v>
      </c>
      <c r="M1445" s="13">
        <v>28411.000000000004</v>
      </c>
      <c r="N1445" s="13">
        <v>23208.000000000004</v>
      </c>
      <c r="O1445" s="13">
        <v>18211</v>
      </c>
      <c r="P1445" s="13">
        <v>16173</v>
      </c>
      <c r="Q1445" s="13">
        <v>7173</v>
      </c>
      <c r="R1445" s="13">
        <v>7173</v>
      </c>
      <c r="S1445" s="13"/>
      <c r="T1445" s="13"/>
      <c r="U1445" s="13"/>
      <c r="V1445" s="13"/>
      <c r="W1445" s="13"/>
      <c r="X1445" s="13"/>
      <c r="Y1445" s="13"/>
      <c r="Z1445" s="13">
        <v>1937.710322580645</v>
      </c>
      <c r="AA1445" s="13">
        <v>1937.710322580645</v>
      </c>
      <c r="AB1445" s="13">
        <v>1854.710322580645</v>
      </c>
      <c r="AC1445" s="13">
        <v>1540.4199999999998</v>
      </c>
      <c r="AD1445" s="13">
        <v>1186.8387096774193</v>
      </c>
      <c r="AE1445" s="13">
        <v>984.67741935483889</v>
      </c>
      <c r="AF1445" s="13">
        <v>916.48387096774206</v>
      </c>
      <c r="AG1445" s="13">
        <v>748.64516129032268</v>
      </c>
      <c r="AH1445" s="13">
        <v>587.45161290322585</v>
      </c>
      <c r="AI1445" s="13">
        <v>521.70967741935488</v>
      </c>
      <c r="AJ1445" s="13">
        <v>231.38709677419354</v>
      </c>
      <c r="AK1445" s="13">
        <v>231.38709677419354</v>
      </c>
      <c r="AL1445" s="13"/>
      <c r="AM1445" s="13"/>
      <c r="AN1445" s="13"/>
      <c r="AO1445" s="13"/>
      <c r="AP1445" s="13"/>
      <c r="AQ1445" s="13"/>
      <c r="AR1445" s="13"/>
      <c r="AS1445" s="13">
        <v>99</v>
      </c>
      <c r="AT1445" s="13">
        <v>92</v>
      </c>
      <c r="AU1445" s="13">
        <v>72</v>
      </c>
      <c r="AV1445" s="13">
        <v>40</v>
      </c>
      <c r="AW1445" s="13">
        <v>21</v>
      </c>
      <c r="AX1445" s="13">
        <v>14</v>
      </c>
      <c r="AY1445" s="13">
        <v>12</v>
      </c>
      <c r="AZ1445" s="13">
        <v>8</v>
      </c>
      <c r="BA1445" s="13">
        <v>5</v>
      </c>
      <c r="BB1445" s="13">
        <v>4</v>
      </c>
      <c r="BC1445" s="13">
        <v>1</v>
      </c>
      <c r="BD1445" s="13">
        <v>1</v>
      </c>
      <c r="BE1445" s="13"/>
      <c r="BF1445" s="13"/>
      <c r="BG1445" s="13"/>
      <c r="BH1445" s="13"/>
      <c r="BI1445" s="13"/>
      <c r="BJ1445" s="13"/>
      <c r="BK1445" s="13"/>
      <c r="BL1445" s="13">
        <v>3.193548387096774</v>
      </c>
      <c r="BM1445" s="13">
        <v>2.967741935483871</v>
      </c>
      <c r="BN1445" s="13">
        <v>2.3225806451612905</v>
      </c>
      <c r="BO1445" s="13">
        <v>1.2903225806451613</v>
      </c>
      <c r="BP1445" s="13">
        <v>0.67741935483870963</v>
      </c>
      <c r="BQ1445" s="13">
        <v>0.45161290322580644</v>
      </c>
      <c r="BR1445" s="13">
        <v>0.38709677419354838</v>
      </c>
      <c r="BS1445" s="13">
        <v>0.25806451612903225</v>
      </c>
      <c r="BT1445" s="13">
        <v>0.16129032258064516</v>
      </c>
      <c r="BU1445" s="13">
        <v>0.12903225806451613</v>
      </c>
      <c r="BV1445" s="13">
        <v>3.2258064516129031E-2</v>
      </c>
      <c r="BW1445" s="13">
        <v>3.2258064516129031E-2</v>
      </c>
      <c r="BX1445" s="13"/>
      <c r="BY1445" s="13"/>
      <c r="BZ1445" s="13"/>
      <c r="CA1445" s="13"/>
      <c r="CB1445" s="13"/>
      <c r="CC1445" s="13"/>
      <c r="CD1445" s="13"/>
      <c r="CE1445" s="13">
        <v>86.538055555410679</v>
      </c>
    </row>
    <row r="1446" spans="1:83" x14ac:dyDescent="0.2">
      <c r="A1446" s="10" t="s">
        <v>33</v>
      </c>
      <c r="B1446" s="10"/>
      <c r="C1446" s="10"/>
      <c r="D1446" s="10">
        <v>2025</v>
      </c>
      <c r="E1446" s="13">
        <v>1</v>
      </c>
      <c r="F1446" s="13" t="s">
        <v>1750</v>
      </c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>
        <v>9.01</v>
      </c>
    </row>
    <row r="1447" spans="1:83" x14ac:dyDescent="0.2">
      <c r="A1447" s="10" t="s">
        <v>35</v>
      </c>
      <c r="B1447" s="10">
        <v>828</v>
      </c>
      <c r="C1447" s="10" t="s">
        <v>158</v>
      </c>
      <c r="D1447" s="10">
        <v>2025</v>
      </c>
      <c r="E1447" s="13">
        <v>1</v>
      </c>
      <c r="F1447" s="13" t="s">
        <v>1762</v>
      </c>
      <c r="G1447" s="13">
        <v>473.04</v>
      </c>
      <c r="H1447" s="13">
        <v>473.04</v>
      </c>
      <c r="I1447" s="13">
        <v>473.04</v>
      </c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>
        <v>15.259354838709678</v>
      </c>
      <c r="AA1447" s="13">
        <v>15.259354838709678</v>
      </c>
      <c r="AB1447" s="13">
        <v>15.259354838709678</v>
      </c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>
        <v>1</v>
      </c>
      <c r="AT1447" s="13">
        <v>1</v>
      </c>
      <c r="AU1447" s="13">
        <v>1</v>
      </c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>
        <v>3.2258064516129031E-2</v>
      </c>
      <c r="BM1447" s="13">
        <v>3.2258064516129031E-2</v>
      </c>
      <c r="BN1447" s="13">
        <v>3.2258064516129031E-2</v>
      </c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</row>
    <row r="1448" spans="1:83" x14ac:dyDescent="0.2">
      <c r="A1448" s="10" t="s">
        <v>35</v>
      </c>
      <c r="B1448" s="10">
        <v>552</v>
      </c>
      <c r="C1448" s="10" t="s">
        <v>180</v>
      </c>
      <c r="D1448" s="10">
        <v>2025</v>
      </c>
      <c r="E1448" s="13">
        <v>1</v>
      </c>
      <c r="F1448" s="13" t="s">
        <v>1771</v>
      </c>
      <c r="G1448" s="13">
        <v>204988.02000000016</v>
      </c>
      <c r="H1448" s="13">
        <v>204988.02000000011</v>
      </c>
      <c r="I1448" s="13">
        <v>202229.02000000014</v>
      </c>
      <c r="J1448" s="13">
        <v>160868.02000000011</v>
      </c>
      <c r="K1448" s="13">
        <v>138484.00000000015</v>
      </c>
      <c r="L1448" s="13">
        <v>120040.00000000001</v>
      </c>
      <c r="M1448" s="13">
        <v>114434.00000000004</v>
      </c>
      <c r="N1448" s="13">
        <v>106381.00000000003</v>
      </c>
      <c r="O1448" s="13">
        <v>98474.000000000029</v>
      </c>
      <c r="P1448" s="13">
        <v>91875.000000000029</v>
      </c>
      <c r="Q1448" s="13">
        <v>57304.999999999985</v>
      </c>
      <c r="R1448" s="13">
        <v>57304.999999999985</v>
      </c>
      <c r="S1448" s="13">
        <v>51489.999999999993</v>
      </c>
      <c r="T1448" s="13">
        <v>51489.999999999993</v>
      </c>
      <c r="U1448" s="13">
        <v>41142.999999999993</v>
      </c>
      <c r="V1448" s="13">
        <v>17101.999999999996</v>
      </c>
      <c r="W1448" s="13"/>
      <c r="X1448" s="13"/>
      <c r="Y1448" s="13"/>
      <c r="Z1448" s="13">
        <v>6612.5167741935538</v>
      </c>
      <c r="AA1448" s="13">
        <v>6612.516774193552</v>
      </c>
      <c r="AB1448" s="13">
        <v>6523.5167741935529</v>
      </c>
      <c r="AC1448" s="13">
        <v>5189.2909677419393</v>
      </c>
      <c r="AD1448" s="13">
        <v>4467.2258064516172</v>
      </c>
      <c r="AE1448" s="13">
        <v>3872.2580645161297</v>
      </c>
      <c r="AF1448" s="13">
        <v>3691.4193548387111</v>
      </c>
      <c r="AG1448" s="13">
        <v>3431.6451612903234</v>
      </c>
      <c r="AH1448" s="13">
        <v>3176.5806451612912</v>
      </c>
      <c r="AI1448" s="13">
        <v>2963.7096774193556</v>
      </c>
      <c r="AJ1448" s="13">
        <v>1848.5483870967737</v>
      </c>
      <c r="AK1448" s="13">
        <v>1848.5483870967737</v>
      </c>
      <c r="AL1448" s="13">
        <v>1660.9677419354837</v>
      </c>
      <c r="AM1448" s="13">
        <v>1660.9677419354837</v>
      </c>
      <c r="AN1448" s="13">
        <v>1327.1935483870966</v>
      </c>
      <c r="AO1448" s="13">
        <v>551.67741935483855</v>
      </c>
      <c r="AP1448" s="13"/>
      <c r="AQ1448" s="13"/>
      <c r="AR1448" s="13"/>
      <c r="AS1448" s="13">
        <v>264</v>
      </c>
      <c r="AT1448" s="13">
        <v>253</v>
      </c>
      <c r="AU1448" s="13">
        <v>227</v>
      </c>
      <c r="AV1448" s="13">
        <v>94</v>
      </c>
      <c r="AW1448" s="13">
        <v>56</v>
      </c>
      <c r="AX1448" s="13">
        <v>35</v>
      </c>
      <c r="AY1448" s="13">
        <v>30</v>
      </c>
      <c r="AZ1448" s="13">
        <v>24</v>
      </c>
      <c r="BA1448" s="13">
        <v>19</v>
      </c>
      <c r="BB1448" s="13">
        <v>16</v>
      </c>
      <c r="BC1448" s="13">
        <v>5</v>
      </c>
      <c r="BD1448" s="13">
        <v>5</v>
      </c>
      <c r="BE1448" s="13">
        <v>4</v>
      </c>
      <c r="BF1448" s="13">
        <v>4</v>
      </c>
      <c r="BG1448" s="13">
        <v>3</v>
      </c>
      <c r="BH1448" s="13">
        <v>1</v>
      </c>
      <c r="BI1448" s="13"/>
      <c r="BJ1448" s="13"/>
      <c r="BK1448" s="13"/>
      <c r="BL1448" s="13">
        <v>8.5161290322580641</v>
      </c>
      <c r="BM1448" s="13">
        <v>8.1612903225806459</v>
      </c>
      <c r="BN1448" s="13">
        <v>7.32258064516129</v>
      </c>
      <c r="BO1448" s="13">
        <v>3.032258064516129</v>
      </c>
      <c r="BP1448" s="13">
        <v>1.8064516129032258</v>
      </c>
      <c r="BQ1448" s="13">
        <v>1.1290322580645162</v>
      </c>
      <c r="BR1448" s="13">
        <v>0.967741935483871</v>
      </c>
      <c r="BS1448" s="13">
        <v>0.77419354838709675</v>
      </c>
      <c r="BT1448" s="13">
        <v>0.61290322580645162</v>
      </c>
      <c r="BU1448" s="13">
        <v>0.5161290322580645</v>
      </c>
      <c r="BV1448" s="13">
        <v>0.16129032258064516</v>
      </c>
      <c r="BW1448" s="13">
        <v>0.16129032258064516</v>
      </c>
      <c r="BX1448" s="13">
        <v>0.12903225806451613</v>
      </c>
      <c r="BY1448" s="13">
        <v>0.12903225806451613</v>
      </c>
      <c r="BZ1448" s="13">
        <v>9.6774193548387094E-2</v>
      </c>
      <c r="CA1448" s="13">
        <v>3.2258064516129031E-2</v>
      </c>
      <c r="CB1448" s="13"/>
      <c r="CC1448" s="13"/>
      <c r="CD1448" s="13"/>
      <c r="CE1448" s="13">
        <v>171.66166666640902</v>
      </c>
    </row>
    <row r="1449" spans="1:83" x14ac:dyDescent="0.2">
      <c r="A1449" s="10" t="s">
        <v>35</v>
      </c>
      <c r="B1449" s="10">
        <v>805</v>
      </c>
      <c r="C1449" s="10" t="s">
        <v>137</v>
      </c>
      <c r="D1449" s="10">
        <v>2025</v>
      </c>
      <c r="E1449" s="13">
        <v>1</v>
      </c>
      <c r="F1449" s="13" t="s">
        <v>1756</v>
      </c>
      <c r="G1449" s="13">
        <v>14226.970000000003</v>
      </c>
      <c r="H1449" s="13">
        <v>14226.970000000003</v>
      </c>
      <c r="I1449" s="13">
        <v>13737.950000000003</v>
      </c>
      <c r="J1449" s="13">
        <v>9381.0000000000018</v>
      </c>
      <c r="K1449" s="13">
        <v>6312.0000000000018</v>
      </c>
      <c r="L1449" s="13">
        <v>5362.0000000000018</v>
      </c>
      <c r="M1449" s="13">
        <v>4254</v>
      </c>
      <c r="N1449" s="13">
        <v>2999.9999999999995</v>
      </c>
      <c r="O1449" s="13">
        <v>2999.9999999999995</v>
      </c>
      <c r="P1449" s="13">
        <v>2999.9999999999995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>
        <v>458.93451612903237</v>
      </c>
      <c r="AA1449" s="13">
        <v>458.93451612903237</v>
      </c>
      <c r="AB1449" s="13">
        <v>443.15967741935492</v>
      </c>
      <c r="AC1449" s="13">
        <v>302.61290322580652</v>
      </c>
      <c r="AD1449" s="13">
        <v>203.61290322580652</v>
      </c>
      <c r="AE1449" s="13">
        <v>172.96774193548393</v>
      </c>
      <c r="AF1449" s="13">
        <v>137.2258064516129</v>
      </c>
      <c r="AG1449" s="13">
        <v>96.774193548387089</v>
      </c>
      <c r="AH1449" s="13">
        <v>96.774193548387089</v>
      </c>
      <c r="AI1449" s="13">
        <v>96.774193548387089</v>
      </c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>
        <v>30</v>
      </c>
      <c r="AT1449" s="13">
        <v>27</v>
      </c>
      <c r="AU1449" s="13">
        <v>23</v>
      </c>
      <c r="AV1449" s="13">
        <v>9</v>
      </c>
      <c r="AW1449" s="13">
        <v>4</v>
      </c>
      <c r="AX1449" s="13">
        <v>3</v>
      </c>
      <c r="AY1449" s="13">
        <v>2</v>
      </c>
      <c r="AZ1449" s="13">
        <v>1</v>
      </c>
      <c r="BA1449" s="13">
        <v>1</v>
      </c>
      <c r="BB1449" s="13">
        <v>1</v>
      </c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>
        <v>0.967741935483871</v>
      </c>
      <c r="BM1449" s="13">
        <v>0.87096774193548387</v>
      </c>
      <c r="BN1449" s="13">
        <v>0.74193548387096775</v>
      </c>
      <c r="BO1449" s="13">
        <v>0.29032258064516131</v>
      </c>
      <c r="BP1449" s="13">
        <v>0.12903225806451613</v>
      </c>
      <c r="BQ1449" s="13">
        <v>9.6774193548387094E-2</v>
      </c>
      <c r="BR1449" s="13">
        <v>6.4516129032258063E-2</v>
      </c>
      <c r="BS1449" s="13">
        <v>3.2258064516129031E-2</v>
      </c>
      <c r="BT1449" s="13">
        <v>3.2258064516129031E-2</v>
      </c>
      <c r="BU1449" s="13">
        <v>3.2258064516129031E-2</v>
      </c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>
        <v>30.857499999871944</v>
      </c>
    </row>
    <row r="1450" spans="1:83" x14ac:dyDescent="0.2">
      <c r="A1450" s="10" t="s">
        <v>35</v>
      </c>
      <c r="B1450" s="10"/>
      <c r="C1450" s="10"/>
      <c r="D1450" s="10">
        <v>2025</v>
      </c>
      <c r="E1450" s="13">
        <v>1</v>
      </c>
      <c r="F1450" s="13" t="s">
        <v>1765</v>
      </c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>
        <v>13.370000000000001</v>
      </c>
    </row>
    <row r="1451" spans="1:83" x14ac:dyDescent="0.2">
      <c r="A1451" s="10" t="s">
        <v>35</v>
      </c>
      <c r="B1451" s="10">
        <v>812</v>
      </c>
      <c r="C1451" s="10" t="s">
        <v>157</v>
      </c>
      <c r="D1451" s="10">
        <v>2025</v>
      </c>
      <c r="E1451" s="13">
        <v>1</v>
      </c>
      <c r="F1451" s="13" t="s">
        <v>1758</v>
      </c>
      <c r="G1451" s="13">
        <v>0</v>
      </c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>
        <v>0</v>
      </c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>
        <v>1</v>
      </c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>
        <v>3.2258064516129031E-2</v>
      </c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</row>
    <row r="1452" spans="1:83" x14ac:dyDescent="0.2">
      <c r="A1452" s="10" t="s">
        <v>35</v>
      </c>
      <c r="B1452" s="10">
        <v>835</v>
      </c>
      <c r="C1452" s="10" t="s">
        <v>121</v>
      </c>
      <c r="D1452" s="10">
        <v>2025</v>
      </c>
      <c r="E1452" s="13">
        <v>1</v>
      </c>
      <c r="F1452" s="13" t="s">
        <v>1757</v>
      </c>
      <c r="G1452" s="13">
        <v>50548.819999999963</v>
      </c>
      <c r="H1452" s="13">
        <v>50548.819999999971</v>
      </c>
      <c r="I1452" s="13">
        <v>48952.869999999974</v>
      </c>
      <c r="J1452" s="13">
        <v>31360.020000000004</v>
      </c>
      <c r="K1452" s="13">
        <v>24169.000000000004</v>
      </c>
      <c r="L1452" s="13">
        <v>13514.999999999998</v>
      </c>
      <c r="M1452" s="13">
        <v>10497.999999999998</v>
      </c>
      <c r="N1452" s="13">
        <v>9202</v>
      </c>
      <c r="O1452" s="13">
        <v>4436</v>
      </c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>
        <v>1630.6070967741923</v>
      </c>
      <c r="AA1452" s="13">
        <v>1630.6070967741925</v>
      </c>
      <c r="AB1452" s="13">
        <v>1579.1248387096766</v>
      </c>
      <c r="AC1452" s="13">
        <v>1011.6135483870969</v>
      </c>
      <c r="AD1452" s="13">
        <v>779.64516129032268</v>
      </c>
      <c r="AE1452" s="13">
        <v>435.96774193548379</v>
      </c>
      <c r="AF1452" s="13">
        <v>338.64516129032251</v>
      </c>
      <c r="AG1452" s="13">
        <v>296.83870967741933</v>
      </c>
      <c r="AH1452" s="13">
        <v>143.09677419354838</v>
      </c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>
        <v>116</v>
      </c>
      <c r="AT1452" s="13">
        <v>101</v>
      </c>
      <c r="AU1452" s="13">
        <v>88</v>
      </c>
      <c r="AV1452" s="13">
        <v>33</v>
      </c>
      <c r="AW1452" s="13">
        <v>21</v>
      </c>
      <c r="AX1452" s="13">
        <v>9</v>
      </c>
      <c r="AY1452" s="13">
        <v>6</v>
      </c>
      <c r="AZ1452" s="13">
        <v>5</v>
      </c>
      <c r="BA1452" s="13">
        <v>2</v>
      </c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>
        <v>3.7419354838709675</v>
      </c>
      <c r="BM1452" s="13">
        <v>3.2580645161290325</v>
      </c>
      <c r="BN1452" s="13">
        <v>2.838709677419355</v>
      </c>
      <c r="BO1452" s="13">
        <v>1.064516129032258</v>
      </c>
      <c r="BP1452" s="13">
        <v>0.67741935483870963</v>
      </c>
      <c r="BQ1452" s="13">
        <v>0.29032258064516131</v>
      </c>
      <c r="BR1452" s="13">
        <v>0.19354838709677419</v>
      </c>
      <c r="BS1452" s="13">
        <v>0.16129032258064516</v>
      </c>
      <c r="BT1452" s="13">
        <v>6.4516129032258063E-2</v>
      </c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>
        <v>55.34722222243203</v>
      </c>
    </row>
    <row r="1453" spans="1:83" x14ac:dyDescent="0.2">
      <c r="A1453" s="10" t="s">
        <v>35</v>
      </c>
      <c r="B1453" s="10">
        <v>803</v>
      </c>
      <c r="C1453" s="10" t="s">
        <v>154</v>
      </c>
      <c r="D1453" s="10">
        <v>2025</v>
      </c>
      <c r="E1453" s="13">
        <v>1</v>
      </c>
      <c r="F1453" s="13" t="s">
        <v>1759</v>
      </c>
      <c r="G1453" s="13">
        <v>858</v>
      </c>
      <c r="H1453" s="13">
        <v>858</v>
      </c>
      <c r="I1453" s="13">
        <v>858</v>
      </c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>
        <v>27.677419354838708</v>
      </c>
      <c r="AA1453" s="13">
        <v>27.677419354838708</v>
      </c>
      <c r="AB1453" s="13">
        <v>27.677419354838708</v>
      </c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>
        <v>3</v>
      </c>
      <c r="AT1453" s="13">
        <v>3</v>
      </c>
      <c r="AU1453" s="13">
        <v>3</v>
      </c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>
        <v>9.6774193548387094E-2</v>
      </c>
      <c r="BM1453" s="13">
        <v>9.6774193548387094E-2</v>
      </c>
      <c r="BN1453" s="13">
        <v>9.6774193548387094E-2</v>
      </c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>
        <v>8.1497222223551944</v>
      </c>
    </row>
    <row r="1454" spans="1:83" x14ac:dyDescent="0.2">
      <c r="A1454" s="10" t="s">
        <v>35</v>
      </c>
      <c r="B1454" s="10">
        <v>886</v>
      </c>
      <c r="C1454" s="10" t="s">
        <v>116</v>
      </c>
      <c r="D1454" s="10">
        <v>2025</v>
      </c>
      <c r="E1454" s="13">
        <v>1</v>
      </c>
      <c r="F1454" s="13" t="s">
        <v>1760</v>
      </c>
      <c r="G1454" s="13">
        <v>6992</v>
      </c>
      <c r="H1454" s="13">
        <v>6992</v>
      </c>
      <c r="I1454" s="13">
        <v>6526</v>
      </c>
      <c r="J1454" s="13">
        <v>6207.9999999999991</v>
      </c>
      <c r="K1454" s="13">
        <v>4788.9999999999982</v>
      </c>
      <c r="L1454" s="13">
        <v>4788.9999999999982</v>
      </c>
      <c r="M1454" s="13">
        <v>4788.9999999999982</v>
      </c>
      <c r="N1454" s="13">
        <v>4788.9999999999982</v>
      </c>
      <c r="O1454" s="13">
        <v>2999.9999999999991</v>
      </c>
      <c r="P1454" s="13">
        <v>2999.9999999999991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>
        <v>225.54838709677421</v>
      </c>
      <c r="AA1454" s="13">
        <v>225.54838709677421</v>
      </c>
      <c r="AB1454" s="13">
        <v>210.51612903225808</v>
      </c>
      <c r="AC1454" s="13">
        <v>200.258064516129</v>
      </c>
      <c r="AD1454" s="13">
        <v>154.48387096774186</v>
      </c>
      <c r="AE1454" s="13">
        <v>154.48387096774186</v>
      </c>
      <c r="AF1454" s="13">
        <v>154.48387096774186</v>
      </c>
      <c r="AG1454" s="13">
        <v>154.48387096774186</v>
      </c>
      <c r="AH1454" s="13">
        <v>96.774193548387061</v>
      </c>
      <c r="AI1454" s="13">
        <v>96.774193548387061</v>
      </c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>
        <v>8</v>
      </c>
      <c r="AT1454" s="13">
        <v>8</v>
      </c>
      <c r="AU1454" s="13">
        <v>5</v>
      </c>
      <c r="AV1454" s="13">
        <v>4</v>
      </c>
      <c r="AW1454" s="13">
        <v>2</v>
      </c>
      <c r="AX1454" s="13">
        <v>2</v>
      </c>
      <c r="AY1454" s="13">
        <v>2</v>
      </c>
      <c r="AZ1454" s="13">
        <v>2</v>
      </c>
      <c r="BA1454" s="13">
        <v>1</v>
      </c>
      <c r="BB1454" s="13">
        <v>1</v>
      </c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>
        <v>0.25806451612903225</v>
      </c>
      <c r="BM1454" s="13">
        <v>0.25806451612903225</v>
      </c>
      <c r="BN1454" s="13">
        <v>0.16129032258064516</v>
      </c>
      <c r="BO1454" s="13">
        <v>0.12903225806451613</v>
      </c>
      <c r="BP1454" s="13">
        <v>6.4516129032258063E-2</v>
      </c>
      <c r="BQ1454" s="13">
        <v>6.4516129032258063E-2</v>
      </c>
      <c r="BR1454" s="13">
        <v>6.4516129032258063E-2</v>
      </c>
      <c r="BS1454" s="13">
        <v>6.4516129032258063E-2</v>
      </c>
      <c r="BT1454" s="13">
        <v>3.2258064516129031E-2</v>
      </c>
      <c r="BU1454" s="13">
        <v>3.2258064516129031E-2</v>
      </c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>
        <v>16.813333333237097</v>
      </c>
    </row>
    <row r="1455" spans="1:83" x14ac:dyDescent="0.2">
      <c r="A1455" s="10" t="s">
        <v>35</v>
      </c>
      <c r="B1455" s="10">
        <v>543</v>
      </c>
      <c r="C1455" s="10" t="s">
        <v>110</v>
      </c>
      <c r="D1455" s="10">
        <v>2025</v>
      </c>
      <c r="E1455" s="13">
        <v>1</v>
      </c>
      <c r="F1455" s="13" t="s">
        <v>1761</v>
      </c>
      <c r="G1455" s="13">
        <v>75895.000000000015</v>
      </c>
      <c r="H1455" s="13">
        <v>75895.000000000029</v>
      </c>
      <c r="I1455" s="13">
        <v>74328.000000000044</v>
      </c>
      <c r="J1455" s="13">
        <v>53123.999999999978</v>
      </c>
      <c r="K1455" s="13">
        <v>40415.999999999993</v>
      </c>
      <c r="L1455" s="13">
        <v>26382.999999999985</v>
      </c>
      <c r="M1455" s="13">
        <v>21003.999999999989</v>
      </c>
      <c r="N1455" s="13">
        <v>19646.999999999989</v>
      </c>
      <c r="O1455" s="13">
        <v>14826.000000000002</v>
      </c>
      <c r="P1455" s="13">
        <v>12539.000000000002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>
        <v>2448.2258064516132</v>
      </c>
      <c r="AA1455" s="13">
        <v>2448.2258064516141</v>
      </c>
      <c r="AB1455" s="13">
        <v>2397.6774193548399</v>
      </c>
      <c r="AC1455" s="13">
        <v>1713.6774193548381</v>
      </c>
      <c r="AD1455" s="13">
        <v>1303.7419354838707</v>
      </c>
      <c r="AE1455" s="13">
        <v>851.06451612903174</v>
      </c>
      <c r="AF1455" s="13">
        <v>677.54838709677381</v>
      </c>
      <c r="AG1455" s="13">
        <v>633.77419354838673</v>
      </c>
      <c r="AH1455" s="13">
        <v>478.25806451612908</v>
      </c>
      <c r="AI1455" s="13">
        <v>404.48387096774201</v>
      </c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>
        <v>130</v>
      </c>
      <c r="AT1455" s="13">
        <v>128</v>
      </c>
      <c r="AU1455" s="13">
        <v>116</v>
      </c>
      <c r="AV1455" s="13">
        <v>52</v>
      </c>
      <c r="AW1455" s="13">
        <v>30</v>
      </c>
      <c r="AX1455" s="13">
        <v>14</v>
      </c>
      <c r="AY1455" s="13">
        <v>9</v>
      </c>
      <c r="AZ1455" s="13">
        <v>8</v>
      </c>
      <c r="BA1455" s="13">
        <v>5</v>
      </c>
      <c r="BB1455" s="13">
        <v>4</v>
      </c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>
        <v>4.193548387096774</v>
      </c>
      <c r="BM1455" s="13">
        <v>4.129032258064516</v>
      </c>
      <c r="BN1455" s="13">
        <v>3.7419354838709675</v>
      </c>
      <c r="BO1455" s="13">
        <v>1.6774193548387097</v>
      </c>
      <c r="BP1455" s="13">
        <v>0.967741935483871</v>
      </c>
      <c r="BQ1455" s="13">
        <v>0.45161290322580644</v>
      </c>
      <c r="BR1455" s="13">
        <v>0.29032258064516131</v>
      </c>
      <c r="BS1455" s="13">
        <v>0.25806451612903225</v>
      </c>
      <c r="BT1455" s="13">
        <v>0.16129032258064516</v>
      </c>
      <c r="BU1455" s="13">
        <v>0.12903225806451613</v>
      </c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>
        <v>149.49388888888527</v>
      </c>
    </row>
    <row r="1456" spans="1:83" x14ac:dyDescent="0.2">
      <c r="A1456" s="10" t="s">
        <v>35</v>
      </c>
      <c r="B1456" s="10">
        <v>838</v>
      </c>
      <c r="C1456" s="10" t="s">
        <v>98</v>
      </c>
      <c r="D1456" s="10">
        <v>2025</v>
      </c>
      <c r="E1456" s="13">
        <v>1</v>
      </c>
      <c r="F1456" s="13" t="s">
        <v>1763</v>
      </c>
      <c r="G1456" s="13">
        <v>340963.86999999947</v>
      </c>
      <c r="H1456" s="13">
        <v>340963.86999999947</v>
      </c>
      <c r="I1456" s="13">
        <v>333468.96999999945</v>
      </c>
      <c r="J1456" s="13">
        <v>262140.97000000029</v>
      </c>
      <c r="K1456" s="13">
        <v>229401.00000000026</v>
      </c>
      <c r="L1456" s="13">
        <v>208833.00000000029</v>
      </c>
      <c r="M1456" s="13">
        <v>196005.00000000029</v>
      </c>
      <c r="N1456" s="13">
        <v>185206.00000000023</v>
      </c>
      <c r="O1456" s="13">
        <v>173380.00000000026</v>
      </c>
      <c r="P1456" s="13">
        <v>171298.00000000026</v>
      </c>
      <c r="Q1456" s="13">
        <v>85687.000000000058</v>
      </c>
      <c r="R1456" s="13">
        <v>80584.000000000044</v>
      </c>
      <c r="S1456" s="13">
        <v>46543</v>
      </c>
      <c r="T1456" s="13">
        <v>46543</v>
      </c>
      <c r="U1456" s="13">
        <v>46543</v>
      </c>
      <c r="V1456" s="13">
        <v>36043</v>
      </c>
      <c r="W1456" s="13"/>
      <c r="X1456" s="13"/>
      <c r="Y1456" s="13"/>
      <c r="Z1456" s="13">
        <v>10998.834516129014</v>
      </c>
      <c r="AA1456" s="13">
        <v>10998.834516129014</v>
      </c>
      <c r="AB1456" s="13">
        <v>10757.063548387079</v>
      </c>
      <c r="AC1456" s="13">
        <v>8456.1603225806539</v>
      </c>
      <c r="AD1456" s="13">
        <v>7400.0322580645243</v>
      </c>
      <c r="AE1456" s="13">
        <v>6736.5483870967837</v>
      </c>
      <c r="AF1456" s="13">
        <v>6322.7419354838803</v>
      </c>
      <c r="AG1456" s="13">
        <v>5974.3870967742014</v>
      </c>
      <c r="AH1456" s="13">
        <v>5592.9032258064599</v>
      </c>
      <c r="AI1456" s="13">
        <v>5525.7419354838794</v>
      </c>
      <c r="AJ1456" s="13">
        <v>2764.0967741935501</v>
      </c>
      <c r="AK1456" s="13">
        <v>2599.4838709677433</v>
      </c>
      <c r="AL1456" s="13">
        <v>1501.3870967741937</v>
      </c>
      <c r="AM1456" s="13">
        <v>1501.3870967741937</v>
      </c>
      <c r="AN1456" s="13">
        <v>1501.3870967741937</v>
      </c>
      <c r="AO1456" s="13">
        <v>1162.6774193548388</v>
      </c>
      <c r="AP1456" s="13"/>
      <c r="AQ1456" s="13"/>
      <c r="AR1456" s="13"/>
      <c r="AS1456" s="13">
        <v>448</v>
      </c>
      <c r="AT1456" s="13">
        <v>431</v>
      </c>
      <c r="AU1456" s="13">
        <v>369</v>
      </c>
      <c r="AV1456" s="13">
        <v>144</v>
      </c>
      <c r="AW1456" s="13">
        <v>89</v>
      </c>
      <c r="AX1456" s="13">
        <v>65</v>
      </c>
      <c r="AY1456" s="13">
        <v>53</v>
      </c>
      <c r="AZ1456" s="13">
        <v>45</v>
      </c>
      <c r="BA1456" s="13">
        <v>38</v>
      </c>
      <c r="BB1456" s="13">
        <v>37</v>
      </c>
      <c r="BC1456" s="13">
        <v>10</v>
      </c>
      <c r="BD1456" s="13">
        <v>9</v>
      </c>
      <c r="BE1456" s="13">
        <v>3</v>
      </c>
      <c r="BF1456" s="13">
        <v>3</v>
      </c>
      <c r="BG1456" s="13">
        <v>3</v>
      </c>
      <c r="BH1456" s="13">
        <v>2</v>
      </c>
      <c r="BI1456" s="13"/>
      <c r="BJ1456" s="13"/>
      <c r="BK1456" s="13"/>
      <c r="BL1456" s="13">
        <v>14.451612903225806</v>
      </c>
      <c r="BM1456" s="13">
        <v>13.903225806451612</v>
      </c>
      <c r="BN1456" s="13">
        <v>11.903225806451612</v>
      </c>
      <c r="BO1456" s="13">
        <v>4.645161290322581</v>
      </c>
      <c r="BP1456" s="13">
        <v>2.870967741935484</v>
      </c>
      <c r="BQ1456" s="13">
        <v>2.096774193548387</v>
      </c>
      <c r="BR1456" s="13">
        <v>1.7096774193548387</v>
      </c>
      <c r="BS1456" s="13">
        <v>1.4516129032258065</v>
      </c>
      <c r="BT1456" s="13">
        <v>1.2258064516129032</v>
      </c>
      <c r="BU1456" s="13">
        <v>1.1935483870967742</v>
      </c>
      <c r="BV1456" s="13">
        <v>0.32258064516129031</v>
      </c>
      <c r="BW1456" s="13">
        <v>0.29032258064516131</v>
      </c>
      <c r="BX1456" s="13">
        <v>9.6774193548387094E-2</v>
      </c>
      <c r="BY1456" s="13">
        <v>9.6774193548387094E-2</v>
      </c>
      <c r="BZ1456" s="13">
        <v>9.6774193548387094E-2</v>
      </c>
      <c r="CA1456" s="13">
        <v>6.4516129032258063E-2</v>
      </c>
      <c r="CB1456" s="13"/>
      <c r="CC1456" s="13"/>
      <c r="CD1456" s="13"/>
      <c r="CE1456" s="13">
        <v>162.91027777766575</v>
      </c>
    </row>
    <row r="1457" spans="1:83" x14ac:dyDescent="0.2">
      <c r="A1457" s="10" t="s">
        <v>35</v>
      </c>
      <c r="B1457" s="10">
        <v>863</v>
      </c>
      <c r="C1457" s="10" t="s">
        <v>195</v>
      </c>
      <c r="D1457" s="10">
        <v>2025</v>
      </c>
      <c r="E1457" s="13">
        <v>1</v>
      </c>
      <c r="F1457" s="13" t="s">
        <v>1764</v>
      </c>
      <c r="G1457" s="13">
        <v>32640.949999999997</v>
      </c>
      <c r="H1457" s="13">
        <v>32640.949999999997</v>
      </c>
      <c r="I1457" s="13">
        <v>30809.999999999996</v>
      </c>
      <c r="J1457" s="13">
        <v>22862</v>
      </c>
      <c r="K1457" s="13">
        <v>18930</v>
      </c>
      <c r="L1457" s="13">
        <v>13578</v>
      </c>
      <c r="M1457" s="13">
        <v>11349</v>
      </c>
      <c r="N1457" s="13">
        <v>10066</v>
      </c>
      <c r="O1457" s="13">
        <v>8500</v>
      </c>
      <c r="P1457" s="13">
        <v>8500</v>
      </c>
      <c r="Q1457" s="13">
        <v>5500</v>
      </c>
      <c r="R1457" s="13">
        <v>5500</v>
      </c>
      <c r="S1457" s="13"/>
      <c r="T1457" s="13"/>
      <c r="U1457" s="13"/>
      <c r="V1457" s="13"/>
      <c r="W1457" s="13"/>
      <c r="X1457" s="13"/>
      <c r="Y1457" s="13"/>
      <c r="Z1457" s="13">
        <v>1052.9338709677418</v>
      </c>
      <c r="AA1457" s="13">
        <v>1052.9338709677418</v>
      </c>
      <c r="AB1457" s="13">
        <v>993.87096774193537</v>
      </c>
      <c r="AC1457" s="13">
        <v>737.48387096774195</v>
      </c>
      <c r="AD1457" s="13">
        <v>610.64516129032256</v>
      </c>
      <c r="AE1457" s="13">
        <v>438</v>
      </c>
      <c r="AF1457" s="13">
        <v>366.09677419354841</v>
      </c>
      <c r="AG1457" s="13">
        <v>324.70967741935482</v>
      </c>
      <c r="AH1457" s="13">
        <v>274.19354838709677</v>
      </c>
      <c r="AI1457" s="13">
        <v>274.19354838709677</v>
      </c>
      <c r="AJ1457" s="13">
        <v>177.41935483870967</v>
      </c>
      <c r="AK1457" s="13">
        <v>177.41935483870967</v>
      </c>
      <c r="AL1457" s="13"/>
      <c r="AM1457" s="13"/>
      <c r="AN1457" s="13"/>
      <c r="AO1457" s="13"/>
      <c r="AP1457" s="13"/>
      <c r="AQ1457" s="13"/>
      <c r="AR1457" s="13"/>
      <c r="AS1457" s="13">
        <v>71</v>
      </c>
      <c r="AT1457" s="13">
        <v>63</v>
      </c>
      <c r="AU1457" s="13">
        <v>46</v>
      </c>
      <c r="AV1457" s="13">
        <v>19</v>
      </c>
      <c r="AW1457" s="13">
        <v>12</v>
      </c>
      <c r="AX1457" s="13">
        <v>6</v>
      </c>
      <c r="AY1457" s="13">
        <v>4</v>
      </c>
      <c r="AZ1457" s="13">
        <v>3</v>
      </c>
      <c r="BA1457" s="13">
        <v>2</v>
      </c>
      <c r="BB1457" s="13">
        <v>2</v>
      </c>
      <c r="BC1457" s="13">
        <v>1</v>
      </c>
      <c r="BD1457" s="13">
        <v>1</v>
      </c>
      <c r="BE1457" s="13"/>
      <c r="BF1457" s="13"/>
      <c r="BG1457" s="13"/>
      <c r="BH1457" s="13"/>
      <c r="BI1457" s="13"/>
      <c r="BJ1457" s="13"/>
      <c r="BK1457" s="13"/>
      <c r="BL1457" s="13">
        <v>2.2903225806451615</v>
      </c>
      <c r="BM1457" s="13">
        <v>2.032258064516129</v>
      </c>
      <c r="BN1457" s="13">
        <v>1.4838709677419355</v>
      </c>
      <c r="BO1457" s="13">
        <v>0.61290322580645162</v>
      </c>
      <c r="BP1457" s="13">
        <v>0.38709677419354838</v>
      </c>
      <c r="BQ1457" s="13">
        <v>0.19354838709677419</v>
      </c>
      <c r="BR1457" s="13">
        <v>0.12903225806451613</v>
      </c>
      <c r="BS1457" s="13">
        <v>9.6774193548387094E-2</v>
      </c>
      <c r="BT1457" s="13">
        <v>6.4516129032258063E-2</v>
      </c>
      <c r="BU1457" s="13">
        <v>6.4516129032258063E-2</v>
      </c>
      <c r="BV1457" s="13">
        <v>3.2258064516129031E-2</v>
      </c>
      <c r="BW1457" s="13">
        <v>3.2258064516129031E-2</v>
      </c>
      <c r="BX1457" s="13"/>
      <c r="BY1457" s="13"/>
      <c r="BZ1457" s="13"/>
      <c r="CA1457" s="13"/>
      <c r="CB1457" s="13"/>
      <c r="CC1457" s="13"/>
      <c r="CD1457" s="13"/>
      <c r="CE1457" s="13">
        <v>53.5</v>
      </c>
    </row>
    <row r="1458" spans="1:83" x14ac:dyDescent="0.2">
      <c r="A1458" s="10" t="s">
        <v>35</v>
      </c>
      <c r="B1458" s="10">
        <v>896</v>
      </c>
      <c r="C1458" s="10" t="s">
        <v>196</v>
      </c>
      <c r="D1458" s="10">
        <v>2025</v>
      </c>
      <c r="E1458" s="13">
        <v>1</v>
      </c>
      <c r="F1458" s="13" t="s">
        <v>1766</v>
      </c>
      <c r="G1458" s="13">
        <v>100431.00000000013</v>
      </c>
      <c r="H1458" s="13">
        <v>102821.00000000012</v>
      </c>
      <c r="I1458" s="13">
        <v>94931.000000000073</v>
      </c>
      <c r="J1458" s="13">
        <v>69198.999999999985</v>
      </c>
      <c r="K1458" s="13">
        <v>58651.999999999956</v>
      </c>
      <c r="L1458" s="13">
        <v>51534.999999999978</v>
      </c>
      <c r="M1458" s="13">
        <v>46057.999999999985</v>
      </c>
      <c r="N1458" s="13">
        <v>40632.999999999985</v>
      </c>
      <c r="O1458" s="13">
        <v>34189.999999999993</v>
      </c>
      <c r="P1458" s="13">
        <v>29655.999999999996</v>
      </c>
      <c r="Q1458" s="13">
        <v>16804</v>
      </c>
      <c r="R1458" s="13">
        <v>16804</v>
      </c>
      <c r="S1458" s="13">
        <v>16804</v>
      </c>
      <c r="T1458" s="13">
        <v>16804</v>
      </c>
      <c r="U1458" s="13">
        <v>16804</v>
      </c>
      <c r="V1458" s="13">
        <v>16804</v>
      </c>
      <c r="W1458" s="13"/>
      <c r="X1458" s="13"/>
      <c r="Y1458" s="13"/>
      <c r="Z1458" s="13">
        <v>3239.7096774193592</v>
      </c>
      <c r="AA1458" s="13">
        <v>3316.806451612907</v>
      </c>
      <c r="AB1458" s="13">
        <v>3062.2903225806476</v>
      </c>
      <c r="AC1458" s="13">
        <v>2232.2258064516122</v>
      </c>
      <c r="AD1458" s="13">
        <v>1891.9999999999986</v>
      </c>
      <c r="AE1458" s="13">
        <v>1662.4193548387091</v>
      </c>
      <c r="AF1458" s="13">
        <v>1485.7419354838705</v>
      </c>
      <c r="AG1458" s="13">
        <v>1310.7419354838705</v>
      </c>
      <c r="AH1458" s="13">
        <v>1102.9032258064515</v>
      </c>
      <c r="AI1458" s="13">
        <v>956.64516129032245</v>
      </c>
      <c r="AJ1458" s="13">
        <v>542.06451612903231</v>
      </c>
      <c r="AK1458" s="13">
        <v>542.06451612903231</v>
      </c>
      <c r="AL1458" s="13">
        <v>542.06451612903231</v>
      </c>
      <c r="AM1458" s="13">
        <v>542.06451612903231</v>
      </c>
      <c r="AN1458" s="13">
        <v>542.06451612903231</v>
      </c>
      <c r="AO1458" s="13">
        <v>542.06451612903231</v>
      </c>
      <c r="AP1458" s="13"/>
      <c r="AQ1458" s="13"/>
      <c r="AR1458" s="13"/>
      <c r="AS1458" s="13">
        <v>224</v>
      </c>
      <c r="AT1458" s="13">
        <v>194</v>
      </c>
      <c r="AU1458" s="13">
        <v>124</v>
      </c>
      <c r="AV1458" s="13">
        <v>45</v>
      </c>
      <c r="AW1458" s="13">
        <v>28</v>
      </c>
      <c r="AX1458" s="13">
        <v>20</v>
      </c>
      <c r="AY1458" s="13">
        <v>15</v>
      </c>
      <c r="AZ1458" s="13">
        <v>11</v>
      </c>
      <c r="BA1458" s="13">
        <v>7</v>
      </c>
      <c r="BB1458" s="13">
        <v>5</v>
      </c>
      <c r="BC1458" s="13">
        <v>1</v>
      </c>
      <c r="BD1458" s="13">
        <v>1</v>
      </c>
      <c r="BE1458" s="13">
        <v>1</v>
      </c>
      <c r="BF1458" s="13">
        <v>1</v>
      </c>
      <c r="BG1458" s="13">
        <v>1</v>
      </c>
      <c r="BH1458" s="13">
        <v>1</v>
      </c>
      <c r="BI1458" s="13"/>
      <c r="BJ1458" s="13"/>
      <c r="BK1458" s="13"/>
      <c r="BL1458" s="13">
        <v>7.225806451612903</v>
      </c>
      <c r="BM1458" s="13">
        <v>6.258064516129032</v>
      </c>
      <c r="BN1458" s="13">
        <v>4</v>
      </c>
      <c r="BO1458" s="13">
        <v>1.4516129032258065</v>
      </c>
      <c r="BP1458" s="13">
        <v>0.90322580645161288</v>
      </c>
      <c r="BQ1458" s="13">
        <v>0.64516129032258063</v>
      </c>
      <c r="BR1458" s="13">
        <v>0.4838709677419355</v>
      </c>
      <c r="BS1458" s="13">
        <v>0.35483870967741937</v>
      </c>
      <c r="BT1458" s="13">
        <v>0.22580645161290322</v>
      </c>
      <c r="BU1458" s="13">
        <v>0.16129032258064516</v>
      </c>
      <c r="BV1458" s="13">
        <v>3.2258064516129031E-2</v>
      </c>
      <c r="BW1458" s="13">
        <v>3.2258064516129031E-2</v>
      </c>
      <c r="BX1458" s="13">
        <v>3.2258064516129031E-2</v>
      </c>
      <c r="BY1458" s="13">
        <v>3.2258064516129031E-2</v>
      </c>
      <c r="BZ1458" s="13">
        <v>3.2258064516129031E-2</v>
      </c>
      <c r="CA1458" s="13">
        <v>3.2258064516129031E-2</v>
      </c>
      <c r="CB1458" s="13"/>
      <c r="CC1458" s="13"/>
      <c r="CD1458" s="13"/>
      <c r="CE1458" s="13">
        <v>189.27555555495667</v>
      </c>
    </row>
    <row r="1459" spans="1:83" x14ac:dyDescent="0.2">
      <c r="A1459" s="10" t="s">
        <v>35</v>
      </c>
      <c r="B1459" s="10">
        <v>814</v>
      </c>
      <c r="C1459" s="10" t="s">
        <v>111</v>
      </c>
      <c r="D1459" s="10">
        <v>2025</v>
      </c>
      <c r="E1459" s="13">
        <v>1</v>
      </c>
      <c r="F1459" s="13" t="s">
        <v>1770</v>
      </c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>
        <v>8</v>
      </c>
    </row>
    <row r="1460" spans="1:83" x14ac:dyDescent="0.2">
      <c r="A1460" s="10" t="s">
        <v>35</v>
      </c>
      <c r="B1460" s="10">
        <v>517</v>
      </c>
      <c r="C1460" s="10" t="s">
        <v>165</v>
      </c>
      <c r="D1460" s="10">
        <v>2025</v>
      </c>
      <c r="E1460" s="13">
        <v>1</v>
      </c>
      <c r="F1460" s="13" t="s">
        <v>1767</v>
      </c>
      <c r="G1460" s="13">
        <v>103745.02000000021</v>
      </c>
      <c r="H1460" s="13">
        <v>103745.02000000021</v>
      </c>
      <c r="I1460" s="13">
        <v>101298.02000000021</v>
      </c>
      <c r="J1460" s="13">
        <v>72898.000000000044</v>
      </c>
      <c r="K1460" s="13">
        <v>58510.999999999942</v>
      </c>
      <c r="L1460" s="13">
        <v>48946.999999999942</v>
      </c>
      <c r="M1460" s="13">
        <v>36977.999999999956</v>
      </c>
      <c r="N1460" s="13">
        <v>32849.999999999956</v>
      </c>
      <c r="O1460" s="13">
        <v>26596.999999999989</v>
      </c>
      <c r="P1460" s="13">
        <v>24331.999999999989</v>
      </c>
      <c r="Q1460" s="13">
        <v>5500.0000000000018</v>
      </c>
      <c r="R1460" s="13">
        <v>5500.0000000000018</v>
      </c>
      <c r="S1460" s="13"/>
      <c r="T1460" s="13"/>
      <c r="U1460" s="13"/>
      <c r="V1460" s="13"/>
      <c r="W1460" s="13"/>
      <c r="X1460" s="13"/>
      <c r="Y1460" s="13"/>
      <c r="Z1460" s="13">
        <v>3346.6135483871035</v>
      </c>
      <c r="AA1460" s="13">
        <v>3346.6135483871035</v>
      </c>
      <c r="AB1460" s="13">
        <v>3267.6780645161357</v>
      </c>
      <c r="AC1460" s="13">
        <v>2351.5483870967755</v>
      </c>
      <c r="AD1460" s="13">
        <v>1887.451612903224</v>
      </c>
      <c r="AE1460" s="13">
        <v>1578.9354838709658</v>
      </c>
      <c r="AF1460" s="13">
        <v>1192.8387096774179</v>
      </c>
      <c r="AG1460" s="13">
        <v>1059.6774193548374</v>
      </c>
      <c r="AH1460" s="13">
        <v>857.96774193548356</v>
      </c>
      <c r="AI1460" s="13">
        <v>784.90322580645125</v>
      </c>
      <c r="AJ1460" s="13">
        <v>177.41935483870972</v>
      </c>
      <c r="AK1460" s="13">
        <v>177.41935483870972</v>
      </c>
      <c r="AL1460" s="13"/>
      <c r="AM1460" s="13"/>
      <c r="AN1460" s="13"/>
      <c r="AO1460" s="13"/>
      <c r="AP1460" s="13"/>
      <c r="AQ1460" s="13"/>
      <c r="AR1460" s="13"/>
      <c r="AS1460" s="13">
        <v>182</v>
      </c>
      <c r="AT1460" s="13">
        <v>174</v>
      </c>
      <c r="AU1460" s="13">
        <v>154</v>
      </c>
      <c r="AV1460" s="13">
        <v>61</v>
      </c>
      <c r="AW1460" s="13">
        <v>37</v>
      </c>
      <c r="AX1460" s="13">
        <v>26</v>
      </c>
      <c r="AY1460" s="13">
        <v>15</v>
      </c>
      <c r="AZ1460" s="13">
        <v>12</v>
      </c>
      <c r="BA1460" s="13">
        <v>8</v>
      </c>
      <c r="BB1460" s="13">
        <v>7</v>
      </c>
      <c r="BC1460" s="13">
        <v>1</v>
      </c>
      <c r="BD1460" s="13">
        <v>1</v>
      </c>
      <c r="BE1460" s="13"/>
      <c r="BF1460" s="13"/>
      <c r="BG1460" s="13"/>
      <c r="BH1460" s="13"/>
      <c r="BI1460" s="13"/>
      <c r="BJ1460" s="13"/>
      <c r="BK1460" s="13"/>
      <c r="BL1460" s="13">
        <v>5.870967741935484</v>
      </c>
      <c r="BM1460" s="13">
        <v>5.612903225806452</v>
      </c>
      <c r="BN1460" s="13">
        <v>4.967741935483871</v>
      </c>
      <c r="BO1460" s="13">
        <v>1.967741935483871</v>
      </c>
      <c r="BP1460" s="13">
        <v>1.1935483870967742</v>
      </c>
      <c r="BQ1460" s="13">
        <v>0.83870967741935487</v>
      </c>
      <c r="BR1460" s="13">
        <v>0.4838709677419355</v>
      </c>
      <c r="BS1460" s="13">
        <v>0.38709677419354838</v>
      </c>
      <c r="BT1460" s="13">
        <v>0.25806451612903225</v>
      </c>
      <c r="BU1460" s="13">
        <v>0.22580645161290322</v>
      </c>
      <c r="BV1460" s="13">
        <v>3.2258064516129031E-2</v>
      </c>
      <c r="BW1460" s="13">
        <v>3.2258064516129031E-2</v>
      </c>
      <c r="BX1460" s="13"/>
      <c r="BY1460" s="13"/>
      <c r="BZ1460" s="13"/>
      <c r="CA1460" s="13"/>
      <c r="CB1460" s="13"/>
      <c r="CC1460" s="13"/>
      <c r="CD1460" s="13"/>
      <c r="CE1460" s="13">
        <v>114.50444444420049</v>
      </c>
    </row>
    <row r="1461" spans="1:83" x14ac:dyDescent="0.2">
      <c r="A1461" s="10" t="s">
        <v>35</v>
      </c>
      <c r="B1461" s="10">
        <v>817</v>
      </c>
      <c r="C1461" s="10" t="s">
        <v>93</v>
      </c>
      <c r="D1461" s="10">
        <v>2025</v>
      </c>
      <c r="E1461" s="13">
        <v>1</v>
      </c>
      <c r="F1461" s="13" t="s">
        <v>1768</v>
      </c>
      <c r="G1461" s="13">
        <v>214680.05999999991</v>
      </c>
      <c r="H1461" s="13">
        <v>214680.05999999991</v>
      </c>
      <c r="I1461" s="13">
        <v>213347.03999999992</v>
      </c>
      <c r="J1461" s="13">
        <v>186731.99999999994</v>
      </c>
      <c r="K1461" s="13">
        <v>154859.00000000003</v>
      </c>
      <c r="L1461" s="13">
        <v>133385</v>
      </c>
      <c r="M1461" s="13">
        <v>118026</v>
      </c>
      <c r="N1461" s="13">
        <v>108710</v>
      </c>
      <c r="O1461" s="13">
        <v>95112</v>
      </c>
      <c r="P1461" s="13">
        <v>80420</v>
      </c>
      <c r="Q1461" s="13">
        <v>55793.999999999993</v>
      </c>
      <c r="R1461" s="13">
        <v>55793.999999999993</v>
      </c>
      <c r="S1461" s="13">
        <v>44793.999999999993</v>
      </c>
      <c r="T1461" s="13">
        <v>44793.999999999993</v>
      </c>
      <c r="U1461" s="13">
        <v>44793.999999999993</v>
      </c>
      <c r="V1461" s="13">
        <v>44793.999999999993</v>
      </c>
      <c r="W1461" s="13">
        <v>25938</v>
      </c>
      <c r="X1461" s="13"/>
      <c r="Y1461" s="13"/>
      <c r="Z1461" s="13">
        <v>6925.1632258064483</v>
      </c>
      <c r="AA1461" s="13">
        <v>6925.1632258064483</v>
      </c>
      <c r="AB1461" s="13">
        <v>6882.1625806451584</v>
      </c>
      <c r="AC1461" s="13">
        <v>6023.612903225805</v>
      </c>
      <c r="AD1461" s="13">
        <v>4995.4516129032263</v>
      </c>
      <c r="AE1461" s="13">
        <v>4302.7419354838712</v>
      </c>
      <c r="AF1461" s="13">
        <v>3807.2903225806454</v>
      </c>
      <c r="AG1461" s="13">
        <v>3506.7741935483873</v>
      </c>
      <c r="AH1461" s="13">
        <v>3068.1290322580644</v>
      </c>
      <c r="AI1461" s="13">
        <v>2594.1935483870966</v>
      </c>
      <c r="AJ1461" s="13">
        <v>1799.8064516129029</v>
      </c>
      <c r="AK1461" s="13">
        <v>1799.8064516129029</v>
      </c>
      <c r="AL1461" s="13">
        <v>1444.9677419354837</v>
      </c>
      <c r="AM1461" s="13">
        <v>1444.9677419354837</v>
      </c>
      <c r="AN1461" s="13">
        <v>1444.9677419354837</v>
      </c>
      <c r="AO1461" s="13">
        <v>1444.9677419354837</v>
      </c>
      <c r="AP1461" s="13">
        <v>836.70967741935488</v>
      </c>
      <c r="AQ1461" s="13"/>
      <c r="AR1461" s="13"/>
      <c r="AS1461" s="13">
        <v>225</v>
      </c>
      <c r="AT1461" s="13">
        <v>217</v>
      </c>
      <c r="AU1461" s="13">
        <v>205</v>
      </c>
      <c r="AV1461" s="13">
        <v>123</v>
      </c>
      <c r="AW1461" s="13">
        <v>71</v>
      </c>
      <c r="AX1461" s="13">
        <v>47</v>
      </c>
      <c r="AY1461" s="13">
        <v>33</v>
      </c>
      <c r="AZ1461" s="13">
        <v>26</v>
      </c>
      <c r="BA1461" s="13">
        <v>18</v>
      </c>
      <c r="BB1461" s="13">
        <v>12</v>
      </c>
      <c r="BC1461" s="13">
        <v>4</v>
      </c>
      <c r="BD1461" s="13">
        <v>4</v>
      </c>
      <c r="BE1461" s="13">
        <v>2</v>
      </c>
      <c r="BF1461" s="13">
        <v>2</v>
      </c>
      <c r="BG1461" s="13">
        <v>2</v>
      </c>
      <c r="BH1461" s="13">
        <v>2</v>
      </c>
      <c r="BI1461" s="13">
        <v>1</v>
      </c>
      <c r="BJ1461" s="13"/>
      <c r="BK1461" s="13"/>
      <c r="BL1461" s="13">
        <v>7.258064516129032</v>
      </c>
      <c r="BM1461" s="13">
        <v>7</v>
      </c>
      <c r="BN1461" s="13">
        <v>6.612903225806452</v>
      </c>
      <c r="BO1461" s="13">
        <v>3.967741935483871</v>
      </c>
      <c r="BP1461" s="13">
        <v>2.2903225806451615</v>
      </c>
      <c r="BQ1461" s="13">
        <v>1.5161290322580645</v>
      </c>
      <c r="BR1461" s="13">
        <v>1.064516129032258</v>
      </c>
      <c r="BS1461" s="13">
        <v>0.83870967741935487</v>
      </c>
      <c r="BT1461" s="13">
        <v>0.58064516129032262</v>
      </c>
      <c r="BU1461" s="13">
        <v>0.38709677419354838</v>
      </c>
      <c r="BV1461" s="13">
        <v>0.12903225806451613</v>
      </c>
      <c r="BW1461" s="13">
        <v>0.12903225806451613</v>
      </c>
      <c r="BX1461" s="13">
        <v>6.4516129032258063E-2</v>
      </c>
      <c r="BY1461" s="13">
        <v>6.4516129032258063E-2</v>
      </c>
      <c r="BZ1461" s="13">
        <v>6.4516129032258063E-2</v>
      </c>
      <c r="CA1461" s="13">
        <v>6.4516129032258063E-2</v>
      </c>
      <c r="CB1461" s="13">
        <v>3.2258064516129031E-2</v>
      </c>
      <c r="CC1461" s="13"/>
      <c r="CD1461" s="13"/>
      <c r="CE1461" s="13">
        <v>167.50833333347691</v>
      </c>
    </row>
    <row r="1462" spans="1:83" x14ac:dyDescent="0.2">
      <c r="A1462" s="10" t="s">
        <v>35</v>
      </c>
      <c r="B1462" s="10">
        <v>520</v>
      </c>
      <c r="C1462" s="10" t="s">
        <v>101</v>
      </c>
      <c r="D1462" s="10">
        <v>2025</v>
      </c>
      <c r="E1462" s="13">
        <v>1</v>
      </c>
      <c r="F1462" s="13" t="s">
        <v>1769</v>
      </c>
      <c r="G1462" s="13">
        <v>173012.94999999998</v>
      </c>
      <c r="H1462" s="13">
        <v>173012.95</v>
      </c>
      <c r="I1462" s="13">
        <v>170294.94999999998</v>
      </c>
      <c r="J1462" s="13">
        <v>124052.00000000004</v>
      </c>
      <c r="K1462" s="13">
        <v>99993.000000000015</v>
      </c>
      <c r="L1462" s="13">
        <v>85218.000000000044</v>
      </c>
      <c r="M1462" s="13">
        <v>68501</v>
      </c>
      <c r="N1462" s="13">
        <v>59038.999999999985</v>
      </c>
      <c r="O1462" s="13">
        <v>48983.999999999985</v>
      </c>
      <c r="P1462" s="13">
        <v>44545.999999999993</v>
      </c>
      <c r="Q1462" s="13">
        <v>5925.9999999999991</v>
      </c>
      <c r="R1462" s="13">
        <v>5925.9999999999991</v>
      </c>
      <c r="S1462" s="13"/>
      <c r="T1462" s="13"/>
      <c r="U1462" s="13"/>
      <c r="V1462" s="13"/>
      <c r="W1462" s="13"/>
      <c r="X1462" s="13"/>
      <c r="Y1462" s="13"/>
      <c r="Z1462" s="13">
        <v>5581.0629032258057</v>
      </c>
      <c r="AA1462" s="13">
        <v>5581.0629032258066</v>
      </c>
      <c r="AB1462" s="13">
        <v>5493.3854838709676</v>
      </c>
      <c r="AC1462" s="13">
        <v>4001.6774193548399</v>
      </c>
      <c r="AD1462" s="13">
        <v>3225.5806451612907</v>
      </c>
      <c r="AE1462" s="13">
        <v>2748.9677419354853</v>
      </c>
      <c r="AF1462" s="13">
        <v>2209.7096774193546</v>
      </c>
      <c r="AG1462" s="13">
        <v>1904.4838709677415</v>
      </c>
      <c r="AH1462" s="13">
        <v>1580.1290322580639</v>
      </c>
      <c r="AI1462" s="13">
        <v>1436.9677419354837</v>
      </c>
      <c r="AJ1462" s="13">
        <v>191.16129032258061</v>
      </c>
      <c r="AK1462" s="13">
        <v>191.16129032258061</v>
      </c>
      <c r="AL1462" s="13"/>
      <c r="AM1462" s="13"/>
      <c r="AN1462" s="13"/>
      <c r="AO1462" s="13"/>
      <c r="AP1462" s="13"/>
      <c r="AQ1462" s="13"/>
      <c r="AR1462" s="13"/>
      <c r="AS1462" s="13">
        <v>281</v>
      </c>
      <c r="AT1462" s="13">
        <v>268</v>
      </c>
      <c r="AU1462" s="13">
        <v>245</v>
      </c>
      <c r="AV1462" s="13">
        <v>100</v>
      </c>
      <c r="AW1462" s="13">
        <v>60</v>
      </c>
      <c r="AX1462" s="13">
        <v>43</v>
      </c>
      <c r="AY1462" s="13">
        <v>28</v>
      </c>
      <c r="AZ1462" s="13">
        <v>21</v>
      </c>
      <c r="BA1462" s="13">
        <v>15</v>
      </c>
      <c r="BB1462" s="13">
        <v>13</v>
      </c>
      <c r="BC1462" s="13">
        <v>1</v>
      </c>
      <c r="BD1462" s="13">
        <v>1</v>
      </c>
      <c r="BE1462" s="13"/>
      <c r="BF1462" s="13"/>
      <c r="BG1462" s="13"/>
      <c r="BH1462" s="13"/>
      <c r="BI1462" s="13"/>
      <c r="BJ1462" s="13"/>
      <c r="BK1462" s="13"/>
      <c r="BL1462" s="13">
        <v>9.064516129032258</v>
      </c>
      <c r="BM1462" s="13">
        <v>8.6451612903225801</v>
      </c>
      <c r="BN1462" s="13">
        <v>7.903225806451613</v>
      </c>
      <c r="BO1462" s="13">
        <v>3.225806451612903</v>
      </c>
      <c r="BP1462" s="13">
        <v>1.935483870967742</v>
      </c>
      <c r="BQ1462" s="13">
        <v>1.3870967741935485</v>
      </c>
      <c r="BR1462" s="13">
        <v>0.90322580645161288</v>
      </c>
      <c r="BS1462" s="13">
        <v>0.67741935483870963</v>
      </c>
      <c r="BT1462" s="13">
        <v>0.4838709677419355</v>
      </c>
      <c r="BU1462" s="13">
        <v>0.41935483870967744</v>
      </c>
      <c r="BV1462" s="13">
        <v>3.2258064516129031E-2</v>
      </c>
      <c r="BW1462" s="13">
        <v>3.2258064516129031E-2</v>
      </c>
      <c r="BX1462" s="13"/>
      <c r="BY1462" s="13"/>
      <c r="BZ1462" s="13"/>
      <c r="CA1462" s="13"/>
      <c r="CB1462" s="13"/>
      <c r="CC1462" s="13"/>
      <c r="CD1462" s="13"/>
      <c r="CE1462" s="13">
        <v>139.70888888950924</v>
      </c>
    </row>
    <row r="1463" spans="1:83" x14ac:dyDescent="0.2">
      <c r="A1463" s="10" t="s">
        <v>35</v>
      </c>
      <c r="B1463" s="10">
        <v>544</v>
      </c>
      <c r="C1463" s="10" t="s">
        <v>99</v>
      </c>
      <c r="D1463" s="10">
        <v>2025</v>
      </c>
      <c r="E1463" s="13">
        <v>1</v>
      </c>
      <c r="F1463" s="13" t="s">
        <v>1755</v>
      </c>
      <c r="G1463" s="13">
        <v>57112.999999999971</v>
      </c>
      <c r="H1463" s="13">
        <v>57112.999999999978</v>
      </c>
      <c r="I1463" s="13">
        <v>55091.999999999978</v>
      </c>
      <c r="J1463" s="13">
        <v>45209.999999999985</v>
      </c>
      <c r="K1463" s="13">
        <v>38592.999999999993</v>
      </c>
      <c r="L1463" s="13">
        <v>31781.999999999993</v>
      </c>
      <c r="M1463" s="13">
        <v>24445.999999999985</v>
      </c>
      <c r="N1463" s="13">
        <v>20689.999999999985</v>
      </c>
      <c r="O1463" s="13">
        <v>16134.000000000004</v>
      </c>
      <c r="P1463" s="13">
        <v>16134.000000000004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>
        <v>1842.3548387096764</v>
      </c>
      <c r="AA1463" s="13">
        <v>1842.3548387096766</v>
      </c>
      <c r="AB1463" s="13">
        <v>1777.16129032258</v>
      </c>
      <c r="AC1463" s="13">
        <v>1458.387096774193</v>
      </c>
      <c r="AD1463" s="13">
        <v>1244.9354838709676</v>
      </c>
      <c r="AE1463" s="13">
        <v>1025.2258064516127</v>
      </c>
      <c r="AF1463" s="13">
        <v>788.58064516128991</v>
      </c>
      <c r="AG1463" s="13">
        <v>667.41935483870918</v>
      </c>
      <c r="AH1463" s="13">
        <v>520.45161290322596</v>
      </c>
      <c r="AI1463" s="13">
        <v>520.45161290322596</v>
      </c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>
        <v>85</v>
      </c>
      <c r="AT1463" s="13">
        <v>83</v>
      </c>
      <c r="AU1463" s="13">
        <v>69</v>
      </c>
      <c r="AV1463" s="13">
        <v>37</v>
      </c>
      <c r="AW1463" s="13">
        <v>26</v>
      </c>
      <c r="AX1463" s="13">
        <v>18</v>
      </c>
      <c r="AY1463" s="13">
        <v>11</v>
      </c>
      <c r="AZ1463" s="13">
        <v>8</v>
      </c>
      <c r="BA1463" s="13">
        <v>5</v>
      </c>
      <c r="BB1463" s="13">
        <v>5</v>
      </c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>
        <v>2.7419354838709675</v>
      </c>
      <c r="BM1463" s="13">
        <v>2.6774193548387095</v>
      </c>
      <c r="BN1463" s="13">
        <v>2.225806451612903</v>
      </c>
      <c r="BO1463" s="13">
        <v>1.1935483870967742</v>
      </c>
      <c r="BP1463" s="13">
        <v>0.83870967741935487</v>
      </c>
      <c r="BQ1463" s="13">
        <v>0.58064516129032262</v>
      </c>
      <c r="BR1463" s="13">
        <v>0.35483870967741937</v>
      </c>
      <c r="BS1463" s="13">
        <v>0.25806451612903225</v>
      </c>
      <c r="BT1463" s="13">
        <v>0.16129032258064516</v>
      </c>
      <c r="BU1463" s="13">
        <v>0.16129032258064516</v>
      </c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>
        <v>162.35750000016532</v>
      </c>
    </row>
    <row r="1464" spans="1:83" x14ac:dyDescent="0.2">
      <c r="A1464" s="10" t="s">
        <v>35</v>
      </c>
      <c r="B1464" s="10">
        <v>832</v>
      </c>
      <c r="C1464" s="10" t="s">
        <v>115</v>
      </c>
      <c r="D1464" s="10">
        <v>2025</v>
      </c>
      <c r="E1464" s="13">
        <v>1</v>
      </c>
      <c r="F1464" s="13" t="s">
        <v>1772</v>
      </c>
      <c r="G1464" s="13">
        <v>599</v>
      </c>
      <c r="H1464" s="13">
        <v>599</v>
      </c>
      <c r="I1464" s="13">
        <v>599</v>
      </c>
      <c r="J1464" s="13">
        <v>599</v>
      </c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>
        <v>19.322580645161292</v>
      </c>
      <c r="AA1464" s="13">
        <v>19.322580645161292</v>
      </c>
      <c r="AB1464" s="13">
        <v>19.322580645161292</v>
      </c>
      <c r="AC1464" s="13">
        <v>19.322580645161292</v>
      </c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>
        <v>1</v>
      </c>
      <c r="AT1464" s="13">
        <v>1</v>
      </c>
      <c r="AU1464" s="13">
        <v>1</v>
      </c>
      <c r="AV1464" s="13">
        <v>1</v>
      </c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>
        <v>3.2258064516129031E-2</v>
      </c>
      <c r="BM1464" s="13">
        <v>3.2258064516129031E-2</v>
      </c>
      <c r="BN1464" s="13">
        <v>3.2258064516129031E-2</v>
      </c>
      <c r="BO1464" s="13">
        <v>3.2258064516129031E-2</v>
      </c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</row>
    <row r="1465" spans="1:83" x14ac:dyDescent="0.2">
      <c r="A1465" s="10" t="s">
        <v>39</v>
      </c>
      <c r="B1465" s="10">
        <v>805</v>
      </c>
      <c r="C1465" s="10" t="s">
        <v>137</v>
      </c>
      <c r="D1465" s="10">
        <v>2025</v>
      </c>
      <c r="E1465" s="13">
        <v>1</v>
      </c>
      <c r="F1465" s="13" t="s">
        <v>1778</v>
      </c>
      <c r="G1465" s="13">
        <v>4946</v>
      </c>
      <c r="H1465" s="13">
        <v>4946</v>
      </c>
      <c r="I1465" s="13">
        <v>4562</v>
      </c>
      <c r="J1465" s="13">
        <v>4562</v>
      </c>
      <c r="K1465" s="13">
        <v>3963</v>
      </c>
      <c r="L1465" s="13">
        <v>3000</v>
      </c>
      <c r="M1465" s="13">
        <v>3000</v>
      </c>
      <c r="N1465" s="13">
        <v>3000</v>
      </c>
      <c r="O1465" s="13">
        <v>3000</v>
      </c>
      <c r="P1465" s="13">
        <v>3000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>
        <v>159.54838709677421</v>
      </c>
      <c r="AA1465" s="13">
        <v>159.54838709677421</v>
      </c>
      <c r="AB1465" s="13">
        <v>147.16129032258064</v>
      </c>
      <c r="AC1465" s="13">
        <v>147.16129032258064</v>
      </c>
      <c r="AD1465" s="13">
        <v>127.83870967741936</v>
      </c>
      <c r="AE1465" s="13">
        <v>96.774193548387103</v>
      </c>
      <c r="AF1465" s="13">
        <v>96.774193548387103</v>
      </c>
      <c r="AG1465" s="13">
        <v>96.774193548387103</v>
      </c>
      <c r="AH1465" s="13">
        <v>96.774193548387103</v>
      </c>
      <c r="AI1465" s="13">
        <v>96.774193548387103</v>
      </c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>
        <v>6</v>
      </c>
      <c r="AT1465" s="13">
        <v>5</v>
      </c>
      <c r="AU1465" s="13">
        <v>3</v>
      </c>
      <c r="AV1465" s="13">
        <v>3</v>
      </c>
      <c r="AW1465" s="13">
        <v>2</v>
      </c>
      <c r="AX1465" s="13">
        <v>1</v>
      </c>
      <c r="AY1465" s="13">
        <v>1</v>
      </c>
      <c r="AZ1465" s="13">
        <v>1</v>
      </c>
      <c r="BA1465" s="13">
        <v>1</v>
      </c>
      <c r="BB1465" s="13">
        <v>1</v>
      </c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>
        <v>0.19354838709677419</v>
      </c>
      <c r="BM1465" s="13">
        <v>0.16129032258064516</v>
      </c>
      <c r="BN1465" s="13">
        <v>9.6774193548387094E-2</v>
      </c>
      <c r="BO1465" s="13">
        <v>9.6774193548387094E-2</v>
      </c>
      <c r="BP1465" s="13">
        <v>6.4516129032258063E-2</v>
      </c>
      <c r="BQ1465" s="13">
        <v>3.2258064516129031E-2</v>
      </c>
      <c r="BR1465" s="13">
        <v>3.2258064516129031E-2</v>
      </c>
      <c r="BS1465" s="13">
        <v>3.2258064516129031E-2</v>
      </c>
      <c r="BT1465" s="13">
        <v>3.2258064516129031E-2</v>
      </c>
      <c r="BU1465" s="13">
        <v>3.2258064516129031E-2</v>
      </c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>
        <v>24.810000000000002</v>
      </c>
    </row>
    <row r="1466" spans="1:83" x14ac:dyDescent="0.2">
      <c r="A1466" s="10" t="s">
        <v>39</v>
      </c>
      <c r="B1466" s="10">
        <v>546</v>
      </c>
      <c r="C1466" s="10" t="s">
        <v>176</v>
      </c>
      <c r="D1466" s="10">
        <v>2025</v>
      </c>
      <c r="E1466" s="13">
        <v>1</v>
      </c>
      <c r="F1466" s="13" t="s">
        <v>1783</v>
      </c>
      <c r="G1466" s="13">
        <v>248</v>
      </c>
      <c r="H1466" s="13">
        <v>248</v>
      </c>
      <c r="I1466" s="13">
        <v>248</v>
      </c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>
        <v>8</v>
      </c>
      <c r="AA1466" s="13">
        <v>8</v>
      </c>
      <c r="AB1466" s="13">
        <v>8</v>
      </c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>
        <v>1</v>
      </c>
      <c r="AT1466" s="13">
        <v>1</v>
      </c>
      <c r="AU1466" s="13">
        <v>1</v>
      </c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>
        <v>3.2258064516129031E-2</v>
      </c>
      <c r="BM1466" s="13">
        <v>3.2258064516129031E-2</v>
      </c>
      <c r="BN1466" s="13">
        <v>3.2258064516129031E-2</v>
      </c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>
        <v>2.36</v>
      </c>
    </row>
    <row r="1467" spans="1:83" x14ac:dyDescent="0.2">
      <c r="A1467" s="10" t="s">
        <v>39</v>
      </c>
      <c r="B1467" s="10">
        <v>832</v>
      </c>
      <c r="C1467" s="10" t="s">
        <v>115</v>
      </c>
      <c r="D1467" s="10">
        <v>2025</v>
      </c>
      <c r="E1467" s="13">
        <v>1</v>
      </c>
      <c r="F1467" s="13" t="s">
        <v>1774</v>
      </c>
      <c r="G1467" s="13">
        <v>149</v>
      </c>
      <c r="H1467" s="13">
        <v>149</v>
      </c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>
        <v>4.806451612903226</v>
      </c>
      <c r="AA1467" s="13">
        <v>4.806451612903226</v>
      </c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>
        <v>1</v>
      </c>
      <c r="AT1467" s="13">
        <v>1</v>
      </c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>
        <v>3.2258064516129031E-2</v>
      </c>
      <c r="BM1467" s="13">
        <v>3.2258064516129031E-2</v>
      </c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</row>
    <row r="1468" spans="1:83" x14ac:dyDescent="0.2">
      <c r="A1468" s="10" t="s">
        <v>39</v>
      </c>
      <c r="B1468" s="10">
        <v>840</v>
      </c>
      <c r="C1468" s="10" t="s">
        <v>159</v>
      </c>
      <c r="D1468" s="10">
        <v>2025</v>
      </c>
      <c r="E1468" s="13">
        <v>1</v>
      </c>
      <c r="F1468" s="13" t="s">
        <v>1775</v>
      </c>
      <c r="G1468" s="13">
        <v>17320</v>
      </c>
      <c r="H1468" s="13">
        <v>17320</v>
      </c>
      <c r="I1468" s="13">
        <v>17320</v>
      </c>
      <c r="J1468" s="13">
        <v>17320</v>
      </c>
      <c r="K1468" s="13">
        <v>17320</v>
      </c>
      <c r="L1468" s="13">
        <v>17320</v>
      </c>
      <c r="M1468" s="13">
        <v>17320</v>
      </c>
      <c r="N1468" s="13">
        <v>17320</v>
      </c>
      <c r="O1468" s="13">
        <v>17320</v>
      </c>
      <c r="P1468" s="13">
        <v>17320</v>
      </c>
      <c r="Q1468" s="13">
        <v>17320</v>
      </c>
      <c r="R1468" s="13">
        <v>17320</v>
      </c>
      <c r="S1468" s="13">
        <v>17320</v>
      </c>
      <c r="T1468" s="13">
        <v>17320</v>
      </c>
      <c r="U1468" s="13">
        <v>17320</v>
      </c>
      <c r="V1468" s="13">
        <v>17320</v>
      </c>
      <c r="W1468" s="13"/>
      <c r="X1468" s="13"/>
      <c r="Y1468" s="13"/>
      <c r="Z1468" s="13">
        <v>558.70967741935488</v>
      </c>
      <c r="AA1468" s="13">
        <v>558.70967741935488</v>
      </c>
      <c r="AB1468" s="13">
        <v>558.70967741935488</v>
      </c>
      <c r="AC1468" s="13">
        <v>558.70967741935488</v>
      </c>
      <c r="AD1468" s="13">
        <v>558.70967741935488</v>
      </c>
      <c r="AE1468" s="13">
        <v>558.70967741935488</v>
      </c>
      <c r="AF1468" s="13">
        <v>558.70967741935488</v>
      </c>
      <c r="AG1468" s="13">
        <v>558.70967741935488</v>
      </c>
      <c r="AH1468" s="13">
        <v>558.70967741935488</v>
      </c>
      <c r="AI1468" s="13">
        <v>558.70967741935488</v>
      </c>
      <c r="AJ1468" s="13">
        <v>558.70967741935488</v>
      </c>
      <c r="AK1468" s="13">
        <v>558.70967741935488</v>
      </c>
      <c r="AL1468" s="13">
        <v>558.70967741935488</v>
      </c>
      <c r="AM1468" s="13">
        <v>558.70967741935488</v>
      </c>
      <c r="AN1468" s="13">
        <v>558.70967741935488</v>
      </c>
      <c r="AO1468" s="13">
        <v>558.70967741935488</v>
      </c>
      <c r="AP1468" s="13"/>
      <c r="AQ1468" s="13"/>
      <c r="AR1468" s="13"/>
      <c r="AS1468" s="13">
        <v>1</v>
      </c>
      <c r="AT1468" s="13">
        <v>1</v>
      </c>
      <c r="AU1468" s="13">
        <v>1</v>
      </c>
      <c r="AV1468" s="13">
        <v>1</v>
      </c>
      <c r="AW1468" s="13">
        <v>1</v>
      </c>
      <c r="AX1468" s="13">
        <v>1</v>
      </c>
      <c r="AY1468" s="13">
        <v>1</v>
      </c>
      <c r="AZ1468" s="13">
        <v>1</v>
      </c>
      <c r="BA1468" s="13">
        <v>1</v>
      </c>
      <c r="BB1468" s="13">
        <v>1</v>
      </c>
      <c r="BC1468" s="13">
        <v>1</v>
      </c>
      <c r="BD1468" s="13">
        <v>1</v>
      </c>
      <c r="BE1468" s="13">
        <v>1</v>
      </c>
      <c r="BF1468" s="13">
        <v>1</v>
      </c>
      <c r="BG1468" s="13">
        <v>1</v>
      </c>
      <c r="BH1468" s="13">
        <v>1</v>
      </c>
      <c r="BI1468" s="13"/>
      <c r="BJ1468" s="13"/>
      <c r="BK1468" s="13"/>
      <c r="BL1468" s="13">
        <v>3.2258064516129031E-2</v>
      </c>
      <c r="BM1468" s="13">
        <v>3.2258064516129031E-2</v>
      </c>
      <c r="BN1468" s="13">
        <v>3.2258064516129031E-2</v>
      </c>
      <c r="BO1468" s="13">
        <v>3.2258064516129031E-2</v>
      </c>
      <c r="BP1468" s="13">
        <v>3.2258064516129031E-2</v>
      </c>
      <c r="BQ1468" s="13">
        <v>3.2258064516129031E-2</v>
      </c>
      <c r="BR1468" s="13">
        <v>3.2258064516129031E-2</v>
      </c>
      <c r="BS1468" s="13">
        <v>3.2258064516129031E-2</v>
      </c>
      <c r="BT1468" s="13">
        <v>3.2258064516129031E-2</v>
      </c>
      <c r="BU1468" s="13">
        <v>3.2258064516129031E-2</v>
      </c>
      <c r="BV1468" s="13">
        <v>3.2258064516129031E-2</v>
      </c>
      <c r="BW1468" s="13">
        <v>3.2258064516129031E-2</v>
      </c>
      <c r="BX1468" s="13">
        <v>3.2258064516129031E-2</v>
      </c>
      <c r="BY1468" s="13">
        <v>3.2258064516129031E-2</v>
      </c>
      <c r="BZ1468" s="13">
        <v>3.2258064516129031E-2</v>
      </c>
      <c r="CA1468" s="13">
        <v>3.2258064516129031E-2</v>
      </c>
      <c r="CB1468" s="13"/>
      <c r="CC1468" s="13"/>
      <c r="CD1468" s="13"/>
      <c r="CE1468" s="13"/>
    </row>
    <row r="1469" spans="1:83" x14ac:dyDescent="0.2">
      <c r="A1469" s="10" t="s">
        <v>39</v>
      </c>
      <c r="B1469" s="10">
        <v>848</v>
      </c>
      <c r="C1469" s="10" t="s">
        <v>160</v>
      </c>
      <c r="D1469" s="10">
        <v>2025</v>
      </c>
      <c r="E1469" s="13">
        <v>1</v>
      </c>
      <c r="F1469" s="13" t="s">
        <v>1777</v>
      </c>
      <c r="G1469" s="13">
        <v>377.02</v>
      </c>
      <c r="H1469" s="13">
        <v>377.02</v>
      </c>
      <c r="I1469" s="13">
        <v>377.02</v>
      </c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>
        <v>12.161935483870968</v>
      </c>
      <c r="AA1469" s="13">
        <v>12.161935483870968</v>
      </c>
      <c r="AB1469" s="13">
        <v>12.161935483870968</v>
      </c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>
        <v>1</v>
      </c>
      <c r="AT1469" s="13">
        <v>1</v>
      </c>
      <c r="AU1469" s="13">
        <v>1</v>
      </c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>
        <v>3.2258064516129031E-2</v>
      </c>
      <c r="BM1469" s="13">
        <v>3.2258064516129031E-2</v>
      </c>
      <c r="BN1469" s="13">
        <v>3.2258064516129031E-2</v>
      </c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</row>
    <row r="1470" spans="1:83" x14ac:dyDescent="0.2">
      <c r="A1470" s="10" t="s">
        <v>39</v>
      </c>
      <c r="B1470" s="10">
        <v>814</v>
      </c>
      <c r="C1470" s="10" t="s">
        <v>111</v>
      </c>
      <c r="D1470" s="10">
        <v>2025</v>
      </c>
      <c r="E1470" s="13">
        <v>1</v>
      </c>
      <c r="F1470" s="13" t="s">
        <v>1781</v>
      </c>
      <c r="G1470" s="13">
        <v>1177</v>
      </c>
      <c r="H1470" s="13">
        <v>1177</v>
      </c>
      <c r="I1470" s="13">
        <v>1177</v>
      </c>
      <c r="J1470" s="13">
        <v>1177</v>
      </c>
      <c r="K1470" s="13">
        <v>1177</v>
      </c>
      <c r="L1470" s="13">
        <v>1177</v>
      </c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>
        <v>37.967741935483872</v>
      </c>
      <c r="AA1470" s="13">
        <v>37.967741935483872</v>
      </c>
      <c r="AB1470" s="13">
        <v>37.967741935483872</v>
      </c>
      <c r="AC1470" s="13">
        <v>37.967741935483872</v>
      </c>
      <c r="AD1470" s="13">
        <v>37.967741935483872</v>
      </c>
      <c r="AE1470" s="13">
        <v>37.967741935483872</v>
      </c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>
        <v>1</v>
      </c>
      <c r="AT1470" s="13">
        <v>1</v>
      </c>
      <c r="AU1470" s="13">
        <v>1</v>
      </c>
      <c r="AV1470" s="13">
        <v>1</v>
      </c>
      <c r="AW1470" s="13">
        <v>1</v>
      </c>
      <c r="AX1470" s="13">
        <v>1</v>
      </c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>
        <v>3.2258064516129031E-2</v>
      </c>
      <c r="BM1470" s="13">
        <v>3.2258064516129031E-2</v>
      </c>
      <c r="BN1470" s="13">
        <v>3.2258064516129031E-2</v>
      </c>
      <c r="BO1470" s="13">
        <v>3.2258064516129031E-2</v>
      </c>
      <c r="BP1470" s="13">
        <v>3.2258064516129031E-2</v>
      </c>
      <c r="BQ1470" s="13">
        <v>3.2258064516129031E-2</v>
      </c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</row>
    <row r="1471" spans="1:83" x14ac:dyDescent="0.2">
      <c r="A1471" s="10" t="s">
        <v>39</v>
      </c>
      <c r="B1471" s="10">
        <v>886</v>
      </c>
      <c r="C1471" s="10" t="s">
        <v>116</v>
      </c>
      <c r="D1471" s="10">
        <v>2025</v>
      </c>
      <c r="E1471" s="13">
        <v>1</v>
      </c>
      <c r="F1471" s="13" t="s">
        <v>1779</v>
      </c>
      <c r="G1471" s="13">
        <v>3905</v>
      </c>
      <c r="H1471" s="13">
        <v>3905</v>
      </c>
      <c r="I1471" s="13">
        <v>3747</v>
      </c>
      <c r="J1471" s="13">
        <v>2151</v>
      </c>
      <c r="K1471" s="13">
        <v>845</v>
      </c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>
        <v>125.96774193548387</v>
      </c>
      <c r="AA1471" s="13">
        <v>125.96774193548387</v>
      </c>
      <c r="AB1471" s="13">
        <v>120.87096774193549</v>
      </c>
      <c r="AC1471" s="13">
        <v>69.387096774193552</v>
      </c>
      <c r="AD1471" s="13">
        <v>27.258064516129032</v>
      </c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>
        <v>11</v>
      </c>
      <c r="AT1471" s="13">
        <v>9</v>
      </c>
      <c r="AU1471" s="13">
        <v>8</v>
      </c>
      <c r="AV1471" s="13">
        <v>3</v>
      </c>
      <c r="AW1471" s="13">
        <v>1</v>
      </c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>
        <v>0.35483870967741937</v>
      </c>
      <c r="BM1471" s="13">
        <v>0.29032258064516131</v>
      </c>
      <c r="BN1471" s="13">
        <v>0.25806451612903225</v>
      </c>
      <c r="BO1471" s="13">
        <v>9.6774193548387094E-2</v>
      </c>
      <c r="BP1471" s="13">
        <v>3.2258064516129031E-2</v>
      </c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>
        <v>8.3211111111450009</v>
      </c>
    </row>
    <row r="1472" spans="1:83" x14ac:dyDescent="0.2">
      <c r="A1472" s="10" t="s">
        <v>39</v>
      </c>
      <c r="B1472" s="10">
        <v>803</v>
      </c>
      <c r="C1472" s="10" t="s">
        <v>154</v>
      </c>
      <c r="D1472" s="10">
        <v>2025</v>
      </c>
      <c r="E1472" s="13">
        <v>1</v>
      </c>
      <c r="F1472" s="13" t="s">
        <v>1780</v>
      </c>
      <c r="G1472" s="13">
        <v>16955</v>
      </c>
      <c r="H1472" s="13">
        <v>16955</v>
      </c>
      <c r="I1472" s="13">
        <v>16526</v>
      </c>
      <c r="J1472" s="13">
        <v>14056</v>
      </c>
      <c r="K1472" s="13">
        <v>10918.000000000002</v>
      </c>
      <c r="L1472" s="13">
        <v>10003.000000000002</v>
      </c>
      <c r="M1472" s="13">
        <v>8835.0000000000018</v>
      </c>
      <c r="N1472" s="13">
        <v>7519.0000000000018</v>
      </c>
      <c r="O1472" s="13">
        <v>6003</v>
      </c>
      <c r="P1472" s="13">
        <v>6003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>
        <v>546.93548387096769</v>
      </c>
      <c r="AA1472" s="13">
        <v>546.93548387096769</v>
      </c>
      <c r="AB1472" s="13">
        <v>533.09677419354841</v>
      </c>
      <c r="AC1472" s="13">
        <v>453.41935483870969</v>
      </c>
      <c r="AD1472" s="13">
        <v>352.19354838709683</v>
      </c>
      <c r="AE1472" s="13">
        <v>322.67741935483878</v>
      </c>
      <c r="AF1472" s="13">
        <v>285.00000000000006</v>
      </c>
      <c r="AG1472" s="13">
        <v>242.54838709677426</v>
      </c>
      <c r="AH1472" s="13">
        <v>193.64516129032259</v>
      </c>
      <c r="AI1472" s="13">
        <v>193.64516129032259</v>
      </c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>
        <v>24</v>
      </c>
      <c r="AT1472" s="13">
        <v>22</v>
      </c>
      <c r="AU1472" s="13">
        <v>19</v>
      </c>
      <c r="AV1472" s="13">
        <v>11</v>
      </c>
      <c r="AW1472" s="13">
        <v>6</v>
      </c>
      <c r="AX1472" s="13">
        <v>5</v>
      </c>
      <c r="AY1472" s="13">
        <v>4</v>
      </c>
      <c r="AZ1472" s="13">
        <v>3</v>
      </c>
      <c r="BA1472" s="13">
        <v>2</v>
      </c>
      <c r="BB1472" s="13">
        <v>2</v>
      </c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>
        <v>0.77419354838709675</v>
      </c>
      <c r="BM1472" s="13">
        <v>0.70967741935483875</v>
      </c>
      <c r="BN1472" s="13">
        <v>0.61290322580645162</v>
      </c>
      <c r="BO1472" s="13">
        <v>0.35483870967741937</v>
      </c>
      <c r="BP1472" s="13">
        <v>0.19354838709677419</v>
      </c>
      <c r="BQ1472" s="13">
        <v>0.16129032258064516</v>
      </c>
      <c r="BR1472" s="13">
        <v>0.12903225806451613</v>
      </c>
      <c r="BS1472" s="13">
        <v>9.6774193548387094E-2</v>
      </c>
      <c r="BT1472" s="13">
        <v>6.4516129032258063E-2</v>
      </c>
      <c r="BU1472" s="13">
        <v>6.4516129032258063E-2</v>
      </c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>
        <v>35.701111111165957</v>
      </c>
    </row>
    <row r="1473" spans="1:83" x14ac:dyDescent="0.2">
      <c r="A1473" s="10" t="s">
        <v>39</v>
      </c>
      <c r="B1473" s="10">
        <v>807</v>
      </c>
      <c r="C1473" s="10" t="s">
        <v>155</v>
      </c>
      <c r="D1473" s="10">
        <v>2025</v>
      </c>
      <c r="E1473" s="13">
        <v>1</v>
      </c>
      <c r="F1473" s="13" t="s">
        <v>1785</v>
      </c>
      <c r="G1473" s="13">
        <v>19703</v>
      </c>
      <c r="H1473" s="13">
        <v>19703</v>
      </c>
      <c r="I1473" s="13">
        <v>19568</v>
      </c>
      <c r="J1473" s="13">
        <v>16250</v>
      </c>
      <c r="K1473" s="13">
        <v>15021</v>
      </c>
      <c r="L1473" s="13">
        <v>15021</v>
      </c>
      <c r="M1473" s="13">
        <v>12931</v>
      </c>
      <c r="N1473" s="13">
        <v>12931</v>
      </c>
      <c r="O1473" s="13">
        <v>7822</v>
      </c>
      <c r="P1473" s="13">
        <v>7822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>
        <v>635.58064516129036</v>
      </c>
      <c r="AA1473" s="13">
        <v>635.58064516129036</v>
      </c>
      <c r="AB1473" s="13">
        <v>631.22580645161293</v>
      </c>
      <c r="AC1473" s="13">
        <v>524.19354838709683</v>
      </c>
      <c r="AD1473" s="13">
        <v>484.54838709677421</v>
      </c>
      <c r="AE1473" s="13">
        <v>484.54838709677421</v>
      </c>
      <c r="AF1473" s="13">
        <v>417.12903225806451</v>
      </c>
      <c r="AG1473" s="13">
        <v>417.12903225806451</v>
      </c>
      <c r="AH1473" s="13">
        <v>252.32258064516128</v>
      </c>
      <c r="AI1473" s="13">
        <v>252.32258064516128</v>
      </c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>
        <v>22</v>
      </c>
      <c r="AT1473" s="13">
        <v>20</v>
      </c>
      <c r="AU1473" s="13">
        <v>19</v>
      </c>
      <c r="AV1473" s="13">
        <v>9</v>
      </c>
      <c r="AW1473" s="13">
        <v>7</v>
      </c>
      <c r="AX1473" s="13">
        <v>7</v>
      </c>
      <c r="AY1473" s="13">
        <v>5</v>
      </c>
      <c r="AZ1473" s="13">
        <v>5</v>
      </c>
      <c r="BA1473" s="13">
        <v>2</v>
      </c>
      <c r="BB1473" s="13">
        <v>2</v>
      </c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>
        <v>0.70967741935483875</v>
      </c>
      <c r="BM1473" s="13">
        <v>0.64516129032258063</v>
      </c>
      <c r="BN1473" s="13">
        <v>0.61290322580645162</v>
      </c>
      <c r="BO1473" s="13">
        <v>0.29032258064516131</v>
      </c>
      <c r="BP1473" s="13">
        <v>0.22580645161290322</v>
      </c>
      <c r="BQ1473" s="13">
        <v>0.22580645161290322</v>
      </c>
      <c r="BR1473" s="13">
        <v>0.16129032258064516</v>
      </c>
      <c r="BS1473" s="13">
        <v>0.16129032258064516</v>
      </c>
      <c r="BT1473" s="13">
        <v>6.4516129032258063E-2</v>
      </c>
      <c r="BU1473" s="13">
        <v>6.4516129032258063E-2</v>
      </c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>
        <v>26.20583333350951</v>
      </c>
    </row>
    <row r="1474" spans="1:83" x14ac:dyDescent="0.2">
      <c r="A1474" s="10" t="s">
        <v>39</v>
      </c>
      <c r="B1474" s="10">
        <v>862</v>
      </c>
      <c r="C1474" s="10" t="s">
        <v>105</v>
      </c>
      <c r="D1474" s="10">
        <v>2025</v>
      </c>
      <c r="E1474" s="13">
        <v>1</v>
      </c>
      <c r="F1474" s="13" t="s">
        <v>1773</v>
      </c>
      <c r="G1474" s="13">
        <v>206173.89999999985</v>
      </c>
      <c r="H1474" s="13">
        <v>206173.89999999991</v>
      </c>
      <c r="I1474" s="13">
        <v>204109.9499999999</v>
      </c>
      <c r="J1474" s="13">
        <v>178873.00000000017</v>
      </c>
      <c r="K1474" s="13">
        <v>155198.00000000012</v>
      </c>
      <c r="L1474" s="13">
        <v>145574.00000000012</v>
      </c>
      <c r="M1474" s="13">
        <v>136869.00000000017</v>
      </c>
      <c r="N1474" s="13">
        <v>130298.00000000017</v>
      </c>
      <c r="O1474" s="13">
        <v>123684.00000000019</v>
      </c>
      <c r="P1474" s="13">
        <v>107478.00000000009</v>
      </c>
      <c r="Q1474" s="13">
        <v>67440</v>
      </c>
      <c r="R1474" s="13">
        <v>67440</v>
      </c>
      <c r="S1474" s="13">
        <v>56291</v>
      </c>
      <c r="T1474" s="13">
        <v>56291</v>
      </c>
      <c r="U1474" s="13">
        <v>56291</v>
      </c>
      <c r="V1474" s="13">
        <v>31128</v>
      </c>
      <c r="W1474" s="13"/>
      <c r="X1474" s="13"/>
      <c r="Y1474" s="13"/>
      <c r="Z1474" s="13">
        <v>6650.7709677419307</v>
      </c>
      <c r="AA1474" s="13">
        <v>6650.7709677419325</v>
      </c>
      <c r="AB1474" s="13">
        <v>6584.1919354838674</v>
      </c>
      <c r="AC1474" s="13">
        <v>5770.0967741935538</v>
      </c>
      <c r="AD1474" s="13">
        <v>5006.3870967741977</v>
      </c>
      <c r="AE1474" s="13">
        <v>4695.9354838709714</v>
      </c>
      <c r="AF1474" s="13">
        <v>4415.1290322580699</v>
      </c>
      <c r="AG1474" s="13">
        <v>4203.161290322586</v>
      </c>
      <c r="AH1474" s="13">
        <v>3989.8064516129093</v>
      </c>
      <c r="AI1474" s="13">
        <v>3467.0322580645188</v>
      </c>
      <c r="AJ1474" s="13">
        <v>2175.483870967742</v>
      </c>
      <c r="AK1474" s="13">
        <v>2175.483870967742</v>
      </c>
      <c r="AL1474" s="13">
        <v>1815.8387096774193</v>
      </c>
      <c r="AM1474" s="13">
        <v>1815.8387096774193</v>
      </c>
      <c r="AN1474" s="13">
        <v>1815.8387096774193</v>
      </c>
      <c r="AO1474" s="13">
        <v>1004.1290322580645</v>
      </c>
      <c r="AP1474" s="13"/>
      <c r="AQ1474" s="13"/>
      <c r="AR1474" s="13"/>
      <c r="AS1474" s="13">
        <v>222</v>
      </c>
      <c r="AT1474" s="13">
        <v>188</v>
      </c>
      <c r="AU1474" s="13">
        <v>170</v>
      </c>
      <c r="AV1474" s="13">
        <v>92</v>
      </c>
      <c r="AW1474" s="13">
        <v>53</v>
      </c>
      <c r="AX1474" s="13">
        <v>42</v>
      </c>
      <c r="AY1474" s="13">
        <v>34</v>
      </c>
      <c r="AZ1474" s="13">
        <v>29</v>
      </c>
      <c r="BA1474" s="13">
        <v>25</v>
      </c>
      <c r="BB1474" s="13">
        <v>18</v>
      </c>
      <c r="BC1474" s="13">
        <v>6</v>
      </c>
      <c r="BD1474" s="13">
        <v>6</v>
      </c>
      <c r="BE1474" s="13">
        <v>4</v>
      </c>
      <c r="BF1474" s="13">
        <v>4</v>
      </c>
      <c r="BG1474" s="13">
        <v>4</v>
      </c>
      <c r="BH1474" s="13">
        <v>2</v>
      </c>
      <c r="BI1474" s="13"/>
      <c r="BJ1474" s="13"/>
      <c r="BK1474" s="13"/>
      <c r="BL1474" s="13">
        <v>7.161290322580645</v>
      </c>
      <c r="BM1474" s="13">
        <v>6.064516129032258</v>
      </c>
      <c r="BN1474" s="13">
        <v>5.4838709677419351</v>
      </c>
      <c r="BO1474" s="13">
        <v>2.967741935483871</v>
      </c>
      <c r="BP1474" s="13">
        <v>1.7096774193548387</v>
      </c>
      <c r="BQ1474" s="13">
        <v>1.3548387096774193</v>
      </c>
      <c r="BR1474" s="13">
        <v>1.096774193548387</v>
      </c>
      <c r="BS1474" s="13">
        <v>0.93548387096774188</v>
      </c>
      <c r="BT1474" s="13">
        <v>0.80645161290322576</v>
      </c>
      <c r="BU1474" s="13">
        <v>0.58064516129032262</v>
      </c>
      <c r="BV1474" s="13">
        <v>0.19354838709677419</v>
      </c>
      <c r="BW1474" s="13">
        <v>0.19354838709677419</v>
      </c>
      <c r="BX1474" s="13">
        <v>0.12903225806451613</v>
      </c>
      <c r="BY1474" s="13">
        <v>0.12903225806451613</v>
      </c>
      <c r="BZ1474" s="13">
        <v>0.12903225806451613</v>
      </c>
      <c r="CA1474" s="13">
        <v>6.4516129032258063E-2</v>
      </c>
      <c r="CB1474" s="13"/>
      <c r="CC1474" s="13"/>
      <c r="CD1474" s="13"/>
      <c r="CE1474" s="13">
        <v>163.83916666734964</v>
      </c>
    </row>
    <row r="1475" spans="1:83" x14ac:dyDescent="0.2">
      <c r="A1475" s="10" t="s">
        <v>39</v>
      </c>
      <c r="B1475" s="10">
        <v>530</v>
      </c>
      <c r="C1475" s="10" t="s">
        <v>92</v>
      </c>
      <c r="D1475" s="10">
        <v>2025</v>
      </c>
      <c r="E1475" s="13">
        <v>1</v>
      </c>
      <c r="F1475" s="13" t="s">
        <v>1784</v>
      </c>
      <c r="G1475" s="13">
        <v>94801.96000000005</v>
      </c>
      <c r="H1475" s="13">
        <v>94801.96000000005</v>
      </c>
      <c r="I1475" s="13">
        <v>91481.06000000007</v>
      </c>
      <c r="J1475" s="13">
        <v>78847.020000000033</v>
      </c>
      <c r="K1475" s="13">
        <v>61207.999999999978</v>
      </c>
      <c r="L1475" s="13">
        <v>54911.999999999978</v>
      </c>
      <c r="M1475" s="13">
        <v>51634.999999999978</v>
      </c>
      <c r="N1475" s="13">
        <v>43582.999999999985</v>
      </c>
      <c r="O1475" s="13">
        <v>40429.999999999993</v>
      </c>
      <c r="P1475" s="13">
        <v>40429.999999999993</v>
      </c>
      <c r="Q1475" s="13">
        <v>16430</v>
      </c>
      <c r="R1475" s="13">
        <v>16430</v>
      </c>
      <c r="S1475" s="13">
        <v>10930</v>
      </c>
      <c r="T1475" s="13">
        <v>10930</v>
      </c>
      <c r="U1475" s="13">
        <v>10930</v>
      </c>
      <c r="V1475" s="13"/>
      <c r="W1475" s="13"/>
      <c r="X1475" s="13"/>
      <c r="Y1475" s="13"/>
      <c r="Z1475" s="13">
        <v>3058.1277419354856</v>
      </c>
      <c r="AA1475" s="13">
        <v>3058.1277419354856</v>
      </c>
      <c r="AB1475" s="13">
        <v>2951.0019354838732</v>
      </c>
      <c r="AC1475" s="13">
        <v>2543.4522580645171</v>
      </c>
      <c r="AD1475" s="13">
        <v>1974.4516129032252</v>
      </c>
      <c r="AE1475" s="13">
        <v>1771.3548387096766</v>
      </c>
      <c r="AF1475" s="13">
        <v>1665.6451612903218</v>
      </c>
      <c r="AG1475" s="13">
        <v>1405.9032258064512</v>
      </c>
      <c r="AH1475" s="13">
        <v>1304.1935483870966</v>
      </c>
      <c r="AI1475" s="13">
        <v>1304.1935483870966</v>
      </c>
      <c r="AJ1475" s="13">
        <v>530</v>
      </c>
      <c r="AK1475" s="13">
        <v>530</v>
      </c>
      <c r="AL1475" s="13">
        <v>352.58064516129031</v>
      </c>
      <c r="AM1475" s="13">
        <v>352.58064516129031</v>
      </c>
      <c r="AN1475" s="13">
        <v>352.58064516129031</v>
      </c>
      <c r="AO1475" s="13"/>
      <c r="AP1475" s="13"/>
      <c r="AQ1475" s="13"/>
      <c r="AR1475" s="13"/>
      <c r="AS1475" s="13">
        <v>142</v>
      </c>
      <c r="AT1475" s="13">
        <v>127</v>
      </c>
      <c r="AU1475" s="13">
        <v>97</v>
      </c>
      <c r="AV1475" s="13">
        <v>58</v>
      </c>
      <c r="AW1475" s="13">
        <v>28</v>
      </c>
      <c r="AX1475" s="13">
        <v>21</v>
      </c>
      <c r="AY1475" s="13">
        <v>18</v>
      </c>
      <c r="AZ1475" s="13">
        <v>12</v>
      </c>
      <c r="BA1475" s="13">
        <v>10</v>
      </c>
      <c r="BB1475" s="13">
        <v>10</v>
      </c>
      <c r="BC1475" s="13">
        <v>2</v>
      </c>
      <c r="BD1475" s="13">
        <v>2</v>
      </c>
      <c r="BE1475" s="13">
        <v>1</v>
      </c>
      <c r="BF1475" s="13">
        <v>1</v>
      </c>
      <c r="BG1475" s="13">
        <v>1</v>
      </c>
      <c r="BH1475" s="13"/>
      <c r="BI1475" s="13"/>
      <c r="BJ1475" s="13"/>
      <c r="BK1475" s="13"/>
      <c r="BL1475" s="13">
        <v>4.580645161290323</v>
      </c>
      <c r="BM1475" s="13">
        <v>4.096774193548387</v>
      </c>
      <c r="BN1475" s="13">
        <v>3.129032258064516</v>
      </c>
      <c r="BO1475" s="13">
        <v>1.8709677419354838</v>
      </c>
      <c r="BP1475" s="13">
        <v>0.90322580645161288</v>
      </c>
      <c r="BQ1475" s="13">
        <v>0.67741935483870963</v>
      </c>
      <c r="BR1475" s="13">
        <v>0.58064516129032262</v>
      </c>
      <c r="BS1475" s="13">
        <v>0.38709677419354838</v>
      </c>
      <c r="BT1475" s="13">
        <v>0.32258064516129031</v>
      </c>
      <c r="BU1475" s="13">
        <v>0.32258064516129031</v>
      </c>
      <c r="BV1475" s="13">
        <v>6.4516129032258063E-2</v>
      </c>
      <c r="BW1475" s="13">
        <v>6.4516129032258063E-2</v>
      </c>
      <c r="BX1475" s="13">
        <v>3.2258064516129031E-2</v>
      </c>
      <c r="BY1475" s="13">
        <v>3.2258064516129031E-2</v>
      </c>
      <c r="BZ1475" s="13">
        <v>3.2258064516129031E-2</v>
      </c>
      <c r="CA1475" s="13"/>
      <c r="CB1475" s="13"/>
      <c r="CC1475" s="13"/>
      <c r="CD1475" s="13"/>
      <c r="CE1475" s="13">
        <v>126.99500000057742</v>
      </c>
    </row>
    <row r="1476" spans="1:83" x14ac:dyDescent="0.2">
      <c r="A1476" s="10" t="s">
        <v>39</v>
      </c>
      <c r="B1476" s="10">
        <v>870</v>
      </c>
      <c r="C1476" s="10" t="s">
        <v>112</v>
      </c>
      <c r="D1476" s="10">
        <v>2025</v>
      </c>
      <c r="E1476" s="13">
        <v>1</v>
      </c>
      <c r="F1476" s="13" t="s">
        <v>1786</v>
      </c>
      <c r="G1476" s="13">
        <v>270247.04000000015</v>
      </c>
      <c r="H1476" s="13">
        <v>270247.04000000015</v>
      </c>
      <c r="I1476" s="13">
        <v>265447.04000000015</v>
      </c>
      <c r="J1476" s="13">
        <v>237259.02000000008</v>
      </c>
      <c r="K1476" s="13">
        <v>212581.02000000014</v>
      </c>
      <c r="L1476" s="13">
        <v>195840.00000000017</v>
      </c>
      <c r="M1476" s="13">
        <v>188146.00000000017</v>
      </c>
      <c r="N1476" s="13">
        <v>168229.00000000015</v>
      </c>
      <c r="O1476" s="13">
        <v>158215.00000000015</v>
      </c>
      <c r="P1476" s="13">
        <v>151281.00000000012</v>
      </c>
      <c r="Q1476" s="13">
        <v>73506</v>
      </c>
      <c r="R1476" s="13">
        <v>68506</v>
      </c>
      <c r="S1476" s="13">
        <v>57506</v>
      </c>
      <c r="T1476" s="13">
        <v>57506</v>
      </c>
      <c r="U1476" s="13">
        <v>57506</v>
      </c>
      <c r="V1476" s="13">
        <v>15471</v>
      </c>
      <c r="W1476" s="13"/>
      <c r="X1476" s="13"/>
      <c r="Y1476" s="13"/>
      <c r="Z1476" s="13">
        <v>8717.646451612909</v>
      </c>
      <c r="AA1476" s="13">
        <v>8717.646451612909</v>
      </c>
      <c r="AB1476" s="13">
        <v>8562.8077419354886</v>
      </c>
      <c r="AC1476" s="13">
        <v>7653.5167741935511</v>
      </c>
      <c r="AD1476" s="13">
        <v>6857.4522580645207</v>
      </c>
      <c r="AE1476" s="13">
        <v>6317.4193548387157</v>
      </c>
      <c r="AF1476" s="13">
        <v>6069.2258064516182</v>
      </c>
      <c r="AG1476" s="13">
        <v>5426.7419354838757</v>
      </c>
      <c r="AH1476" s="13">
        <v>5103.7096774193597</v>
      </c>
      <c r="AI1476" s="13">
        <v>4880.0322580645197</v>
      </c>
      <c r="AJ1476" s="13">
        <v>2371.1612903225805</v>
      </c>
      <c r="AK1476" s="13">
        <v>2209.8709677419356</v>
      </c>
      <c r="AL1476" s="13">
        <v>1855.0322580645161</v>
      </c>
      <c r="AM1476" s="13">
        <v>1855.0322580645161</v>
      </c>
      <c r="AN1476" s="13">
        <v>1855.0322580645161</v>
      </c>
      <c r="AO1476" s="13">
        <v>499.06451612903226</v>
      </c>
      <c r="AP1476" s="13"/>
      <c r="AQ1476" s="13"/>
      <c r="AR1476" s="13"/>
      <c r="AS1476" s="13">
        <v>286</v>
      </c>
      <c r="AT1476" s="13">
        <v>248</v>
      </c>
      <c r="AU1476" s="13">
        <v>204</v>
      </c>
      <c r="AV1476" s="13">
        <v>119</v>
      </c>
      <c r="AW1476" s="13">
        <v>82</v>
      </c>
      <c r="AX1476" s="13">
        <v>63</v>
      </c>
      <c r="AY1476" s="13">
        <v>56</v>
      </c>
      <c r="AZ1476" s="13">
        <v>41</v>
      </c>
      <c r="BA1476" s="13">
        <v>35</v>
      </c>
      <c r="BB1476" s="13">
        <v>32</v>
      </c>
      <c r="BC1476" s="13">
        <v>7</v>
      </c>
      <c r="BD1476" s="13">
        <v>6</v>
      </c>
      <c r="BE1476" s="13">
        <v>4</v>
      </c>
      <c r="BF1476" s="13">
        <v>4</v>
      </c>
      <c r="BG1476" s="13">
        <v>4</v>
      </c>
      <c r="BH1476" s="13">
        <v>1</v>
      </c>
      <c r="BI1476" s="13"/>
      <c r="BJ1476" s="13"/>
      <c r="BK1476" s="13"/>
      <c r="BL1476" s="13">
        <v>9.2258064516129039</v>
      </c>
      <c r="BM1476" s="13">
        <v>8</v>
      </c>
      <c r="BN1476" s="13">
        <v>6.580645161290323</v>
      </c>
      <c r="BO1476" s="13">
        <v>3.838709677419355</v>
      </c>
      <c r="BP1476" s="13">
        <v>2.6451612903225805</v>
      </c>
      <c r="BQ1476" s="13">
        <v>2.032258064516129</v>
      </c>
      <c r="BR1476" s="13">
        <v>1.8064516129032258</v>
      </c>
      <c r="BS1476" s="13">
        <v>1.3225806451612903</v>
      </c>
      <c r="BT1476" s="13">
        <v>1.1290322580645162</v>
      </c>
      <c r="BU1476" s="13">
        <v>1.032258064516129</v>
      </c>
      <c r="BV1476" s="13">
        <v>0.22580645161290322</v>
      </c>
      <c r="BW1476" s="13">
        <v>0.19354838709677419</v>
      </c>
      <c r="BX1476" s="13">
        <v>0.12903225806451613</v>
      </c>
      <c r="BY1476" s="13">
        <v>0.12903225806451613</v>
      </c>
      <c r="BZ1476" s="13">
        <v>0.12903225806451613</v>
      </c>
      <c r="CA1476" s="13">
        <v>3.2258064516129031E-2</v>
      </c>
      <c r="CB1476" s="13"/>
      <c r="CC1476" s="13"/>
      <c r="CD1476" s="13"/>
      <c r="CE1476" s="13">
        <v>184.84444444416789</v>
      </c>
    </row>
    <row r="1477" spans="1:83" x14ac:dyDescent="0.2">
      <c r="A1477" s="10" t="s">
        <v>39</v>
      </c>
      <c r="B1477" s="10">
        <v>547</v>
      </c>
      <c r="C1477" s="10" t="s">
        <v>94</v>
      </c>
      <c r="D1477" s="10">
        <v>2025</v>
      </c>
      <c r="E1477" s="13">
        <v>1</v>
      </c>
      <c r="F1477" s="13" t="s">
        <v>1776</v>
      </c>
      <c r="G1477" s="13">
        <v>241821.82000000004</v>
      </c>
      <c r="H1477" s="13">
        <v>241821.82000000007</v>
      </c>
      <c r="I1477" s="13">
        <v>237082.87000000011</v>
      </c>
      <c r="J1477" s="13">
        <v>203328.97000000015</v>
      </c>
      <c r="K1477" s="13">
        <v>172921.00000000015</v>
      </c>
      <c r="L1477" s="13">
        <v>163245.00000000017</v>
      </c>
      <c r="M1477" s="13">
        <v>155437.00000000012</v>
      </c>
      <c r="N1477" s="13">
        <v>150286.00000000009</v>
      </c>
      <c r="O1477" s="13">
        <v>139868.00000000009</v>
      </c>
      <c r="P1477" s="13">
        <v>133337.00000000006</v>
      </c>
      <c r="Q1477" s="13">
        <v>83189.000000000029</v>
      </c>
      <c r="R1477" s="13">
        <v>77939.000000000029</v>
      </c>
      <c r="S1477" s="13">
        <v>50438.999999999993</v>
      </c>
      <c r="T1477" s="13">
        <v>50438.999999999993</v>
      </c>
      <c r="U1477" s="13">
        <v>50438.999999999993</v>
      </c>
      <c r="V1477" s="13">
        <v>50438.999999999993</v>
      </c>
      <c r="W1477" s="13"/>
      <c r="X1477" s="13"/>
      <c r="Y1477" s="13"/>
      <c r="Z1477" s="13">
        <v>7800.7038709677427</v>
      </c>
      <c r="AA1477" s="13">
        <v>7800.7038709677445</v>
      </c>
      <c r="AB1477" s="13">
        <v>7647.8345161290363</v>
      </c>
      <c r="AC1477" s="13">
        <v>6558.9990322580688</v>
      </c>
      <c r="AD1477" s="13">
        <v>5578.0967741935528</v>
      </c>
      <c r="AE1477" s="13">
        <v>5265.9677419354894</v>
      </c>
      <c r="AF1477" s="13">
        <v>5014.0967741935519</v>
      </c>
      <c r="AG1477" s="13">
        <v>4847.9354838709705</v>
      </c>
      <c r="AH1477" s="13">
        <v>4511.8709677419383</v>
      </c>
      <c r="AI1477" s="13">
        <v>4301.1935483870984</v>
      </c>
      <c r="AJ1477" s="13">
        <v>2683.516129032259</v>
      </c>
      <c r="AK1477" s="13">
        <v>2514.1612903225814</v>
      </c>
      <c r="AL1477" s="13">
        <v>1627.064516129032</v>
      </c>
      <c r="AM1477" s="13">
        <v>1627.064516129032</v>
      </c>
      <c r="AN1477" s="13">
        <v>1627.064516129032</v>
      </c>
      <c r="AO1477" s="13">
        <v>1627.064516129032</v>
      </c>
      <c r="AP1477" s="13"/>
      <c r="AQ1477" s="13"/>
      <c r="AR1477" s="13"/>
      <c r="AS1477" s="13">
        <v>279</v>
      </c>
      <c r="AT1477" s="13">
        <v>253</v>
      </c>
      <c r="AU1477" s="13">
        <v>210</v>
      </c>
      <c r="AV1477" s="13">
        <v>105</v>
      </c>
      <c r="AW1477" s="13">
        <v>56</v>
      </c>
      <c r="AX1477" s="13">
        <v>45</v>
      </c>
      <c r="AY1477" s="13">
        <v>38</v>
      </c>
      <c r="AZ1477" s="13">
        <v>34</v>
      </c>
      <c r="BA1477" s="13">
        <v>28</v>
      </c>
      <c r="BB1477" s="13">
        <v>25</v>
      </c>
      <c r="BC1477" s="13">
        <v>9</v>
      </c>
      <c r="BD1477" s="13">
        <v>8</v>
      </c>
      <c r="BE1477" s="13">
        <v>3</v>
      </c>
      <c r="BF1477" s="13">
        <v>3</v>
      </c>
      <c r="BG1477" s="13">
        <v>3</v>
      </c>
      <c r="BH1477" s="13">
        <v>3</v>
      </c>
      <c r="BI1477" s="13"/>
      <c r="BJ1477" s="13"/>
      <c r="BK1477" s="13"/>
      <c r="BL1477" s="13">
        <v>9</v>
      </c>
      <c r="BM1477" s="13">
        <v>8.1612903225806459</v>
      </c>
      <c r="BN1477" s="13">
        <v>6.774193548387097</v>
      </c>
      <c r="BO1477" s="13">
        <v>3.3870967741935485</v>
      </c>
      <c r="BP1477" s="13">
        <v>1.8064516129032258</v>
      </c>
      <c r="BQ1477" s="13">
        <v>1.4516129032258065</v>
      </c>
      <c r="BR1477" s="13">
        <v>1.2258064516129032</v>
      </c>
      <c r="BS1477" s="13">
        <v>1.096774193548387</v>
      </c>
      <c r="BT1477" s="13">
        <v>0.90322580645161288</v>
      </c>
      <c r="BU1477" s="13">
        <v>0.80645161290322576</v>
      </c>
      <c r="BV1477" s="13">
        <v>0.29032258064516131</v>
      </c>
      <c r="BW1477" s="13">
        <v>0.25806451612903225</v>
      </c>
      <c r="BX1477" s="13">
        <v>9.6774193548387094E-2</v>
      </c>
      <c r="BY1477" s="13">
        <v>9.6774193548387094E-2</v>
      </c>
      <c r="BZ1477" s="13">
        <v>9.6774193548387094E-2</v>
      </c>
      <c r="CA1477" s="13">
        <v>9.6774193548387094E-2</v>
      </c>
      <c r="CB1477" s="13"/>
      <c r="CC1477" s="13"/>
      <c r="CD1477" s="13"/>
      <c r="CE1477" s="13">
        <v>188.83861111146399</v>
      </c>
    </row>
    <row r="1478" spans="1:83" x14ac:dyDescent="0.2">
      <c r="A1478" s="10" t="s">
        <v>39</v>
      </c>
      <c r="B1478" s="10"/>
      <c r="C1478" s="10"/>
      <c r="D1478" s="10">
        <v>2025</v>
      </c>
      <c r="E1478" s="13">
        <v>1</v>
      </c>
      <c r="F1478" s="13" t="s">
        <v>1782</v>
      </c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>
        <v>11.4</v>
      </c>
    </row>
    <row r="1479" spans="1:83" x14ac:dyDescent="0.2">
      <c r="A1479" s="10" t="s">
        <v>251</v>
      </c>
      <c r="B1479" s="10">
        <v>308</v>
      </c>
      <c r="C1479" s="10" t="s">
        <v>138</v>
      </c>
      <c r="D1479" s="10">
        <v>2025</v>
      </c>
      <c r="E1479" s="13">
        <v>1</v>
      </c>
      <c r="F1479" s="13" t="s">
        <v>1787</v>
      </c>
      <c r="G1479" s="13">
        <v>921.5</v>
      </c>
      <c r="H1479" s="13">
        <v>921.5</v>
      </c>
      <c r="I1479" s="13">
        <v>921.5</v>
      </c>
      <c r="J1479" s="13">
        <v>921.5</v>
      </c>
      <c r="K1479" s="13">
        <v>921.5</v>
      </c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>
        <v>29.725806451612904</v>
      </c>
      <c r="AA1479" s="13">
        <v>29.725806451612904</v>
      </c>
      <c r="AB1479" s="13">
        <v>29.725806451612904</v>
      </c>
      <c r="AC1479" s="13">
        <v>29.725806451612904</v>
      </c>
      <c r="AD1479" s="13">
        <v>29.725806451612904</v>
      </c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>
        <v>1</v>
      </c>
      <c r="AT1479" s="13">
        <v>1</v>
      </c>
      <c r="AU1479" s="13">
        <v>1</v>
      </c>
      <c r="AV1479" s="13">
        <v>1</v>
      </c>
      <c r="AW1479" s="13">
        <v>1</v>
      </c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>
        <v>3.2258064516129031E-2</v>
      </c>
      <c r="BM1479" s="13">
        <v>3.2258064516129031E-2</v>
      </c>
      <c r="BN1479" s="13">
        <v>3.2258064516129031E-2</v>
      </c>
      <c r="BO1479" s="13">
        <v>3.2258064516129031E-2</v>
      </c>
      <c r="BP1479" s="13">
        <v>3.2258064516129031E-2</v>
      </c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</row>
    <row r="1480" spans="1:83" x14ac:dyDescent="0.2">
      <c r="A1480" s="10" t="s">
        <v>251</v>
      </c>
      <c r="B1480" s="10">
        <v>377</v>
      </c>
      <c r="C1480" s="10" t="s">
        <v>253</v>
      </c>
      <c r="D1480" s="10">
        <v>2025</v>
      </c>
      <c r="E1480" s="13">
        <v>1</v>
      </c>
      <c r="F1480" s="13" t="s">
        <v>1788</v>
      </c>
      <c r="G1480" s="13">
        <v>13839.000000000022</v>
      </c>
      <c r="H1480" s="13">
        <v>13839.000000000022</v>
      </c>
      <c r="I1480" s="13">
        <v>13839.000000000022</v>
      </c>
      <c r="J1480" s="13">
        <v>13839.000000000022</v>
      </c>
      <c r="K1480" s="13">
        <v>13839.000000000022</v>
      </c>
      <c r="L1480" s="13">
        <v>13839.000000000022</v>
      </c>
      <c r="M1480" s="13">
        <v>13839.000000000022</v>
      </c>
      <c r="N1480" s="13">
        <v>12628.000000000018</v>
      </c>
      <c r="O1480" s="13">
        <v>12628.000000000018</v>
      </c>
      <c r="P1480" s="13">
        <v>12628.000000000018</v>
      </c>
      <c r="Q1480" s="13">
        <v>8866.200000000008</v>
      </c>
      <c r="R1480" s="13">
        <v>8866.200000000008</v>
      </c>
      <c r="S1480" s="13">
        <v>8866.200000000008</v>
      </c>
      <c r="T1480" s="13"/>
      <c r="U1480" s="13"/>
      <c r="V1480" s="13"/>
      <c r="W1480" s="13"/>
      <c r="X1480" s="13"/>
      <c r="Y1480" s="13"/>
      <c r="Z1480" s="13">
        <v>446.41935483871038</v>
      </c>
      <c r="AA1480" s="13">
        <v>446.41935483871038</v>
      </c>
      <c r="AB1480" s="13">
        <v>446.41935483871038</v>
      </c>
      <c r="AC1480" s="13">
        <v>446.41935483871038</v>
      </c>
      <c r="AD1480" s="13">
        <v>446.41935483871038</v>
      </c>
      <c r="AE1480" s="13">
        <v>446.41935483871038</v>
      </c>
      <c r="AF1480" s="13">
        <v>446.41935483871038</v>
      </c>
      <c r="AG1480" s="13">
        <v>407.35483870967801</v>
      </c>
      <c r="AH1480" s="13">
        <v>407.35483870967801</v>
      </c>
      <c r="AI1480" s="13">
        <v>407.35483870967801</v>
      </c>
      <c r="AJ1480" s="13">
        <v>286.0064516129035</v>
      </c>
      <c r="AK1480" s="13">
        <v>286.0064516129035</v>
      </c>
      <c r="AL1480" s="13">
        <v>286.0064516129035</v>
      </c>
      <c r="AM1480" s="13"/>
      <c r="AN1480" s="13"/>
      <c r="AO1480" s="13"/>
      <c r="AP1480" s="13"/>
      <c r="AQ1480" s="13"/>
      <c r="AR1480" s="13"/>
      <c r="AS1480" s="13">
        <v>3</v>
      </c>
      <c r="AT1480" s="13">
        <v>3</v>
      </c>
      <c r="AU1480" s="13">
        <v>3</v>
      </c>
      <c r="AV1480" s="13">
        <v>3</v>
      </c>
      <c r="AW1480" s="13">
        <v>3</v>
      </c>
      <c r="AX1480" s="13">
        <v>3</v>
      </c>
      <c r="AY1480" s="13">
        <v>3</v>
      </c>
      <c r="AZ1480" s="13">
        <v>2</v>
      </c>
      <c r="BA1480" s="13">
        <v>2</v>
      </c>
      <c r="BB1480" s="13">
        <v>2</v>
      </c>
      <c r="BC1480" s="13">
        <v>1</v>
      </c>
      <c r="BD1480" s="13">
        <v>1</v>
      </c>
      <c r="BE1480" s="13">
        <v>1</v>
      </c>
      <c r="BF1480" s="13"/>
      <c r="BG1480" s="13"/>
      <c r="BH1480" s="13"/>
      <c r="BI1480" s="13"/>
      <c r="BJ1480" s="13"/>
      <c r="BK1480" s="13"/>
      <c r="BL1480" s="13">
        <v>9.6774193548387094E-2</v>
      </c>
      <c r="BM1480" s="13">
        <v>9.6774193548387094E-2</v>
      </c>
      <c r="BN1480" s="13">
        <v>9.6774193548387094E-2</v>
      </c>
      <c r="BO1480" s="13">
        <v>9.6774193548387094E-2</v>
      </c>
      <c r="BP1480" s="13">
        <v>9.6774193548387094E-2</v>
      </c>
      <c r="BQ1480" s="13">
        <v>9.6774193548387094E-2</v>
      </c>
      <c r="BR1480" s="13">
        <v>9.6774193548387094E-2</v>
      </c>
      <c r="BS1480" s="13">
        <v>6.4516129032258063E-2</v>
      </c>
      <c r="BT1480" s="13">
        <v>6.4516129032258063E-2</v>
      </c>
      <c r="BU1480" s="13">
        <v>6.4516129032258063E-2</v>
      </c>
      <c r="BV1480" s="13">
        <v>3.2258064516129031E-2</v>
      </c>
      <c r="BW1480" s="13">
        <v>3.2258064516129031E-2</v>
      </c>
      <c r="BX1480" s="13">
        <v>3.2258064516129031E-2</v>
      </c>
      <c r="BY1480" s="13"/>
      <c r="BZ1480" s="13"/>
      <c r="CA1480" s="13"/>
      <c r="CB1480" s="13"/>
      <c r="CC1480" s="13"/>
      <c r="CD1480" s="13"/>
      <c r="CE1480" s="13"/>
    </row>
    <row r="1481" spans="1:83" x14ac:dyDescent="0.2">
      <c r="A1481" s="10" t="s">
        <v>27</v>
      </c>
      <c r="B1481" s="10">
        <v>541</v>
      </c>
      <c r="C1481" s="10" t="s">
        <v>173</v>
      </c>
      <c r="D1481" s="10">
        <v>2025</v>
      </c>
      <c r="E1481" s="13">
        <v>1</v>
      </c>
      <c r="F1481" s="13" t="s">
        <v>1804</v>
      </c>
      <c r="G1481" s="13">
        <v>103164.00000000019</v>
      </c>
      <c r="H1481" s="13">
        <v>103164.00000000017</v>
      </c>
      <c r="I1481" s="13">
        <v>100425.00000000009</v>
      </c>
      <c r="J1481" s="13">
        <v>87035.000000000073</v>
      </c>
      <c r="K1481" s="13">
        <v>73918.000000000146</v>
      </c>
      <c r="L1481" s="13">
        <v>68660.000000000029</v>
      </c>
      <c r="M1481" s="13">
        <v>59947.999999999964</v>
      </c>
      <c r="N1481" s="13">
        <v>56054.999999999956</v>
      </c>
      <c r="O1481" s="13">
        <v>50470.999999999956</v>
      </c>
      <c r="P1481" s="13">
        <v>44100.999999999985</v>
      </c>
      <c r="Q1481" s="13">
        <v>10999.999999999998</v>
      </c>
      <c r="R1481" s="13">
        <v>10999.999999999998</v>
      </c>
      <c r="S1481" s="13"/>
      <c r="T1481" s="13"/>
      <c r="U1481" s="13"/>
      <c r="V1481" s="13"/>
      <c r="W1481" s="13"/>
      <c r="X1481" s="13"/>
      <c r="Y1481" s="13"/>
      <c r="Z1481" s="13">
        <v>3327.8709677419415</v>
      </c>
      <c r="AA1481" s="13">
        <v>3327.8709677419411</v>
      </c>
      <c r="AB1481" s="13">
        <v>3239.5161290322608</v>
      </c>
      <c r="AC1481" s="13">
        <v>2807.5806451612925</v>
      </c>
      <c r="AD1481" s="13">
        <v>2384.4516129032304</v>
      </c>
      <c r="AE1481" s="13">
        <v>2214.8387096774204</v>
      </c>
      <c r="AF1481" s="13">
        <v>1933.806451612902</v>
      </c>
      <c r="AG1481" s="13">
        <v>1808.2258064516116</v>
      </c>
      <c r="AH1481" s="13">
        <v>1628.0967741935469</v>
      </c>
      <c r="AI1481" s="13">
        <v>1422.6129032258059</v>
      </c>
      <c r="AJ1481" s="13">
        <v>354.83870967741927</v>
      </c>
      <c r="AK1481" s="13">
        <v>354.83870967741927</v>
      </c>
      <c r="AL1481" s="13"/>
      <c r="AM1481" s="13"/>
      <c r="AN1481" s="13"/>
      <c r="AO1481" s="13"/>
      <c r="AP1481" s="13"/>
      <c r="AQ1481" s="13"/>
      <c r="AR1481" s="13"/>
      <c r="AS1481" s="13">
        <v>125</v>
      </c>
      <c r="AT1481" s="13">
        <v>117</v>
      </c>
      <c r="AU1481" s="13">
        <v>97</v>
      </c>
      <c r="AV1481" s="13">
        <v>56</v>
      </c>
      <c r="AW1481" s="13">
        <v>36</v>
      </c>
      <c r="AX1481" s="13">
        <v>30</v>
      </c>
      <c r="AY1481" s="13">
        <v>22</v>
      </c>
      <c r="AZ1481" s="13">
        <v>19</v>
      </c>
      <c r="BA1481" s="13">
        <v>16</v>
      </c>
      <c r="BB1481" s="13">
        <v>13</v>
      </c>
      <c r="BC1481" s="13">
        <v>2</v>
      </c>
      <c r="BD1481" s="13">
        <v>2</v>
      </c>
      <c r="BE1481" s="13"/>
      <c r="BF1481" s="13"/>
      <c r="BG1481" s="13"/>
      <c r="BH1481" s="13"/>
      <c r="BI1481" s="13"/>
      <c r="BJ1481" s="13"/>
      <c r="BK1481" s="13"/>
      <c r="BL1481" s="13">
        <v>4.032258064516129</v>
      </c>
      <c r="BM1481" s="13">
        <v>3.774193548387097</v>
      </c>
      <c r="BN1481" s="13">
        <v>3.129032258064516</v>
      </c>
      <c r="BO1481" s="13">
        <v>1.8064516129032258</v>
      </c>
      <c r="BP1481" s="13">
        <v>1.1612903225806452</v>
      </c>
      <c r="BQ1481" s="13">
        <v>0.967741935483871</v>
      </c>
      <c r="BR1481" s="13">
        <v>0.70967741935483875</v>
      </c>
      <c r="BS1481" s="13">
        <v>0.61290322580645162</v>
      </c>
      <c r="BT1481" s="13">
        <v>0.5161290322580645</v>
      </c>
      <c r="BU1481" s="13">
        <v>0.41935483870967744</v>
      </c>
      <c r="BV1481" s="13">
        <v>6.4516129032258063E-2</v>
      </c>
      <c r="BW1481" s="13">
        <v>6.4516129032258063E-2</v>
      </c>
      <c r="BX1481" s="13"/>
      <c r="BY1481" s="13"/>
      <c r="BZ1481" s="13"/>
      <c r="CA1481" s="13"/>
      <c r="CB1481" s="13"/>
      <c r="CC1481" s="13"/>
      <c r="CD1481" s="13"/>
      <c r="CE1481" s="13">
        <v>102.34083333334419</v>
      </c>
    </row>
    <row r="1482" spans="1:83" x14ac:dyDescent="0.2">
      <c r="A1482" s="10" t="s">
        <v>27</v>
      </c>
      <c r="B1482" s="10">
        <v>548</v>
      </c>
      <c r="C1482" s="10" t="s">
        <v>91</v>
      </c>
      <c r="D1482" s="10">
        <v>2025</v>
      </c>
      <c r="E1482" s="13">
        <v>1</v>
      </c>
      <c r="F1482" s="13" t="s">
        <v>1800</v>
      </c>
      <c r="G1482" s="13">
        <v>270441.94</v>
      </c>
      <c r="H1482" s="13">
        <v>270441.93999999989</v>
      </c>
      <c r="I1482" s="13">
        <v>263202.99000000017</v>
      </c>
      <c r="J1482" s="13">
        <v>217892.00000000015</v>
      </c>
      <c r="K1482" s="13">
        <v>180444.0000000002</v>
      </c>
      <c r="L1482" s="13">
        <v>156388.00000000029</v>
      </c>
      <c r="M1482" s="13">
        <v>146400.00000000035</v>
      </c>
      <c r="N1482" s="13">
        <v>128318.00000000026</v>
      </c>
      <c r="O1482" s="13">
        <v>113429.00000000013</v>
      </c>
      <c r="P1482" s="13">
        <v>92277.000000000102</v>
      </c>
      <c r="Q1482" s="13">
        <v>22439.999999999989</v>
      </c>
      <c r="R1482" s="13">
        <v>22439.999999999989</v>
      </c>
      <c r="S1482" s="13"/>
      <c r="T1482" s="13"/>
      <c r="U1482" s="13"/>
      <c r="V1482" s="13"/>
      <c r="W1482" s="13"/>
      <c r="X1482" s="13"/>
      <c r="Y1482" s="13"/>
      <c r="Z1482" s="13">
        <v>8723.9335483870964</v>
      </c>
      <c r="AA1482" s="13">
        <v>8723.9335483870927</v>
      </c>
      <c r="AB1482" s="13">
        <v>8490.4190322580707</v>
      </c>
      <c r="AC1482" s="13">
        <v>7028.7741935483918</v>
      </c>
      <c r="AD1482" s="13">
        <v>5820.7741935483937</v>
      </c>
      <c r="AE1482" s="13">
        <v>5044.7741935483964</v>
      </c>
      <c r="AF1482" s="13">
        <v>4722.5806451613016</v>
      </c>
      <c r="AG1482" s="13">
        <v>4139.290322580654</v>
      </c>
      <c r="AH1482" s="13">
        <v>3659.0000000000041</v>
      </c>
      <c r="AI1482" s="13">
        <v>2976.6774193548422</v>
      </c>
      <c r="AJ1482" s="13">
        <v>723.87096774193515</v>
      </c>
      <c r="AK1482" s="13">
        <v>723.87096774193515</v>
      </c>
      <c r="AL1482" s="13"/>
      <c r="AM1482" s="13"/>
      <c r="AN1482" s="13"/>
      <c r="AO1482" s="13"/>
      <c r="AP1482" s="13"/>
      <c r="AQ1482" s="13"/>
      <c r="AR1482" s="13"/>
      <c r="AS1482" s="13">
        <v>363</v>
      </c>
      <c r="AT1482" s="13">
        <v>343</v>
      </c>
      <c r="AU1482" s="13">
        <v>289</v>
      </c>
      <c r="AV1482" s="13">
        <v>156</v>
      </c>
      <c r="AW1482" s="13">
        <v>94</v>
      </c>
      <c r="AX1482" s="13">
        <v>66</v>
      </c>
      <c r="AY1482" s="13">
        <v>57</v>
      </c>
      <c r="AZ1482" s="13">
        <v>44</v>
      </c>
      <c r="BA1482" s="13">
        <v>35</v>
      </c>
      <c r="BB1482" s="13">
        <v>26</v>
      </c>
      <c r="BC1482" s="13">
        <v>4</v>
      </c>
      <c r="BD1482" s="13">
        <v>4</v>
      </c>
      <c r="BE1482" s="13"/>
      <c r="BF1482" s="13"/>
      <c r="BG1482" s="13"/>
      <c r="BH1482" s="13"/>
      <c r="BI1482" s="13"/>
      <c r="BJ1482" s="13"/>
      <c r="BK1482" s="13"/>
      <c r="BL1482" s="13">
        <v>11.709677419354838</v>
      </c>
      <c r="BM1482" s="13">
        <v>11.064516129032258</v>
      </c>
      <c r="BN1482" s="13">
        <v>9.32258064516129</v>
      </c>
      <c r="BO1482" s="13">
        <v>5.032258064516129</v>
      </c>
      <c r="BP1482" s="13">
        <v>3.032258064516129</v>
      </c>
      <c r="BQ1482" s="13">
        <v>2.129032258064516</v>
      </c>
      <c r="BR1482" s="13">
        <v>1.8387096774193548</v>
      </c>
      <c r="BS1482" s="13">
        <v>1.4193548387096775</v>
      </c>
      <c r="BT1482" s="13">
        <v>1.1290322580645162</v>
      </c>
      <c r="BU1482" s="13">
        <v>0.83870967741935487</v>
      </c>
      <c r="BV1482" s="13">
        <v>0.12903225806451613</v>
      </c>
      <c r="BW1482" s="13">
        <v>0.12903225806451613</v>
      </c>
      <c r="BX1482" s="13"/>
      <c r="BY1482" s="13"/>
      <c r="BZ1482" s="13"/>
      <c r="CA1482" s="13"/>
      <c r="CB1482" s="13"/>
      <c r="CC1482" s="13"/>
      <c r="CD1482" s="13"/>
      <c r="CE1482" s="13">
        <v>179.63305555520114</v>
      </c>
    </row>
    <row r="1483" spans="1:83" x14ac:dyDescent="0.2">
      <c r="A1483" s="10" t="s">
        <v>27</v>
      </c>
      <c r="B1483" s="10"/>
      <c r="C1483" s="10"/>
      <c r="D1483" s="10">
        <v>2025</v>
      </c>
      <c r="E1483" s="13">
        <v>1</v>
      </c>
      <c r="F1483" s="13" t="s">
        <v>1793</v>
      </c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>
        <v>29.34</v>
      </c>
    </row>
    <row r="1484" spans="1:83" x14ac:dyDescent="0.2">
      <c r="A1484" s="10" t="s">
        <v>27</v>
      </c>
      <c r="B1484" s="10">
        <v>848</v>
      </c>
      <c r="C1484" s="10" t="s">
        <v>160</v>
      </c>
      <c r="D1484" s="10">
        <v>2025</v>
      </c>
      <c r="E1484" s="13">
        <v>1</v>
      </c>
      <c r="F1484" s="13" t="s">
        <v>1801</v>
      </c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>
        <v>8</v>
      </c>
    </row>
    <row r="1485" spans="1:83" x14ac:dyDescent="0.2">
      <c r="A1485" s="10" t="s">
        <v>27</v>
      </c>
      <c r="B1485" s="10">
        <v>891</v>
      </c>
      <c r="C1485" s="10" t="s">
        <v>113</v>
      </c>
      <c r="D1485" s="10">
        <v>2025</v>
      </c>
      <c r="E1485" s="13">
        <v>1</v>
      </c>
      <c r="F1485" s="13" t="s">
        <v>1790</v>
      </c>
      <c r="G1485" s="13">
        <v>262132.07000000018</v>
      </c>
      <c r="H1485" s="13">
        <v>262132.07000000018</v>
      </c>
      <c r="I1485" s="13">
        <v>248869.12000000014</v>
      </c>
      <c r="J1485" s="13">
        <v>167814.10000000018</v>
      </c>
      <c r="K1485" s="13">
        <v>118547.02000000025</v>
      </c>
      <c r="L1485" s="13">
        <v>99583.000000000073</v>
      </c>
      <c r="M1485" s="13">
        <v>89524</v>
      </c>
      <c r="N1485" s="13">
        <v>81548.000000000044</v>
      </c>
      <c r="O1485" s="13">
        <v>65496.999999999949</v>
      </c>
      <c r="P1485" s="13">
        <v>56452.999999999956</v>
      </c>
      <c r="Q1485" s="13">
        <v>23160</v>
      </c>
      <c r="R1485" s="13">
        <v>23160</v>
      </c>
      <c r="S1485" s="13"/>
      <c r="T1485" s="13"/>
      <c r="U1485" s="13"/>
      <c r="V1485" s="13"/>
      <c r="W1485" s="13"/>
      <c r="X1485" s="13"/>
      <c r="Y1485" s="13"/>
      <c r="Z1485" s="13">
        <v>8455.8732258064574</v>
      </c>
      <c r="AA1485" s="13">
        <v>8455.8732258064574</v>
      </c>
      <c r="AB1485" s="13">
        <v>8028.0361290322626</v>
      </c>
      <c r="AC1485" s="13">
        <v>5413.3580645161346</v>
      </c>
      <c r="AD1485" s="13">
        <v>3824.0974193548468</v>
      </c>
      <c r="AE1485" s="13">
        <v>3212.3548387096798</v>
      </c>
      <c r="AF1485" s="13">
        <v>2887.8709677419356</v>
      </c>
      <c r="AG1485" s="13">
        <v>2630.5806451612916</v>
      </c>
      <c r="AH1485" s="13">
        <v>2112.8064516129016</v>
      </c>
      <c r="AI1485" s="13">
        <v>1821.0645161290308</v>
      </c>
      <c r="AJ1485" s="13">
        <v>747.09677419354841</v>
      </c>
      <c r="AK1485" s="13">
        <v>747.09677419354841</v>
      </c>
      <c r="AL1485" s="13"/>
      <c r="AM1485" s="13"/>
      <c r="AN1485" s="13"/>
      <c r="AO1485" s="13"/>
      <c r="AP1485" s="13"/>
      <c r="AQ1485" s="13"/>
      <c r="AR1485" s="13"/>
      <c r="AS1485" s="13">
        <v>536</v>
      </c>
      <c r="AT1485" s="13">
        <v>497</v>
      </c>
      <c r="AU1485" s="13">
        <v>402</v>
      </c>
      <c r="AV1485" s="13">
        <v>148</v>
      </c>
      <c r="AW1485" s="13">
        <v>66</v>
      </c>
      <c r="AX1485" s="13">
        <v>44</v>
      </c>
      <c r="AY1485" s="13">
        <v>35</v>
      </c>
      <c r="AZ1485" s="13">
        <v>29</v>
      </c>
      <c r="BA1485" s="13">
        <v>19</v>
      </c>
      <c r="BB1485" s="13">
        <v>15</v>
      </c>
      <c r="BC1485" s="13">
        <v>4</v>
      </c>
      <c r="BD1485" s="13">
        <v>4</v>
      </c>
      <c r="BE1485" s="13"/>
      <c r="BF1485" s="13"/>
      <c r="BG1485" s="13"/>
      <c r="BH1485" s="13"/>
      <c r="BI1485" s="13"/>
      <c r="BJ1485" s="13"/>
      <c r="BK1485" s="13"/>
      <c r="BL1485" s="13">
        <v>17.29032258064516</v>
      </c>
      <c r="BM1485" s="13">
        <v>16.032258064516128</v>
      </c>
      <c r="BN1485" s="13">
        <v>12.96774193548387</v>
      </c>
      <c r="BO1485" s="13">
        <v>4.774193548387097</v>
      </c>
      <c r="BP1485" s="13">
        <v>2.129032258064516</v>
      </c>
      <c r="BQ1485" s="13">
        <v>1.4193548387096775</v>
      </c>
      <c r="BR1485" s="13">
        <v>1.1290322580645162</v>
      </c>
      <c r="BS1485" s="13">
        <v>0.93548387096774188</v>
      </c>
      <c r="BT1485" s="13">
        <v>0.61290322580645162</v>
      </c>
      <c r="BU1485" s="13">
        <v>0.4838709677419355</v>
      </c>
      <c r="BV1485" s="13">
        <v>0.12903225806451613</v>
      </c>
      <c r="BW1485" s="13">
        <v>0.12903225806451613</v>
      </c>
      <c r="BX1485" s="13"/>
      <c r="BY1485" s="13"/>
      <c r="BZ1485" s="13"/>
      <c r="CA1485" s="13"/>
      <c r="CB1485" s="13"/>
      <c r="CC1485" s="13"/>
      <c r="CD1485" s="13"/>
      <c r="CE1485" s="13">
        <v>199.27999999921303</v>
      </c>
    </row>
    <row r="1486" spans="1:83" x14ac:dyDescent="0.2">
      <c r="A1486" s="10" t="s">
        <v>27</v>
      </c>
      <c r="B1486" s="10">
        <v>814</v>
      </c>
      <c r="C1486" s="10" t="s">
        <v>111</v>
      </c>
      <c r="D1486" s="10">
        <v>2025</v>
      </c>
      <c r="E1486" s="13">
        <v>1</v>
      </c>
      <c r="F1486" s="13" t="s">
        <v>1799</v>
      </c>
      <c r="G1486" s="13">
        <v>345920.03999999812</v>
      </c>
      <c r="H1486" s="13">
        <v>345920.03999999934</v>
      </c>
      <c r="I1486" s="13">
        <v>333575.03999999969</v>
      </c>
      <c r="J1486" s="13">
        <v>249657.02000000043</v>
      </c>
      <c r="K1486" s="13">
        <v>195029.02000000037</v>
      </c>
      <c r="L1486" s="13">
        <v>162377.00000000041</v>
      </c>
      <c r="M1486" s="13">
        <v>147024.00000000041</v>
      </c>
      <c r="N1486" s="13">
        <v>138675.00000000038</v>
      </c>
      <c r="O1486" s="13">
        <v>118692.00000000017</v>
      </c>
      <c r="P1486" s="13">
        <v>110079.00000000019</v>
      </c>
      <c r="Q1486" s="13">
        <v>44922.999999999964</v>
      </c>
      <c r="R1486" s="13">
        <v>39634.999999999978</v>
      </c>
      <c r="S1486" s="13">
        <v>17634.999999999996</v>
      </c>
      <c r="T1486" s="13">
        <v>17634.999999999996</v>
      </c>
      <c r="U1486" s="13">
        <v>17634.999999999996</v>
      </c>
      <c r="V1486" s="13">
        <v>17634.999999999996</v>
      </c>
      <c r="W1486" s="13"/>
      <c r="X1486" s="13"/>
      <c r="Y1486" s="13"/>
      <c r="Z1486" s="13">
        <v>11158.710967741874</v>
      </c>
      <c r="AA1486" s="13">
        <v>11158.710967741914</v>
      </c>
      <c r="AB1486" s="13">
        <v>10760.485161290313</v>
      </c>
      <c r="AC1486" s="13">
        <v>8053.4522580645298</v>
      </c>
      <c r="AD1486" s="13">
        <v>6291.2587096774314</v>
      </c>
      <c r="AE1486" s="13">
        <v>5237.9677419354966</v>
      </c>
      <c r="AF1486" s="13">
        <v>4742.7096774193678</v>
      </c>
      <c r="AG1486" s="13">
        <v>4473.3870967742059</v>
      </c>
      <c r="AH1486" s="13">
        <v>3828.7741935483928</v>
      </c>
      <c r="AI1486" s="13">
        <v>3550.9354838709737</v>
      </c>
      <c r="AJ1486" s="13">
        <v>1449.1290322580633</v>
      </c>
      <c r="AK1486" s="13">
        <v>1278.5483870967735</v>
      </c>
      <c r="AL1486" s="13">
        <v>568.87096774193537</v>
      </c>
      <c r="AM1486" s="13">
        <v>568.87096774193537</v>
      </c>
      <c r="AN1486" s="13">
        <v>568.87096774193537</v>
      </c>
      <c r="AO1486" s="13">
        <v>568.87096774193537</v>
      </c>
      <c r="AP1486" s="13"/>
      <c r="AQ1486" s="13"/>
      <c r="AR1486" s="13"/>
      <c r="AS1486" s="13">
        <v>593</v>
      </c>
      <c r="AT1486" s="13">
        <v>548</v>
      </c>
      <c r="AU1486" s="13">
        <v>453</v>
      </c>
      <c r="AV1486" s="13">
        <v>189</v>
      </c>
      <c r="AW1486" s="13">
        <v>100</v>
      </c>
      <c r="AX1486" s="13">
        <v>63</v>
      </c>
      <c r="AY1486" s="13">
        <v>49</v>
      </c>
      <c r="AZ1486" s="13">
        <v>43</v>
      </c>
      <c r="BA1486" s="13">
        <v>31</v>
      </c>
      <c r="BB1486" s="13">
        <v>27</v>
      </c>
      <c r="BC1486" s="13">
        <v>6</v>
      </c>
      <c r="BD1486" s="13">
        <v>5</v>
      </c>
      <c r="BE1486" s="13">
        <v>1</v>
      </c>
      <c r="BF1486" s="13">
        <v>1</v>
      </c>
      <c r="BG1486" s="13">
        <v>1</v>
      </c>
      <c r="BH1486" s="13">
        <v>1</v>
      </c>
      <c r="BI1486" s="13"/>
      <c r="BJ1486" s="13"/>
      <c r="BK1486" s="13"/>
      <c r="BL1486" s="13">
        <v>19.129032258064516</v>
      </c>
      <c r="BM1486" s="13">
        <v>17.677419354838708</v>
      </c>
      <c r="BN1486" s="13">
        <v>14.612903225806452</v>
      </c>
      <c r="BO1486" s="13">
        <v>6.096774193548387</v>
      </c>
      <c r="BP1486" s="13">
        <v>3.225806451612903</v>
      </c>
      <c r="BQ1486" s="13">
        <v>2.032258064516129</v>
      </c>
      <c r="BR1486" s="13">
        <v>1.5806451612903225</v>
      </c>
      <c r="BS1486" s="13">
        <v>1.3870967741935485</v>
      </c>
      <c r="BT1486" s="13">
        <v>1</v>
      </c>
      <c r="BU1486" s="13">
        <v>0.87096774193548387</v>
      </c>
      <c r="BV1486" s="13">
        <v>0.19354838709677419</v>
      </c>
      <c r="BW1486" s="13">
        <v>0.16129032258064516</v>
      </c>
      <c r="BX1486" s="13">
        <v>3.2258064516129031E-2</v>
      </c>
      <c r="BY1486" s="13">
        <v>3.2258064516129031E-2</v>
      </c>
      <c r="BZ1486" s="13">
        <v>3.2258064516129031E-2</v>
      </c>
      <c r="CA1486" s="13">
        <v>3.2258064516129031E-2</v>
      </c>
      <c r="CB1486" s="13"/>
      <c r="CC1486" s="13"/>
      <c r="CD1486" s="13"/>
      <c r="CE1486" s="13">
        <v>182.50277777715354</v>
      </c>
    </row>
    <row r="1487" spans="1:83" x14ac:dyDescent="0.2">
      <c r="A1487" s="10" t="s">
        <v>27</v>
      </c>
      <c r="B1487" s="10">
        <v>805</v>
      </c>
      <c r="C1487" s="10" t="s">
        <v>137</v>
      </c>
      <c r="D1487" s="10">
        <v>2025</v>
      </c>
      <c r="E1487" s="13">
        <v>1</v>
      </c>
      <c r="F1487" s="13" t="s">
        <v>1794</v>
      </c>
      <c r="G1487" s="13">
        <v>6287.0000000000009</v>
      </c>
      <c r="H1487" s="13">
        <v>6287</v>
      </c>
      <c r="I1487" s="13">
        <v>6242</v>
      </c>
      <c r="J1487" s="13">
        <v>5108</v>
      </c>
      <c r="K1487" s="13">
        <v>2967</v>
      </c>
      <c r="L1487" s="13">
        <v>1061</v>
      </c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>
        <v>202.80645161290326</v>
      </c>
      <c r="AA1487" s="13">
        <v>202.80645161290323</v>
      </c>
      <c r="AB1487" s="13">
        <v>201.35483870967741</v>
      </c>
      <c r="AC1487" s="13">
        <v>164.7741935483871</v>
      </c>
      <c r="AD1487" s="13">
        <v>95.709677419354833</v>
      </c>
      <c r="AE1487" s="13">
        <v>34.225806451612904</v>
      </c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>
        <v>12</v>
      </c>
      <c r="AT1487" s="13">
        <v>10</v>
      </c>
      <c r="AU1487" s="13">
        <v>9</v>
      </c>
      <c r="AV1487" s="13">
        <v>6</v>
      </c>
      <c r="AW1487" s="13">
        <v>3</v>
      </c>
      <c r="AX1487" s="13">
        <v>1</v>
      </c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>
        <v>0.38709677419354838</v>
      </c>
      <c r="BM1487" s="13">
        <v>0.32258064516129031</v>
      </c>
      <c r="BN1487" s="13">
        <v>0.29032258064516131</v>
      </c>
      <c r="BO1487" s="13">
        <v>0.19354838709677419</v>
      </c>
      <c r="BP1487" s="13">
        <v>9.6774193548387094E-2</v>
      </c>
      <c r="BQ1487" s="13">
        <v>3.2258064516129031E-2</v>
      </c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>
        <v>34.60472222219687</v>
      </c>
    </row>
    <row r="1488" spans="1:83" x14ac:dyDescent="0.2">
      <c r="A1488" s="10" t="s">
        <v>27</v>
      </c>
      <c r="B1488" s="10">
        <v>384</v>
      </c>
      <c r="C1488" s="10" t="s">
        <v>164</v>
      </c>
      <c r="D1488" s="10">
        <v>2025</v>
      </c>
      <c r="E1488" s="13">
        <v>1</v>
      </c>
      <c r="F1488" s="13" t="s">
        <v>1802</v>
      </c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>
        <v>8</v>
      </c>
    </row>
    <row r="1489" spans="1:83" x14ac:dyDescent="0.2">
      <c r="A1489" s="10" t="s">
        <v>27</v>
      </c>
      <c r="B1489" s="10">
        <v>898</v>
      </c>
      <c r="C1489" s="10" t="s">
        <v>107</v>
      </c>
      <c r="D1489" s="10">
        <v>2025</v>
      </c>
      <c r="E1489" s="13">
        <v>1</v>
      </c>
      <c r="F1489" s="13" t="s">
        <v>1796</v>
      </c>
      <c r="G1489" s="13">
        <v>250312.85000000018</v>
      </c>
      <c r="H1489" s="13">
        <v>250312.85000000018</v>
      </c>
      <c r="I1489" s="13">
        <v>242663.85000000018</v>
      </c>
      <c r="J1489" s="13">
        <v>161311.00000000017</v>
      </c>
      <c r="K1489" s="13">
        <v>120778.00000000016</v>
      </c>
      <c r="L1489" s="13">
        <v>94834.000000000058</v>
      </c>
      <c r="M1489" s="13">
        <v>79759.000000000116</v>
      </c>
      <c r="N1489" s="13">
        <v>66921.999999999985</v>
      </c>
      <c r="O1489" s="13">
        <v>46634.999999999964</v>
      </c>
      <c r="P1489" s="13">
        <v>39449.999999999978</v>
      </c>
      <c r="Q1489" s="13">
        <v>7164.0000000000018</v>
      </c>
      <c r="R1489" s="13">
        <v>7164.0000000000018</v>
      </c>
      <c r="S1489" s="13"/>
      <c r="T1489" s="13"/>
      <c r="U1489" s="13"/>
      <c r="V1489" s="13"/>
      <c r="W1489" s="13"/>
      <c r="X1489" s="13"/>
      <c r="Y1489" s="13"/>
      <c r="Z1489" s="13">
        <v>8074.6080645161346</v>
      </c>
      <c r="AA1489" s="13">
        <v>8074.6080645161346</v>
      </c>
      <c r="AB1489" s="13">
        <v>7827.8661290322643</v>
      </c>
      <c r="AC1489" s="13">
        <v>5203.5806451612962</v>
      </c>
      <c r="AD1489" s="13">
        <v>3896.0645161290372</v>
      </c>
      <c r="AE1489" s="13">
        <v>3059.1612903225823</v>
      </c>
      <c r="AF1489" s="13">
        <v>2572.8709677419392</v>
      </c>
      <c r="AG1489" s="13">
        <v>2158.7741935483868</v>
      </c>
      <c r="AH1489" s="13">
        <v>1504.3548387096762</v>
      </c>
      <c r="AI1489" s="13">
        <v>1272.5806451612896</v>
      </c>
      <c r="AJ1489" s="13">
        <v>231.09677419354844</v>
      </c>
      <c r="AK1489" s="13">
        <v>231.09677419354844</v>
      </c>
      <c r="AL1489" s="13"/>
      <c r="AM1489" s="13"/>
      <c r="AN1489" s="13"/>
      <c r="AO1489" s="13"/>
      <c r="AP1489" s="13"/>
      <c r="AQ1489" s="13"/>
      <c r="AR1489" s="13"/>
      <c r="AS1489" s="13">
        <v>478</v>
      </c>
      <c r="AT1489" s="13">
        <v>457</v>
      </c>
      <c r="AU1489" s="13">
        <v>400</v>
      </c>
      <c r="AV1489" s="13">
        <v>146</v>
      </c>
      <c r="AW1489" s="13">
        <v>80</v>
      </c>
      <c r="AX1489" s="13">
        <v>50</v>
      </c>
      <c r="AY1489" s="13">
        <v>36</v>
      </c>
      <c r="AZ1489" s="13">
        <v>26</v>
      </c>
      <c r="BA1489" s="13">
        <v>14</v>
      </c>
      <c r="BB1489" s="13">
        <v>11</v>
      </c>
      <c r="BC1489" s="13">
        <v>1</v>
      </c>
      <c r="BD1489" s="13">
        <v>1</v>
      </c>
      <c r="BE1489" s="13"/>
      <c r="BF1489" s="13"/>
      <c r="BG1489" s="13"/>
      <c r="BH1489" s="13"/>
      <c r="BI1489" s="13"/>
      <c r="BJ1489" s="13"/>
      <c r="BK1489" s="13"/>
      <c r="BL1489" s="13">
        <v>15.419354838709678</v>
      </c>
      <c r="BM1489" s="13">
        <v>14.741935483870968</v>
      </c>
      <c r="BN1489" s="13">
        <v>12.903225806451612</v>
      </c>
      <c r="BO1489" s="13">
        <v>4.709677419354839</v>
      </c>
      <c r="BP1489" s="13">
        <v>2.5806451612903225</v>
      </c>
      <c r="BQ1489" s="13">
        <v>1.6129032258064515</v>
      </c>
      <c r="BR1489" s="13">
        <v>1.1612903225806452</v>
      </c>
      <c r="BS1489" s="13">
        <v>0.83870967741935487</v>
      </c>
      <c r="BT1489" s="13">
        <v>0.45161290322580644</v>
      </c>
      <c r="BU1489" s="13">
        <v>0.35483870967741937</v>
      </c>
      <c r="BV1489" s="13">
        <v>3.2258064516129031E-2</v>
      </c>
      <c r="BW1489" s="13">
        <v>3.2258064516129031E-2</v>
      </c>
      <c r="BX1489" s="13"/>
      <c r="BY1489" s="13"/>
      <c r="BZ1489" s="13"/>
      <c r="CA1489" s="13"/>
      <c r="CB1489" s="13"/>
      <c r="CC1489" s="13"/>
      <c r="CD1489" s="13"/>
      <c r="CE1489" s="13">
        <v>186.5922222222155</v>
      </c>
    </row>
    <row r="1490" spans="1:83" x14ac:dyDescent="0.2">
      <c r="A1490" s="10" t="s">
        <v>27</v>
      </c>
      <c r="B1490" s="10">
        <v>550</v>
      </c>
      <c r="C1490" s="10" t="s">
        <v>178</v>
      </c>
      <c r="D1490" s="10">
        <v>2025</v>
      </c>
      <c r="E1490" s="13">
        <v>1</v>
      </c>
      <c r="F1490" s="13" t="s">
        <v>1797</v>
      </c>
      <c r="G1490" s="13">
        <v>11732.970000000008</v>
      </c>
      <c r="H1490" s="13">
        <v>11732.970000000001</v>
      </c>
      <c r="I1490" s="13">
        <v>9885.9700000000012</v>
      </c>
      <c r="J1490" s="13">
        <v>4515.0200000000004</v>
      </c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>
        <v>378.48290322580675</v>
      </c>
      <c r="AA1490" s="13">
        <v>378.48290322580647</v>
      </c>
      <c r="AB1490" s="13">
        <v>318.90225806451616</v>
      </c>
      <c r="AC1490" s="13">
        <v>145.64580645161291</v>
      </c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>
        <v>74</v>
      </c>
      <c r="AT1490" s="13">
        <v>45</v>
      </c>
      <c r="AU1490" s="13">
        <v>23</v>
      </c>
      <c r="AV1490" s="13">
        <v>7</v>
      </c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>
        <v>2.3870967741935485</v>
      </c>
      <c r="BM1490" s="13">
        <v>1.4516129032258065</v>
      </c>
      <c r="BN1490" s="13">
        <v>0.74193548387096775</v>
      </c>
      <c r="BO1490" s="13">
        <v>0.22580645161290322</v>
      </c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>
        <v>173.24055555605329</v>
      </c>
    </row>
    <row r="1491" spans="1:83" x14ac:dyDescent="0.2">
      <c r="A1491" s="10" t="s">
        <v>27</v>
      </c>
      <c r="B1491" s="10">
        <v>516</v>
      </c>
      <c r="C1491" s="10" t="s">
        <v>119</v>
      </c>
      <c r="D1491" s="10">
        <v>2025</v>
      </c>
      <c r="E1491" s="13">
        <v>1</v>
      </c>
      <c r="F1491" s="13" t="s">
        <v>1798</v>
      </c>
      <c r="G1491" s="13">
        <v>93380.940000000119</v>
      </c>
      <c r="H1491" s="13">
        <v>93380.940000000061</v>
      </c>
      <c r="I1491" s="13">
        <v>90605.97000000003</v>
      </c>
      <c r="J1491" s="13">
        <v>73295</v>
      </c>
      <c r="K1491" s="13">
        <v>65604.999999999927</v>
      </c>
      <c r="L1491" s="13">
        <v>59444.999999999942</v>
      </c>
      <c r="M1491" s="13">
        <v>52951.999999999964</v>
      </c>
      <c r="N1491" s="13">
        <v>50250.999999999964</v>
      </c>
      <c r="O1491" s="13">
        <v>37311.999999999964</v>
      </c>
      <c r="P1491" s="13">
        <v>23525.999999999982</v>
      </c>
      <c r="Q1491" s="13">
        <v>5500</v>
      </c>
      <c r="R1491" s="13">
        <v>5500</v>
      </c>
      <c r="S1491" s="13"/>
      <c r="T1491" s="13"/>
      <c r="U1491" s="13"/>
      <c r="V1491" s="13"/>
      <c r="W1491" s="13"/>
      <c r="X1491" s="13"/>
      <c r="Y1491" s="13"/>
      <c r="Z1491" s="13">
        <v>3012.288387096778</v>
      </c>
      <c r="AA1491" s="13">
        <v>3012.2883870967762</v>
      </c>
      <c r="AB1491" s="13">
        <v>2922.7732258064525</v>
      </c>
      <c r="AC1491" s="13">
        <v>2364.3548387096776</v>
      </c>
      <c r="AD1491" s="13">
        <v>2116.2903225806426</v>
      </c>
      <c r="AE1491" s="13">
        <v>1917.5806451612884</v>
      </c>
      <c r="AF1491" s="13">
        <v>1708.1290322580633</v>
      </c>
      <c r="AG1491" s="13">
        <v>1620.9999999999989</v>
      </c>
      <c r="AH1491" s="13">
        <v>1203.6129032258052</v>
      </c>
      <c r="AI1491" s="13">
        <v>758.90322580645102</v>
      </c>
      <c r="AJ1491" s="13">
        <v>177.41935483870967</v>
      </c>
      <c r="AK1491" s="13">
        <v>177.41935483870967</v>
      </c>
      <c r="AL1491" s="13"/>
      <c r="AM1491" s="13"/>
      <c r="AN1491" s="13"/>
      <c r="AO1491" s="13"/>
      <c r="AP1491" s="13"/>
      <c r="AQ1491" s="13"/>
      <c r="AR1491" s="13"/>
      <c r="AS1491" s="13">
        <v>136</v>
      </c>
      <c r="AT1491" s="13">
        <v>125</v>
      </c>
      <c r="AU1491" s="13">
        <v>100</v>
      </c>
      <c r="AV1491" s="13">
        <v>49</v>
      </c>
      <c r="AW1491" s="13">
        <v>36</v>
      </c>
      <c r="AX1491" s="13">
        <v>29</v>
      </c>
      <c r="AY1491" s="13">
        <v>23</v>
      </c>
      <c r="AZ1491" s="13">
        <v>21</v>
      </c>
      <c r="BA1491" s="13">
        <v>13</v>
      </c>
      <c r="BB1491" s="13">
        <v>7</v>
      </c>
      <c r="BC1491" s="13">
        <v>1</v>
      </c>
      <c r="BD1491" s="13">
        <v>1</v>
      </c>
      <c r="BE1491" s="13"/>
      <c r="BF1491" s="13"/>
      <c r="BG1491" s="13"/>
      <c r="BH1491" s="13"/>
      <c r="BI1491" s="13"/>
      <c r="BJ1491" s="13"/>
      <c r="BK1491" s="13"/>
      <c r="BL1491" s="13">
        <v>4.387096774193548</v>
      </c>
      <c r="BM1491" s="13">
        <v>4.032258064516129</v>
      </c>
      <c r="BN1491" s="13">
        <v>3.225806451612903</v>
      </c>
      <c r="BO1491" s="13">
        <v>1.5806451612903225</v>
      </c>
      <c r="BP1491" s="13">
        <v>1.1612903225806452</v>
      </c>
      <c r="BQ1491" s="13">
        <v>0.93548387096774188</v>
      </c>
      <c r="BR1491" s="13">
        <v>0.74193548387096775</v>
      </c>
      <c r="BS1491" s="13">
        <v>0.67741935483870963</v>
      </c>
      <c r="BT1491" s="13">
        <v>0.41935483870967744</v>
      </c>
      <c r="BU1491" s="13">
        <v>0.22580645161290322</v>
      </c>
      <c r="BV1491" s="13">
        <v>3.2258064516129031E-2</v>
      </c>
      <c r="BW1491" s="13">
        <v>3.2258064516129031E-2</v>
      </c>
      <c r="BX1491" s="13"/>
      <c r="BY1491" s="13"/>
      <c r="BZ1491" s="13"/>
      <c r="CA1491" s="13"/>
      <c r="CB1491" s="13"/>
      <c r="CC1491" s="13"/>
      <c r="CD1491" s="13"/>
      <c r="CE1491" s="13">
        <v>133.40805555550847</v>
      </c>
    </row>
    <row r="1492" spans="1:83" x14ac:dyDescent="0.2">
      <c r="A1492" s="10" t="s">
        <v>27</v>
      </c>
      <c r="B1492" s="10">
        <v>820</v>
      </c>
      <c r="C1492" s="10" t="s">
        <v>134</v>
      </c>
      <c r="D1492" s="10">
        <v>2025</v>
      </c>
      <c r="E1492" s="13">
        <v>1</v>
      </c>
      <c r="F1492" s="13" t="s">
        <v>1803</v>
      </c>
      <c r="G1492" s="13">
        <v>182048.97000000023</v>
      </c>
      <c r="H1492" s="13">
        <v>182048.97000000035</v>
      </c>
      <c r="I1492" s="13">
        <v>175884.02000000034</v>
      </c>
      <c r="J1492" s="13">
        <v>133210.00000000049</v>
      </c>
      <c r="K1492" s="13">
        <v>111904.00000000047</v>
      </c>
      <c r="L1492" s="13">
        <v>102252.00000000012</v>
      </c>
      <c r="M1492" s="13">
        <v>100142.00000000009</v>
      </c>
      <c r="N1492" s="13">
        <v>94901.000000000058</v>
      </c>
      <c r="O1492" s="13">
        <v>85172.000000000058</v>
      </c>
      <c r="P1492" s="13">
        <v>77555.000000000058</v>
      </c>
      <c r="Q1492" s="13">
        <v>25152.000000000007</v>
      </c>
      <c r="R1492" s="13">
        <v>25152.000000000007</v>
      </c>
      <c r="S1492" s="13">
        <v>8088</v>
      </c>
      <c r="T1492" s="13"/>
      <c r="U1492" s="13"/>
      <c r="V1492" s="13"/>
      <c r="W1492" s="13"/>
      <c r="X1492" s="13"/>
      <c r="Y1492" s="13"/>
      <c r="Z1492" s="13">
        <v>5872.5474193548462</v>
      </c>
      <c r="AA1492" s="13">
        <v>5872.5474193548498</v>
      </c>
      <c r="AB1492" s="13">
        <v>5673.6780645161398</v>
      </c>
      <c r="AC1492" s="13">
        <v>4297.0967741935647</v>
      </c>
      <c r="AD1492" s="13">
        <v>3609.8064516129184</v>
      </c>
      <c r="AE1492" s="13">
        <v>3298.4516129032295</v>
      </c>
      <c r="AF1492" s="13">
        <v>3230.3870967741964</v>
      </c>
      <c r="AG1492" s="13">
        <v>3061.3225806451633</v>
      </c>
      <c r="AH1492" s="13">
        <v>2747.4838709677438</v>
      </c>
      <c r="AI1492" s="13">
        <v>2501.7741935483891</v>
      </c>
      <c r="AJ1492" s="13">
        <v>811.35483870967767</v>
      </c>
      <c r="AK1492" s="13">
        <v>811.35483870967767</v>
      </c>
      <c r="AL1492" s="13">
        <v>260.90322580645159</v>
      </c>
      <c r="AM1492" s="13"/>
      <c r="AN1492" s="13"/>
      <c r="AO1492" s="13"/>
      <c r="AP1492" s="13"/>
      <c r="AQ1492" s="13"/>
      <c r="AR1492" s="13"/>
      <c r="AS1492" s="13">
        <v>298</v>
      </c>
      <c r="AT1492" s="13">
        <v>267</v>
      </c>
      <c r="AU1492" s="13">
        <v>218</v>
      </c>
      <c r="AV1492" s="13">
        <v>81</v>
      </c>
      <c r="AW1492" s="13">
        <v>46</v>
      </c>
      <c r="AX1492" s="13">
        <v>35</v>
      </c>
      <c r="AY1492" s="13">
        <v>33</v>
      </c>
      <c r="AZ1492" s="13">
        <v>29</v>
      </c>
      <c r="BA1492" s="13">
        <v>23</v>
      </c>
      <c r="BB1492" s="13">
        <v>20</v>
      </c>
      <c r="BC1492" s="13">
        <v>4</v>
      </c>
      <c r="BD1492" s="13">
        <v>4</v>
      </c>
      <c r="BE1492" s="13">
        <v>1</v>
      </c>
      <c r="BF1492" s="13"/>
      <c r="BG1492" s="13"/>
      <c r="BH1492" s="13"/>
      <c r="BI1492" s="13"/>
      <c r="BJ1492" s="13"/>
      <c r="BK1492" s="13"/>
      <c r="BL1492" s="13">
        <v>9.612903225806452</v>
      </c>
      <c r="BM1492" s="13">
        <v>8.612903225806452</v>
      </c>
      <c r="BN1492" s="13">
        <v>7.032258064516129</v>
      </c>
      <c r="BO1492" s="13">
        <v>2.6129032258064515</v>
      </c>
      <c r="BP1492" s="13">
        <v>1.4838709677419355</v>
      </c>
      <c r="BQ1492" s="13">
        <v>1.1290322580645162</v>
      </c>
      <c r="BR1492" s="13">
        <v>1.064516129032258</v>
      </c>
      <c r="BS1492" s="13">
        <v>0.93548387096774188</v>
      </c>
      <c r="BT1492" s="13">
        <v>0.74193548387096775</v>
      </c>
      <c r="BU1492" s="13">
        <v>0.64516129032258063</v>
      </c>
      <c r="BV1492" s="13">
        <v>0.12903225806451613</v>
      </c>
      <c r="BW1492" s="13">
        <v>0.12903225806451613</v>
      </c>
      <c r="BX1492" s="13">
        <v>3.2258064516129031E-2</v>
      </c>
      <c r="BY1492" s="13"/>
      <c r="BZ1492" s="13"/>
      <c r="CA1492" s="13"/>
      <c r="CB1492" s="13"/>
      <c r="CC1492" s="13"/>
      <c r="CD1492" s="13"/>
      <c r="CE1492" s="13">
        <v>197.5341666673869</v>
      </c>
    </row>
    <row r="1493" spans="1:83" x14ac:dyDescent="0.2">
      <c r="A1493" s="10" t="s">
        <v>27</v>
      </c>
      <c r="B1493" s="10">
        <v>807</v>
      </c>
      <c r="C1493" s="10" t="s">
        <v>155</v>
      </c>
      <c r="D1493" s="10">
        <v>2025</v>
      </c>
      <c r="E1493" s="13">
        <v>1</v>
      </c>
      <c r="F1493" s="13" t="s">
        <v>1792</v>
      </c>
      <c r="G1493" s="13">
        <v>9596</v>
      </c>
      <c r="H1493" s="13">
        <v>9596</v>
      </c>
      <c r="I1493" s="13">
        <v>9228</v>
      </c>
      <c r="J1493" s="13">
        <v>7621</v>
      </c>
      <c r="K1493" s="13">
        <v>5593</v>
      </c>
      <c r="L1493" s="13">
        <v>5593</v>
      </c>
      <c r="M1493" s="13">
        <v>5593</v>
      </c>
      <c r="N1493" s="13">
        <v>3000</v>
      </c>
      <c r="O1493" s="13">
        <v>3000</v>
      </c>
      <c r="P1493" s="13">
        <v>3000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>
        <v>309.54838709677421</v>
      </c>
      <c r="AA1493" s="13">
        <v>309.54838709677421</v>
      </c>
      <c r="AB1493" s="13">
        <v>297.67741935483872</v>
      </c>
      <c r="AC1493" s="13">
        <v>245.83870967741936</v>
      </c>
      <c r="AD1493" s="13">
        <v>180.41935483870967</v>
      </c>
      <c r="AE1493" s="13">
        <v>180.41935483870967</v>
      </c>
      <c r="AF1493" s="13">
        <v>180.41935483870967</v>
      </c>
      <c r="AG1493" s="13">
        <v>96.774193548387103</v>
      </c>
      <c r="AH1493" s="13">
        <v>96.774193548387103</v>
      </c>
      <c r="AI1493" s="13">
        <v>96.774193548387103</v>
      </c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>
        <v>13</v>
      </c>
      <c r="AT1493" s="13">
        <v>13</v>
      </c>
      <c r="AU1493" s="13">
        <v>11</v>
      </c>
      <c r="AV1493" s="13">
        <v>6</v>
      </c>
      <c r="AW1493" s="13">
        <v>3</v>
      </c>
      <c r="AX1493" s="13">
        <v>3</v>
      </c>
      <c r="AY1493" s="13">
        <v>3</v>
      </c>
      <c r="AZ1493" s="13">
        <v>1</v>
      </c>
      <c r="BA1493" s="13">
        <v>1</v>
      </c>
      <c r="BB1493" s="13">
        <v>1</v>
      </c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>
        <v>0.41935483870967744</v>
      </c>
      <c r="BM1493" s="13">
        <v>0.41935483870967744</v>
      </c>
      <c r="BN1493" s="13">
        <v>0.35483870967741937</v>
      </c>
      <c r="BO1493" s="13">
        <v>0.19354838709677419</v>
      </c>
      <c r="BP1493" s="13">
        <v>9.6774193548387094E-2</v>
      </c>
      <c r="BQ1493" s="13">
        <v>9.6774193548387094E-2</v>
      </c>
      <c r="BR1493" s="13">
        <v>9.6774193548387094E-2</v>
      </c>
      <c r="BS1493" s="13">
        <v>3.2258064516129031E-2</v>
      </c>
      <c r="BT1493" s="13">
        <v>3.2258064516129031E-2</v>
      </c>
      <c r="BU1493" s="13">
        <v>3.2258064516129031E-2</v>
      </c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>
        <v>8.2905555554316379</v>
      </c>
    </row>
    <row r="1494" spans="1:83" x14ac:dyDescent="0.2">
      <c r="A1494" s="10" t="s">
        <v>27</v>
      </c>
      <c r="B1494" s="10">
        <v>525</v>
      </c>
      <c r="C1494" s="10" t="s">
        <v>125</v>
      </c>
      <c r="D1494" s="10">
        <v>2025</v>
      </c>
      <c r="E1494" s="13">
        <v>1</v>
      </c>
      <c r="F1494" s="13" t="s">
        <v>1791</v>
      </c>
      <c r="G1494" s="13">
        <v>1457</v>
      </c>
      <c r="H1494" s="13">
        <v>1457</v>
      </c>
      <c r="I1494" s="13">
        <v>1457</v>
      </c>
      <c r="J1494" s="13">
        <v>738</v>
      </c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>
        <v>47</v>
      </c>
      <c r="AA1494" s="13">
        <v>47</v>
      </c>
      <c r="AB1494" s="13">
        <v>47</v>
      </c>
      <c r="AC1494" s="13">
        <v>23.806451612903224</v>
      </c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>
        <v>3</v>
      </c>
      <c r="AT1494" s="13">
        <v>3</v>
      </c>
      <c r="AU1494" s="13">
        <v>3</v>
      </c>
      <c r="AV1494" s="13">
        <v>1</v>
      </c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>
        <v>9.6774193548387094E-2</v>
      </c>
      <c r="BM1494" s="13">
        <v>9.6774193548387094E-2</v>
      </c>
      <c r="BN1494" s="13">
        <v>9.6774193548387094E-2</v>
      </c>
      <c r="BO1494" s="13">
        <v>3.2258064516129031E-2</v>
      </c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>
        <v>8.1474999999627471</v>
      </c>
    </row>
    <row r="1495" spans="1:83" x14ac:dyDescent="0.2">
      <c r="A1495" s="10" t="s">
        <v>27</v>
      </c>
      <c r="B1495" s="10">
        <v>552</v>
      </c>
      <c r="C1495" s="10" t="s">
        <v>180</v>
      </c>
      <c r="D1495" s="10">
        <v>2025</v>
      </c>
      <c r="E1495" s="13">
        <v>1</v>
      </c>
      <c r="F1495" s="13" t="s">
        <v>1795</v>
      </c>
      <c r="G1495" s="13">
        <v>300</v>
      </c>
      <c r="H1495" s="13">
        <v>300</v>
      </c>
      <c r="I1495" s="13">
        <v>300</v>
      </c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>
        <v>9.67741935483871</v>
      </c>
      <c r="AA1495" s="13">
        <v>9.67741935483871</v>
      </c>
      <c r="AB1495" s="13">
        <v>9.67741935483871</v>
      </c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>
        <v>1</v>
      </c>
      <c r="AT1495" s="13">
        <v>1</v>
      </c>
      <c r="AU1495" s="13">
        <v>1</v>
      </c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>
        <v>3.2258064516129031E-2</v>
      </c>
      <c r="BM1495" s="13">
        <v>3.2258064516129031E-2</v>
      </c>
      <c r="BN1495" s="13">
        <v>3.2258064516129031E-2</v>
      </c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</row>
    <row r="1496" spans="1:83" x14ac:dyDescent="0.2">
      <c r="A1496" s="10" t="s">
        <v>27</v>
      </c>
      <c r="B1496" s="10">
        <v>803</v>
      </c>
      <c r="C1496" s="10" t="s">
        <v>154</v>
      </c>
      <c r="D1496" s="10">
        <v>2025</v>
      </c>
      <c r="E1496" s="13">
        <v>1</v>
      </c>
      <c r="F1496" s="13" t="s">
        <v>1789</v>
      </c>
      <c r="G1496" s="13">
        <v>18411</v>
      </c>
      <c r="H1496" s="13">
        <v>18411</v>
      </c>
      <c r="I1496" s="13">
        <v>17797</v>
      </c>
      <c r="J1496" s="13">
        <v>10070</v>
      </c>
      <c r="K1496" s="13">
        <v>4516</v>
      </c>
      <c r="L1496" s="13">
        <v>4516</v>
      </c>
      <c r="M1496" s="13">
        <v>4516</v>
      </c>
      <c r="N1496" s="13">
        <v>4516</v>
      </c>
      <c r="O1496" s="13">
        <v>3000</v>
      </c>
      <c r="P1496" s="13">
        <v>3000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>
        <v>593.90322580645159</v>
      </c>
      <c r="AA1496" s="13">
        <v>593.90322580645159</v>
      </c>
      <c r="AB1496" s="13">
        <v>574.09677419354841</v>
      </c>
      <c r="AC1496" s="13">
        <v>324.83870967741933</v>
      </c>
      <c r="AD1496" s="13">
        <v>145.67741935483872</v>
      </c>
      <c r="AE1496" s="13">
        <v>145.67741935483872</v>
      </c>
      <c r="AF1496" s="13">
        <v>145.67741935483872</v>
      </c>
      <c r="AG1496" s="13">
        <v>145.67741935483872</v>
      </c>
      <c r="AH1496" s="13">
        <v>96.774193548387103</v>
      </c>
      <c r="AI1496" s="13">
        <v>96.774193548387103</v>
      </c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>
        <v>41</v>
      </c>
      <c r="AT1496" s="13">
        <v>39</v>
      </c>
      <c r="AU1496" s="13">
        <v>33</v>
      </c>
      <c r="AV1496" s="13">
        <v>11</v>
      </c>
      <c r="AW1496" s="13">
        <v>2</v>
      </c>
      <c r="AX1496" s="13">
        <v>2</v>
      </c>
      <c r="AY1496" s="13">
        <v>2</v>
      </c>
      <c r="AZ1496" s="13">
        <v>2</v>
      </c>
      <c r="BA1496" s="13">
        <v>1</v>
      </c>
      <c r="BB1496" s="13">
        <v>1</v>
      </c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>
        <v>1.3225806451612903</v>
      </c>
      <c r="BM1496" s="13">
        <v>1.2580645161290323</v>
      </c>
      <c r="BN1496" s="13">
        <v>1.064516129032258</v>
      </c>
      <c r="BO1496" s="13">
        <v>0.35483870967741937</v>
      </c>
      <c r="BP1496" s="13">
        <v>6.4516129032258063E-2</v>
      </c>
      <c r="BQ1496" s="13">
        <v>6.4516129032258063E-2</v>
      </c>
      <c r="BR1496" s="13">
        <v>6.4516129032258063E-2</v>
      </c>
      <c r="BS1496" s="13">
        <v>6.4516129032258063E-2</v>
      </c>
      <c r="BT1496" s="13">
        <v>3.2258064516129031E-2</v>
      </c>
      <c r="BU1496" s="13">
        <v>3.2258064516129031E-2</v>
      </c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>
        <v>18.971666666867677</v>
      </c>
    </row>
    <row r="1497" spans="1:83" x14ac:dyDescent="0.2">
      <c r="A1497" s="10" t="s">
        <v>29</v>
      </c>
      <c r="B1497" s="10">
        <v>803</v>
      </c>
      <c r="C1497" s="10" t="s">
        <v>154</v>
      </c>
      <c r="D1497" s="10">
        <v>2025</v>
      </c>
      <c r="E1497" s="13">
        <v>1</v>
      </c>
      <c r="F1497" s="13" t="s">
        <v>1812</v>
      </c>
      <c r="G1497" s="13">
        <v>18017.000000000004</v>
      </c>
      <c r="H1497" s="13">
        <v>18017</v>
      </c>
      <c r="I1497" s="13">
        <v>17948</v>
      </c>
      <c r="J1497" s="13">
        <v>16441</v>
      </c>
      <c r="K1497" s="13">
        <v>15129</v>
      </c>
      <c r="L1497" s="13">
        <v>14329</v>
      </c>
      <c r="M1497" s="13">
        <v>11016</v>
      </c>
      <c r="N1497" s="13">
        <v>9798</v>
      </c>
      <c r="O1497" s="13">
        <v>6400</v>
      </c>
      <c r="P1497" s="13">
        <v>6400</v>
      </c>
      <c r="Q1497" s="13">
        <v>6400</v>
      </c>
      <c r="R1497" s="13">
        <v>6400</v>
      </c>
      <c r="S1497" s="13"/>
      <c r="T1497" s="13"/>
      <c r="U1497" s="13"/>
      <c r="V1497" s="13"/>
      <c r="W1497" s="13"/>
      <c r="X1497" s="13"/>
      <c r="Y1497" s="13"/>
      <c r="Z1497" s="13">
        <v>581.19354838709694</v>
      </c>
      <c r="AA1497" s="13">
        <v>581.19354838709683</v>
      </c>
      <c r="AB1497" s="13">
        <v>578.9677419354839</v>
      </c>
      <c r="AC1497" s="13">
        <v>530.35483870967744</v>
      </c>
      <c r="AD1497" s="13">
        <v>488.03225806451616</v>
      </c>
      <c r="AE1497" s="13">
        <v>462.22580645161293</v>
      </c>
      <c r="AF1497" s="13">
        <v>355.35483870967744</v>
      </c>
      <c r="AG1497" s="13">
        <v>316.06451612903226</v>
      </c>
      <c r="AH1497" s="13">
        <v>206.45161290322579</v>
      </c>
      <c r="AI1497" s="13">
        <v>206.45161290322579</v>
      </c>
      <c r="AJ1497" s="13">
        <v>206.45161290322579</v>
      </c>
      <c r="AK1497" s="13">
        <v>206.45161290322579</v>
      </c>
      <c r="AL1497" s="13"/>
      <c r="AM1497" s="13"/>
      <c r="AN1497" s="13"/>
      <c r="AO1497" s="13"/>
      <c r="AP1497" s="13"/>
      <c r="AQ1497" s="13"/>
      <c r="AR1497" s="13"/>
      <c r="AS1497" s="13">
        <v>19</v>
      </c>
      <c r="AT1497" s="13">
        <v>16</v>
      </c>
      <c r="AU1497" s="13">
        <v>15</v>
      </c>
      <c r="AV1497" s="13">
        <v>10</v>
      </c>
      <c r="AW1497" s="13">
        <v>8</v>
      </c>
      <c r="AX1497" s="13">
        <v>7</v>
      </c>
      <c r="AY1497" s="13">
        <v>4</v>
      </c>
      <c r="AZ1497" s="13">
        <v>3</v>
      </c>
      <c r="BA1497" s="13">
        <v>1</v>
      </c>
      <c r="BB1497" s="13">
        <v>1</v>
      </c>
      <c r="BC1497" s="13">
        <v>1</v>
      </c>
      <c r="BD1497" s="13">
        <v>1</v>
      </c>
      <c r="BE1497" s="13"/>
      <c r="BF1497" s="13"/>
      <c r="BG1497" s="13"/>
      <c r="BH1497" s="13"/>
      <c r="BI1497" s="13"/>
      <c r="BJ1497" s="13"/>
      <c r="BK1497" s="13"/>
      <c r="BL1497" s="13">
        <v>0.61290322580645162</v>
      </c>
      <c r="BM1497" s="13">
        <v>0.5161290322580645</v>
      </c>
      <c r="BN1497" s="13">
        <v>0.4838709677419355</v>
      </c>
      <c r="BO1497" s="13">
        <v>0.32258064516129031</v>
      </c>
      <c r="BP1497" s="13">
        <v>0.25806451612903225</v>
      </c>
      <c r="BQ1497" s="13">
        <v>0.22580645161290322</v>
      </c>
      <c r="BR1497" s="13">
        <v>0.12903225806451613</v>
      </c>
      <c r="BS1497" s="13">
        <v>9.6774193548387094E-2</v>
      </c>
      <c r="BT1497" s="13">
        <v>3.2258064516129031E-2</v>
      </c>
      <c r="BU1497" s="13">
        <v>3.2258064516129031E-2</v>
      </c>
      <c r="BV1497" s="13">
        <v>3.2258064516129031E-2</v>
      </c>
      <c r="BW1497" s="13">
        <v>3.2258064516129031E-2</v>
      </c>
      <c r="BX1497" s="13"/>
      <c r="BY1497" s="13"/>
      <c r="BZ1497" s="13"/>
      <c r="CA1497" s="13"/>
      <c r="CB1497" s="13"/>
      <c r="CC1497" s="13"/>
      <c r="CD1497" s="13"/>
      <c r="CE1497" s="13">
        <v>116.2380555558484</v>
      </c>
    </row>
    <row r="1498" spans="1:83" x14ac:dyDescent="0.2">
      <c r="A1498" s="10" t="s">
        <v>29</v>
      </c>
      <c r="B1498" s="10">
        <v>848</v>
      </c>
      <c r="C1498" s="10" t="s">
        <v>160</v>
      </c>
      <c r="D1498" s="10">
        <v>2025</v>
      </c>
      <c r="E1498" s="13">
        <v>1</v>
      </c>
      <c r="F1498" s="13" t="s">
        <v>1813</v>
      </c>
      <c r="G1498" s="13">
        <v>179547.99999999988</v>
      </c>
      <c r="H1498" s="13">
        <v>180862.99999999988</v>
      </c>
      <c r="I1498" s="13">
        <v>176061.99999999994</v>
      </c>
      <c r="J1498" s="13">
        <v>150059.00000000012</v>
      </c>
      <c r="K1498" s="13">
        <v>138635.00000000015</v>
      </c>
      <c r="L1498" s="13">
        <v>130639.00000000003</v>
      </c>
      <c r="M1498" s="13">
        <v>126418.00000000003</v>
      </c>
      <c r="N1498" s="13">
        <v>122490.00000000001</v>
      </c>
      <c r="O1498" s="13">
        <v>116156.00000000003</v>
      </c>
      <c r="P1498" s="13">
        <v>111497.00000000003</v>
      </c>
      <c r="Q1498" s="13">
        <v>84870</v>
      </c>
      <c r="R1498" s="13">
        <v>84870</v>
      </c>
      <c r="S1498" s="13">
        <v>71886</v>
      </c>
      <c r="T1498" s="13">
        <v>44676</v>
      </c>
      <c r="U1498" s="13">
        <v>44676</v>
      </c>
      <c r="V1498" s="13">
        <v>33514</v>
      </c>
      <c r="W1498" s="13"/>
      <c r="X1498" s="13"/>
      <c r="Y1498" s="13"/>
      <c r="Z1498" s="13">
        <v>5791.870967741932</v>
      </c>
      <c r="AA1498" s="13">
        <v>5834.2903225806413</v>
      </c>
      <c r="AB1498" s="13">
        <v>5679.4193548387075</v>
      </c>
      <c r="AC1498" s="13">
        <v>4840.6129032258104</v>
      </c>
      <c r="AD1498" s="13">
        <v>4472.0967741935528</v>
      </c>
      <c r="AE1498" s="13">
        <v>4214.1612903225814</v>
      </c>
      <c r="AF1498" s="13">
        <v>4078.0000000000009</v>
      </c>
      <c r="AG1498" s="13">
        <v>3951.2903225806458</v>
      </c>
      <c r="AH1498" s="13">
        <v>3746.9677419354848</v>
      </c>
      <c r="AI1498" s="13">
        <v>3596.6774193548395</v>
      </c>
      <c r="AJ1498" s="13">
        <v>2737.7419354838707</v>
      </c>
      <c r="AK1498" s="13">
        <v>2737.7419354838707</v>
      </c>
      <c r="AL1498" s="13">
        <v>2318.9032258064517</v>
      </c>
      <c r="AM1498" s="13">
        <v>1441.1612903225807</v>
      </c>
      <c r="AN1498" s="13">
        <v>1441.1612903225807</v>
      </c>
      <c r="AO1498" s="13">
        <v>1081.0967741935483</v>
      </c>
      <c r="AP1498" s="13"/>
      <c r="AQ1498" s="13"/>
      <c r="AR1498" s="13"/>
      <c r="AS1498" s="13">
        <v>201</v>
      </c>
      <c r="AT1498" s="13">
        <v>178</v>
      </c>
      <c r="AU1498" s="13">
        <v>138</v>
      </c>
      <c r="AV1498" s="13">
        <v>57</v>
      </c>
      <c r="AW1498" s="13">
        <v>38</v>
      </c>
      <c r="AX1498" s="13">
        <v>29</v>
      </c>
      <c r="AY1498" s="13">
        <v>25</v>
      </c>
      <c r="AZ1498" s="13">
        <v>22</v>
      </c>
      <c r="BA1498" s="13">
        <v>18</v>
      </c>
      <c r="BB1498" s="13">
        <v>16</v>
      </c>
      <c r="BC1498" s="13">
        <v>8</v>
      </c>
      <c r="BD1498" s="13">
        <v>8</v>
      </c>
      <c r="BE1498" s="13">
        <v>6</v>
      </c>
      <c r="BF1498" s="13">
        <v>3</v>
      </c>
      <c r="BG1498" s="13">
        <v>3</v>
      </c>
      <c r="BH1498" s="13">
        <v>2</v>
      </c>
      <c r="BI1498" s="13"/>
      <c r="BJ1498" s="13"/>
      <c r="BK1498" s="13"/>
      <c r="BL1498" s="13">
        <v>6.4838709677419351</v>
      </c>
      <c r="BM1498" s="13">
        <v>5.741935483870968</v>
      </c>
      <c r="BN1498" s="13">
        <v>4.4516129032258061</v>
      </c>
      <c r="BO1498" s="13">
        <v>1.8387096774193548</v>
      </c>
      <c r="BP1498" s="13">
        <v>1.2258064516129032</v>
      </c>
      <c r="BQ1498" s="13">
        <v>0.93548387096774188</v>
      </c>
      <c r="BR1498" s="13">
        <v>0.80645161290322576</v>
      </c>
      <c r="BS1498" s="13">
        <v>0.70967741935483875</v>
      </c>
      <c r="BT1498" s="13">
        <v>0.58064516129032262</v>
      </c>
      <c r="BU1498" s="13">
        <v>0.5161290322580645</v>
      </c>
      <c r="BV1498" s="13">
        <v>0.25806451612903225</v>
      </c>
      <c r="BW1498" s="13">
        <v>0.25806451612903225</v>
      </c>
      <c r="BX1498" s="13">
        <v>0.19354838709677419</v>
      </c>
      <c r="BY1498" s="13">
        <v>9.6774193548387094E-2</v>
      </c>
      <c r="BZ1498" s="13">
        <v>9.6774193548387094E-2</v>
      </c>
      <c r="CA1498" s="13">
        <v>6.4516129032258063E-2</v>
      </c>
      <c r="CB1498" s="13"/>
      <c r="CC1498" s="13"/>
      <c r="CD1498" s="13"/>
      <c r="CE1498" s="13">
        <v>166.06305555543861</v>
      </c>
    </row>
    <row r="1499" spans="1:83" x14ac:dyDescent="0.2">
      <c r="A1499" s="10" t="s">
        <v>29</v>
      </c>
      <c r="B1499" s="10">
        <v>546</v>
      </c>
      <c r="C1499" s="10" t="s">
        <v>176</v>
      </c>
      <c r="D1499" s="10">
        <v>2025</v>
      </c>
      <c r="E1499" s="13">
        <v>1</v>
      </c>
      <c r="F1499" s="13" t="s">
        <v>1805</v>
      </c>
      <c r="G1499" s="13">
        <v>26777</v>
      </c>
      <c r="H1499" s="13">
        <v>26777</v>
      </c>
      <c r="I1499" s="13">
        <v>25830</v>
      </c>
      <c r="J1499" s="13">
        <v>16578</v>
      </c>
      <c r="K1499" s="13">
        <v>13053.000000000002</v>
      </c>
      <c r="L1499" s="13">
        <v>8856</v>
      </c>
      <c r="M1499" s="13">
        <v>7781</v>
      </c>
      <c r="N1499" s="13">
        <v>7781</v>
      </c>
      <c r="O1499" s="13">
        <v>6131</v>
      </c>
      <c r="P1499" s="13">
        <v>6131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>
        <v>863.77419354838707</v>
      </c>
      <c r="AA1499" s="13">
        <v>863.77419354838707</v>
      </c>
      <c r="AB1499" s="13">
        <v>833.22580645161293</v>
      </c>
      <c r="AC1499" s="13">
        <v>534.77419354838707</v>
      </c>
      <c r="AD1499" s="13">
        <v>421.06451612903231</v>
      </c>
      <c r="AE1499" s="13">
        <v>285.67741935483872</v>
      </c>
      <c r="AF1499" s="13">
        <v>251</v>
      </c>
      <c r="AG1499" s="13">
        <v>251</v>
      </c>
      <c r="AH1499" s="13">
        <v>197.7741935483871</v>
      </c>
      <c r="AI1499" s="13">
        <v>197.7741935483871</v>
      </c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>
        <v>51</v>
      </c>
      <c r="AT1499" s="13">
        <v>50</v>
      </c>
      <c r="AU1499" s="13">
        <v>43</v>
      </c>
      <c r="AV1499" s="13">
        <v>15</v>
      </c>
      <c r="AW1499" s="13">
        <v>9</v>
      </c>
      <c r="AX1499" s="13">
        <v>4</v>
      </c>
      <c r="AY1499" s="13">
        <v>3</v>
      </c>
      <c r="AZ1499" s="13">
        <v>3</v>
      </c>
      <c r="BA1499" s="13">
        <v>2</v>
      </c>
      <c r="BB1499" s="13">
        <v>2</v>
      </c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>
        <v>1.6451612903225807</v>
      </c>
      <c r="BM1499" s="13">
        <v>1.6129032258064515</v>
      </c>
      <c r="BN1499" s="13">
        <v>1.3870967741935485</v>
      </c>
      <c r="BO1499" s="13">
        <v>0.4838709677419355</v>
      </c>
      <c r="BP1499" s="13">
        <v>0.29032258064516131</v>
      </c>
      <c r="BQ1499" s="13">
        <v>0.12903225806451613</v>
      </c>
      <c r="BR1499" s="13">
        <v>9.6774193548387094E-2</v>
      </c>
      <c r="BS1499" s="13">
        <v>9.6774193548387094E-2</v>
      </c>
      <c r="BT1499" s="13">
        <v>6.4516129032258063E-2</v>
      </c>
      <c r="BU1499" s="13">
        <v>6.4516129032258063E-2</v>
      </c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>
        <v>79.53111111104954</v>
      </c>
    </row>
    <row r="1500" spans="1:83" x14ac:dyDescent="0.2">
      <c r="A1500" s="10" t="s">
        <v>29</v>
      </c>
      <c r="B1500" s="10">
        <v>810</v>
      </c>
      <c r="C1500" s="10" t="s">
        <v>103</v>
      </c>
      <c r="D1500" s="10">
        <v>2025</v>
      </c>
      <c r="E1500" s="13">
        <v>1</v>
      </c>
      <c r="F1500" s="13" t="s">
        <v>1808</v>
      </c>
      <c r="G1500" s="13">
        <v>276120.49999999948</v>
      </c>
      <c r="H1500" s="13">
        <v>276120.49999999953</v>
      </c>
      <c r="I1500" s="13">
        <v>267311.50000000023</v>
      </c>
      <c r="J1500" s="13">
        <v>210715.00000000032</v>
      </c>
      <c r="K1500" s="13">
        <v>180470.00000000032</v>
      </c>
      <c r="L1500" s="13">
        <v>161152.00000000044</v>
      </c>
      <c r="M1500" s="13">
        <v>155730.00000000041</v>
      </c>
      <c r="N1500" s="13">
        <v>149225.00000000038</v>
      </c>
      <c r="O1500" s="13">
        <v>126437.0000000002</v>
      </c>
      <c r="P1500" s="13">
        <v>121637.00000000015</v>
      </c>
      <c r="Q1500" s="13">
        <v>49276</v>
      </c>
      <c r="R1500" s="13">
        <v>49276</v>
      </c>
      <c r="S1500" s="13">
        <v>29448</v>
      </c>
      <c r="T1500" s="13">
        <v>29448</v>
      </c>
      <c r="U1500" s="13">
        <v>29448</v>
      </c>
      <c r="V1500" s="13">
        <v>16262</v>
      </c>
      <c r="W1500" s="13"/>
      <c r="X1500" s="13"/>
      <c r="Y1500" s="13"/>
      <c r="Z1500" s="13">
        <v>8907.1129032257904</v>
      </c>
      <c r="AA1500" s="13">
        <v>8907.1129032257923</v>
      </c>
      <c r="AB1500" s="13">
        <v>8622.9516129032327</v>
      </c>
      <c r="AC1500" s="13">
        <v>6797.2580645161397</v>
      </c>
      <c r="AD1500" s="13">
        <v>5821.6129032258168</v>
      </c>
      <c r="AE1500" s="13">
        <v>5198.4516129032399</v>
      </c>
      <c r="AF1500" s="13">
        <v>5023.5483870967873</v>
      </c>
      <c r="AG1500" s="13">
        <v>4813.7096774193669</v>
      </c>
      <c r="AH1500" s="13">
        <v>4078.6129032258132</v>
      </c>
      <c r="AI1500" s="13">
        <v>3923.7741935483918</v>
      </c>
      <c r="AJ1500" s="13">
        <v>1589.5483870967741</v>
      </c>
      <c r="AK1500" s="13">
        <v>1589.5483870967741</v>
      </c>
      <c r="AL1500" s="13">
        <v>949.93548387096769</v>
      </c>
      <c r="AM1500" s="13">
        <v>949.93548387096769</v>
      </c>
      <c r="AN1500" s="13">
        <v>949.93548387096769</v>
      </c>
      <c r="AO1500" s="13">
        <v>524.58064516129036</v>
      </c>
      <c r="AP1500" s="13"/>
      <c r="AQ1500" s="13"/>
      <c r="AR1500" s="13"/>
      <c r="AS1500" s="13">
        <v>396</v>
      </c>
      <c r="AT1500" s="13">
        <v>373</v>
      </c>
      <c r="AU1500" s="13">
        <v>298</v>
      </c>
      <c r="AV1500" s="13">
        <v>127</v>
      </c>
      <c r="AW1500" s="13">
        <v>76</v>
      </c>
      <c r="AX1500" s="13">
        <v>54</v>
      </c>
      <c r="AY1500" s="13">
        <v>49</v>
      </c>
      <c r="AZ1500" s="13">
        <v>44</v>
      </c>
      <c r="BA1500" s="13">
        <v>30</v>
      </c>
      <c r="BB1500" s="13">
        <v>28</v>
      </c>
      <c r="BC1500" s="13">
        <v>5</v>
      </c>
      <c r="BD1500" s="13">
        <v>5</v>
      </c>
      <c r="BE1500" s="13">
        <v>2</v>
      </c>
      <c r="BF1500" s="13">
        <v>2</v>
      </c>
      <c r="BG1500" s="13">
        <v>2</v>
      </c>
      <c r="BH1500" s="13">
        <v>1</v>
      </c>
      <c r="BI1500" s="13"/>
      <c r="BJ1500" s="13"/>
      <c r="BK1500" s="13"/>
      <c r="BL1500" s="13">
        <v>12.774193548387096</v>
      </c>
      <c r="BM1500" s="13">
        <v>12.03225806451613</v>
      </c>
      <c r="BN1500" s="13">
        <v>9.612903225806452</v>
      </c>
      <c r="BO1500" s="13">
        <v>4.096774193548387</v>
      </c>
      <c r="BP1500" s="13">
        <v>2.4516129032258065</v>
      </c>
      <c r="BQ1500" s="13">
        <v>1.7419354838709677</v>
      </c>
      <c r="BR1500" s="13">
        <v>1.5806451612903225</v>
      </c>
      <c r="BS1500" s="13">
        <v>1.4193548387096775</v>
      </c>
      <c r="BT1500" s="13">
        <v>0.967741935483871</v>
      </c>
      <c r="BU1500" s="13">
        <v>0.90322580645161288</v>
      </c>
      <c r="BV1500" s="13">
        <v>0.16129032258064516</v>
      </c>
      <c r="BW1500" s="13">
        <v>0.16129032258064516</v>
      </c>
      <c r="BX1500" s="13">
        <v>6.4516129032258063E-2</v>
      </c>
      <c r="BY1500" s="13">
        <v>6.4516129032258063E-2</v>
      </c>
      <c r="BZ1500" s="13">
        <v>6.4516129032258063E-2</v>
      </c>
      <c r="CA1500" s="13">
        <v>3.2258064516129031E-2</v>
      </c>
      <c r="CB1500" s="13"/>
      <c r="CC1500" s="13"/>
      <c r="CD1500" s="13"/>
      <c r="CE1500" s="13">
        <v>182.24444444436813</v>
      </c>
    </row>
    <row r="1501" spans="1:83" x14ac:dyDescent="0.2">
      <c r="A1501" s="10" t="s">
        <v>29</v>
      </c>
      <c r="B1501" s="10">
        <v>551</v>
      </c>
      <c r="C1501" s="10" t="s">
        <v>179</v>
      </c>
      <c r="D1501" s="10">
        <v>2025</v>
      </c>
      <c r="E1501" s="13">
        <v>1</v>
      </c>
      <c r="F1501" s="13" t="s">
        <v>1816</v>
      </c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>
        <v>32.473611110937782</v>
      </c>
    </row>
    <row r="1502" spans="1:83" x14ac:dyDescent="0.2">
      <c r="A1502" s="10" t="s">
        <v>29</v>
      </c>
      <c r="B1502" s="10">
        <v>840</v>
      </c>
      <c r="C1502" s="10" t="s">
        <v>159</v>
      </c>
      <c r="D1502" s="10">
        <v>2025</v>
      </c>
      <c r="E1502" s="13">
        <v>1</v>
      </c>
      <c r="F1502" s="13" t="s">
        <v>1815</v>
      </c>
      <c r="G1502" s="13">
        <v>181758.90000000017</v>
      </c>
      <c r="H1502" s="13">
        <v>181758.90000000014</v>
      </c>
      <c r="I1502" s="13">
        <v>176580.90000000017</v>
      </c>
      <c r="J1502" s="13">
        <v>148625.90000000014</v>
      </c>
      <c r="K1502" s="13">
        <v>122371.90000000002</v>
      </c>
      <c r="L1502" s="13">
        <v>114360.90000000001</v>
      </c>
      <c r="M1502" s="13">
        <v>104628.90000000001</v>
      </c>
      <c r="N1502" s="13">
        <v>96881.900000000023</v>
      </c>
      <c r="O1502" s="13">
        <v>86648.89999999998</v>
      </c>
      <c r="P1502" s="13">
        <v>83993.89999999998</v>
      </c>
      <c r="Q1502" s="13">
        <v>62611.999999999978</v>
      </c>
      <c r="R1502" s="13">
        <v>62611.999999999978</v>
      </c>
      <c r="S1502" s="13">
        <v>62611.999999999978</v>
      </c>
      <c r="T1502" s="13">
        <v>53008.999999999993</v>
      </c>
      <c r="U1502" s="13">
        <v>42748.999999999993</v>
      </c>
      <c r="V1502" s="13">
        <v>29450</v>
      </c>
      <c r="W1502" s="13">
        <v>29450</v>
      </c>
      <c r="X1502" s="13"/>
      <c r="Y1502" s="13"/>
      <c r="Z1502" s="13">
        <v>5863.1903225806509</v>
      </c>
      <c r="AA1502" s="13">
        <v>5863.19032258065</v>
      </c>
      <c r="AB1502" s="13">
        <v>5696.1580645161348</v>
      </c>
      <c r="AC1502" s="13">
        <v>4794.3838709677466</v>
      </c>
      <c r="AD1502" s="13">
        <v>3947.4806451612912</v>
      </c>
      <c r="AE1502" s="13">
        <v>3689.061290322581</v>
      </c>
      <c r="AF1502" s="13">
        <v>3375.1258064516132</v>
      </c>
      <c r="AG1502" s="13">
        <v>3125.222580645162</v>
      </c>
      <c r="AH1502" s="13">
        <v>2795.1258064516123</v>
      </c>
      <c r="AI1502" s="13">
        <v>2709.4806451612899</v>
      </c>
      <c r="AJ1502" s="13">
        <v>2019.7419354838703</v>
      </c>
      <c r="AK1502" s="13">
        <v>2019.7419354838703</v>
      </c>
      <c r="AL1502" s="13">
        <v>2019.7419354838703</v>
      </c>
      <c r="AM1502" s="13">
        <v>1709.9677419354837</v>
      </c>
      <c r="AN1502" s="13">
        <v>1378.9999999999998</v>
      </c>
      <c r="AO1502" s="13">
        <v>950</v>
      </c>
      <c r="AP1502" s="13">
        <v>950</v>
      </c>
      <c r="AQ1502" s="13"/>
      <c r="AR1502" s="13"/>
      <c r="AS1502" s="13">
        <v>241</v>
      </c>
      <c r="AT1502" s="13">
        <v>215</v>
      </c>
      <c r="AU1502" s="13">
        <v>171</v>
      </c>
      <c r="AV1502" s="13">
        <v>85</v>
      </c>
      <c r="AW1502" s="13">
        <v>42</v>
      </c>
      <c r="AX1502" s="13">
        <v>33</v>
      </c>
      <c r="AY1502" s="13">
        <v>24</v>
      </c>
      <c r="AZ1502" s="13">
        <v>18</v>
      </c>
      <c r="BA1502" s="13">
        <v>12</v>
      </c>
      <c r="BB1502" s="13">
        <v>11</v>
      </c>
      <c r="BC1502" s="13">
        <v>4</v>
      </c>
      <c r="BD1502" s="13">
        <v>4</v>
      </c>
      <c r="BE1502" s="13">
        <v>4</v>
      </c>
      <c r="BF1502" s="13">
        <v>3</v>
      </c>
      <c r="BG1502" s="13">
        <v>2</v>
      </c>
      <c r="BH1502" s="13">
        <v>1</v>
      </c>
      <c r="BI1502" s="13">
        <v>1</v>
      </c>
      <c r="BJ1502" s="13"/>
      <c r="BK1502" s="13"/>
      <c r="BL1502" s="13">
        <v>7.774193548387097</v>
      </c>
      <c r="BM1502" s="13">
        <v>6.935483870967742</v>
      </c>
      <c r="BN1502" s="13">
        <v>5.5161290322580649</v>
      </c>
      <c r="BO1502" s="13">
        <v>2.7419354838709675</v>
      </c>
      <c r="BP1502" s="13">
        <v>1.3548387096774193</v>
      </c>
      <c r="BQ1502" s="13">
        <v>1.064516129032258</v>
      </c>
      <c r="BR1502" s="13">
        <v>0.77419354838709675</v>
      </c>
      <c r="BS1502" s="13">
        <v>0.58064516129032262</v>
      </c>
      <c r="BT1502" s="13">
        <v>0.38709677419354838</v>
      </c>
      <c r="BU1502" s="13">
        <v>0.35483870967741937</v>
      </c>
      <c r="BV1502" s="13">
        <v>0.12903225806451613</v>
      </c>
      <c r="BW1502" s="13">
        <v>0.12903225806451613</v>
      </c>
      <c r="BX1502" s="13">
        <v>0.12903225806451613</v>
      </c>
      <c r="BY1502" s="13">
        <v>9.6774193548387094E-2</v>
      </c>
      <c r="BZ1502" s="13">
        <v>6.4516129032258063E-2</v>
      </c>
      <c r="CA1502" s="13">
        <v>3.2258064516129031E-2</v>
      </c>
      <c r="CB1502" s="13">
        <v>3.2258064516129031E-2</v>
      </c>
      <c r="CC1502" s="13"/>
      <c r="CD1502" s="13"/>
      <c r="CE1502" s="13">
        <v>158.67277777694397</v>
      </c>
    </row>
    <row r="1503" spans="1:83" x14ac:dyDescent="0.2">
      <c r="A1503" s="10" t="s">
        <v>29</v>
      </c>
      <c r="B1503" s="10"/>
      <c r="C1503" s="10"/>
      <c r="D1503" s="10">
        <v>2025</v>
      </c>
      <c r="E1503" s="13">
        <v>1</v>
      </c>
      <c r="F1503" s="13" t="s">
        <v>1811</v>
      </c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>
        <v>23.310000000000002</v>
      </c>
    </row>
    <row r="1504" spans="1:83" x14ac:dyDescent="0.2">
      <c r="A1504" s="10" t="s">
        <v>29</v>
      </c>
      <c r="B1504" s="10">
        <v>557</v>
      </c>
      <c r="C1504" s="10" t="s">
        <v>182</v>
      </c>
      <c r="D1504" s="10">
        <v>2025</v>
      </c>
      <c r="E1504" s="13">
        <v>1</v>
      </c>
      <c r="F1504" s="13" t="s">
        <v>1810</v>
      </c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>
        <v>18.7</v>
      </c>
    </row>
    <row r="1505" spans="1:83" x14ac:dyDescent="0.2">
      <c r="A1505" s="10" t="s">
        <v>29</v>
      </c>
      <c r="B1505" s="10">
        <v>805</v>
      </c>
      <c r="C1505" s="10" t="s">
        <v>137</v>
      </c>
      <c r="D1505" s="10">
        <v>2025</v>
      </c>
      <c r="E1505" s="13">
        <v>1</v>
      </c>
      <c r="F1505" s="13" t="s">
        <v>1814</v>
      </c>
      <c r="G1505" s="13">
        <v>11221</v>
      </c>
      <c r="H1505" s="13">
        <v>11221</v>
      </c>
      <c r="I1505" s="13">
        <v>10883</v>
      </c>
      <c r="J1505" s="13">
        <v>8652</v>
      </c>
      <c r="K1505" s="13">
        <v>7014</v>
      </c>
      <c r="L1505" s="13">
        <v>3554</v>
      </c>
      <c r="M1505" s="13">
        <v>1280</v>
      </c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>
        <v>361.96774193548384</v>
      </c>
      <c r="AA1505" s="13">
        <v>361.96774193548384</v>
      </c>
      <c r="AB1505" s="13">
        <v>351.06451612903226</v>
      </c>
      <c r="AC1505" s="13">
        <v>279.09677419354841</v>
      </c>
      <c r="AD1505" s="13">
        <v>226.25806451612902</v>
      </c>
      <c r="AE1505" s="13">
        <v>114.64516129032258</v>
      </c>
      <c r="AF1505" s="13">
        <v>41.29032258064516</v>
      </c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>
        <v>20</v>
      </c>
      <c r="AT1505" s="13">
        <v>20</v>
      </c>
      <c r="AU1505" s="13">
        <v>17</v>
      </c>
      <c r="AV1505" s="13">
        <v>10</v>
      </c>
      <c r="AW1505" s="13">
        <v>7</v>
      </c>
      <c r="AX1505" s="13">
        <v>3</v>
      </c>
      <c r="AY1505" s="13">
        <v>1</v>
      </c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>
        <v>0.64516129032258063</v>
      </c>
      <c r="BM1505" s="13">
        <v>0.64516129032258063</v>
      </c>
      <c r="BN1505" s="13">
        <v>0.54838709677419351</v>
      </c>
      <c r="BO1505" s="13">
        <v>0.32258064516129031</v>
      </c>
      <c r="BP1505" s="13">
        <v>0.22580645161290322</v>
      </c>
      <c r="BQ1505" s="13">
        <v>9.6774193548387094E-2</v>
      </c>
      <c r="BR1505" s="13">
        <v>3.2258064516129031E-2</v>
      </c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>
        <v>45.776111111440692</v>
      </c>
    </row>
    <row r="1506" spans="1:83" x14ac:dyDescent="0.2">
      <c r="A1506" s="10" t="s">
        <v>29</v>
      </c>
      <c r="B1506" s="10">
        <v>539</v>
      </c>
      <c r="C1506" s="10" t="s">
        <v>171</v>
      </c>
      <c r="D1506" s="10">
        <v>2025</v>
      </c>
      <c r="E1506" s="13">
        <v>1</v>
      </c>
      <c r="F1506" s="13" t="s">
        <v>1806</v>
      </c>
      <c r="G1506" s="13">
        <v>134200.00000000006</v>
      </c>
      <c r="H1506" s="13">
        <v>134200.00000000006</v>
      </c>
      <c r="I1506" s="13">
        <v>130607.00000000007</v>
      </c>
      <c r="J1506" s="13">
        <v>104722.00000000003</v>
      </c>
      <c r="K1506" s="13">
        <v>86325.000000000058</v>
      </c>
      <c r="L1506" s="13">
        <v>74039.000000000073</v>
      </c>
      <c r="M1506" s="13">
        <v>61911.000000000007</v>
      </c>
      <c r="N1506" s="13">
        <v>58116.999999999993</v>
      </c>
      <c r="O1506" s="13">
        <v>54970.999999999993</v>
      </c>
      <c r="P1506" s="13">
        <v>50461.999999999993</v>
      </c>
      <c r="Q1506" s="13">
        <v>38462</v>
      </c>
      <c r="R1506" s="13">
        <v>38462</v>
      </c>
      <c r="S1506" s="13">
        <v>38462</v>
      </c>
      <c r="T1506" s="13">
        <v>38462</v>
      </c>
      <c r="U1506" s="13">
        <v>38462</v>
      </c>
      <c r="V1506" s="13">
        <v>38462</v>
      </c>
      <c r="W1506" s="13">
        <v>21500</v>
      </c>
      <c r="X1506" s="13"/>
      <c r="Y1506" s="13"/>
      <c r="Z1506" s="13">
        <v>4329.0322580645179</v>
      </c>
      <c r="AA1506" s="13">
        <v>4329.0322580645179</v>
      </c>
      <c r="AB1506" s="13">
        <v>4213.1290322580671</v>
      </c>
      <c r="AC1506" s="13">
        <v>3378.1290322580653</v>
      </c>
      <c r="AD1506" s="13">
        <v>2784.6774193548404</v>
      </c>
      <c r="AE1506" s="13">
        <v>2388.3548387096798</v>
      </c>
      <c r="AF1506" s="13">
        <v>1997.1290322580649</v>
      </c>
      <c r="AG1506" s="13">
        <v>1874.7419354838707</v>
      </c>
      <c r="AH1506" s="13">
        <v>1773.2580645161288</v>
      </c>
      <c r="AI1506" s="13">
        <v>1627.8064516129029</v>
      </c>
      <c r="AJ1506" s="13">
        <v>1240.7096774193549</v>
      </c>
      <c r="AK1506" s="13">
        <v>1240.7096774193549</v>
      </c>
      <c r="AL1506" s="13">
        <v>1240.7096774193549</v>
      </c>
      <c r="AM1506" s="13">
        <v>1240.7096774193549</v>
      </c>
      <c r="AN1506" s="13">
        <v>1240.7096774193549</v>
      </c>
      <c r="AO1506" s="13">
        <v>1240.7096774193549</v>
      </c>
      <c r="AP1506" s="13">
        <v>693.54838709677415</v>
      </c>
      <c r="AQ1506" s="13"/>
      <c r="AR1506" s="13"/>
      <c r="AS1506" s="13">
        <v>192</v>
      </c>
      <c r="AT1506" s="13">
        <v>178</v>
      </c>
      <c r="AU1506" s="13">
        <v>150</v>
      </c>
      <c r="AV1506" s="13">
        <v>68</v>
      </c>
      <c r="AW1506" s="13">
        <v>38</v>
      </c>
      <c r="AX1506" s="13">
        <v>24</v>
      </c>
      <c r="AY1506" s="13">
        <v>13</v>
      </c>
      <c r="AZ1506" s="13">
        <v>10</v>
      </c>
      <c r="BA1506" s="13">
        <v>8</v>
      </c>
      <c r="BB1506" s="13">
        <v>6</v>
      </c>
      <c r="BC1506" s="13">
        <v>2</v>
      </c>
      <c r="BD1506" s="13">
        <v>2</v>
      </c>
      <c r="BE1506" s="13">
        <v>2</v>
      </c>
      <c r="BF1506" s="13">
        <v>2</v>
      </c>
      <c r="BG1506" s="13">
        <v>2</v>
      </c>
      <c r="BH1506" s="13">
        <v>2</v>
      </c>
      <c r="BI1506" s="13">
        <v>1</v>
      </c>
      <c r="BJ1506" s="13"/>
      <c r="BK1506" s="13"/>
      <c r="BL1506" s="13">
        <v>6.193548387096774</v>
      </c>
      <c r="BM1506" s="13">
        <v>5.741935483870968</v>
      </c>
      <c r="BN1506" s="13">
        <v>4.838709677419355</v>
      </c>
      <c r="BO1506" s="13">
        <v>2.193548387096774</v>
      </c>
      <c r="BP1506" s="13">
        <v>1.2258064516129032</v>
      </c>
      <c r="BQ1506" s="13">
        <v>0.77419354838709675</v>
      </c>
      <c r="BR1506" s="13">
        <v>0.41935483870967744</v>
      </c>
      <c r="BS1506" s="13">
        <v>0.32258064516129031</v>
      </c>
      <c r="BT1506" s="13">
        <v>0.25806451612903225</v>
      </c>
      <c r="BU1506" s="13">
        <v>0.19354838709677419</v>
      </c>
      <c r="BV1506" s="13">
        <v>6.4516129032258063E-2</v>
      </c>
      <c r="BW1506" s="13">
        <v>6.4516129032258063E-2</v>
      </c>
      <c r="BX1506" s="13">
        <v>6.4516129032258063E-2</v>
      </c>
      <c r="BY1506" s="13">
        <v>6.4516129032258063E-2</v>
      </c>
      <c r="BZ1506" s="13">
        <v>6.4516129032258063E-2</v>
      </c>
      <c r="CA1506" s="13">
        <v>6.4516129032258063E-2</v>
      </c>
      <c r="CB1506" s="13">
        <v>3.2258064516129031E-2</v>
      </c>
      <c r="CC1506" s="13"/>
      <c r="CD1506" s="13"/>
      <c r="CE1506" s="13">
        <v>163.89916666595497</v>
      </c>
    </row>
    <row r="1507" spans="1:83" x14ac:dyDescent="0.2">
      <c r="A1507" s="10" t="s">
        <v>29</v>
      </c>
      <c r="B1507" s="10">
        <v>898</v>
      </c>
      <c r="C1507" s="10" t="s">
        <v>107</v>
      </c>
      <c r="D1507" s="10">
        <v>2025</v>
      </c>
      <c r="E1507" s="13">
        <v>1</v>
      </c>
      <c r="F1507" s="13" t="s">
        <v>1807</v>
      </c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>
        <v>8</v>
      </c>
    </row>
    <row r="1508" spans="1:83" x14ac:dyDescent="0.2">
      <c r="A1508" s="10" t="s">
        <v>29</v>
      </c>
      <c r="B1508" s="10">
        <v>853</v>
      </c>
      <c r="C1508" s="10" t="s">
        <v>117</v>
      </c>
      <c r="D1508" s="10">
        <v>2025</v>
      </c>
      <c r="E1508" s="13">
        <v>1</v>
      </c>
      <c r="F1508" s="13" t="s">
        <v>1809</v>
      </c>
      <c r="G1508" s="13">
        <v>29793</v>
      </c>
      <c r="H1508" s="13">
        <v>29793</v>
      </c>
      <c r="I1508" s="13">
        <v>27936</v>
      </c>
      <c r="J1508" s="13">
        <v>20202</v>
      </c>
      <c r="K1508" s="13">
        <v>12540</v>
      </c>
      <c r="L1508" s="13">
        <v>10625</v>
      </c>
      <c r="M1508" s="13">
        <v>8559</v>
      </c>
      <c r="N1508" s="13">
        <v>8559</v>
      </c>
      <c r="O1508" s="13">
        <v>7044</v>
      </c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>
        <v>961.06451612903231</v>
      </c>
      <c r="AA1508" s="13">
        <v>961.06451612903231</v>
      </c>
      <c r="AB1508" s="13">
        <v>901.16129032258061</v>
      </c>
      <c r="AC1508" s="13">
        <v>651.67741935483866</v>
      </c>
      <c r="AD1508" s="13">
        <v>404.51612903225805</v>
      </c>
      <c r="AE1508" s="13">
        <v>342.74193548387098</v>
      </c>
      <c r="AF1508" s="13">
        <v>276.09677419354841</v>
      </c>
      <c r="AG1508" s="13">
        <v>276.09677419354841</v>
      </c>
      <c r="AH1508" s="13">
        <v>227.2258064516129</v>
      </c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>
        <v>62</v>
      </c>
      <c r="AT1508" s="13">
        <v>58</v>
      </c>
      <c r="AU1508" s="13">
        <v>44</v>
      </c>
      <c r="AV1508" s="13">
        <v>20</v>
      </c>
      <c r="AW1508" s="13">
        <v>8</v>
      </c>
      <c r="AX1508" s="13">
        <v>6</v>
      </c>
      <c r="AY1508" s="13">
        <v>4</v>
      </c>
      <c r="AZ1508" s="13">
        <v>4</v>
      </c>
      <c r="BA1508" s="13">
        <v>3</v>
      </c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>
        <v>2</v>
      </c>
      <c r="BM1508" s="13">
        <v>1.8709677419354838</v>
      </c>
      <c r="BN1508" s="13">
        <v>1.4193548387096775</v>
      </c>
      <c r="BO1508" s="13">
        <v>0.64516129032258063</v>
      </c>
      <c r="BP1508" s="13">
        <v>0.25806451612903225</v>
      </c>
      <c r="BQ1508" s="13">
        <v>0.19354838709677419</v>
      </c>
      <c r="BR1508" s="13">
        <v>0.12903225806451613</v>
      </c>
      <c r="BS1508" s="13">
        <v>0.12903225806451613</v>
      </c>
      <c r="BT1508" s="13">
        <v>9.6774193548387094E-2</v>
      </c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>
        <v>168.60805555603469</v>
      </c>
    </row>
    <row r="1509" spans="1:83" x14ac:dyDescent="0.2">
      <c r="A1509" s="10" t="s">
        <v>41</v>
      </c>
      <c r="B1509" s="10">
        <v>805</v>
      </c>
      <c r="C1509" s="10" t="s">
        <v>137</v>
      </c>
      <c r="D1509" s="10">
        <v>2025</v>
      </c>
      <c r="E1509" s="13">
        <v>1</v>
      </c>
      <c r="F1509" s="13" t="s">
        <v>1821</v>
      </c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>
        <v>2.96</v>
      </c>
    </row>
    <row r="1510" spans="1:83" x14ac:dyDescent="0.2">
      <c r="A1510" s="10" t="s">
        <v>41</v>
      </c>
      <c r="B1510" s="10">
        <v>807</v>
      </c>
      <c r="C1510" s="10" t="s">
        <v>155</v>
      </c>
      <c r="D1510" s="10">
        <v>2025</v>
      </c>
      <c r="E1510" s="13">
        <v>1</v>
      </c>
      <c r="F1510" s="13" t="s">
        <v>1823</v>
      </c>
      <c r="G1510" s="13">
        <v>44695.999999999993</v>
      </c>
      <c r="H1510" s="13">
        <v>44695.999999999993</v>
      </c>
      <c r="I1510" s="13">
        <v>42096.999999999993</v>
      </c>
      <c r="J1510" s="13">
        <v>28169.999999999996</v>
      </c>
      <c r="K1510" s="13">
        <v>18015</v>
      </c>
      <c r="L1510" s="13">
        <v>13817</v>
      </c>
      <c r="M1510" s="13">
        <v>13817</v>
      </c>
      <c r="N1510" s="13">
        <v>11182</v>
      </c>
      <c r="O1510" s="13">
        <v>11182</v>
      </c>
      <c r="P1510" s="13">
        <v>9000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>
        <v>1441.8064516129029</v>
      </c>
      <c r="AA1510" s="13">
        <v>1441.8064516129029</v>
      </c>
      <c r="AB1510" s="13">
        <v>1357.9677419354837</v>
      </c>
      <c r="AC1510" s="13">
        <v>908.70967741935476</v>
      </c>
      <c r="AD1510" s="13">
        <v>581.12903225806451</v>
      </c>
      <c r="AE1510" s="13">
        <v>445.70967741935482</v>
      </c>
      <c r="AF1510" s="13">
        <v>445.70967741935482</v>
      </c>
      <c r="AG1510" s="13">
        <v>360.70967741935482</v>
      </c>
      <c r="AH1510" s="13">
        <v>360.70967741935482</v>
      </c>
      <c r="AI1510" s="13">
        <v>290.32258064516128</v>
      </c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>
        <v>105</v>
      </c>
      <c r="AT1510" s="13">
        <v>95</v>
      </c>
      <c r="AU1510" s="13">
        <v>71</v>
      </c>
      <c r="AV1510" s="13">
        <v>28</v>
      </c>
      <c r="AW1510" s="13">
        <v>11</v>
      </c>
      <c r="AX1510" s="13">
        <v>6</v>
      </c>
      <c r="AY1510" s="13">
        <v>6</v>
      </c>
      <c r="AZ1510" s="13">
        <v>4</v>
      </c>
      <c r="BA1510" s="13">
        <v>4</v>
      </c>
      <c r="BB1510" s="13">
        <v>3</v>
      </c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>
        <v>3.3870967741935485</v>
      </c>
      <c r="BM1510" s="13">
        <v>3.064516129032258</v>
      </c>
      <c r="BN1510" s="13">
        <v>2.2903225806451615</v>
      </c>
      <c r="BO1510" s="13">
        <v>0.90322580645161288</v>
      </c>
      <c r="BP1510" s="13">
        <v>0.35483870967741937</v>
      </c>
      <c r="BQ1510" s="13">
        <v>0.19354838709677419</v>
      </c>
      <c r="BR1510" s="13">
        <v>0.19354838709677419</v>
      </c>
      <c r="BS1510" s="13">
        <v>0.12903225806451613</v>
      </c>
      <c r="BT1510" s="13">
        <v>0.12903225806451613</v>
      </c>
      <c r="BU1510" s="13">
        <v>9.6774193548387094E-2</v>
      </c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>
        <v>105.51583333316725</v>
      </c>
    </row>
    <row r="1511" spans="1:83" x14ac:dyDescent="0.2">
      <c r="A1511" s="10" t="s">
        <v>41</v>
      </c>
      <c r="B1511" s="10"/>
      <c r="C1511" s="10"/>
      <c r="D1511" s="10">
        <v>2025</v>
      </c>
      <c r="E1511" s="13">
        <v>1</v>
      </c>
      <c r="F1511" s="13" t="s">
        <v>1820</v>
      </c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>
        <v>42.769999999999996</v>
      </c>
    </row>
    <row r="1512" spans="1:83" x14ac:dyDescent="0.2">
      <c r="A1512" s="10" t="s">
        <v>41</v>
      </c>
      <c r="B1512" s="10">
        <v>337</v>
      </c>
      <c r="C1512" s="10" t="s">
        <v>161</v>
      </c>
      <c r="D1512" s="10">
        <v>2025</v>
      </c>
      <c r="E1512" s="13">
        <v>1</v>
      </c>
      <c r="F1512" s="13" t="s">
        <v>1819</v>
      </c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>
        <v>8</v>
      </c>
    </row>
    <row r="1513" spans="1:83" x14ac:dyDescent="0.2">
      <c r="A1513" s="10" t="s">
        <v>41</v>
      </c>
      <c r="B1513" s="10">
        <v>525</v>
      </c>
      <c r="C1513" s="10" t="s">
        <v>125</v>
      </c>
      <c r="D1513" s="10">
        <v>2025</v>
      </c>
      <c r="E1513" s="13">
        <v>1</v>
      </c>
      <c r="F1513" s="13" t="s">
        <v>1817</v>
      </c>
      <c r="G1513" s="13">
        <v>4098</v>
      </c>
      <c r="H1513" s="13">
        <v>4098</v>
      </c>
      <c r="I1513" s="13">
        <v>3072</v>
      </c>
      <c r="J1513" s="13">
        <v>2054</v>
      </c>
      <c r="K1513" s="13">
        <v>870</v>
      </c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>
        <v>132.19354838709677</v>
      </c>
      <c r="AA1513" s="13">
        <v>132.19354838709677</v>
      </c>
      <c r="AB1513" s="13">
        <v>99.096774193548384</v>
      </c>
      <c r="AC1513" s="13">
        <v>66.258064516129039</v>
      </c>
      <c r="AD1513" s="13">
        <v>28.06451612903226</v>
      </c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>
        <v>15</v>
      </c>
      <c r="AT1513" s="13">
        <v>15</v>
      </c>
      <c r="AU1513" s="13">
        <v>6</v>
      </c>
      <c r="AV1513" s="13">
        <v>3</v>
      </c>
      <c r="AW1513" s="13">
        <v>1</v>
      </c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>
        <v>0.4838709677419355</v>
      </c>
      <c r="BM1513" s="13">
        <v>0.4838709677419355</v>
      </c>
      <c r="BN1513" s="13">
        <v>0.19354838709677419</v>
      </c>
      <c r="BO1513" s="13">
        <v>9.6774193548387094E-2</v>
      </c>
      <c r="BP1513" s="13">
        <v>3.2258064516129031E-2</v>
      </c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>
        <v>24.61527777754236</v>
      </c>
    </row>
    <row r="1514" spans="1:83" x14ac:dyDescent="0.2">
      <c r="A1514" s="10" t="s">
        <v>41</v>
      </c>
      <c r="B1514" s="10">
        <v>803</v>
      </c>
      <c r="C1514" s="10" t="s">
        <v>154</v>
      </c>
      <c r="D1514" s="10">
        <v>2025</v>
      </c>
      <c r="E1514" s="13">
        <v>1</v>
      </c>
      <c r="F1514" s="13" t="s">
        <v>1818</v>
      </c>
      <c r="G1514" s="13">
        <v>2879</v>
      </c>
      <c r="H1514" s="13">
        <v>2879</v>
      </c>
      <c r="I1514" s="13">
        <v>2701</v>
      </c>
      <c r="J1514" s="13">
        <v>579</v>
      </c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>
        <v>92.870967741935488</v>
      </c>
      <c r="AA1514" s="13">
        <v>92.870967741935488</v>
      </c>
      <c r="AB1514" s="13">
        <v>87.129032258064512</v>
      </c>
      <c r="AC1514" s="13">
        <v>18.677419354838708</v>
      </c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>
        <v>8</v>
      </c>
      <c r="AT1514" s="13">
        <v>8</v>
      </c>
      <c r="AU1514" s="13">
        <v>7</v>
      </c>
      <c r="AV1514" s="13">
        <v>1</v>
      </c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>
        <v>0.25806451612903225</v>
      </c>
      <c r="BM1514" s="13">
        <v>0.25806451612903225</v>
      </c>
      <c r="BN1514" s="13">
        <v>0.22580645161290322</v>
      </c>
      <c r="BO1514" s="13">
        <v>3.2258064516129031E-2</v>
      </c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>
        <v>8.2044444444472902</v>
      </c>
    </row>
    <row r="1515" spans="1:83" x14ac:dyDescent="0.2">
      <c r="A1515" s="10" t="s">
        <v>41</v>
      </c>
      <c r="B1515" s="10">
        <v>527</v>
      </c>
      <c r="C1515" s="10" t="s">
        <v>118</v>
      </c>
      <c r="D1515" s="10">
        <v>2025</v>
      </c>
      <c r="E1515" s="13">
        <v>1</v>
      </c>
      <c r="F1515" s="13" t="s">
        <v>1822</v>
      </c>
      <c r="G1515" s="13">
        <v>63308.999999999993</v>
      </c>
      <c r="H1515" s="13">
        <v>63309.000000000007</v>
      </c>
      <c r="I1515" s="13">
        <v>59964</v>
      </c>
      <c r="J1515" s="13">
        <v>40935</v>
      </c>
      <c r="K1515" s="13">
        <v>28439.999999999989</v>
      </c>
      <c r="L1515" s="13">
        <v>24997.999999999993</v>
      </c>
      <c r="M1515" s="13">
        <v>20546.999999999993</v>
      </c>
      <c r="N1515" s="13">
        <v>19274.000000000007</v>
      </c>
      <c r="O1515" s="13">
        <v>14380.000000000004</v>
      </c>
      <c r="P1515" s="13">
        <v>8038</v>
      </c>
      <c r="Q1515" s="13">
        <v>8038</v>
      </c>
      <c r="R1515" s="13">
        <v>8038</v>
      </c>
      <c r="S1515" s="13">
        <v>8038</v>
      </c>
      <c r="T1515" s="13"/>
      <c r="U1515" s="13"/>
      <c r="V1515" s="13"/>
      <c r="W1515" s="13"/>
      <c r="X1515" s="13"/>
      <c r="Y1515" s="13"/>
      <c r="Z1515" s="13">
        <v>2042.2258064516127</v>
      </c>
      <c r="AA1515" s="13">
        <v>2042.2258064516132</v>
      </c>
      <c r="AB1515" s="13">
        <v>1934.3225806451612</v>
      </c>
      <c r="AC1515" s="13">
        <v>1320.483870967742</v>
      </c>
      <c r="AD1515" s="13">
        <v>917.4193548387093</v>
      </c>
      <c r="AE1515" s="13">
        <v>806.38709677419331</v>
      </c>
      <c r="AF1515" s="13">
        <v>662.80645161290295</v>
      </c>
      <c r="AG1515" s="13">
        <v>621.7419354838712</v>
      </c>
      <c r="AH1515" s="13">
        <v>463.8709677419356</v>
      </c>
      <c r="AI1515" s="13">
        <v>259.29032258064518</v>
      </c>
      <c r="AJ1515" s="13">
        <v>259.29032258064518</v>
      </c>
      <c r="AK1515" s="13">
        <v>259.29032258064518</v>
      </c>
      <c r="AL1515" s="13">
        <v>259.29032258064518</v>
      </c>
      <c r="AM1515" s="13"/>
      <c r="AN1515" s="13"/>
      <c r="AO1515" s="13"/>
      <c r="AP1515" s="13"/>
      <c r="AQ1515" s="13"/>
      <c r="AR1515" s="13"/>
      <c r="AS1515" s="13">
        <v>135</v>
      </c>
      <c r="AT1515" s="13">
        <v>125</v>
      </c>
      <c r="AU1515" s="13">
        <v>93</v>
      </c>
      <c r="AV1515" s="13">
        <v>36</v>
      </c>
      <c r="AW1515" s="13">
        <v>16</v>
      </c>
      <c r="AX1515" s="13">
        <v>12</v>
      </c>
      <c r="AY1515" s="13">
        <v>8</v>
      </c>
      <c r="AZ1515" s="13">
        <v>7</v>
      </c>
      <c r="BA1515" s="13">
        <v>4</v>
      </c>
      <c r="BB1515" s="13">
        <v>1</v>
      </c>
      <c r="BC1515" s="13">
        <v>1</v>
      </c>
      <c r="BD1515" s="13">
        <v>1</v>
      </c>
      <c r="BE1515" s="13">
        <v>1</v>
      </c>
      <c r="BF1515" s="13"/>
      <c r="BG1515" s="13"/>
      <c r="BH1515" s="13"/>
      <c r="BI1515" s="13"/>
      <c r="BJ1515" s="13"/>
      <c r="BK1515" s="13"/>
      <c r="BL1515" s="13">
        <v>4.354838709677419</v>
      </c>
      <c r="BM1515" s="13">
        <v>4.032258064516129</v>
      </c>
      <c r="BN1515" s="13">
        <v>3</v>
      </c>
      <c r="BO1515" s="13">
        <v>1.1612903225806452</v>
      </c>
      <c r="BP1515" s="13">
        <v>0.5161290322580645</v>
      </c>
      <c r="BQ1515" s="13">
        <v>0.38709677419354838</v>
      </c>
      <c r="BR1515" s="13">
        <v>0.25806451612903225</v>
      </c>
      <c r="BS1515" s="13">
        <v>0.22580645161290322</v>
      </c>
      <c r="BT1515" s="13">
        <v>0.12903225806451613</v>
      </c>
      <c r="BU1515" s="13">
        <v>3.2258064516129031E-2</v>
      </c>
      <c r="BV1515" s="13">
        <v>3.2258064516129031E-2</v>
      </c>
      <c r="BW1515" s="13">
        <v>3.2258064516129031E-2</v>
      </c>
      <c r="BX1515" s="13">
        <v>3.2258064516129031E-2</v>
      </c>
      <c r="BY1515" s="13"/>
      <c r="BZ1515" s="13"/>
      <c r="CA1515" s="13"/>
      <c r="CB1515" s="13"/>
      <c r="CC1515" s="13"/>
      <c r="CD1515" s="13"/>
      <c r="CE1515" s="13">
        <v>177.97694444410268</v>
      </c>
    </row>
    <row r="1516" spans="1:83" x14ac:dyDescent="0.2">
      <c r="A1516" s="10" t="s">
        <v>37</v>
      </c>
      <c r="B1516" s="10">
        <v>544</v>
      </c>
      <c r="C1516" s="10" t="s">
        <v>99</v>
      </c>
      <c r="D1516" s="10">
        <v>2024</v>
      </c>
      <c r="E1516" s="13">
        <v>12</v>
      </c>
      <c r="F1516" s="13" t="s">
        <v>1826</v>
      </c>
      <c r="G1516" s="13">
        <v>136002.54999999993</v>
      </c>
      <c r="H1516" s="13">
        <v>136002.5499999999</v>
      </c>
      <c r="I1516" s="13">
        <v>119673.79999999993</v>
      </c>
      <c r="J1516" s="13">
        <v>73642.000000000029</v>
      </c>
      <c r="K1516" s="13">
        <v>39116.999999999993</v>
      </c>
      <c r="L1516" s="13">
        <v>30651.999999999996</v>
      </c>
      <c r="M1516" s="13">
        <v>25189</v>
      </c>
      <c r="N1516" s="13">
        <v>17030.999999999993</v>
      </c>
      <c r="O1516" s="13">
        <v>15485.999999999998</v>
      </c>
      <c r="P1516" s="13">
        <v>13284.999999999998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>
        <v>4387.1790322580619</v>
      </c>
      <c r="AA1516" s="13">
        <v>4387.1790322580609</v>
      </c>
      <c r="AB1516" s="13">
        <v>3860.4451612903204</v>
      </c>
      <c r="AC1516" s="13">
        <v>2375.5483870967751</v>
      </c>
      <c r="AD1516" s="13">
        <v>1261.838709677419</v>
      </c>
      <c r="AE1516" s="13">
        <v>988.77419354838696</v>
      </c>
      <c r="AF1516" s="13">
        <v>812.54838709677415</v>
      </c>
      <c r="AG1516" s="13">
        <v>549.38709677419331</v>
      </c>
      <c r="AH1516" s="13">
        <v>499.54838709677415</v>
      </c>
      <c r="AI1516" s="13">
        <v>428.54838709677415</v>
      </c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>
        <v>371</v>
      </c>
      <c r="AT1516" s="13">
        <v>362</v>
      </c>
      <c r="AU1516" s="13">
        <v>226</v>
      </c>
      <c r="AV1516" s="13">
        <v>82</v>
      </c>
      <c r="AW1516" s="13">
        <v>27</v>
      </c>
      <c r="AX1516" s="13">
        <v>17</v>
      </c>
      <c r="AY1516" s="13">
        <v>12</v>
      </c>
      <c r="AZ1516" s="13">
        <v>6</v>
      </c>
      <c r="BA1516" s="13">
        <v>5</v>
      </c>
      <c r="BB1516" s="13">
        <v>4</v>
      </c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>
        <v>11.96774193548387</v>
      </c>
      <c r="BM1516" s="13">
        <v>11.67741935483871</v>
      </c>
      <c r="BN1516" s="13">
        <v>7.290322580645161</v>
      </c>
      <c r="BO1516" s="13">
        <v>2.6451612903225805</v>
      </c>
      <c r="BP1516" s="13">
        <v>0.87096774193548387</v>
      </c>
      <c r="BQ1516" s="13">
        <v>0.54838709677419351</v>
      </c>
      <c r="BR1516" s="13">
        <v>0.38709677419354838</v>
      </c>
      <c r="BS1516" s="13">
        <v>0.19354838709677419</v>
      </c>
      <c r="BT1516" s="13">
        <v>0.16129032258064516</v>
      </c>
      <c r="BU1516" s="13">
        <v>0.12903225806451613</v>
      </c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>
        <v>56.449999999999996</v>
      </c>
    </row>
    <row r="1517" spans="1:83" x14ac:dyDescent="0.2">
      <c r="A1517" s="10" t="s">
        <v>37</v>
      </c>
      <c r="B1517" s="10">
        <v>835</v>
      </c>
      <c r="C1517" s="10" t="s">
        <v>121</v>
      </c>
      <c r="D1517" s="10">
        <v>2024</v>
      </c>
      <c r="E1517" s="13">
        <v>12</v>
      </c>
      <c r="F1517" s="13" t="s">
        <v>1832</v>
      </c>
      <c r="G1517" s="13">
        <v>7429</v>
      </c>
      <c r="H1517" s="13">
        <v>7429</v>
      </c>
      <c r="I1517" s="13">
        <v>6570</v>
      </c>
      <c r="J1517" s="13">
        <v>3653</v>
      </c>
      <c r="K1517" s="13">
        <v>2003</v>
      </c>
      <c r="L1517" s="13">
        <v>1046</v>
      </c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>
        <v>239.64516129032259</v>
      </c>
      <c r="AA1517" s="13">
        <v>239.64516129032259</v>
      </c>
      <c r="AB1517" s="13">
        <v>211.93548387096774</v>
      </c>
      <c r="AC1517" s="13">
        <v>117.83870967741936</v>
      </c>
      <c r="AD1517" s="13">
        <v>64.612903225806448</v>
      </c>
      <c r="AE1517" s="13">
        <v>33.741935483870968</v>
      </c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>
        <v>21</v>
      </c>
      <c r="AT1517" s="13">
        <v>21</v>
      </c>
      <c r="AU1517" s="13">
        <v>14</v>
      </c>
      <c r="AV1517" s="13">
        <v>5</v>
      </c>
      <c r="AW1517" s="13">
        <v>2</v>
      </c>
      <c r="AX1517" s="13">
        <v>1</v>
      </c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>
        <v>0.67741935483870963</v>
      </c>
      <c r="BM1517" s="13">
        <v>0.67741935483870963</v>
      </c>
      <c r="BN1517" s="13">
        <v>0.45161290322580644</v>
      </c>
      <c r="BO1517" s="13">
        <v>0.16129032258064516</v>
      </c>
      <c r="BP1517" s="13">
        <v>6.4516129032258063E-2</v>
      </c>
      <c r="BQ1517" s="13">
        <v>3.2258064516129031E-2</v>
      </c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</row>
    <row r="1518" spans="1:83" x14ac:dyDescent="0.2">
      <c r="A1518" s="10" t="s">
        <v>37</v>
      </c>
      <c r="B1518" s="10">
        <v>817</v>
      </c>
      <c r="C1518" s="10" t="s">
        <v>93</v>
      </c>
      <c r="D1518" s="10">
        <v>2024</v>
      </c>
      <c r="E1518" s="13">
        <v>12</v>
      </c>
      <c r="F1518" s="13" t="s">
        <v>1833</v>
      </c>
      <c r="G1518" s="13">
        <v>1528</v>
      </c>
      <c r="H1518" s="13">
        <v>1528</v>
      </c>
      <c r="I1518" s="13">
        <v>1032</v>
      </c>
      <c r="J1518" s="13">
        <v>1032</v>
      </c>
      <c r="K1518" s="13">
        <v>1032</v>
      </c>
      <c r="L1518" s="13">
        <v>1032</v>
      </c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>
        <v>49.29032258064516</v>
      </c>
      <c r="AA1518" s="13">
        <v>49.29032258064516</v>
      </c>
      <c r="AB1518" s="13">
        <v>33.29032258064516</v>
      </c>
      <c r="AC1518" s="13">
        <v>33.29032258064516</v>
      </c>
      <c r="AD1518" s="13">
        <v>33.29032258064516</v>
      </c>
      <c r="AE1518" s="13">
        <v>33.29032258064516</v>
      </c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>
        <v>5</v>
      </c>
      <c r="AT1518" s="13">
        <v>5</v>
      </c>
      <c r="AU1518" s="13">
        <v>1</v>
      </c>
      <c r="AV1518" s="13">
        <v>1</v>
      </c>
      <c r="AW1518" s="13">
        <v>1</v>
      </c>
      <c r="AX1518" s="13">
        <v>1</v>
      </c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>
        <v>0.16129032258064516</v>
      </c>
      <c r="BM1518" s="13">
        <v>0.16129032258064516</v>
      </c>
      <c r="BN1518" s="13">
        <v>3.2258064516129031E-2</v>
      </c>
      <c r="BO1518" s="13">
        <v>3.2258064516129031E-2</v>
      </c>
      <c r="BP1518" s="13">
        <v>3.2258064516129031E-2</v>
      </c>
      <c r="BQ1518" s="13">
        <v>3.2258064516129031E-2</v>
      </c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</row>
    <row r="1519" spans="1:83" x14ac:dyDescent="0.2">
      <c r="A1519" s="10" t="s">
        <v>37</v>
      </c>
      <c r="B1519" s="10">
        <v>517</v>
      </c>
      <c r="C1519" s="10" t="s">
        <v>165</v>
      </c>
      <c r="D1519" s="10">
        <v>2024</v>
      </c>
      <c r="E1519" s="13">
        <v>12</v>
      </c>
      <c r="F1519" s="13" t="s">
        <v>1824</v>
      </c>
      <c r="G1519" s="13">
        <v>5102</v>
      </c>
      <c r="H1519" s="13">
        <v>5102</v>
      </c>
      <c r="I1519" s="13">
        <v>4452</v>
      </c>
      <c r="J1519" s="13">
        <v>3337</v>
      </c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>
        <v>164.58064516129033</v>
      </c>
      <c r="AA1519" s="13">
        <v>164.58064516129033</v>
      </c>
      <c r="AB1519" s="13">
        <v>143.61290322580646</v>
      </c>
      <c r="AC1519" s="13">
        <v>107.64516129032258</v>
      </c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>
        <v>17</v>
      </c>
      <c r="AT1519" s="13">
        <v>16</v>
      </c>
      <c r="AU1519" s="13">
        <v>10</v>
      </c>
      <c r="AV1519" s="13">
        <v>6</v>
      </c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>
        <v>0.54838709677419351</v>
      </c>
      <c r="BM1519" s="13">
        <v>0.5161290322580645</v>
      </c>
      <c r="BN1519" s="13">
        <v>0.32258064516129031</v>
      </c>
      <c r="BO1519" s="13">
        <v>0.19354838709677419</v>
      </c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</row>
    <row r="1520" spans="1:83" x14ac:dyDescent="0.2">
      <c r="A1520" s="10" t="s">
        <v>37</v>
      </c>
      <c r="B1520" s="10">
        <v>896</v>
      </c>
      <c r="C1520" s="10" t="s">
        <v>196</v>
      </c>
      <c r="D1520" s="10">
        <v>2024</v>
      </c>
      <c r="E1520" s="13">
        <v>12</v>
      </c>
      <c r="F1520" s="13" t="s">
        <v>1827</v>
      </c>
      <c r="G1520" s="13">
        <v>300</v>
      </c>
      <c r="H1520" s="13">
        <v>300</v>
      </c>
      <c r="I1520" s="13">
        <v>300</v>
      </c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>
        <v>9.67741935483871</v>
      </c>
      <c r="AA1520" s="13">
        <v>9.67741935483871</v>
      </c>
      <c r="AB1520" s="13">
        <v>9.67741935483871</v>
      </c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>
        <v>2</v>
      </c>
      <c r="AT1520" s="13">
        <v>1</v>
      </c>
      <c r="AU1520" s="13">
        <v>1</v>
      </c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>
        <v>6.4516129032258063E-2</v>
      </c>
      <c r="BM1520" s="13">
        <v>3.2258064516129031E-2</v>
      </c>
      <c r="BN1520" s="13">
        <v>3.2258064516129031E-2</v>
      </c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</row>
    <row r="1521" spans="1:83" x14ac:dyDescent="0.2">
      <c r="A1521" s="10" t="s">
        <v>37</v>
      </c>
      <c r="B1521" s="10">
        <v>863</v>
      </c>
      <c r="C1521" s="10" t="s">
        <v>195</v>
      </c>
      <c r="D1521" s="10">
        <v>2024</v>
      </c>
      <c r="E1521" s="13">
        <v>12</v>
      </c>
      <c r="F1521" s="13" t="s">
        <v>1831</v>
      </c>
      <c r="G1521" s="13">
        <v>1064</v>
      </c>
      <c r="H1521" s="13">
        <v>1064</v>
      </c>
      <c r="I1521" s="13">
        <v>806</v>
      </c>
      <c r="J1521" s="13">
        <v>566</v>
      </c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>
        <v>34.322580645161288</v>
      </c>
      <c r="AA1521" s="13">
        <v>34.322580645161288</v>
      </c>
      <c r="AB1521" s="13">
        <v>26</v>
      </c>
      <c r="AC1521" s="13">
        <v>18.258064516129032</v>
      </c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>
        <v>4</v>
      </c>
      <c r="AT1521" s="13">
        <v>4</v>
      </c>
      <c r="AU1521" s="13">
        <v>2</v>
      </c>
      <c r="AV1521" s="13">
        <v>1</v>
      </c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>
        <v>0.12903225806451613</v>
      </c>
      <c r="BM1521" s="13">
        <v>0.12903225806451613</v>
      </c>
      <c r="BN1521" s="13">
        <v>6.4516129032258063E-2</v>
      </c>
      <c r="BO1521" s="13">
        <v>3.2258064516129031E-2</v>
      </c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>
        <v>8</v>
      </c>
    </row>
    <row r="1522" spans="1:83" x14ac:dyDescent="0.2">
      <c r="A1522" s="10" t="s">
        <v>37</v>
      </c>
      <c r="B1522" s="10">
        <v>543</v>
      </c>
      <c r="C1522" s="10" t="s">
        <v>110</v>
      </c>
      <c r="D1522" s="10">
        <v>2024</v>
      </c>
      <c r="E1522" s="13">
        <v>12</v>
      </c>
      <c r="F1522" s="13" t="s">
        <v>1828</v>
      </c>
      <c r="G1522" s="13">
        <v>111374.60000000011</v>
      </c>
      <c r="H1522" s="13">
        <v>111374.60000000011</v>
      </c>
      <c r="I1522" s="13">
        <v>97099.850000000122</v>
      </c>
      <c r="J1522" s="13">
        <v>62891.949999999939</v>
      </c>
      <c r="K1522" s="13">
        <v>37460.999999999964</v>
      </c>
      <c r="L1522" s="13">
        <v>33295.999999999971</v>
      </c>
      <c r="M1522" s="13">
        <v>25882.999999999967</v>
      </c>
      <c r="N1522" s="13">
        <v>21770.999999999985</v>
      </c>
      <c r="O1522" s="13">
        <v>17999.999999999989</v>
      </c>
      <c r="P1522" s="13">
        <v>17999.999999999989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>
        <v>3592.7290322580679</v>
      </c>
      <c r="AA1522" s="13">
        <v>3592.7290322580679</v>
      </c>
      <c r="AB1522" s="13">
        <v>3132.2532258064557</v>
      </c>
      <c r="AC1522" s="13">
        <v>2028.7725806451592</v>
      </c>
      <c r="AD1522" s="13">
        <v>1208.4193548387086</v>
      </c>
      <c r="AE1522" s="13">
        <v>1074.0645161290313</v>
      </c>
      <c r="AF1522" s="13">
        <v>834.93548387096666</v>
      </c>
      <c r="AG1522" s="13">
        <v>702.29032258064467</v>
      </c>
      <c r="AH1522" s="13">
        <v>580.64516129032222</v>
      </c>
      <c r="AI1522" s="13">
        <v>580.64516129032222</v>
      </c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>
        <v>301</v>
      </c>
      <c r="AT1522" s="13">
        <v>297</v>
      </c>
      <c r="AU1522" s="13">
        <v>180</v>
      </c>
      <c r="AV1522" s="13">
        <v>64</v>
      </c>
      <c r="AW1522" s="13">
        <v>23</v>
      </c>
      <c r="AX1522" s="13">
        <v>18</v>
      </c>
      <c r="AY1522" s="13">
        <v>11</v>
      </c>
      <c r="AZ1522" s="13">
        <v>8</v>
      </c>
      <c r="BA1522" s="13">
        <v>6</v>
      </c>
      <c r="BB1522" s="13">
        <v>6</v>
      </c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>
        <v>9.7096774193548381</v>
      </c>
      <c r="BM1522" s="13">
        <v>9.5806451612903221</v>
      </c>
      <c r="BN1522" s="13">
        <v>5.806451612903226</v>
      </c>
      <c r="BO1522" s="13">
        <v>2.064516129032258</v>
      </c>
      <c r="BP1522" s="13">
        <v>0.74193548387096775</v>
      </c>
      <c r="BQ1522" s="13">
        <v>0.58064516129032262</v>
      </c>
      <c r="BR1522" s="13">
        <v>0.35483870967741937</v>
      </c>
      <c r="BS1522" s="13">
        <v>0.25806451612903225</v>
      </c>
      <c r="BT1522" s="13">
        <v>0.19354838709677419</v>
      </c>
      <c r="BU1522" s="13">
        <v>0.19354838709677419</v>
      </c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>
        <v>69.14</v>
      </c>
    </row>
    <row r="1523" spans="1:83" x14ac:dyDescent="0.2">
      <c r="A1523" s="10" t="s">
        <v>37</v>
      </c>
      <c r="B1523" s="10">
        <v>838</v>
      </c>
      <c r="C1523" s="10" t="s">
        <v>98</v>
      </c>
      <c r="D1523" s="10">
        <v>2024</v>
      </c>
      <c r="E1523" s="13">
        <v>12</v>
      </c>
      <c r="F1523" s="13" t="s">
        <v>1825</v>
      </c>
      <c r="G1523" s="13">
        <v>1497</v>
      </c>
      <c r="H1523" s="13">
        <v>1497</v>
      </c>
      <c r="I1523" s="13">
        <v>1497</v>
      </c>
      <c r="J1523" s="13">
        <v>1497</v>
      </c>
      <c r="K1523" s="13">
        <v>1497</v>
      </c>
      <c r="L1523" s="13">
        <v>1497</v>
      </c>
      <c r="M1523" s="13">
        <v>1497</v>
      </c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>
        <v>48.29032258064516</v>
      </c>
      <c r="AA1523" s="13">
        <v>48.29032258064516</v>
      </c>
      <c r="AB1523" s="13">
        <v>48.29032258064516</v>
      </c>
      <c r="AC1523" s="13">
        <v>48.29032258064516</v>
      </c>
      <c r="AD1523" s="13">
        <v>48.29032258064516</v>
      </c>
      <c r="AE1523" s="13">
        <v>48.29032258064516</v>
      </c>
      <c r="AF1523" s="13">
        <v>48.29032258064516</v>
      </c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>
        <v>1</v>
      </c>
      <c r="AT1523" s="13">
        <v>1</v>
      </c>
      <c r="AU1523" s="13">
        <v>1</v>
      </c>
      <c r="AV1523" s="13">
        <v>1</v>
      </c>
      <c r="AW1523" s="13">
        <v>1</v>
      </c>
      <c r="AX1523" s="13">
        <v>1</v>
      </c>
      <c r="AY1523" s="13">
        <v>1</v>
      </c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>
        <v>3.2258064516129031E-2</v>
      </c>
      <c r="BM1523" s="13">
        <v>3.2258064516129031E-2</v>
      </c>
      <c r="BN1523" s="13">
        <v>3.2258064516129031E-2</v>
      </c>
      <c r="BO1523" s="13">
        <v>3.2258064516129031E-2</v>
      </c>
      <c r="BP1523" s="13">
        <v>3.2258064516129031E-2</v>
      </c>
      <c r="BQ1523" s="13">
        <v>3.2258064516129031E-2</v>
      </c>
      <c r="BR1523" s="13">
        <v>3.2258064516129031E-2</v>
      </c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</row>
    <row r="1524" spans="1:83" x14ac:dyDescent="0.2">
      <c r="A1524" s="10" t="s">
        <v>37</v>
      </c>
      <c r="B1524" s="10">
        <v>520</v>
      </c>
      <c r="C1524" s="10" t="s">
        <v>101</v>
      </c>
      <c r="D1524" s="10">
        <v>2024</v>
      </c>
      <c r="E1524" s="13">
        <v>12</v>
      </c>
      <c r="F1524" s="13" t="s">
        <v>1830</v>
      </c>
      <c r="G1524" s="13">
        <v>40282.799999999952</v>
      </c>
      <c r="H1524" s="13">
        <v>40282.799999999959</v>
      </c>
      <c r="I1524" s="13">
        <v>35499.999999999993</v>
      </c>
      <c r="J1524" s="13">
        <v>23892.999999999996</v>
      </c>
      <c r="K1524" s="13">
        <v>14109.000000000005</v>
      </c>
      <c r="L1524" s="13">
        <v>11510.000000000004</v>
      </c>
      <c r="M1524" s="13">
        <v>10432.000000000002</v>
      </c>
      <c r="N1524" s="13">
        <v>4181.9999999999982</v>
      </c>
      <c r="O1524" s="13">
        <v>2539.9999999999995</v>
      </c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>
        <v>1299.445161290321</v>
      </c>
      <c r="AA1524" s="13">
        <v>1299.4451612903213</v>
      </c>
      <c r="AB1524" s="13">
        <v>1145.1612903225805</v>
      </c>
      <c r="AC1524" s="13">
        <v>770.74193548387086</v>
      </c>
      <c r="AD1524" s="13">
        <v>455.12903225806468</v>
      </c>
      <c r="AE1524" s="13">
        <v>371.2903225806453</v>
      </c>
      <c r="AF1524" s="13">
        <v>336.51612903225811</v>
      </c>
      <c r="AG1524" s="13">
        <v>134.90322580645156</v>
      </c>
      <c r="AH1524" s="13">
        <v>81.93548387096773</v>
      </c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>
        <v>108</v>
      </c>
      <c r="AT1524" s="13">
        <v>107</v>
      </c>
      <c r="AU1524" s="13">
        <v>64</v>
      </c>
      <c r="AV1524" s="13">
        <v>26</v>
      </c>
      <c r="AW1524" s="13">
        <v>11</v>
      </c>
      <c r="AX1524" s="13">
        <v>8</v>
      </c>
      <c r="AY1524" s="13">
        <v>7</v>
      </c>
      <c r="AZ1524" s="13">
        <v>2</v>
      </c>
      <c r="BA1524" s="13">
        <v>1</v>
      </c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>
        <v>3.4838709677419355</v>
      </c>
      <c r="BM1524" s="13">
        <v>3.4516129032258065</v>
      </c>
      <c r="BN1524" s="13">
        <v>2.064516129032258</v>
      </c>
      <c r="BO1524" s="13">
        <v>0.83870967741935487</v>
      </c>
      <c r="BP1524" s="13">
        <v>0.35483870967741937</v>
      </c>
      <c r="BQ1524" s="13">
        <v>0.25806451612903225</v>
      </c>
      <c r="BR1524" s="13">
        <v>0.22580645161290322</v>
      </c>
      <c r="BS1524" s="13">
        <v>6.4516129032258063E-2</v>
      </c>
      <c r="BT1524" s="13">
        <v>3.2258064516129031E-2</v>
      </c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>
        <v>16</v>
      </c>
    </row>
    <row r="1525" spans="1:83" x14ac:dyDescent="0.2">
      <c r="A1525" s="10" t="s">
        <v>37</v>
      </c>
      <c r="B1525" s="10">
        <v>552</v>
      </c>
      <c r="C1525" s="10" t="s">
        <v>180</v>
      </c>
      <c r="D1525" s="10">
        <v>2024</v>
      </c>
      <c r="E1525" s="13">
        <v>12</v>
      </c>
      <c r="F1525" s="13" t="s">
        <v>1829</v>
      </c>
      <c r="G1525" s="13">
        <v>17590.949999999983</v>
      </c>
      <c r="H1525" s="13">
        <v>17590.949999999983</v>
      </c>
      <c r="I1525" s="13">
        <v>15887.999999999998</v>
      </c>
      <c r="J1525" s="13">
        <v>10136.000000000002</v>
      </c>
      <c r="K1525" s="13">
        <v>7006.0000000000036</v>
      </c>
      <c r="L1525" s="13">
        <v>7006.0000000000036</v>
      </c>
      <c r="M1525" s="13">
        <v>6000.0000000000036</v>
      </c>
      <c r="N1525" s="13">
        <v>6000.0000000000036</v>
      </c>
      <c r="O1525" s="13">
        <v>6000.0000000000036</v>
      </c>
      <c r="P1525" s="13">
        <v>6000.0000000000036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>
        <v>567.44999999999948</v>
      </c>
      <c r="AA1525" s="13">
        <v>567.44999999999948</v>
      </c>
      <c r="AB1525" s="13">
        <v>512.51612903225805</v>
      </c>
      <c r="AC1525" s="13">
        <v>326.96774193548396</v>
      </c>
      <c r="AD1525" s="13">
        <v>226.00000000000011</v>
      </c>
      <c r="AE1525" s="13">
        <v>226.00000000000011</v>
      </c>
      <c r="AF1525" s="13">
        <v>193.54838709677432</v>
      </c>
      <c r="AG1525" s="13">
        <v>193.54838709677432</v>
      </c>
      <c r="AH1525" s="13">
        <v>193.54838709677432</v>
      </c>
      <c r="AI1525" s="13">
        <v>193.54838709677432</v>
      </c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>
        <v>40</v>
      </c>
      <c r="AT1525" s="13">
        <v>39</v>
      </c>
      <c r="AU1525" s="13">
        <v>27</v>
      </c>
      <c r="AV1525" s="13">
        <v>8</v>
      </c>
      <c r="AW1525" s="13">
        <v>3</v>
      </c>
      <c r="AX1525" s="13">
        <v>3</v>
      </c>
      <c r="AY1525" s="13">
        <v>2</v>
      </c>
      <c r="AZ1525" s="13">
        <v>2</v>
      </c>
      <c r="BA1525" s="13">
        <v>2</v>
      </c>
      <c r="BB1525" s="13">
        <v>2</v>
      </c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>
        <v>1.2903225806451613</v>
      </c>
      <c r="BM1525" s="13">
        <v>1.2580645161290323</v>
      </c>
      <c r="BN1525" s="13">
        <v>0.87096774193548387</v>
      </c>
      <c r="BO1525" s="13">
        <v>0.25806451612903225</v>
      </c>
      <c r="BP1525" s="13">
        <v>9.6774193548387094E-2</v>
      </c>
      <c r="BQ1525" s="13">
        <v>9.6774193548387094E-2</v>
      </c>
      <c r="BR1525" s="13">
        <v>6.4516129032258063E-2</v>
      </c>
      <c r="BS1525" s="13">
        <v>6.4516129032258063E-2</v>
      </c>
      <c r="BT1525" s="13">
        <v>6.4516129032258063E-2</v>
      </c>
      <c r="BU1525" s="13">
        <v>6.4516129032258063E-2</v>
      </c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</row>
    <row r="1526" spans="1:83" x14ac:dyDescent="0.2">
      <c r="A1526" s="10" t="s">
        <v>37</v>
      </c>
      <c r="B1526" s="10">
        <v>308</v>
      </c>
      <c r="C1526" s="10" t="s">
        <v>138</v>
      </c>
      <c r="D1526" s="10">
        <v>2024</v>
      </c>
      <c r="E1526" s="13">
        <v>12</v>
      </c>
      <c r="F1526" s="13" t="s">
        <v>1834</v>
      </c>
      <c r="G1526" s="13">
        <v>1439</v>
      </c>
      <c r="H1526" s="13">
        <v>1439</v>
      </c>
      <c r="I1526" s="13">
        <v>1091</v>
      </c>
      <c r="J1526" s="13">
        <v>632</v>
      </c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>
        <v>46.41935483870968</v>
      </c>
      <c r="AA1526" s="13">
        <v>46.41935483870968</v>
      </c>
      <c r="AB1526" s="13">
        <v>35.193548387096776</v>
      </c>
      <c r="AC1526" s="13">
        <v>20.387096774193548</v>
      </c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>
        <v>5</v>
      </c>
      <c r="AT1526" s="13">
        <v>5</v>
      </c>
      <c r="AU1526" s="13">
        <v>3</v>
      </c>
      <c r="AV1526" s="13">
        <v>1</v>
      </c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>
        <v>0.16129032258064516</v>
      </c>
      <c r="BM1526" s="13">
        <v>0.16129032258064516</v>
      </c>
      <c r="BN1526" s="13">
        <v>9.6774193548387094E-2</v>
      </c>
      <c r="BO1526" s="13">
        <v>3.2258064516129031E-2</v>
      </c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</row>
    <row r="1527" spans="1:83" x14ac:dyDescent="0.2">
      <c r="A1527" s="10" t="s">
        <v>33</v>
      </c>
      <c r="B1527" s="10">
        <v>828</v>
      </c>
      <c r="C1527" s="10" t="s">
        <v>158</v>
      </c>
      <c r="D1527" s="10">
        <v>2024</v>
      </c>
      <c r="E1527" s="13">
        <v>12</v>
      </c>
      <c r="F1527" s="13" t="s">
        <v>1838</v>
      </c>
      <c r="G1527" s="13">
        <v>310027.64999999903</v>
      </c>
      <c r="H1527" s="13">
        <v>310027.64999999886</v>
      </c>
      <c r="I1527" s="13">
        <v>298468.94999999867</v>
      </c>
      <c r="J1527" s="13">
        <v>228454.99999999991</v>
      </c>
      <c r="K1527" s="13">
        <v>190632.00000000012</v>
      </c>
      <c r="L1527" s="13">
        <v>170423.0000000002</v>
      </c>
      <c r="M1527" s="13">
        <v>151631.00000000009</v>
      </c>
      <c r="N1527" s="13">
        <v>131628.00000000009</v>
      </c>
      <c r="O1527" s="13">
        <v>116098.0000000002</v>
      </c>
      <c r="P1527" s="13">
        <v>103610.00000000023</v>
      </c>
      <c r="Q1527" s="13">
        <v>28533.999999999967</v>
      </c>
      <c r="R1527" s="13">
        <v>23522.999999999967</v>
      </c>
      <c r="S1527" s="13"/>
      <c r="T1527" s="13"/>
      <c r="U1527" s="13"/>
      <c r="V1527" s="13"/>
      <c r="W1527" s="13"/>
      <c r="X1527" s="13"/>
      <c r="Y1527" s="13"/>
      <c r="Z1527" s="13">
        <v>10000.89193548384</v>
      </c>
      <c r="AA1527" s="13">
        <v>10000.891935483834</v>
      </c>
      <c r="AB1527" s="13">
        <v>9628.0306451612469</v>
      </c>
      <c r="AC1527" s="13">
        <v>7369.5161290322549</v>
      </c>
      <c r="AD1527" s="13">
        <v>6149.4193548387138</v>
      </c>
      <c r="AE1527" s="13">
        <v>5497.5161290322649</v>
      </c>
      <c r="AF1527" s="13">
        <v>4891.3225806451637</v>
      </c>
      <c r="AG1527" s="13">
        <v>4246.0645161290349</v>
      </c>
      <c r="AH1527" s="13">
        <v>3745.0967741935551</v>
      </c>
      <c r="AI1527" s="13">
        <v>3342.2580645161365</v>
      </c>
      <c r="AJ1527" s="13">
        <v>920.45161290322471</v>
      </c>
      <c r="AK1527" s="13">
        <v>758.80645161290215</v>
      </c>
      <c r="AL1527" s="13"/>
      <c r="AM1527" s="13"/>
      <c r="AN1527" s="13"/>
      <c r="AO1527" s="13"/>
      <c r="AP1527" s="13"/>
      <c r="AQ1527" s="13"/>
      <c r="AR1527" s="13"/>
      <c r="AS1527" s="13">
        <v>492</v>
      </c>
      <c r="AT1527" s="13">
        <v>463</v>
      </c>
      <c r="AU1527" s="13">
        <v>375</v>
      </c>
      <c r="AV1527" s="13">
        <v>158</v>
      </c>
      <c r="AW1527" s="13">
        <v>98</v>
      </c>
      <c r="AX1527" s="13">
        <v>75</v>
      </c>
      <c r="AY1527" s="13">
        <v>58</v>
      </c>
      <c r="AZ1527" s="13">
        <v>43</v>
      </c>
      <c r="BA1527" s="13">
        <v>34</v>
      </c>
      <c r="BB1527" s="13">
        <v>28</v>
      </c>
      <c r="BC1527" s="13">
        <v>5</v>
      </c>
      <c r="BD1527" s="13">
        <v>4</v>
      </c>
      <c r="BE1527" s="13"/>
      <c r="BF1527" s="13"/>
      <c r="BG1527" s="13"/>
      <c r="BH1527" s="13"/>
      <c r="BI1527" s="13"/>
      <c r="BJ1527" s="13"/>
      <c r="BK1527" s="13"/>
      <c r="BL1527" s="13">
        <v>15.870967741935484</v>
      </c>
      <c r="BM1527" s="13">
        <v>14.935483870967742</v>
      </c>
      <c r="BN1527" s="13">
        <v>12.096774193548388</v>
      </c>
      <c r="BO1527" s="13">
        <v>5.096774193548387</v>
      </c>
      <c r="BP1527" s="13">
        <v>3.161290322580645</v>
      </c>
      <c r="BQ1527" s="13">
        <v>2.4193548387096775</v>
      </c>
      <c r="BR1527" s="13">
        <v>1.8709677419354838</v>
      </c>
      <c r="BS1527" s="13">
        <v>1.3870967741935485</v>
      </c>
      <c r="BT1527" s="13">
        <v>1.096774193548387</v>
      </c>
      <c r="BU1527" s="13">
        <v>0.90322580645161288</v>
      </c>
      <c r="BV1527" s="13">
        <v>0.16129032258064516</v>
      </c>
      <c r="BW1527" s="13">
        <v>0.12903225806451613</v>
      </c>
      <c r="BX1527" s="13"/>
      <c r="BY1527" s="13"/>
      <c r="BZ1527" s="13"/>
      <c r="CA1527" s="13"/>
      <c r="CB1527" s="13"/>
      <c r="CC1527" s="13"/>
      <c r="CD1527" s="13"/>
      <c r="CE1527" s="13">
        <v>195.7744444443332</v>
      </c>
    </row>
    <row r="1528" spans="1:83" x14ac:dyDescent="0.2">
      <c r="A1528" s="10" t="s">
        <v>33</v>
      </c>
      <c r="B1528" s="10">
        <v>812</v>
      </c>
      <c r="C1528" s="10" t="s">
        <v>157</v>
      </c>
      <c r="D1528" s="10">
        <v>2024</v>
      </c>
      <c r="E1528" s="13">
        <v>12</v>
      </c>
      <c r="F1528" s="13" t="s">
        <v>1847</v>
      </c>
      <c r="G1528" s="13">
        <v>448770.59999999823</v>
      </c>
      <c r="H1528" s="13">
        <v>448770.59999999829</v>
      </c>
      <c r="I1528" s="13">
        <v>438711.84999999829</v>
      </c>
      <c r="J1528" s="13">
        <v>353661.99999999872</v>
      </c>
      <c r="K1528" s="13">
        <v>298128.99999999726</v>
      </c>
      <c r="L1528" s="13">
        <v>267209.99999999953</v>
      </c>
      <c r="M1528" s="13">
        <v>230453.99999999991</v>
      </c>
      <c r="N1528" s="13">
        <v>193011.00000000038</v>
      </c>
      <c r="O1528" s="13">
        <v>169716.00000000041</v>
      </c>
      <c r="P1528" s="13">
        <v>149937.00000000029</v>
      </c>
      <c r="Q1528" s="13">
        <v>42309.999999999942</v>
      </c>
      <c r="R1528" s="13">
        <v>42309.999999999942</v>
      </c>
      <c r="S1528" s="13"/>
      <c r="T1528" s="13"/>
      <c r="U1528" s="13"/>
      <c r="V1528" s="13"/>
      <c r="W1528" s="13"/>
      <c r="X1528" s="13"/>
      <c r="Y1528" s="13"/>
      <c r="Z1528" s="13">
        <v>14476.470967741878</v>
      </c>
      <c r="AA1528" s="13">
        <v>14476.47096774188</v>
      </c>
      <c r="AB1528" s="13">
        <v>14151.995161290268</v>
      </c>
      <c r="AC1528" s="13">
        <v>11408.451612903185</v>
      </c>
      <c r="AD1528" s="13">
        <v>9617.0645161289449</v>
      </c>
      <c r="AE1528" s="13">
        <v>8619.6774193548245</v>
      </c>
      <c r="AF1528" s="13">
        <v>7433.9999999999973</v>
      </c>
      <c r="AG1528" s="13">
        <v>6226.1612903225932</v>
      </c>
      <c r="AH1528" s="13">
        <v>5474.7096774193678</v>
      </c>
      <c r="AI1528" s="13">
        <v>4836.6774193548481</v>
      </c>
      <c r="AJ1528" s="13">
        <v>1364.8387096774175</v>
      </c>
      <c r="AK1528" s="13">
        <v>1364.8387096774175</v>
      </c>
      <c r="AL1528" s="13"/>
      <c r="AM1528" s="13"/>
      <c r="AN1528" s="13"/>
      <c r="AO1528" s="13"/>
      <c r="AP1528" s="13"/>
      <c r="AQ1528" s="13"/>
      <c r="AR1528" s="13"/>
      <c r="AS1528" s="13">
        <v>625</v>
      </c>
      <c r="AT1528" s="13">
        <v>592</v>
      </c>
      <c r="AU1528" s="13">
        <v>508</v>
      </c>
      <c r="AV1528" s="13">
        <v>252</v>
      </c>
      <c r="AW1528" s="13">
        <v>160</v>
      </c>
      <c r="AX1528" s="13">
        <v>125</v>
      </c>
      <c r="AY1528" s="13">
        <v>91</v>
      </c>
      <c r="AZ1528" s="13">
        <v>63</v>
      </c>
      <c r="BA1528" s="13">
        <v>49</v>
      </c>
      <c r="BB1528" s="13">
        <v>40</v>
      </c>
      <c r="BC1528" s="13">
        <v>7</v>
      </c>
      <c r="BD1528" s="13">
        <v>7</v>
      </c>
      <c r="BE1528" s="13"/>
      <c r="BF1528" s="13"/>
      <c r="BG1528" s="13"/>
      <c r="BH1528" s="13"/>
      <c r="BI1528" s="13"/>
      <c r="BJ1528" s="13"/>
      <c r="BK1528" s="13"/>
      <c r="BL1528" s="13">
        <v>20.161290322580644</v>
      </c>
      <c r="BM1528" s="13">
        <v>19.096774193548388</v>
      </c>
      <c r="BN1528" s="13">
        <v>16.387096774193548</v>
      </c>
      <c r="BO1528" s="13">
        <v>8.129032258064516</v>
      </c>
      <c r="BP1528" s="13">
        <v>5.161290322580645</v>
      </c>
      <c r="BQ1528" s="13">
        <v>4.032258064516129</v>
      </c>
      <c r="BR1528" s="13">
        <v>2.935483870967742</v>
      </c>
      <c r="BS1528" s="13">
        <v>2.032258064516129</v>
      </c>
      <c r="BT1528" s="13">
        <v>1.5806451612903225</v>
      </c>
      <c r="BU1528" s="13">
        <v>1.2903225806451613</v>
      </c>
      <c r="BV1528" s="13">
        <v>0.22580645161290322</v>
      </c>
      <c r="BW1528" s="13">
        <v>0.22580645161290322</v>
      </c>
      <c r="BX1528" s="13"/>
      <c r="BY1528" s="13"/>
      <c r="BZ1528" s="13"/>
      <c r="CA1528" s="13"/>
      <c r="CB1528" s="13"/>
      <c r="CC1528" s="13"/>
      <c r="CD1528" s="13"/>
      <c r="CE1528" s="13">
        <v>219.86805555626052</v>
      </c>
    </row>
    <row r="1529" spans="1:83" x14ac:dyDescent="0.2">
      <c r="A1529" s="10" t="s">
        <v>33</v>
      </c>
      <c r="B1529" s="10">
        <v>805</v>
      </c>
      <c r="C1529" s="10" t="s">
        <v>137</v>
      </c>
      <c r="D1529" s="10">
        <v>2024</v>
      </c>
      <c r="E1529" s="13">
        <v>12</v>
      </c>
      <c r="F1529" s="13" t="s">
        <v>1845</v>
      </c>
      <c r="G1529" s="13">
        <v>14932</v>
      </c>
      <c r="H1529" s="13">
        <v>14932</v>
      </c>
      <c r="I1529" s="13">
        <v>14863</v>
      </c>
      <c r="J1529" s="13">
        <v>9955</v>
      </c>
      <c r="K1529" s="13">
        <v>7768</v>
      </c>
      <c r="L1529" s="13">
        <v>6932.0000000000009</v>
      </c>
      <c r="M1529" s="13">
        <v>4699</v>
      </c>
      <c r="N1529" s="13">
        <v>4699</v>
      </c>
      <c r="O1529" s="13">
        <v>3000</v>
      </c>
      <c r="P1529" s="13">
        <v>3000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>
        <v>481.67741935483872</v>
      </c>
      <c r="AA1529" s="13">
        <v>481.67741935483872</v>
      </c>
      <c r="AB1529" s="13">
        <v>479.45161290322579</v>
      </c>
      <c r="AC1529" s="13">
        <v>321.12903225806451</v>
      </c>
      <c r="AD1529" s="13">
        <v>250.58064516129033</v>
      </c>
      <c r="AE1529" s="13">
        <v>223.61290322580649</v>
      </c>
      <c r="AF1529" s="13">
        <v>151.58064516129033</v>
      </c>
      <c r="AG1529" s="13">
        <v>151.58064516129033</v>
      </c>
      <c r="AH1529" s="13">
        <v>96.774193548387103</v>
      </c>
      <c r="AI1529" s="13">
        <v>96.774193548387103</v>
      </c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>
        <v>25</v>
      </c>
      <c r="AT1529" s="13">
        <v>24</v>
      </c>
      <c r="AU1529" s="13">
        <v>23</v>
      </c>
      <c r="AV1529" s="13">
        <v>9</v>
      </c>
      <c r="AW1529" s="13">
        <v>5</v>
      </c>
      <c r="AX1529" s="13">
        <v>4</v>
      </c>
      <c r="AY1529" s="13">
        <v>2</v>
      </c>
      <c r="AZ1529" s="13">
        <v>2</v>
      </c>
      <c r="BA1529" s="13">
        <v>1</v>
      </c>
      <c r="BB1529" s="13">
        <v>1</v>
      </c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>
        <v>0.80645161290322576</v>
      </c>
      <c r="BM1529" s="13">
        <v>0.77419354838709675</v>
      </c>
      <c r="BN1529" s="13">
        <v>0.74193548387096775</v>
      </c>
      <c r="BO1529" s="13">
        <v>0.29032258064516131</v>
      </c>
      <c r="BP1529" s="13">
        <v>0.16129032258064516</v>
      </c>
      <c r="BQ1529" s="13">
        <v>0.12903225806451613</v>
      </c>
      <c r="BR1529" s="13">
        <v>6.4516129032258063E-2</v>
      </c>
      <c r="BS1529" s="13">
        <v>6.4516129032258063E-2</v>
      </c>
      <c r="BT1529" s="13">
        <v>3.2258064516129031E-2</v>
      </c>
      <c r="BU1529" s="13">
        <v>3.2258064516129031E-2</v>
      </c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>
        <v>2.99</v>
      </c>
    </row>
    <row r="1530" spans="1:83" x14ac:dyDescent="0.2">
      <c r="A1530" s="10" t="s">
        <v>33</v>
      </c>
      <c r="B1530" s="10">
        <v>517</v>
      </c>
      <c r="C1530" s="10" t="s">
        <v>165</v>
      </c>
      <c r="D1530" s="10">
        <v>2024</v>
      </c>
      <c r="E1530" s="13">
        <v>12</v>
      </c>
      <c r="F1530" s="13" t="s">
        <v>1846</v>
      </c>
      <c r="G1530" s="13">
        <v>8908.0000000000036</v>
      </c>
      <c r="H1530" s="13">
        <v>8908.0000000000036</v>
      </c>
      <c r="I1530" s="13">
        <v>8789.0000000000036</v>
      </c>
      <c r="J1530" s="13">
        <v>7017.0000000000036</v>
      </c>
      <c r="K1530" s="13">
        <v>5478.0000000000027</v>
      </c>
      <c r="L1530" s="13">
        <v>4612</v>
      </c>
      <c r="M1530" s="13">
        <v>1461</v>
      </c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>
        <v>287.35483870967755</v>
      </c>
      <c r="AA1530" s="13">
        <v>287.35483870967755</v>
      </c>
      <c r="AB1530" s="13">
        <v>283.51612903225816</v>
      </c>
      <c r="AC1530" s="13">
        <v>226.35483870967752</v>
      </c>
      <c r="AD1530" s="13">
        <v>176.70967741935493</v>
      </c>
      <c r="AE1530" s="13">
        <v>148.7741935483871</v>
      </c>
      <c r="AF1530" s="13">
        <v>47.12903225806452</v>
      </c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>
        <v>14</v>
      </c>
      <c r="AT1530" s="13">
        <v>13</v>
      </c>
      <c r="AU1530" s="13">
        <v>12</v>
      </c>
      <c r="AV1530" s="13">
        <v>7</v>
      </c>
      <c r="AW1530" s="13">
        <v>5</v>
      </c>
      <c r="AX1530" s="13">
        <v>4</v>
      </c>
      <c r="AY1530" s="13">
        <v>1</v>
      </c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>
        <v>0.45161290322580644</v>
      </c>
      <c r="BM1530" s="13">
        <v>0.41935483870967744</v>
      </c>
      <c r="BN1530" s="13">
        <v>0.38709677419354838</v>
      </c>
      <c r="BO1530" s="13">
        <v>0.22580645161290322</v>
      </c>
      <c r="BP1530" s="13">
        <v>0.16129032258064516</v>
      </c>
      <c r="BQ1530" s="13">
        <v>0.12903225806451613</v>
      </c>
      <c r="BR1530" s="13">
        <v>3.2258064516129031E-2</v>
      </c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>
        <v>4.66</v>
      </c>
    </row>
    <row r="1531" spans="1:83" x14ac:dyDescent="0.2">
      <c r="A1531" s="10" t="s">
        <v>33</v>
      </c>
      <c r="B1531" s="10">
        <v>523</v>
      </c>
      <c r="C1531" s="10" t="s">
        <v>114</v>
      </c>
      <c r="D1531" s="10">
        <v>2024</v>
      </c>
      <c r="E1531" s="13">
        <v>12</v>
      </c>
      <c r="F1531" s="13" t="s">
        <v>1837</v>
      </c>
      <c r="G1531" s="13">
        <v>246729.50000000009</v>
      </c>
      <c r="H1531" s="13">
        <v>246729.50000000009</v>
      </c>
      <c r="I1531" s="13">
        <v>239590.70000000004</v>
      </c>
      <c r="J1531" s="13">
        <v>188522.89999999991</v>
      </c>
      <c r="K1531" s="13">
        <v>148596.00000000023</v>
      </c>
      <c r="L1531" s="13">
        <v>133495.00000000026</v>
      </c>
      <c r="M1531" s="13">
        <v>116515.00000000012</v>
      </c>
      <c r="N1531" s="13">
        <v>99166.000000000058</v>
      </c>
      <c r="O1531" s="13">
        <v>90887.000000000102</v>
      </c>
      <c r="P1531" s="13">
        <v>78208.000000000102</v>
      </c>
      <c r="Q1531" s="13">
        <v>28415.999999999978</v>
      </c>
      <c r="R1531" s="13">
        <v>28415.999999999978</v>
      </c>
      <c r="S1531" s="13">
        <v>10500.000000000005</v>
      </c>
      <c r="T1531" s="13">
        <v>10500.000000000005</v>
      </c>
      <c r="U1531" s="13">
        <v>10500.000000000005</v>
      </c>
      <c r="V1531" s="13"/>
      <c r="W1531" s="13"/>
      <c r="X1531" s="13"/>
      <c r="Y1531" s="13"/>
      <c r="Z1531" s="13">
        <v>7959.0161290322612</v>
      </c>
      <c r="AA1531" s="13">
        <v>7959.0161290322612</v>
      </c>
      <c r="AB1531" s="13">
        <v>7728.7322580645177</v>
      </c>
      <c r="AC1531" s="13">
        <v>6081.3838709677393</v>
      </c>
      <c r="AD1531" s="13">
        <v>4793.4193548387175</v>
      </c>
      <c r="AE1531" s="13">
        <v>4306.290322580654</v>
      </c>
      <c r="AF1531" s="13">
        <v>3758.5483870967778</v>
      </c>
      <c r="AG1531" s="13">
        <v>3198.9032258064535</v>
      </c>
      <c r="AH1531" s="13">
        <v>2931.8387096774227</v>
      </c>
      <c r="AI1531" s="13">
        <v>2522.8387096774227</v>
      </c>
      <c r="AJ1531" s="13">
        <v>916.64516129032188</v>
      </c>
      <c r="AK1531" s="13">
        <v>916.64516129032188</v>
      </c>
      <c r="AL1531" s="13">
        <v>338.70967741935499</v>
      </c>
      <c r="AM1531" s="13">
        <v>338.70967741935499</v>
      </c>
      <c r="AN1531" s="13">
        <v>338.70967741935499</v>
      </c>
      <c r="AO1531" s="13"/>
      <c r="AP1531" s="13"/>
      <c r="AQ1531" s="13"/>
      <c r="AR1531" s="13"/>
      <c r="AS1531" s="13">
        <v>368</v>
      </c>
      <c r="AT1531" s="13">
        <v>347</v>
      </c>
      <c r="AU1531" s="13">
        <v>295</v>
      </c>
      <c r="AV1531" s="13">
        <v>140</v>
      </c>
      <c r="AW1531" s="13">
        <v>76</v>
      </c>
      <c r="AX1531" s="13">
        <v>59</v>
      </c>
      <c r="AY1531" s="13">
        <v>43</v>
      </c>
      <c r="AZ1531" s="13">
        <v>30</v>
      </c>
      <c r="BA1531" s="13">
        <v>25</v>
      </c>
      <c r="BB1531" s="13">
        <v>19</v>
      </c>
      <c r="BC1531" s="13">
        <v>4</v>
      </c>
      <c r="BD1531" s="13">
        <v>4</v>
      </c>
      <c r="BE1531" s="13">
        <v>1</v>
      </c>
      <c r="BF1531" s="13">
        <v>1</v>
      </c>
      <c r="BG1531" s="13">
        <v>1</v>
      </c>
      <c r="BH1531" s="13"/>
      <c r="BI1531" s="13"/>
      <c r="BJ1531" s="13"/>
      <c r="BK1531" s="13"/>
      <c r="BL1531" s="13">
        <v>11.870967741935484</v>
      </c>
      <c r="BM1531" s="13">
        <v>11.193548387096774</v>
      </c>
      <c r="BN1531" s="13">
        <v>9.5161290322580641</v>
      </c>
      <c r="BO1531" s="13">
        <v>4.5161290322580649</v>
      </c>
      <c r="BP1531" s="13">
        <v>2.4516129032258065</v>
      </c>
      <c r="BQ1531" s="13">
        <v>1.903225806451613</v>
      </c>
      <c r="BR1531" s="13">
        <v>1.3870967741935485</v>
      </c>
      <c r="BS1531" s="13">
        <v>0.967741935483871</v>
      </c>
      <c r="BT1531" s="13">
        <v>0.80645161290322576</v>
      </c>
      <c r="BU1531" s="13">
        <v>0.61290322580645162</v>
      </c>
      <c r="BV1531" s="13">
        <v>0.12903225806451613</v>
      </c>
      <c r="BW1531" s="13">
        <v>0.12903225806451613</v>
      </c>
      <c r="BX1531" s="13">
        <v>3.2258064516129031E-2</v>
      </c>
      <c r="BY1531" s="13">
        <v>3.2258064516129031E-2</v>
      </c>
      <c r="BZ1531" s="13">
        <v>3.2258064516129031E-2</v>
      </c>
      <c r="CA1531" s="13"/>
      <c r="CB1531" s="13"/>
      <c r="CC1531" s="13"/>
      <c r="CD1531" s="13"/>
      <c r="CE1531" s="13">
        <v>178.65916666720295</v>
      </c>
    </row>
    <row r="1532" spans="1:83" x14ac:dyDescent="0.2">
      <c r="A1532" s="10" t="s">
        <v>33</v>
      </c>
      <c r="B1532" s="10">
        <v>889</v>
      </c>
      <c r="C1532" s="10" t="s">
        <v>106</v>
      </c>
      <c r="D1532" s="10">
        <v>2024</v>
      </c>
      <c r="E1532" s="13">
        <v>12</v>
      </c>
      <c r="F1532" s="13" t="s">
        <v>1841</v>
      </c>
      <c r="G1532" s="13">
        <v>266431.40000000002</v>
      </c>
      <c r="H1532" s="13">
        <v>266431.40000000002</v>
      </c>
      <c r="I1532" s="13">
        <v>255877.84999999998</v>
      </c>
      <c r="J1532" s="13">
        <v>188926.95000000036</v>
      </c>
      <c r="K1532" s="13">
        <v>156604.95000000045</v>
      </c>
      <c r="L1532" s="13">
        <v>145118.95000000042</v>
      </c>
      <c r="M1532" s="13">
        <v>131124.95000000042</v>
      </c>
      <c r="N1532" s="13">
        <v>110039.95000000046</v>
      </c>
      <c r="O1532" s="13">
        <v>93076.000000000422</v>
      </c>
      <c r="P1532" s="13">
        <v>85642.000000000204</v>
      </c>
      <c r="Q1532" s="13">
        <v>51041.99999999992</v>
      </c>
      <c r="R1532" s="13">
        <v>51041.99999999992</v>
      </c>
      <c r="S1532" s="13">
        <v>34041.999999999971</v>
      </c>
      <c r="T1532" s="13">
        <v>34041.999999999971</v>
      </c>
      <c r="U1532" s="13">
        <v>34041.999999999971</v>
      </c>
      <c r="V1532" s="13">
        <v>34041.999999999971</v>
      </c>
      <c r="W1532" s="13"/>
      <c r="X1532" s="13"/>
      <c r="Y1532" s="13"/>
      <c r="Z1532" s="13">
        <v>8594.561290322581</v>
      </c>
      <c r="AA1532" s="13">
        <v>8594.561290322581</v>
      </c>
      <c r="AB1532" s="13">
        <v>8254.1241935483868</v>
      </c>
      <c r="AC1532" s="13">
        <v>6094.4177419354955</v>
      </c>
      <c r="AD1532" s="13">
        <v>5051.7725806451754</v>
      </c>
      <c r="AE1532" s="13">
        <v>4681.2564516129169</v>
      </c>
      <c r="AF1532" s="13">
        <v>4229.8370967742067</v>
      </c>
      <c r="AG1532" s="13">
        <v>3549.675806451628</v>
      </c>
      <c r="AH1532" s="13">
        <v>3002.4516129032395</v>
      </c>
      <c r="AI1532" s="13">
        <v>2762.6451612903293</v>
      </c>
      <c r="AJ1532" s="13">
        <v>1646.5161290322555</v>
      </c>
      <c r="AK1532" s="13">
        <v>1646.5161290322555</v>
      </c>
      <c r="AL1532" s="13">
        <v>1098.1290322580635</v>
      </c>
      <c r="AM1532" s="13">
        <v>1098.1290322580635</v>
      </c>
      <c r="AN1532" s="13">
        <v>1098.1290322580635</v>
      </c>
      <c r="AO1532" s="13">
        <v>1098.1290322580635</v>
      </c>
      <c r="AP1532" s="13"/>
      <c r="AQ1532" s="13"/>
      <c r="AR1532" s="13"/>
      <c r="AS1532" s="13">
        <v>467</v>
      </c>
      <c r="AT1532" s="13">
        <v>425</v>
      </c>
      <c r="AU1532" s="13">
        <v>337</v>
      </c>
      <c r="AV1532" s="13">
        <v>123</v>
      </c>
      <c r="AW1532" s="13">
        <v>71</v>
      </c>
      <c r="AX1532" s="13">
        <v>58</v>
      </c>
      <c r="AY1532" s="13">
        <v>45</v>
      </c>
      <c r="AZ1532" s="13">
        <v>29</v>
      </c>
      <c r="BA1532" s="13">
        <v>19</v>
      </c>
      <c r="BB1532" s="13">
        <v>16</v>
      </c>
      <c r="BC1532" s="13">
        <v>5</v>
      </c>
      <c r="BD1532" s="13">
        <v>5</v>
      </c>
      <c r="BE1532" s="13">
        <v>2</v>
      </c>
      <c r="BF1532" s="13">
        <v>2</v>
      </c>
      <c r="BG1532" s="13">
        <v>2</v>
      </c>
      <c r="BH1532" s="13">
        <v>2</v>
      </c>
      <c r="BI1532" s="13"/>
      <c r="BJ1532" s="13"/>
      <c r="BK1532" s="13"/>
      <c r="BL1532" s="13">
        <v>15.064516129032258</v>
      </c>
      <c r="BM1532" s="13">
        <v>13.709677419354838</v>
      </c>
      <c r="BN1532" s="13">
        <v>10.870967741935484</v>
      </c>
      <c r="BO1532" s="13">
        <v>3.967741935483871</v>
      </c>
      <c r="BP1532" s="13">
        <v>2.2903225806451615</v>
      </c>
      <c r="BQ1532" s="13">
        <v>1.8709677419354838</v>
      </c>
      <c r="BR1532" s="13">
        <v>1.4516129032258065</v>
      </c>
      <c r="BS1532" s="13">
        <v>0.93548387096774188</v>
      </c>
      <c r="BT1532" s="13">
        <v>0.61290322580645162</v>
      </c>
      <c r="BU1532" s="13">
        <v>0.5161290322580645</v>
      </c>
      <c r="BV1532" s="13">
        <v>0.16129032258064516</v>
      </c>
      <c r="BW1532" s="13">
        <v>0.16129032258064516</v>
      </c>
      <c r="BX1532" s="13">
        <v>6.4516129032258063E-2</v>
      </c>
      <c r="BY1532" s="13">
        <v>6.4516129032258063E-2</v>
      </c>
      <c r="BZ1532" s="13">
        <v>6.4516129032258063E-2</v>
      </c>
      <c r="CA1532" s="13">
        <v>6.4516129032258063E-2</v>
      </c>
      <c r="CB1532" s="13"/>
      <c r="CC1532" s="13"/>
      <c r="CD1532" s="13"/>
      <c r="CE1532" s="13">
        <v>189.3552777783689</v>
      </c>
    </row>
    <row r="1533" spans="1:83" x14ac:dyDescent="0.2">
      <c r="A1533" s="10" t="s">
        <v>33</v>
      </c>
      <c r="B1533" s="10">
        <v>537</v>
      </c>
      <c r="C1533" s="10" t="s">
        <v>126</v>
      </c>
      <c r="D1533" s="10">
        <v>2024</v>
      </c>
      <c r="E1533" s="13">
        <v>12</v>
      </c>
      <c r="F1533" s="13" t="s">
        <v>1843</v>
      </c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>
        <v>136.9830555555271</v>
      </c>
    </row>
    <row r="1534" spans="1:83" x14ac:dyDescent="0.2">
      <c r="A1534" s="10" t="s">
        <v>33</v>
      </c>
      <c r="B1534" s="10">
        <v>886</v>
      </c>
      <c r="C1534" s="10" t="s">
        <v>116</v>
      </c>
      <c r="D1534" s="10">
        <v>2024</v>
      </c>
      <c r="E1534" s="13">
        <v>12</v>
      </c>
      <c r="F1534" s="13" t="s">
        <v>1842</v>
      </c>
      <c r="G1534" s="13">
        <v>138707.84999999995</v>
      </c>
      <c r="H1534" s="13">
        <v>138707.84999999995</v>
      </c>
      <c r="I1534" s="13">
        <v>133510.94999999992</v>
      </c>
      <c r="J1534" s="13">
        <v>105878.94999999998</v>
      </c>
      <c r="K1534" s="13">
        <v>82693.000000000015</v>
      </c>
      <c r="L1534" s="13">
        <v>72051.000000000073</v>
      </c>
      <c r="M1534" s="13">
        <v>60033.000000000015</v>
      </c>
      <c r="N1534" s="13">
        <v>51940.000000000015</v>
      </c>
      <c r="O1534" s="13">
        <v>39013</v>
      </c>
      <c r="P1534" s="13">
        <v>27875.999999999993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>
        <v>4474.4467741935468</v>
      </c>
      <c r="AA1534" s="13">
        <v>4474.4467741935468</v>
      </c>
      <c r="AB1534" s="13">
        <v>4306.8048387096751</v>
      </c>
      <c r="AC1534" s="13">
        <v>3415.4499999999994</v>
      </c>
      <c r="AD1534" s="13">
        <v>2667.5161290322585</v>
      </c>
      <c r="AE1534" s="13">
        <v>2324.2258064516154</v>
      </c>
      <c r="AF1534" s="13">
        <v>1936.5483870967746</v>
      </c>
      <c r="AG1534" s="13">
        <v>1675.4838709677424</v>
      </c>
      <c r="AH1534" s="13">
        <v>1258.483870967742</v>
      </c>
      <c r="AI1534" s="13">
        <v>899.2258064516127</v>
      </c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>
        <v>219</v>
      </c>
      <c r="AT1534" s="13">
        <v>212</v>
      </c>
      <c r="AU1534" s="13">
        <v>174</v>
      </c>
      <c r="AV1534" s="13">
        <v>88</v>
      </c>
      <c r="AW1534" s="13">
        <v>51</v>
      </c>
      <c r="AX1534" s="13">
        <v>39</v>
      </c>
      <c r="AY1534" s="13">
        <v>28</v>
      </c>
      <c r="AZ1534" s="13">
        <v>22</v>
      </c>
      <c r="BA1534" s="13">
        <v>14</v>
      </c>
      <c r="BB1534" s="13">
        <v>9</v>
      </c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>
        <v>7.064516129032258</v>
      </c>
      <c r="BM1534" s="13">
        <v>6.838709677419355</v>
      </c>
      <c r="BN1534" s="13">
        <v>5.612903225806452</v>
      </c>
      <c r="BO1534" s="13">
        <v>2.838709677419355</v>
      </c>
      <c r="BP1534" s="13">
        <v>1.6451612903225807</v>
      </c>
      <c r="BQ1534" s="13">
        <v>1.2580645161290323</v>
      </c>
      <c r="BR1534" s="13">
        <v>0.90322580645161288</v>
      </c>
      <c r="BS1534" s="13">
        <v>0.70967741935483875</v>
      </c>
      <c r="BT1534" s="13">
        <v>0.45161290322580644</v>
      </c>
      <c r="BU1534" s="13">
        <v>0.29032258064516131</v>
      </c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>
        <v>129.90888888936024</v>
      </c>
    </row>
    <row r="1535" spans="1:83" x14ac:dyDescent="0.2">
      <c r="A1535" s="10" t="s">
        <v>33</v>
      </c>
      <c r="B1535" s="10">
        <v>832</v>
      </c>
      <c r="C1535" s="10" t="s">
        <v>115</v>
      </c>
      <c r="D1535" s="10">
        <v>2024</v>
      </c>
      <c r="E1535" s="13">
        <v>12</v>
      </c>
      <c r="F1535" s="13" t="s">
        <v>1839</v>
      </c>
      <c r="G1535" s="13">
        <v>297405.29999999929</v>
      </c>
      <c r="H1535" s="13">
        <v>297405.29999999917</v>
      </c>
      <c r="I1535" s="13">
        <v>288910.64999999898</v>
      </c>
      <c r="J1535" s="13">
        <v>227373.89999999976</v>
      </c>
      <c r="K1535" s="13">
        <v>186597.89999999991</v>
      </c>
      <c r="L1535" s="13">
        <v>172509.94999999998</v>
      </c>
      <c r="M1535" s="13">
        <v>155459.94999999998</v>
      </c>
      <c r="N1535" s="13">
        <v>131824.95000000016</v>
      </c>
      <c r="O1535" s="13">
        <v>122042.00000000013</v>
      </c>
      <c r="P1535" s="13">
        <v>108656.00000000017</v>
      </c>
      <c r="Q1535" s="13">
        <v>38834</v>
      </c>
      <c r="R1535" s="13">
        <v>38834</v>
      </c>
      <c r="S1535" s="13">
        <v>10119</v>
      </c>
      <c r="T1535" s="13">
        <v>10119</v>
      </c>
      <c r="U1535" s="13"/>
      <c r="V1535" s="13"/>
      <c r="W1535" s="13"/>
      <c r="X1535" s="13"/>
      <c r="Y1535" s="13"/>
      <c r="Z1535" s="13">
        <v>9593.7193548386877</v>
      </c>
      <c r="AA1535" s="13">
        <v>9593.7193548386822</v>
      </c>
      <c r="AB1535" s="13">
        <v>9319.6983870967415</v>
      </c>
      <c r="AC1535" s="13">
        <v>7334.6419354838636</v>
      </c>
      <c r="AD1535" s="13">
        <v>6019.2870967741901</v>
      </c>
      <c r="AE1535" s="13">
        <v>5564.837096774193</v>
      </c>
      <c r="AF1535" s="13">
        <v>5014.837096774193</v>
      </c>
      <c r="AG1535" s="13">
        <v>4252.4177419354892</v>
      </c>
      <c r="AH1535" s="13">
        <v>3936.8387096774236</v>
      </c>
      <c r="AI1535" s="13">
        <v>3505.0322580645216</v>
      </c>
      <c r="AJ1535" s="13">
        <v>1252.7096774193549</v>
      </c>
      <c r="AK1535" s="13">
        <v>1252.7096774193549</v>
      </c>
      <c r="AL1535" s="13">
        <v>326.41935483870969</v>
      </c>
      <c r="AM1535" s="13">
        <v>326.41935483870969</v>
      </c>
      <c r="AN1535" s="13"/>
      <c r="AO1535" s="13"/>
      <c r="AP1535" s="13"/>
      <c r="AQ1535" s="13"/>
      <c r="AR1535" s="13"/>
      <c r="AS1535" s="13">
        <v>438</v>
      </c>
      <c r="AT1535" s="13">
        <v>411</v>
      </c>
      <c r="AU1535" s="13">
        <v>347</v>
      </c>
      <c r="AV1535" s="13">
        <v>156</v>
      </c>
      <c r="AW1535" s="13">
        <v>90</v>
      </c>
      <c r="AX1535" s="13">
        <v>74</v>
      </c>
      <c r="AY1535" s="13">
        <v>58</v>
      </c>
      <c r="AZ1535" s="13">
        <v>40</v>
      </c>
      <c r="BA1535" s="13">
        <v>34</v>
      </c>
      <c r="BB1535" s="13">
        <v>28</v>
      </c>
      <c r="BC1535" s="13">
        <v>6</v>
      </c>
      <c r="BD1535" s="13">
        <v>6</v>
      </c>
      <c r="BE1535" s="13">
        <v>1</v>
      </c>
      <c r="BF1535" s="13">
        <v>1</v>
      </c>
      <c r="BG1535" s="13"/>
      <c r="BH1535" s="13"/>
      <c r="BI1535" s="13"/>
      <c r="BJ1535" s="13"/>
      <c r="BK1535" s="13"/>
      <c r="BL1535" s="13">
        <v>14.129032258064516</v>
      </c>
      <c r="BM1535" s="13">
        <v>13.258064516129032</v>
      </c>
      <c r="BN1535" s="13">
        <v>11.193548387096774</v>
      </c>
      <c r="BO1535" s="13">
        <v>5.032258064516129</v>
      </c>
      <c r="BP1535" s="13">
        <v>2.903225806451613</v>
      </c>
      <c r="BQ1535" s="13">
        <v>2.3870967741935485</v>
      </c>
      <c r="BR1535" s="13">
        <v>1.8709677419354838</v>
      </c>
      <c r="BS1535" s="13">
        <v>1.2903225806451613</v>
      </c>
      <c r="BT1535" s="13">
        <v>1.096774193548387</v>
      </c>
      <c r="BU1535" s="13">
        <v>0.90322580645161288</v>
      </c>
      <c r="BV1535" s="13">
        <v>0.19354838709677419</v>
      </c>
      <c r="BW1535" s="13">
        <v>0.19354838709677419</v>
      </c>
      <c r="BX1535" s="13">
        <v>3.2258064516129031E-2</v>
      </c>
      <c r="BY1535" s="13">
        <v>3.2258064516129031E-2</v>
      </c>
      <c r="BZ1535" s="13"/>
      <c r="CA1535" s="13"/>
      <c r="CB1535" s="13"/>
      <c r="CC1535" s="13"/>
      <c r="CD1535" s="13"/>
      <c r="CE1535" s="13">
        <v>190.87277777708368</v>
      </c>
    </row>
    <row r="1536" spans="1:83" x14ac:dyDescent="0.2">
      <c r="A1536" s="10" t="s">
        <v>33</v>
      </c>
      <c r="B1536" s="10">
        <v>863</v>
      </c>
      <c r="C1536" s="10" t="s">
        <v>195</v>
      </c>
      <c r="D1536" s="10">
        <v>2024</v>
      </c>
      <c r="E1536" s="13">
        <v>12</v>
      </c>
      <c r="F1536" s="13" t="s">
        <v>1835</v>
      </c>
      <c r="G1536" s="13">
        <v>44295.799999999974</v>
      </c>
      <c r="H1536" s="13">
        <v>46295.799999999967</v>
      </c>
      <c r="I1536" s="13">
        <v>40831.849999999977</v>
      </c>
      <c r="J1536" s="13">
        <v>26424.999999999996</v>
      </c>
      <c r="K1536" s="13">
        <v>15921</v>
      </c>
      <c r="L1536" s="13">
        <v>14014</v>
      </c>
      <c r="M1536" s="13">
        <v>9652.9999999999982</v>
      </c>
      <c r="N1536" s="13">
        <v>7191</v>
      </c>
      <c r="O1536" s="13">
        <v>7191</v>
      </c>
      <c r="P1536" s="13">
        <v>3000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>
        <v>1428.8967741935476</v>
      </c>
      <c r="AA1536" s="13">
        <v>1493.4129032258054</v>
      </c>
      <c r="AB1536" s="13">
        <v>1317.1564516129024</v>
      </c>
      <c r="AC1536" s="13">
        <v>852.41935483870952</v>
      </c>
      <c r="AD1536" s="13">
        <v>513.58064516129036</v>
      </c>
      <c r="AE1536" s="13">
        <v>452.06451612903226</v>
      </c>
      <c r="AF1536" s="13">
        <v>311.38709677419348</v>
      </c>
      <c r="AG1536" s="13">
        <v>231.96774193548387</v>
      </c>
      <c r="AH1536" s="13">
        <v>231.96774193548387</v>
      </c>
      <c r="AI1536" s="13">
        <v>96.774193548387103</v>
      </c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>
        <v>128</v>
      </c>
      <c r="AT1536" s="13">
        <v>114</v>
      </c>
      <c r="AU1536" s="13">
        <v>71</v>
      </c>
      <c r="AV1536" s="13">
        <v>27</v>
      </c>
      <c r="AW1536" s="13">
        <v>11</v>
      </c>
      <c r="AX1536" s="13">
        <v>9</v>
      </c>
      <c r="AY1536" s="13">
        <v>5</v>
      </c>
      <c r="AZ1536" s="13">
        <v>3</v>
      </c>
      <c r="BA1536" s="13">
        <v>3</v>
      </c>
      <c r="BB1536" s="13">
        <v>1</v>
      </c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>
        <v>4.129032258064516</v>
      </c>
      <c r="BM1536" s="13">
        <v>3.6774193548387095</v>
      </c>
      <c r="BN1536" s="13">
        <v>2.2903225806451615</v>
      </c>
      <c r="BO1536" s="13">
        <v>0.87096774193548387</v>
      </c>
      <c r="BP1536" s="13">
        <v>0.35483870967741937</v>
      </c>
      <c r="BQ1536" s="13">
        <v>0.29032258064516131</v>
      </c>
      <c r="BR1536" s="13">
        <v>0.16129032258064516</v>
      </c>
      <c r="BS1536" s="13">
        <v>9.6774193548387094E-2</v>
      </c>
      <c r="BT1536" s="13">
        <v>9.6774193548387094E-2</v>
      </c>
      <c r="BU1536" s="13">
        <v>3.2258064516129031E-2</v>
      </c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>
        <v>90.23416666663951</v>
      </c>
    </row>
    <row r="1537" spans="1:83" x14ac:dyDescent="0.2">
      <c r="A1537" s="10" t="s">
        <v>33</v>
      </c>
      <c r="B1537" s="10">
        <v>807</v>
      </c>
      <c r="C1537" s="10" t="s">
        <v>155</v>
      </c>
      <c r="D1537" s="10">
        <v>2024</v>
      </c>
      <c r="E1537" s="13">
        <v>12</v>
      </c>
      <c r="F1537" s="13" t="s">
        <v>1836</v>
      </c>
      <c r="G1537" s="13">
        <v>13190.999999999996</v>
      </c>
      <c r="H1537" s="13">
        <v>13190.999999999998</v>
      </c>
      <c r="I1537" s="13">
        <v>12711.999999999998</v>
      </c>
      <c r="J1537" s="13">
        <v>9068.9999999999982</v>
      </c>
      <c r="K1537" s="13">
        <v>7660.9999999999973</v>
      </c>
      <c r="L1537" s="13">
        <v>7660.9999999999973</v>
      </c>
      <c r="M1537" s="13">
        <v>6613.9999999999973</v>
      </c>
      <c r="N1537" s="13">
        <v>6613.9999999999973</v>
      </c>
      <c r="O1537" s="13">
        <v>6613.9999999999973</v>
      </c>
      <c r="P1537" s="13">
        <v>6613.9999999999973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>
        <v>425.51612903225794</v>
      </c>
      <c r="AA1537" s="13">
        <v>425.51612903225799</v>
      </c>
      <c r="AB1537" s="13">
        <v>410.0645161290322</v>
      </c>
      <c r="AC1537" s="13">
        <v>292.54838709677415</v>
      </c>
      <c r="AD1537" s="13">
        <v>247.12903225806443</v>
      </c>
      <c r="AE1537" s="13">
        <v>247.12903225806443</v>
      </c>
      <c r="AF1537" s="13">
        <v>213.35483870967732</v>
      </c>
      <c r="AG1537" s="13">
        <v>213.35483870967732</v>
      </c>
      <c r="AH1537" s="13">
        <v>213.35483870967732</v>
      </c>
      <c r="AI1537" s="13">
        <v>213.35483870967732</v>
      </c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>
        <v>21</v>
      </c>
      <c r="AT1537" s="13">
        <v>19</v>
      </c>
      <c r="AU1537" s="13">
        <v>16</v>
      </c>
      <c r="AV1537" s="13">
        <v>5</v>
      </c>
      <c r="AW1537" s="13">
        <v>3</v>
      </c>
      <c r="AX1537" s="13">
        <v>3</v>
      </c>
      <c r="AY1537" s="13">
        <v>2</v>
      </c>
      <c r="AZ1537" s="13">
        <v>2</v>
      </c>
      <c r="BA1537" s="13">
        <v>2</v>
      </c>
      <c r="BB1537" s="13">
        <v>2</v>
      </c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>
        <v>0.67741935483870963</v>
      </c>
      <c r="BM1537" s="13">
        <v>0.61290322580645162</v>
      </c>
      <c r="BN1537" s="13">
        <v>0.5161290322580645</v>
      </c>
      <c r="BO1537" s="13">
        <v>0.16129032258064516</v>
      </c>
      <c r="BP1537" s="13">
        <v>9.6774193548387094E-2</v>
      </c>
      <c r="BQ1537" s="13">
        <v>9.6774193548387094E-2</v>
      </c>
      <c r="BR1537" s="13">
        <v>6.4516129032258063E-2</v>
      </c>
      <c r="BS1537" s="13">
        <v>6.4516129032258063E-2</v>
      </c>
      <c r="BT1537" s="13">
        <v>6.4516129032258063E-2</v>
      </c>
      <c r="BU1537" s="13">
        <v>6.4516129032258063E-2</v>
      </c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>
        <v>16.650277777807787</v>
      </c>
    </row>
    <row r="1538" spans="1:83" x14ac:dyDescent="0.2">
      <c r="A1538" s="10" t="s">
        <v>33</v>
      </c>
      <c r="B1538" s="10">
        <v>803</v>
      </c>
      <c r="C1538" s="10" t="s">
        <v>154</v>
      </c>
      <c r="D1538" s="10">
        <v>2024</v>
      </c>
      <c r="E1538" s="13">
        <v>12</v>
      </c>
      <c r="F1538" s="13" t="s">
        <v>1844</v>
      </c>
      <c r="G1538" s="13">
        <v>21564.999999999971</v>
      </c>
      <c r="H1538" s="13">
        <v>21564.999999999971</v>
      </c>
      <c r="I1538" s="13">
        <v>21147.999999999975</v>
      </c>
      <c r="J1538" s="13">
        <v>17924</v>
      </c>
      <c r="K1538" s="13">
        <v>14266.000000000009</v>
      </c>
      <c r="L1538" s="13">
        <v>14266.000000000009</v>
      </c>
      <c r="M1538" s="13">
        <v>11054.000000000007</v>
      </c>
      <c r="N1538" s="13">
        <v>9659.0000000000073</v>
      </c>
      <c r="O1538" s="13">
        <v>9659.0000000000073</v>
      </c>
      <c r="P1538" s="13">
        <v>7659.0000000000036</v>
      </c>
      <c r="Q1538" s="13">
        <v>7659.0000000000036</v>
      </c>
      <c r="R1538" s="13">
        <v>7659.0000000000036</v>
      </c>
      <c r="S1538" s="13"/>
      <c r="T1538" s="13"/>
      <c r="U1538" s="13"/>
      <c r="V1538" s="13"/>
      <c r="W1538" s="13"/>
      <c r="X1538" s="13"/>
      <c r="Y1538" s="13"/>
      <c r="Z1538" s="13">
        <v>695.64516129032165</v>
      </c>
      <c r="AA1538" s="13">
        <v>695.64516129032165</v>
      </c>
      <c r="AB1538" s="13">
        <v>682.19354838709592</v>
      </c>
      <c r="AC1538" s="13">
        <v>578.19354838709683</v>
      </c>
      <c r="AD1538" s="13">
        <v>460.19354838709705</v>
      </c>
      <c r="AE1538" s="13">
        <v>460.19354838709705</v>
      </c>
      <c r="AF1538" s="13">
        <v>356.58064516129053</v>
      </c>
      <c r="AG1538" s="13">
        <v>311.58064516129053</v>
      </c>
      <c r="AH1538" s="13">
        <v>311.58064516129053</v>
      </c>
      <c r="AI1538" s="13">
        <v>247.06451612903237</v>
      </c>
      <c r="AJ1538" s="13">
        <v>247.06451612903237</v>
      </c>
      <c r="AK1538" s="13">
        <v>247.06451612903237</v>
      </c>
      <c r="AL1538" s="13"/>
      <c r="AM1538" s="13"/>
      <c r="AN1538" s="13"/>
      <c r="AO1538" s="13"/>
      <c r="AP1538" s="13"/>
      <c r="AQ1538" s="13"/>
      <c r="AR1538" s="13"/>
      <c r="AS1538" s="13">
        <v>25</v>
      </c>
      <c r="AT1538" s="13">
        <v>25</v>
      </c>
      <c r="AU1538" s="13">
        <v>21</v>
      </c>
      <c r="AV1538" s="13">
        <v>12</v>
      </c>
      <c r="AW1538" s="13">
        <v>6</v>
      </c>
      <c r="AX1538" s="13">
        <v>6</v>
      </c>
      <c r="AY1538" s="13">
        <v>3</v>
      </c>
      <c r="AZ1538" s="13">
        <v>2</v>
      </c>
      <c r="BA1538" s="13">
        <v>2</v>
      </c>
      <c r="BB1538" s="13">
        <v>1</v>
      </c>
      <c r="BC1538" s="13">
        <v>1</v>
      </c>
      <c r="BD1538" s="13">
        <v>1</v>
      </c>
      <c r="BE1538" s="13"/>
      <c r="BF1538" s="13"/>
      <c r="BG1538" s="13"/>
      <c r="BH1538" s="13"/>
      <c r="BI1538" s="13"/>
      <c r="BJ1538" s="13"/>
      <c r="BK1538" s="13"/>
      <c r="BL1538" s="13">
        <v>0.80645161290322576</v>
      </c>
      <c r="BM1538" s="13">
        <v>0.80645161290322576</v>
      </c>
      <c r="BN1538" s="13">
        <v>0.67741935483870963</v>
      </c>
      <c r="BO1538" s="13">
        <v>0.38709677419354838</v>
      </c>
      <c r="BP1538" s="13">
        <v>0.19354838709677419</v>
      </c>
      <c r="BQ1538" s="13">
        <v>0.19354838709677419</v>
      </c>
      <c r="BR1538" s="13">
        <v>9.6774193548387094E-2</v>
      </c>
      <c r="BS1538" s="13">
        <v>6.4516129032258063E-2</v>
      </c>
      <c r="BT1538" s="13">
        <v>6.4516129032258063E-2</v>
      </c>
      <c r="BU1538" s="13">
        <v>3.2258064516129031E-2</v>
      </c>
      <c r="BV1538" s="13">
        <v>3.2258064516129031E-2</v>
      </c>
      <c r="BW1538" s="13">
        <v>3.2258064516129031E-2</v>
      </c>
      <c r="BX1538" s="13"/>
      <c r="BY1538" s="13"/>
      <c r="BZ1538" s="13"/>
      <c r="CA1538" s="13"/>
      <c r="CB1538" s="13"/>
      <c r="CC1538" s="13"/>
      <c r="CD1538" s="13"/>
      <c r="CE1538" s="13">
        <v>17.352777777798472</v>
      </c>
    </row>
    <row r="1539" spans="1:83" x14ac:dyDescent="0.2">
      <c r="A1539" s="10" t="s">
        <v>33</v>
      </c>
      <c r="B1539" s="10"/>
      <c r="C1539" s="10"/>
      <c r="D1539" s="10">
        <v>2024</v>
      </c>
      <c r="E1539" s="13">
        <v>12</v>
      </c>
      <c r="F1539" s="13" t="s">
        <v>1840</v>
      </c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>
        <v>0.4</v>
      </c>
    </row>
    <row r="1540" spans="1:83" x14ac:dyDescent="0.2">
      <c r="A1540" s="10" t="s">
        <v>35</v>
      </c>
      <c r="B1540" s="10">
        <v>896</v>
      </c>
      <c r="C1540" s="10" t="s">
        <v>196</v>
      </c>
      <c r="D1540" s="10">
        <v>2024</v>
      </c>
      <c r="E1540" s="13">
        <v>12</v>
      </c>
      <c r="F1540" s="13" t="s">
        <v>1867</v>
      </c>
      <c r="G1540" s="13">
        <v>147670.29999999996</v>
      </c>
      <c r="H1540" s="13">
        <v>147670.30000000005</v>
      </c>
      <c r="I1540" s="13">
        <v>130819.95000000007</v>
      </c>
      <c r="J1540" s="13">
        <v>80612.999999999985</v>
      </c>
      <c r="K1540" s="13">
        <v>55123.999999999964</v>
      </c>
      <c r="L1540" s="13">
        <v>50723.999999999971</v>
      </c>
      <c r="M1540" s="13">
        <v>37617.999999999964</v>
      </c>
      <c r="N1540" s="13">
        <v>31240.999999999993</v>
      </c>
      <c r="O1540" s="13">
        <v>27975.000000000004</v>
      </c>
      <c r="P1540" s="13">
        <v>14500.000000000004</v>
      </c>
      <c r="Q1540" s="13">
        <v>5500</v>
      </c>
      <c r="R1540" s="13">
        <v>5500</v>
      </c>
      <c r="S1540" s="13"/>
      <c r="T1540" s="13"/>
      <c r="U1540" s="13"/>
      <c r="V1540" s="13"/>
      <c r="W1540" s="13"/>
      <c r="X1540" s="13"/>
      <c r="Y1540" s="13"/>
      <c r="Z1540" s="13">
        <v>4763.5580645161281</v>
      </c>
      <c r="AA1540" s="13">
        <v>4763.5580645161308</v>
      </c>
      <c r="AB1540" s="13">
        <v>4219.9983870967762</v>
      </c>
      <c r="AC1540" s="13">
        <v>2600.4193548387093</v>
      </c>
      <c r="AD1540" s="13">
        <v>1778.1935483870957</v>
      </c>
      <c r="AE1540" s="13">
        <v>1636.2580645161281</v>
      </c>
      <c r="AF1540" s="13">
        <v>1213.4838709677408</v>
      </c>
      <c r="AG1540" s="13">
        <v>1007.7741935483868</v>
      </c>
      <c r="AH1540" s="13">
        <v>902.41935483870975</v>
      </c>
      <c r="AI1540" s="13">
        <v>467.74193548387109</v>
      </c>
      <c r="AJ1540" s="13">
        <v>177.41935483870967</v>
      </c>
      <c r="AK1540" s="13">
        <v>177.41935483870967</v>
      </c>
      <c r="AL1540" s="13"/>
      <c r="AM1540" s="13"/>
      <c r="AN1540" s="13"/>
      <c r="AO1540" s="13"/>
      <c r="AP1540" s="13"/>
      <c r="AQ1540" s="13"/>
      <c r="AR1540" s="13"/>
      <c r="AS1540" s="13">
        <v>422</v>
      </c>
      <c r="AT1540" s="13">
        <v>383</v>
      </c>
      <c r="AU1540" s="13">
        <v>238</v>
      </c>
      <c r="AV1540" s="13">
        <v>76</v>
      </c>
      <c r="AW1540" s="13">
        <v>34</v>
      </c>
      <c r="AX1540" s="13">
        <v>29</v>
      </c>
      <c r="AY1540" s="13">
        <v>17</v>
      </c>
      <c r="AZ1540" s="13">
        <v>12</v>
      </c>
      <c r="BA1540" s="13">
        <v>10</v>
      </c>
      <c r="BB1540" s="13">
        <v>4</v>
      </c>
      <c r="BC1540" s="13">
        <v>1</v>
      </c>
      <c r="BD1540" s="13">
        <v>1</v>
      </c>
      <c r="BE1540" s="13"/>
      <c r="BF1540" s="13"/>
      <c r="BG1540" s="13"/>
      <c r="BH1540" s="13"/>
      <c r="BI1540" s="13"/>
      <c r="BJ1540" s="13"/>
      <c r="BK1540" s="13"/>
      <c r="BL1540" s="13">
        <v>13.612903225806452</v>
      </c>
      <c r="BM1540" s="13">
        <v>12.35483870967742</v>
      </c>
      <c r="BN1540" s="13">
        <v>7.67741935483871</v>
      </c>
      <c r="BO1540" s="13">
        <v>2.4516129032258065</v>
      </c>
      <c r="BP1540" s="13">
        <v>1.096774193548387</v>
      </c>
      <c r="BQ1540" s="13">
        <v>0.93548387096774188</v>
      </c>
      <c r="BR1540" s="13">
        <v>0.54838709677419351</v>
      </c>
      <c r="BS1540" s="13">
        <v>0.38709677419354838</v>
      </c>
      <c r="BT1540" s="13">
        <v>0.32258064516129031</v>
      </c>
      <c r="BU1540" s="13">
        <v>0.12903225806451613</v>
      </c>
      <c r="BV1540" s="13">
        <v>3.2258064516129031E-2</v>
      </c>
      <c r="BW1540" s="13">
        <v>3.2258064516129031E-2</v>
      </c>
      <c r="BX1540" s="13"/>
      <c r="BY1540" s="13"/>
      <c r="BZ1540" s="13"/>
      <c r="CA1540" s="13"/>
      <c r="CB1540" s="13"/>
      <c r="CC1540" s="13"/>
      <c r="CD1540" s="13"/>
      <c r="CE1540" s="13">
        <v>214.0672222223389</v>
      </c>
    </row>
    <row r="1541" spans="1:83" x14ac:dyDescent="0.2">
      <c r="A1541" s="10" t="s">
        <v>35</v>
      </c>
      <c r="B1541" s="10">
        <v>838</v>
      </c>
      <c r="C1541" s="10" t="s">
        <v>98</v>
      </c>
      <c r="D1541" s="10">
        <v>2024</v>
      </c>
      <c r="E1541" s="13">
        <v>12</v>
      </c>
      <c r="F1541" s="13" t="s">
        <v>1863</v>
      </c>
      <c r="G1541" s="13">
        <v>579277.09999999974</v>
      </c>
      <c r="H1541" s="13">
        <v>579277.09999999951</v>
      </c>
      <c r="I1541" s="13">
        <v>564942.54999999935</v>
      </c>
      <c r="J1541" s="13">
        <v>439279.00000000006</v>
      </c>
      <c r="K1541" s="13">
        <v>349096.00000000017</v>
      </c>
      <c r="L1541" s="13">
        <v>315776.99999999988</v>
      </c>
      <c r="M1541" s="13">
        <v>271588.99999999977</v>
      </c>
      <c r="N1541" s="13">
        <v>247291.00000000009</v>
      </c>
      <c r="O1541" s="13">
        <v>223920.00000000009</v>
      </c>
      <c r="P1541" s="13">
        <v>181388.00000000012</v>
      </c>
      <c r="Q1541" s="13">
        <v>80471.000000000015</v>
      </c>
      <c r="R1541" s="13">
        <v>80471.000000000015</v>
      </c>
      <c r="S1541" s="13">
        <v>62260.000000000015</v>
      </c>
      <c r="T1541" s="13">
        <v>62260.000000000015</v>
      </c>
      <c r="U1541" s="13">
        <v>62260.000000000015</v>
      </c>
      <c r="V1541" s="13">
        <v>15000.000000000004</v>
      </c>
      <c r="W1541" s="13"/>
      <c r="X1541" s="13"/>
      <c r="Y1541" s="13"/>
      <c r="Z1541" s="13">
        <v>18686.35806451612</v>
      </c>
      <c r="AA1541" s="13">
        <v>18686.358064516113</v>
      </c>
      <c r="AB1541" s="13">
        <v>18223.953225806432</v>
      </c>
      <c r="AC1541" s="13">
        <v>14170.290322580648</v>
      </c>
      <c r="AD1541" s="13">
        <v>11261.161290322587</v>
      </c>
      <c r="AE1541" s="13">
        <v>10186.354838709674</v>
      </c>
      <c r="AF1541" s="13">
        <v>8760.9354838709605</v>
      </c>
      <c r="AG1541" s="13">
        <v>7977.1290322580671</v>
      </c>
      <c r="AH1541" s="13">
        <v>7223.2258064516154</v>
      </c>
      <c r="AI1541" s="13">
        <v>5851.2258064516163</v>
      </c>
      <c r="AJ1541" s="13">
        <v>2595.83870967742</v>
      </c>
      <c r="AK1541" s="13">
        <v>2595.83870967742</v>
      </c>
      <c r="AL1541" s="13">
        <v>2008.3870967741941</v>
      </c>
      <c r="AM1541" s="13">
        <v>2008.3870967741941</v>
      </c>
      <c r="AN1541" s="13">
        <v>2008.3870967741941</v>
      </c>
      <c r="AO1541" s="13">
        <v>483.8709677419356</v>
      </c>
      <c r="AP1541" s="13"/>
      <c r="AQ1541" s="13"/>
      <c r="AR1541" s="13"/>
      <c r="AS1541" s="13">
        <v>842</v>
      </c>
      <c r="AT1541" s="13">
        <v>806</v>
      </c>
      <c r="AU1541" s="13">
        <v>703</v>
      </c>
      <c r="AV1541" s="13">
        <v>320</v>
      </c>
      <c r="AW1541" s="13">
        <v>172</v>
      </c>
      <c r="AX1541" s="13">
        <v>134</v>
      </c>
      <c r="AY1541" s="13">
        <v>93</v>
      </c>
      <c r="AZ1541" s="13">
        <v>74</v>
      </c>
      <c r="BA1541" s="13">
        <v>60</v>
      </c>
      <c r="BB1541" s="13">
        <v>40</v>
      </c>
      <c r="BC1541" s="13">
        <v>8</v>
      </c>
      <c r="BD1541" s="13">
        <v>8</v>
      </c>
      <c r="BE1541" s="13">
        <v>5</v>
      </c>
      <c r="BF1541" s="13">
        <v>5</v>
      </c>
      <c r="BG1541" s="13">
        <v>5</v>
      </c>
      <c r="BH1541" s="13">
        <v>1</v>
      </c>
      <c r="BI1541" s="13"/>
      <c r="BJ1541" s="13"/>
      <c r="BK1541" s="13"/>
      <c r="BL1541" s="13">
        <v>27.161290322580644</v>
      </c>
      <c r="BM1541" s="13">
        <v>26</v>
      </c>
      <c r="BN1541" s="13">
        <v>22.677419354838708</v>
      </c>
      <c r="BO1541" s="13">
        <v>10.32258064516129</v>
      </c>
      <c r="BP1541" s="13">
        <v>5.5483870967741939</v>
      </c>
      <c r="BQ1541" s="13">
        <v>4.32258064516129</v>
      </c>
      <c r="BR1541" s="13">
        <v>3</v>
      </c>
      <c r="BS1541" s="13">
        <v>2.3870967741935485</v>
      </c>
      <c r="BT1541" s="13">
        <v>1.935483870967742</v>
      </c>
      <c r="BU1541" s="13">
        <v>1.2903225806451613</v>
      </c>
      <c r="BV1541" s="13">
        <v>0.25806451612903225</v>
      </c>
      <c r="BW1541" s="13">
        <v>0.25806451612903225</v>
      </c>
      <c r="BX1541" s="13">
        <v>0.16129032258064516</v>
      </c>
      <c r="BY1541" s="13">
        <v>0.16129032258064516</v>
      </c>
      <c r="BZ1541" s="13">
        <v>0.16129032258064516</v>
      </c>
      <c r="CA1541" s="13">
        <v>3.2258064516129031E-2</v>
      </c>
      <c r="CB1541" s="13"/>
      <c r="CC1541" s="13"/>
      <c r="CD1541" s="13"/>
      <c r="CE1541" s="13">
        <v>187.17583333373767</v>
      </c>
    </row>
    <row r="1542" spans="1:83" x14ac:dyDescent="0.2">
      <c r="A1542" s="10" t="s">
        <v>35</v>
      </c>
      <c r="B1542" s="10">
        <v>886</v>
      </c>
      <c r="C1542" s="10" t="s">
        <v>116</v>
      </c>
      <c r="D1542" s="10">
        <v>2024</v>
      </c>
      <c r="E1542" s="13">
        <v>12</v>
      </c>
      <c r="F1542" s="13" t="s">
        <v>1864</v>
      </c>
      <c r="G1542" s="13">
        <v>12642.749999999993</v>
      </c>
      <c r="H1542" s="13">
        <v>12642.749999999993</v>
      </c>
      <c r="I1542" s="13">
        <v>12575.799999999994</v>
      </c>
      <c r="J1542" s="13">
        <v>10397.999999999995</v>
      </c>
      <c r="K1542" s="13">
        <v>9157.9999999999964</v>
      </c>
      <c r="L1542" s="13">
        <v>9157.9999999999964</v>
      </c>
      <c r="M1542" s="13">
        <v>9157.9999999999964</v>
      </c>
      <c r="N1542" s="13">
        <v>9157.9999999999964</v>
      </c>
      <c r="O1542" s="13">
        <v>9157.9999999999964</v>
      </c>
      <c r="P1542" s="13">
        <v>9157.9999999999964</v>
      </c>
      <c r="Q1542" s="13">
        <v>5657.9999999999991</v>
      </c>
      <c r="R1542" s="13">
        <v>5657.9999999999991</v>
      </c>
      <c r="S1542" s="13"/>
      <c r="T1542" s="13"/>
      <c r="U1542" s="13"/>
      <c r="V1542" s="13"/>
      <c r="W1542" s="13"/>
      <c r="X1542" s="13"/>
      <c r="Y1542" s="13"/>
      <c r="Z1542" s="13">
        <v>407.83064516129008</v>
      </c>
      <c r="AA1542" s="13">
        <v>407.83064516129008</v>
      </c>
      <c r="AB1542" s="13">
        <v>405.67096774193527</v>
      </c>
      <c r="AC1542" s="13">
        <v>335.41935483870952</v>
      </c>
      <c r="AD1542" s="13">
        <v>295.41935483870958</v>
      </c>
      <c r="AE1542" s="13">
        <v>295.41935483870958</v>
      </c>
      <c r="AF1542" s="13">
        <v>295.41935483870958</v>
      </c>
      <c r="AG1542" s="13">
        <v>295.41935483870958</v>
      </c>
      <c r="AH1542" s="13">
        <v>295.41935483870958</v>
      </c>
      <c r="AI1542" s="13">
        <v>295.41935483870958</v>
      </c>
      <c r="AJ1542" s="13">
        <v>182.51612903225802</v>
      </c>
      <c r="AK1542" s="13">
        <v>182.51612903225802</v>
      </c>
      <c r="AL1542" s="13"/>
      <c r="AM1542" s="13"/>
      <c r="AN1542" s="13"/>
      <c r="AO1542" s="13"/>
      <c r="AP1542" s="13"/>
      <c r="AQ1542" s="13"/>
      <c r="AR1542" s="13"/>
      <c r="AS1542" s="13">
        <v>12</v>
      </c>
      <c r="AT1542" s="13">
        <v>12</v>
      </c>
      <c r="AU1542" s="13">
        <v>11</v>
      </c>
      <c r="AV1542" s="13">
        <v>4</v>
      </c>
      <c r="AW1542" s="13">
        <v>2</v>
      </c>
      <c r="AX1542" s="13">
        <v>2</v>
      </c>
      <c r="AY1542" s="13">
        <v>2</v>
      </c>
      <c r="AZ1542" s="13">
        <v>2</v>
      </c>
      <c r="BA1542" s="13">
        <v>2</v>
      </c>
      <c r="BB1542" s="13">
        <v>2</v>
      </c>
      <c r="BC1542" s="13">
        <v>1</v>
      </c>
      <c r="BD1542" s="13">
        <v>1</v>
      </c>
      <c r="BE1542" s="13"/>
      <c r="BF1542" s="13"/>
      <c r="BG1542" s="13"/>
      <c r="BH1542" s="13"/>
      <c r="BI1542" s="13"/>
      <c r="BJ1542" s="13"/>
      <c r="BK1542" s="13"/>
      <c r="BL1542" s="13">
        <v>0.38709677419354838</v>
      </c>
      <c r="BM1542" s="13">
        <v>0.38709677419354838</v>
      </c>
      <c r="BN1542" s="13">
        <v>0.35483870967741937</v>
      </c>
      <c r="BO1542" s="13">
        <v>0.12903225806451613</v>
      </c>
      <c r="BP1542" s="13">
        <v>6.4516129032258063E-2</v>
      </c>
      <c r="BQ1542" s="13">
        <v>6.4516129032258063E-2</v>
      </c>
      <c r="BR1542" s="13">
        <v>6.4516129032258063E-2</v>
      </c>
      <c r="BS1542" s="13">
        <v>6.4516129032258063E-2</v>
      </c>
      <c r="BT1542" s="13">
        <v>6.4516129032258063E-2</v>
      </c>
      <c r="BU1542" s="13">
        <v>6.4516129032258063E-2</v>
      </c>
      <c r="BV1542" s="13">
        <v>3.2258064516129031E-2</v>
      </c>
      <c r="BW1542" s="13">
        <v>3.2258064516129031E-2</v>
      </c>
      <c r="BX1542" s="13"/>
      <c r="BY1542" s="13"/>
      <c r="BZ1542" s="13"/>
      <c r="CA1542" s="13"/>
      <c r="CB1542" s="13"/>
      <c r="CC1542" s="13"/>
      <c r="CD1542" s="13"/>
      <c r="CE1542" s="13">
        <v>8.4377777778427117</v>
      </c>
    </row>
    <row r="1543" spans="1:83" x14ac:dyDescent="0.2">
      <c r="A1543" s="10" t="s">
        <v>35</v>
      </c>
      <c r="B1543" s="10">
        <v>812</v>
      </c>
      <c r="C1543" s="10" t="s">
        <v>157</v>
      </c>
      <c r="D1543" s="10">
        <v>2024</v>
      </c>
      <c r="E1543" s="13">
        <v>12</v>
      </c>
      <c r="F1543" s="13" t="s">
        <v>1869</v>
      </c>
      <c r="G1543" s="13">
        <v>360</v>
      </c>
      <c r="H1543" s="13">
        <v>360</v>
      </c>
      <c r="I1543" s="13">
        <v>360</v>
      </c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>
        <v>11.612903225806452</v>
      </c>
      <c r="AA1543" s="13">
        <v>11.612903225806452</v>
      </c>
      <c r="AB1543" s="13">
        <v>11.612903225806452</v>
      </c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>
        <v>1</v>
      </c>
      <c r="AT1543" s="13">
        <v>1</v>
      </c>
      <c r="AU1543" s="13">
        <v>1</v>
      </c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>
        <v>3.2258064516129031E-2</v>
      </c>
      <c r="BM1543" s="13">
        <v>3.2258064516129031E-2</v>
      </c>
      <c r="BN1543" s="13">
        <v>3.2258064516129031E-2</v>
      </c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>
        <v>0.06</v>
      </c>
    </row>
    <row r="1544" spans="1:83" x14ac:dyDescent="0.2">
      <c r="A1544" s="10" t="s">
        <v>35</v>
      </c>
      <c r="B1544" s="10">
        <v>339</v>
      </c>
      <c r="C1544" s="10" t="s">
        <v>136</v>
      </c>
      <c r="D1544" s="10">
        <v>2024</v>
      </c>
      <c r="E1544" s="13">
        <v>12</v>
      </c>
      <c r="F1544" s="13" t="s">
        <v>1851</v>
      </c>
      <c r="G1544" s="13">
        <v>8669.0000000000018</v>
      </c>
      <c r="H1544" s="13">
        <v>8669.0000000000018</v>
      </c>
      <c r="I1544" s="13">
        <v>8126.0000000000018</v>
      </c>
      <c r="J1544" s="13">
        <v>6762.0000000000018</v>
      </c>
      <c r="K1544" s="13">
        <v>6227.0000000000018</v>
      </c>
      <c r="L1544" s="13">
        <v>5382.0000000000027</v>
      </c>
      <c r="M1544" s="13">
        <v>4344</v>
      </c>
      <c r="N1544" s="13">
        <v>3029.9999999999995</v>
      </c>
      <c r="O1544" s="13">
        <v>3029.9999999999995</v>
      </c>
      <c r="P1544" s="13">
        <v>3029.9999999999995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>
        <v>279.64516129032262</v>
      </c>
      <c r="AA1544" s="13">
        <v>279.64516129032262</v>
      </c>
      <c r="AB1544" s="13">
        <v>262.12903225806457</v>
      </c>
      <c r="AC1544" s="13">
        <v>218.12903225806457</v>
      </c>
      <c r="AD1544" s="13">
        <v>200.87096774193554</v>
      </c>
      <c r="AE1544" s="13">
        <v>173.61290322580655</v>
      </c>
      <c r="AF1544" s="13">
        <v>140.12903225806451</v>
      </c>
      <c r="AG1544" s="13">
        <v>97.741935483870947</v>
      </c>
      <c r="AH1544" s="13">
        <v>97.741935483870947</v>
      </c>
      <c r="AI1544" s="13">
        <v>97.741935483870947</v>
      </c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>
        <v>14</v>
      </c>
      <c r="AT1544" s="13">
        <v>13</v>
      </c>
      <c r="AU1544" s="13">
        <v>9</v>
      </c>
      <c r="AV1544" s="13">
        <v>5</v>
      </c>
      <c r="AW1544" s="13">
        <v>4</v>
      </c>
      <c r="AX1544" s="13">
        <v>3</v>
      </c>
      <c r="AY1544" s="13">
        <v>2</v>
      </c>
      <c r="AZ1544" s="13">
        <v>1</v>
      </c>
      <c r="BA1544" s="13">
        <v>1</v>
      </c>
      <c r="BB1544" s="13">
        <v>1</v>
      </c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>
        <v>0.45161290322580644</v>
      </c>
      <c r="BM1544" s="13">
        <v>0.41935483870967744</v>
      </c>
      <c r="BN1544" s="13">
        <v>0.29032258064516131</v>
      </c>
      <c r="BO1544" s="13">
        <v>0.16129032258064516</v>
      </c>
      <c r="BP1544" s="13">
        <v>0.12903225806451613</v>
      </c>
      <c r="BQ1544" s="13">
        <v>9.6774193548387094E-2</v>
      </c>
      <c r="BR1544" s="13">
        <v>6.4516129032258063E-2</v>
      </c>
      <c r="BS1544" s="13">
        <v>3.2258064516129031E-2</v>
      </c>
      <c r="BT1544" s="13">
        <v>3.2258064516129031E-2</v>
      </c>
      <c r="BU1544" s="13">
        <v>3.2258064516129031E-2</v>
      </c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</row>
    <row r="1545" spans="1:83" x14ac:dyDescent="0.2">
      <c r="A1545" s="10" t="s">
        <v>35</v>
      </c>
      <c r="B1545" s="10">
        <v>530</v>
      </c>
      <c r="C1545" s="10" t="s">
        <v>92</v>
      </c>
      <c r="D1545" s="10">
        <v>2024</v>
      </c>
      <c r="E1545" s="13">
        <v>12</v>
      </c>
      <c r="F1545" s="13" t="s">
        <v>1860</v>
      </c>
      <c r="G1545" s="13">
        <v>13120</v>
      </c>
      <c r="H1545" s="13">
        <v>13120</v>
      </c>
      <c r="I1545" s="13">
        <v>13120</v>
      </c>
      <c r="J1545" s="13">
        <v>13120</v>
      </c>
      <c r="K1545" s="13">
        <v>13120</v>
      </c>
      <c r="L1545" s="13">
        <v>13120</v>
      </c>
      <c r="M1545" s="13">
        <v>13120</v>
      </c>
      <c r="N1545" s="13">
        <v>13120</v>
      </c>
      <c r="O1545" s="13">
        <v>13120</v>
      </c>
      <c r="P1545" s="13">
        <v>13120</v>
      </c>
      <c r="Q1545" s="13">
        <v>13120</v>
      </c>
      <c r="R1545" s="13">
        <v>13120</v>
      </c>
      <c r="S1545" s="13">
        <v>13120</v>
      </c>
      <c r="T1545" s="13">
        <v>13120</v>
      </c>
      <c r="U1545" s="13">
        <v>13120</v>
      </c>
      <c r="V1545" s="13"/>
      <c r="W1545" s="13"/>
      <c r="X1545" s="13"/>
      <c r="Y1545" s="13"/>
      <c r="Z1545" s="13">
        <v>423.22580645161293</v>
      </c>
      <c r="AA1545" s="13">
        <v>423.22580645161293</v>
      </c>
      <c r="AB1545" s="13">
        <v>423.22580645161293</v>
      </c>
      <c r="AC1545" s="13">
        <v>423.22580645161293</v>
      </c>
      <c r="AD1545" s="13">
        <v>423.22580645161293</v>
      </c>
      <c r="AE1545" s="13">
        <v>423.22580645161293</v>
      </c>
      <c r="AF1545" s="13">
        <v>423.22580645161293</v>
      </c>
      <c r="AG1545" s="13">
        <v>423.22580645161293</v>
      </c>
      <c r="AH1545" s="13">
        <v>423.22580645161293</v>
      </c>
      <c r="AI1545" s="13">
        <v>423.22580645161293</v>
      </c>
      <c r="AJ1545" s="13">
        <v>423.22580645161293</v>
      </c>
      <c r="AK1545" s="13">
        <v>423.22580645161293</v>
      </c>
      <c r="AL1545" s="13">
        <v>423.22580645161293</v>
      </c>
      <c r="AM1545" s="13">
        <v>423.22580645161293</v>
      </c>
      <c r="AN1545" s="13">
        <v>423.22580645161293</v>
      </c>
      <c r="AO1545" s="13"/>
      <c r="AP1545" s="13"/>
      <c r="AQ1545" s="13"/>
      <c r="AR1545" s="13"/>
      <c r="AS1545" s="13">
        <v>1</v>
      </c>
      <c r="AT1545" s="13">
        <v>1</v>
      </c>
      <c r="AU1545" s="13">
        <v>1</v>
      </c>
      <c r="AV1545" s="13">
        <v>1</v>
      </c>
      <c r="AW1545" s="13">
        <v>1</v>
      </c>
      <c r="AX1545" s="13">
        <v>1</v>
      </c>
      <c r="AY1545" s="13">
        <v>1</v>
      </c>
      <c r="AZ1545" s="13">
        <v>1</v>
      </c>
      <c r="BA1545" s="13">
        <v>1</v>
      </c>
      <c r="BB1545" s="13">
        <v>1</v>
      </c>
      <c r="BC1545" s="13">
        <v>1</v>
      </c>
      <c r="BD1545" s="13">
        <v>1</v>
      </c>
      <c r="BE1545" s="13">
        <v>1</v>
      </c>
      <c r="BF1545" s="13">
        <v>1</v>
      </c>
      <c r="BG1545" s="13">
        <v>1</v>
      </c>
      <c r="BH1545" s="13"/>
      <c r="BI1545" s="13"/>
      <c r="BJ1545" s="13"/>
      <c r="BK1545" s="13"/>
      <c r="BL1545" s="13">
        <v>3.2258064516129031E-2</v>
      </c>
      <c r="BM1545" s="13">
        <v>3.2258064516129031E-2</v>
      </c>
      <c r="BN1545" s="13">
        <v>3.2258064516129031E-2</v>
      </c>
      <c r="BO1545" s="13">
        <v>3.2258064516129031E-2</v>
      </c>
      <c r="BP1545" s="13">
        <v>3.2258064516129031E-2</v>
      </c>
      <c r="BQ1545" s="13">
        <v>3.2258064516129031E-2</v>
      </c>
      <c r="BR1545" s="13">
        <v>3.2258064516129031E-2</v>
      </c>
      <c r="BS1545" s="13">
        <v>3.2258064516129031E-2</v>
      </c>
      <c r="BT1545" s="13">
        <v>3.2258064516129031E-2</v>
      </c>
      <c r="BU1545" s="13">
        <v>3.2258064516129031E-2</v>
      </c>
      <c r="BV1545" s="13">
        <v>3.2258064516129031E-2</v>
      </c>
      <c r="BW1545" s="13">
        <v>3.2258064516129031E-2</v>
      </c>
      <c r="BX1545" s="13">
        <v>3.2258064516129031E-2</v>
      </c>
      <c r="BY1545" s="13">
        <v>3.2258064516129031E-2</v>
      </c>
      <c r="BZ1545" s="13">
        <v>3.2258064516129031E-2</v>
      </c>
      <c r="CA1545" s="13"/>
      <c r="CB1545" s="13"/>
      <c r="CC1545" s="13"/>
      <c r="CD1545" s="13"/>
      <c r="CE1545" s="13"/>
    </row>
    <row r="1546" spans="1:83" x14ac:dyDescent="0.2">
      <c r="A1546" s="10" t="s">
        <v>35</v>
      </c>
      <c r="B1546" s="10">
        <v>807</v>
      </c>
      <c r="C1546" s="10" t="s">
        <v>155</v>
      </c>
      <c r="D1546" s="10">
        <v>2024</v>
      </c>
      <c r="E1546" s="13">
        <v>12</v>
      </c>
      <c r="F1546" s="13" t="s">
        <v>1852</v>
      </c>
      <c r="G1546" s="13">
        <v>6720</v>
      </c>
      <c r="H1546" s="13">
        <v>6720</v>
      </c>
      <c r="I1546" s="13">
        <v>6554</v>
      </c>
      <c r="J1546" s="13">
        <v>5471</v>
      </c>
      <c r="K1546" s="13">
        <v>2633</v>
      </c>
      <c r="L1546" s="13">
        <v>2633</v>
      </c>
      <c r="M1546" s="13">
        <v>2633</v>
      </c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>
        <v>216.7741935483871</v>
      </c>
      <c r="AA1546" s="13">
        <v>216.7741935483871</v>
      </c>
      <c r="AB1546" s="13">
        <v>211.41935483870967</v>
      </c>
      <c r="AC1546" s="13">
        <v>176.48387096774192</v>
      </c>
      <c r="AD1546" s="13">
        <v>84.935483870967744</v>
      </c>
      <c r="AE1546" s="13">
        <v>84.935483870967744</v>
      </c>
      <c r="AF1546" s="13">
        <v>84.935483870967744</v>
      </c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>
        <v>15</v>
      </c>
      <c r="AT1546" s="13">
        <v>12</v>
      </c>
      <c r="AU1546" s="13">
        <v>11</v>
      </c>
      <c r="AV1546" s="13">
        <v>7</v>
      </c>
      <c r="AW1546" s="13">
        <v>2</v>
      </c>
      <c r="AX1546" s="13">
        <v>2</v>
      </c>
      <c r="AY1546" s="13">
        <v>2</v>
      </c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>
        <v>0.4838709677419355</v>
      </c>
      <c r="BM1546" s="13">
        <v>0.38709677419354838</v>
      </c>
      <c r="BN1546" s="13">
        <v>0.35483870967741937</v>
      </c>
      <c r="BO1546" s="13">
        <v>0.22580645161290322</v>
      </c>
      <c r="BP1546" s="13">
        <v>6.4516129032258063E-2</v>
      </c>
      <c r="BQ1546" s="13">
        <v>6.4516129032258063E-2</v>
      </c>
      <c r="BR1546" s="13">
        <v>6.4516129032258063E-2</v>
      </c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>
        <v>8.1263888889807276</v>
      </c>
    </row>
    <row r="1547" spans="1:83" x14ac:dyDescent="0.2">
      <c r="A1547" s="10" t="s">
        <v>35</v>
      </c>
      <c r="B1547" s="10">
        <v>803</v>
      </c>
      <c r="C1547" s="10" t="s">
        <v>154</v>
      </c>
      <c r="D1547" s="10">
        <v>2024</v>
      </c>
      <c r="E1547" s="13">
        <v>12</v>
      </c>
      <c r="F1547" s="13" t="s">
        <v>1856</v>
      </c>
      <c r="G1547" s="13">
        <v>20552.949999999983</v>
      </c>
      <c r="H1547" s="13">
        <v>20552.949999999983</v>
      </c>
      <c r="I1547" s="13">
        <v>19542.999999999982</v>
      </c>
      <c r="J1547" s="13">
        <v>16448.000000000004</v>
      </c>
      <c r="K1547" s="13">
        <v>13263.000000000005</v>
      </c>
      <c r="L1547" s="13">
        <v>13263.000000000005</v>
      </c>
      <c r="M1547" s="13">
        <v>11065.000000000002</v>
      </c>
      <c r="N1547" s="13">
        <v>11065.000000000002</v>
      </c>
      <c r="O1547" s="13">
        <v>9482.0000000000018</v>
      </c>
      <c r="P1547" s="13">
        <v>7217.0000000000009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>
        <v>662.99838709677363</v>
      </c>
      <c r="AA1547" s="13">
        <v>662.99838709677363</v>
      </c>
      <c r="AB1547" s="13">
        <v>630.41935483870907</v>
      </c>
      <c r="AC1547" s="13">
        <v>530.58064516129048</v>
      </c>
      <c r="AD1547" s="13">
        <v>427.83870967741956</v>
      </c>
      <c r="AE1547" s="13">
        <v>427.83870967741956</v>
      </c>
      <c r="AF1547" s="13">
        <v>356.9354838709678</v>
      </c>
      <c r="AG1547" s="13">
        <v>356.9354838709678</v>
      </c>
      <c r="AH1547" s="13">
        <v>305.87096774193554</v>
      </c>
      <c r="AI1547" s="13">
        <v>232.80645161290326</v>
      </c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>
        <v>26</v>
      </c>
      <c r="AT1547" s="13">
        <v>26</v>
      </c>
      <c r="AU1547" s="13">
        <v>20</v>
      </c>
      <c r="AV1547" s="13">
        <v>11</v>
      </c>
      <c r="AW1547" s="13">
        <v>6</v>
      </c>
      <c r="AX1547" s="13">
        <v>6</v>
      </c>
      <c r="AY1547" s="13">
        <v>4</v>
      </c>
      <c r="AZ1547" s="13">
        <v>4</v>
      </c>
      <c r="BA1547" s="13">
        <v>3</v>
      </c>
      <c r="BB1547" s="13">
        <v>2</v>
      </c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>
        <v>0.83870967741935487</v>
      </c>
      <c r="BM1547" s="13">
        <v>0.83870967741935487</v>
      </c>
      <c r="BN1547" s="13">
        <v>0.64516129032258063</v>
      </c>
      <c r="BO1547" s="13">
        <v>0.35483870967741937</v>
      </c>
      <c r="BP1547" s="13">
        <v>0.19354838709677419</v>
      </c>
      <c r="BQ1547" s="13">
        <v>0.19354838709677419</v>
      </c>
      <c r="BR1547" s="13">
        <v>0.12903225806451613</v>
      </c>
      <c r="BS1547" s="13">
        <v>0.12903225806451613</v>
      </c>
      <c r="BT1547" s="13">
        <v>9.6774193548387094E-2</v>
      </c>
      <c r="BU1547" s="13">
        <v>6.4516129032258063E-2</v>
      </c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>
        <v>8.2150000000256114</v>
      </c>
    </row>
    <row r="1548" spans="1:83" x14ac:dyDescent="0.2">
      <c r="A1548" s="10" t="s">
        <v>35</v>
      </c>
      <c r="B1548" s="10"/>
      <c r="C1548" s="10"/>
      <c r="D1548" s="10">
        <v>2024</v>
      </c>
      <c r="E1548" s="13">
        <v>12</v>
      </c>
      <c r="F1548" s="13" t="s">
        <v>1858</v>
      </c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>
        <v>8</v>
      </c>
    </row>
    <row r="1549" spans="1:83" x14ac:dyDescent="0.2">
      <c r="A1549" s="10" t="s">
        <v>35</v>
      </c>
      <c r="B1549" s="10">
        <v>898</v>
      </c>
      <c r="C1549" s="10" t="s">
        <v>107</v>
      </c>
      <c r="D1549" s="10">
        <v>2024</v>
      </c>
      <c r="E1549" s="13">
        <v>12</v>
      </c>
      <c r="F1549" s="13" t="s">
        <v>1865</v>
      </c>
      <c r="G1549" s="13">
        <v>4362</v>
      </c>
      <c r="H1549" s="13">
        <v>4362</v>
      </c>
      <c r="I1549" s="13">
        <v>4362</v>
      </c>
      <c r="J1549" s="13">
        <v>4142</v>
      </c>
      <c r="K1549" s="13">
        <v>3500</v>
      </c>
      <c r="L1549" s="13">
        <v>3500</v>
      </c>
      <c r="M1549" s="13">
        <v>3500</v>
      </c>
      <c r="N1549" s="13">
        <v>3500</v>
      </c>
      <c r="O1549" s="13">
        <v>3500</v>
      </c>
      <c r="P1549" s="13">
        <v>3500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>
        <v>140.70967741935485</v>
      </c>
      <c r="AA1549" s="13">
        <v>140.70967741935485</v>
      </c>
      <c r="AB1549" s="13">
        <v>140.70967741935485</v>
      </c>
      <c r="AC1549" s="13">
        <v>133.61290322580646</v>
      </c>
      <c r="AD1549" s="13">
        <v>112.90322580645162</v>
      </c>
      <c r="AE1549" s="13">
        <v>112.90322580645162</v>
      </c>
      <c r="AF1549" s="13">
        <v>112.90322580645162</v>
      </c>
      <c r="AG1549" s="13">
        <v>112.90322580645162</v>
      </c>
      <c r="AH1549" s="13">
        <v>112.90322580645162</v>
      </c>
      <c r="AI1549" s="13">
        <v>112.90322580645162</v>
      </c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>
        <v>3</v>
      </c>
      <c r="AT1549" s="13">
        <v>3</v>
      </c>
      <c r="AU1549" s="13">
        <v>3</v>
      </c>
      <c r="AV1549" s="13">
        <v>2</v>
      </c>
      <c r="AW1549" s="13">
        <v>1</v>
      </c>
      <c r="AX1549" s="13">
        <v>1</v>
      </c>
      <c r="AY1549" s="13">
        <v>1</v>
      </c>
      <c r="AZ1549" s="13">
        <v>1</v>
      </c>
      <c r="BA1549" s="13">
        <v>1</v>
      </c>
      <c r="BB1549" s="13">
        <v>1</v>
      </c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>
        <v>9.6774193548387094E-2</v>
      </c>
      <c r="BM1549" s="13">
        <v>9.6774193548387094E-2</v>
      </c>
      <c r="BN1549" s="13">
        <v>9.6774193548387094E-2</v>
      </c>
      <c r="BO1549" s="13">
        <v>6.4516129032258063E-2</v>
      </c>
      <c r="BP1549" s="13">
        <v>3.2258064516129031E-2</v>
      </c>
      <c r="BQ1549" s="13">
        <v>3.2258064516129031E-2</v>
      </c>
      <c r="BR1549" s="13">
        <v>3.2258064516129031E-2</v>
      </c>
      <c r="BS1549" s="13">
        <v>3.2258064516129031E-2</v>
      </c>
      <c r="BT1549" s="13">
        <v>3.2258064516129031E-2</v>
      </c>
      <c r="BU1549" s="13">
        <v>3.2258064516129031E-2</v>
      </c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</row>
    <row r="1550" spans="1:83" x14ac:dyDescent="0.2">
      <c r="A1550" s="10" t="s">
        <v>35</v>
      </c>
      <c r="B1550" s="10">
        <v>835</v>
      </c>
      <c r="C1550" s="10" t="s">
        <v>121</v>
      </c>
      <c r="D1550" s="10">
        <v>2024</v>
      </c>
      <c r="E1550" s="13">
        <v>12</v>
      </c>
      <c r="F1550" s="13" t="s">
        <v>1855</v>
      </c>
      <c r="G1550" s="13">
        <v>108554.90000000024</v>
      </c>
      <c r="H1550" s="13">
        <v>108554.90000000021</v>
      </c>
      <c r="I1550" s="13">
        <v>106241.95000000022</v>
      </c>
      <c r="J1550" s="13">
        <v>82108.000000000175</v>
      </c>
      <c r="K1550" s="13">
        <v>60659.999999999956</v>
      </c>
      <c r="L1550" s="13">
        <v>52668.999999999971</v>
      </c>
      <c r="M1550" s="13">
        <v>46034.999999999964</v>
      </c>
      <c r="N1550" s="13">
        <v>31521.999999999949</v>
      </c>
      <c r="O1550" s="13">
        <v>28250.999999999967</v>
      </c>
      <c r="P1550" s="13">
        <v>28250.999999999967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>
        <v>3501.7709677419434</v>
      </c>
      <c r="AA1550" s="13">
        <v>3501.7709677419425</v>
      </c>
      <c r="AB1550" s="13">
        <v>3427.1596774193617</v>
      </c>
      <c r="AC1550" s="13">
        <v>2648.6451612903284</v>
      </c>
      <c r="AD1550" s="13">
        <v>1956.7741935483857</v>
      </c>
      <c r="AE1550" s="13">
        <v>1698.9999999999991</v>
      </c>
      <c r="AF1550" s="13">
        <v>1484.9999999999989</v>
      </c>
      <c r="AG1550" s="13">
        <v>1016.8387096774177</v>
      </c>
      <c r="AH1550" s="13">
        <v>911.3225806451602</v>
      </c>
      <c r="AI1550" s="13">
        <v>911.3225806451602</v>
      </c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>
        <v>171</v>
      </c>
      <c r="AT1550" s="13">
        <v>164</v>
      </c>
      <c r="AU1550" s="13">
        <v>147</v>
      </c>
      <c r="AV1550" s="13">
        <v>71</v>
      </c>
      <c r="AW1550" s="13">
        <v>37</v>
      </c>
      <c r="AX1550" s="13">
        <v>28</v>
      </c>
      <c r="AY1550" s="13">
        <v>22</v>
      </c>
      <c r="AZ1550" s="13">
        <v>11</v>
      </c>
      <c r="BA1550" s="13">
        <v>9</v>
      </c>
      <c r="BB1550" s="13">
        <v>9</v>
      </c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>
        <v>5.5161290322580649</v>
      </c>
      <c r="BM1550" s="13">
        <v>5.290322580645161</v>
      </c>
      <c r="BN1550" s="13">
        <v>4.741935483870968</v>
      </c>
      <c r="BO1550" s="13">
        <v>2.2903225806451615</v>
      </c>
      <c r="BP1550" s="13">
        <v>1.1935483870967742</v>
      </c>
      <c r="BQ1550" s="13">
        <v>0.90322580645161288</v>
      </c>
      <c r="BR1550" s="13">
        <v>0.70967741935483875</v>
      </c>
      <c r="BS1550" s="13">
        <v>0.35483870967741937</v>
      </c>
      <c r="BT1550" s="13">
        <v>0.29032258064516131</v>
      </c>
      <c r="BU1550" s="13">
        <v>0.29032258064516131</v>
      </c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>
        <v>76.327499999848669</v>
      </c>
    </row>
    <row r="1551" spans="1:83" x14ac:dyDescent="0.2">
      <c r="A1551" s="10" t="s">
        <v>35</v>
      </c>
      <c r="B1551" s="10">
        <v>552</v>
      </c>
      <c r="C1551" s="10" t="s">
        <v>180</v>
      </c>
      <c r="D1551" s="10">
        <v>2024</v>
      </c>
      <c r="E1551" s="13">
        <v>12</v>
      </c>
      <c r="F1551" s="13" t="s">
        <v>1868</v>
      </c>
      <c r="G1551" s="13">
        <v>288814.7</v>
      </c>
      <c r="H1551" s="13">
        <v>288814.69999999995</v>
      </c>
      <c r="I1551" s="13">
        <v>284518.84999999986</v>
      </c>
      <c r="J1551" s="13">
        <v>221237.00000000006</v>
      </c>
      <c r="K1551" s="13">
        <v>165436.00000000012</v>
      </c>
      <c r="L1551" s="13">
        <v>150745.00000000006</v>
      </c>
      <c r="M1551" s="13">
        <v>131268.00000000012</v>
      </c>
      <c r="N1551" s="13">
        <v>120322.00000000016</v>
      </c>
      <c r="O1551" s="13">
        <v>110298.00000000016</v>
      </c>
      <c r="P1551" s="13">
        <v>88986.000000000044</v>
      </c>
      <c r="Q1551" s="13">
        <v>32761.000000000007</v>
      </c>
      <c r="R1551" s="13">
        <v>32761.000000000007</v>
      </c>
      <c r="S1551" s="13">
        <v>16081</v>
      </c>
      <c r="T1551" s="13"/>
      <c r="U1551" s="13"/>
      <c r="V1551" s="13"/>
      <c r="W1551" s="13"/>
      <c r="X1551" s="13"/>
      <c r="Y1551" s="13"/>
      <c r="Z1551" s="13">
        <v>9316.6032258064515</v>
      </c>
      <c r="AA1551" s="13">
        <v>9316.6032258064497</v>
      </c>
      <c r="AB1551" s="13">
        <v>9178.0274193548339</v>
      </c>
      <c r="AC1551" s="13">
        <v>7136.6774193548408</v>
      </c>
      <c r="AD1551" s="13">
        <v>5336.6451612903265</v>
      </c>
      <c r="AE1551" s="13">
        <v>4862.741935483873</v>
      </c>
      <c r="AF1551" s="13">
        <v>4234.4516129032299</v>
      </c>
      <c r="AG1551" s="13">
        <v>3881.3548387096826</v>
      </c>
      <c r="AH1551" s="13">
        <v>3558.000000000005</v>
      </c>
      <c r="AI1551" s="13">
        <v>2870.5161290322594</v>
      </c>
      <c r="AJ1551" s="13">
        <v>1056.8064516129034</v>
      </c>
      <c r="AK1551" s="13">
        <v>1056.8064516129034</v>
      </c>
      <c r="AL1551" s="13">
        <v>518.74193548387098</v>
      </c>
      <c r="AM1551" s="13"/>
      <c r="AN1551" s="13"/>
      <c r="AO1551" s="13"/>
      <c r="AP1551" s="13"/>
      <c r="AQ1551" s="13"/>
      <c r="AR1551" s="13"/>
      <c r="AS1551" s="13">
        <v>404</v>
      </c>
      <c r="AT1551" s="13">
        <v>392</v>
      </c>
      <c r="AU1551" s="13">
        <v>360</v>
      </c>
      <c r="AV1551" s="13">
        <v>171</v>
      </c>
      <c r="AW1551" s="13">
        <v>81</v>
      </c>
      <c r="AX1551" s="13">
        <v>64</v>
      </c>
      <c r="AY1551" s="13">
        <v>46</v>
      </c>
      <c r="AZ1551" s="13">
        <v>38</v>
      </c>
      <c r="BA1551" s="13">
        <v>32</v>
      </c>
      <c r="BB1551" s="13">
        <v>22</v>
      </c>
      <c r="BC1551" s="13">
        <v>5</v>
      </c>
      <c r="BD1551" s="13">
        <v>5</v>
      </c>
      <c r="BE1551" s="13">
        <v>2</v>
      </c>
      <c r="BF1551" s="13"/>
      <c r="BG1551" s="13"/>
      <c r="BH1551" s="13"/>
      <c r="BI1551" s="13"/>
      <c r="BJ1551" s="13"/>
      <c r="BK1551" s="13"/>
      <c r="BL1551" s="13">
        <v>13.03225806451613</v>
      </c>
      <c r="BM1551" s="13">
        <v>12.64516129032258</v>
      </c>
      <c r="BN1551" s="13">
        <v>11.612903225806452</v>
      </c>
      <c r="BO1551" s="13">
        <v>5.5161290322580649</v>
      </c>
      <c r="BP1551" s="13">
        <v>2.6129032258064515</v>
      </c>
      <c r="BQ1551" s="13">
        <v>2.064516129032258</v>
      </c>
      <c r="BR1551" s="13">
        <v>1.4838709677419355</v>
      </c>
      <c r="BS1551" s="13">
        <v>1.2258064516129032</v>
      </c>
      <c r="BT1551" s="13">
        <v>1.032258064516129</v>
      </c>
      <c r="BU1551" s="13">
        <v>0.70967741935483875</v>
      </c>
      <c r="BV1551" s="13">
        <v>0.16129032258064516</v>
      </c>
      <c r="BW1551" s="13">
        <v>0.16129032258064516</v>
      </c>
      <c r="BX1551" s="13">
        <v>6.4516129032258063E-2</v>
      </c>
      <c r="BY1551" s="13"/>
      <c r="BZ1551" s="13"/>
      <c r="CA1551" s="13"/>
      <c r="CB1551" s="13"/>
      <c r="CC1551" s="13"/>
      <c r="CD1551" s="13"/>
      <c r="CE1551" s="13">
        <v>183.69333333395423</v>
      </c>
    </row>
    <row r="1552" spans="1:83" x14ac:dyDescent="0.2">
      <c r="A1552" s="10" t="s">
        <v>35</v>
      </c>
      <c r="B1552" s="10">
        <v>544</v>
      </c>
      <c r="C1552" s="10" t="s">
        <v>99</v>
      </c>
      <c r="D1552" s="10">
        <v>2024</v>
      </c>
      <c r="E1552" s="13">
        <v>12</v>
      </c>
      <c r="F1552" s="13" t="s">
        <v>1854</v>
      </c>
      <c r="G1552" s="13">
        <v>82445.000000000058</v>
      </c>
      <c r="H1552" s="13">
        <v>82445.000000000058</v>
      </c>
      <c r="I1552" s="13">
        <v>80299.000000000058</v>
      </c>
      <c r="J1552" s="13">
        <v>62920.000000000029</v>
      </c>
      <c r="K1552" s="13">
        <v>49499.999999999978</v>
      </c>
      <c r="L1552" s="13">
        <v>41097.999999999971</v>
      </c>
      <c r="M1552" s="13">
        <v>31314.999999999985</v>
      </c>
      <c r="N1552" s="13">
        <v>22981.999999999982</v>
      </c>
      <c r="O1552" s="13">
        <v>18036.999999999993</v>
      </c>
      <c r="P1552" s="13">
        <v>15755.000000000004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>
        <v>2659.5161290322599</v>
      </c>
      <c r="AA1552" s="13">
        <v>2659.5161290322599</v>
      </c>
      <c r="AB1552" s="13">
        <v>2590.2903225806472</v>
      </c>
      <c r="AC1552" s="13">
        <v>2029.6774193548397</v>
      </c>
      <c r="AD1552" s="13">
        <v>1596.7741935483864</v>
      </c>
      <c r="AE1552" s="13">
        <v>1325.7419354838701</v>
      </c>
      <c r="AF1552" s="13">
        <v>1010.1612903225802</v>
      </c>
      <c r="AG1552" s="13">
        <v>741.35483870967687</v>
      </c>
      <c r="AH1552" s="13">
        <v>581.83870967741916</v>
      </c>
      <c r="AI1552" s="13">
        <v>508.22580645161304</v>
      </c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>
        <v>130</v>
      </c>
      <c r="AT1552" s="13">
        <v>124</v>
      </c>
      <c r="AU1552" s="13">
        <v>110</v>
      </c>
      <c r="AV1552" s="13">
        <v>56</v>
      </c>
      <c r="AW1552" s="13">
        <v>34</v>
      </c>
      <c r="AX1552" s="13">
        <v>24</v>
      </c>
      <c r="AY1552" s="13">
        <v>15</v>
      </c>
      <c r="AZ1552" s="13">
        <v>9</v>
      </c>
      <c r="BA1552" s="13">
        <v>6</v>
      </c>
      <c r="BB1552" s="13">
        <v>5</v>
      </c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>
        <v>4.193548387096774</v>
      </c>
      <c r="BM1552" s="13">
        <v>4</v>
      </c>
      <c r="BN1552" s="13">
        <v>3.5483870967741935</v>
      </c>
      <c r="BO1552" s="13">
        <v>1.8064516129032258</v>
      </c>
      <c r="BP1552" s="13">
        <v>1.096774193548387</v>
      </c>
      <c r="BQ1552" s="13">
        <v>0.77419354838709675</v>
      </c>
      <c r="BR1552" s="13">
        <v>0.4838709677419355</v>
      </c>
      <c r="BS1552" s="13">
        <v>0.29032258064516131</v>
      </c>
      <c r="BT1552" s="13">
        <v>0.19354838709677419</v>
      </c>
      <c r="BU1552" s="13">
        <v>0.16129032258064516</v>
      </c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>
        <v>167.02638888867108</v>
      </c>
    </row>
    <row r="1553" spans="1:83" x14ac:dyDescent="0.2">
      <c r="A1553" s="10" t="s">
        <v>35</v>
      </c>
      <c r="B1553" s="10">
        <v>543</v>
      </c>
      <c r="C1553" s="10" t="s">
        <v>110</v>
      </c>
      <c r="D1553" s="10">
        <v>2024</v>
      </c>
      <c r="E1553" s="13">
        <v>12</v>
      </c>
      <c r="F1553" s="13" t="s">
        <v>1848</v>
      </c>
      <c r="G1553" s="13">
        <v>137944.84999999986</v>
      </c>
      <c r="H1553" s="13">
        <v>137944.84999999989</v>
      </c>
      <c r="I1553" s="13">
        <v>135367.89999999994</v>
      </c>
      <c r="J1553" s="13">
        <v>107641.99999999999</v>
      </c>
      <c r="K1553" s="13">
        <v>89892.999999999985</v>
      </c>
      <c r="L1553" s="13">
        <v>80156.000000000087</v>
      </c>
      <c r="M1553" s="13">
        <v>70107.000000000058</v>
      </c>
      <c r="N1553" s="13">
        <v>62095.000000000036</v>
      </c>
      <c r="O1553" s="13">
        <v>50609.000000000036</v>
      </c>
      <c r="P1553" s="13">
        <v>45913.000000000029</v>
      </c>
      <c r="Q1553" s="13">
        <v>13706</v>
      </c>
      <c r="R1553" s="13">
        <v>8536</v>
      </c>
      <c r="S1553" s="13">
        <v>8536</v>
      </c>
      <c r="T1553" s="13"/>
      <c r="U1553" s="13"/>
      <c r="V1553" s="13"/>
      <c r="W1553" s="13"/>
      <c r="X1553" s="13"/>
      <c r="Y1553" s="13"/>
      <c r="Z1553" s="13">
        <v>4449.8338709677373</v>
      </c>
      <c r="AA1553" s="13">
        <v>4449.8338709677382</v>
      </c>
      <c r="AB1553" s="13">
        <v>4366.7064516129012</v>
      </c>
      <c r="AC1553" s="13">
        <v>3472.322580645161</v>
      </c>
      <c r="AD1553" s="13">
        <v>2899.7741935483868</v>
      </c>
      <c r="AE1553" s="13">
        <v>2585.6774193548417</v>
      </c>
      <c r="AF1553" s="13">
        <v>2261.5161290322599</v>
      </c>
      <c r="AG1553" s="13">
        <v>2003.0645161290333</v>
      </c>
      <c r="AH1553" s="13">
        <v>1632.5483870967753</v>
      </c>
      <c r="AI1553" s="13">
        <v>1481.0645161290331</v>
      </c>
      <c r="AJ1553" s="13">
        <v>442.12903225806451</v>
      </c>
      <c r="AK1553" s="13">
        <v>275.35483870967744</v>
      </c>
      <c r="AL1553" s="13">
        <v>275.35483870967744</v>
      </c>
      <c r="AM1553" s="13"/>
      <c r="AN1553" s="13"/>
      <c r="AO1553" s="13"/>
      <c r="AP1553" s="13"/>
      <c r="AQ1553" s="13"/>
      <c r="AR1553" s="13"/>
      <c r="AS1553" s="13">
        <v>191</v>
      </c>
      <c r="AT1553" s="13">
        <v>180</v>
      </c>
      <c r="AU1553" s="13">
        <v>160</v>
      </c>
      <c r="AV1553" s="13">
        <v>75</v>
      </c>
      <c r="AW1553" s="13">
        <v>47</v>
      </c>
      <c r="AX1553" s="13">
        <v>36</v>
      </c>
      <c r="AY1553" s="13">
        <v>27</v>
      </c>
      <c r="AZ1553" s="13">
        <v>21</v>
      </c>
      <c r="BA1553" s="13">
        <v>14</v>
      </c>
      <c r="BB1553" s="13">
        <v>12</v>
      </c>
      <c r="BC1553" s="13">
        <v>2</v>
      </c>
      <c r="BD1553" s="13">
        <v>1</v>
      </c>
      <c r="BE1553" s="13">
        <v>1</v>
      </c>
      <c r="BF1553" s="13"/>
      <c r="BG1553" s="13"/>
      <c r="BH1553" s="13"/>
      <c r="BI1553" s="13"/>
      <c r="BJ1553" s="13"/>
      <c r="BK1553" s="13"/>
      <c r="BL1553" s="13">
        <v>6.161290322580645</v>
      </c>
      <c r="BM1553" s="13">
        <v>5.806451612903226</v>
      </c>
      <c r="BN1553" s="13">
        <v>5.161290322580645</v>
      </c>
      <c r="BO1553" s="13">
        <v>2.4193548387096775</v>
      </c>
      <c r="BP1553" s="13">
        <v>1.5161290322580645</v>
      </c>
      <c r="BQ1553" s="13">
        <v>1.1612903225806452</v>
      </c>
      <c r="BR1553" s="13">
        <v>0.87096774193548387</v>
      </c>
      <c r="BS1553" s="13">
        <v>0.67741935483870963</v>
      </c>
      <c r="BT1553" s="13">
        <v>0.45161290322580644</v>
      </c>
      <c r="BU1553" s="13">
        <v>0.38709677419354838</v>
      </c>
      <c r="BV1553" s="13">
        <v>6.4516129032258063E-2</v>
      </c>
      <c r="BW1553" s="13">
        <v>3.2258064516129031E-2</v>
      </c>
      <c r="BX1553" s="13">
        <v>3.2258064516129031E-2</v>
      </c>
      <c r="BY1553" s="13"/>
      <c r="BZ1553" s="13"/>
      <c r="CA1553" s="13"/>
      <c r="CB1553" s="13"/>
      <c r="CC1553" s="13"/>
      <c r="CD1553" s="13"/>
      <c r="CE1553" s="13">
        <v>167.20222222218757</v>
      </c>
    </row>
    <row r="1554" spans="1:83" x14ac:dyDescent="0.2">
      <c r="A1554" s="10" t="s">
        <v>35</v>
      </c>
      <c r="B1554" s="10">
        <v>814</v>
      </c>
      <c r="C1554" s="10" t="s">
        <v>111</v>
      </c>
      <c r="D1554" s="10">
        <v>2024</v>
      </c>
      <c r="E1554" s="13">
        <v>12</v>
      </c>
      <c r="F1554" s="13" t="s">
        <v>1859</v>
      </c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>
        <v>16</v>
      </c>
    </row>
    <row r="1555" spans="1:83" x14ac:dyDescent="0.2">
      <c r="A1555" s="10" t="s">
        <v>35</v>
      </c>
      <c r="B1555" s="10">
        <v>523</v>
      </c>
      <c r="C1555" s="10" t="s">
        <v>114</v>
      </c>
      <c r="D1555" s="10">
        <v>2024</v>
      </c>
      <c r="E1555" s="13">
        <v>12</v>
      </c>
      <c r="F1555" s="13" t="s">
        <v>1853</v>
      </c>
      <c r="G1555" s="13">
        <v>27796.99999999996</v>
      </c>
      <c r="H1555" s="13">
        <v>27796.99999999996</v>
      </c>
      <c r="I1555" s="13">
        <v>27637.99999999996</v>
      </c>
      <c r="J1555" s="13">
        <v>25079.999999999956</v>
      </c>
      <c r="K1555" s="13">
        <v>23180.999999999964</v>
      </c>
      <c r="L1555" s="13">
        <v>21503.999999999975</v>
      </c>
      <c r="M1555" s="13">
        <v>20407.999999999985</v>
      </c>
      <c r="N1555" s="13">
        <v>18999.999999999996</v>
      </c>
      <c r="O1555" s="13">
        <v>18999.999999999996</v>
      </c>
      <c r="P1555" s="13">
        <v>18999.999999999996</v>
      </c>
      <c r="Q1555" s="13">
        <v>16000.000000000009</v>
      </c>
      <c r="R1555" s="13">
        <v>16000.000000000009</v>
      </c>
      <c r="S1555" s="13">
        <v>10500.000000000007</v>
      </c>
      <c r="T1555" s="13">
        <v>10500.000000000007</v>
      </c>
      <c r="U1555" s="13">
        <v>10500.000000000007</v>
      </c>
      <c r="V1555" s="13"/>
      <c r="W1555" s="13"/>
      <c r="X1555" s="13"/>
      <c r="Y1555" s="13"/>
      <c r="Z1555" s="13">
        <v>896.67741935483741</v>
      </c>
      <c r="AA1555" s="13">
        <v>896.67741935483741</v>
      </c>
      <c r="AB1555" s="13">
        <v>891.5483870967729</v>
      </c>
      <c r="AC1555" s="13">
        <v>809.03225806451474</v>
      </c>
      <c r="AD1555" s="13">
        <v>747.77419354838594</v>
      </c>
      <c r="AE1555" s="13">
        <v>693.67741935483787</v>
      </c>
      <c r="AF1555" s="13">
        <v>658.32258064516077</v>
      </c>
      <c r="AG1555" s="13">
        <v>612.90322580645147</v>
      </c>
      <c r="AH1555" s="13">
        <v>612.90322580645147</v>
      </c>
      <c r="AI1555" s="13">
        <v>612.90322580645147</v>
      </c>
      <c r="AJ1555" s="13">
        <v>516.12903225806485</v>
      </c>
      <c r="AK1555" s="13">
        <v>516.12903225806485</v>
      </c>
      <c r="AL1555" s="13">
        <v>338.70967741935505</v>
      </c>
      <c r="AM1555" s="13">
        <v>338.70967741935505</v>
      </c>
      <c r="AN1555" s="13">
        <v>338.70967741935505</v>
      </c>
      <c r="AO1555" s="13"/>
      <c r="AP1555" s="13"/>
      <c r="AQ1555" s="13"/>
      <c r="AR1555" s="13"/>
      <c r="AS1555" s="13">
        <v>20</v>
      </c>
      <c r="AT1555" s="13">
        <v>19</v>
      </c>
      <c r="AU1555" s="13">
        <v>18</v>
      </c>
      <c r="AV1555" s="13">
        <v>10</v>
      </c>
      <c r="AW1555" s="13">
        <v>7</v>
      </c>
      <c r="AX1555" s="13">
        <v>5</v>
      </c>
      <c r="AY1555" s="13">
        <v>4</v>
      </c>
      <c r="AZ1555" s="13">
        <v>3</v>
      </c>
      <c r="BA1555" s="13">
        <v>3</v>
      </c>
      <c r="BB1555" s="13">
        <v>3</v>
      </c>
      <c r="BC1555" s="13">
        <v>2</v>
      </c>
      <c r="BD1555" s="13">
        <v>2</v>
      </c>
      <c r="BE1555" s="13">
        <v>1</v>
      </c>
      <c r="BF1555" s="13">
        <v>1</v>
      </c>
      <c r="BG1555" s="13">
        <v>1</v>
      </c>
      <c r="BH1555" s="13"/>
      <c r="BI1555" s="13"/>
      <c r="BJ1555" s="13"/>
      <c r="BK1555" s="13"/>
      <c r="BL1555" s="13">
        <v>0.64516129032258063</v>
      </c>
      <c r="BM1555" s="13">
        <v>0.61290322580645162</v>
      </c>
      <c r="BN1555" s="13">
        <v>0.58064516129032262</v>
      </c>
      <c r="BO1555" s="13">
        <v>0.32258064516129031</v>
      </c>
      <c r="BP1555" s="13">
        <v>0.22580645161290322</v>
      </c>
      <c r="BQ1555" s="13">
        <v>0.16129032258064516</v>
      </c>
      <c r="BR1555" s="13">
        <v>0.12903225806451613</v>
      </c>
      <c r="BS1555" s="13">
        <v>9.6774193548387094E-2</v>
      </c>
      <c r="BT1555" s="13">
        <v>9.6774193548387094E-2</v>
      </c>
      <c r="BU1555" s="13">
        <v>9.6774193548387094E-2</v>
      </c>
      <c r="BV1555" s="13">
        <v>6.4516129032258063E-2</v>
      </c>
      <c r="BW1555" s="13">
        <v>6.4516129032258063E-2</v>
      </c>
      <c r="BX1555" s="13">
        <v>3.2258064516129031E-2</v>
      </c>
      <c r="BY1555" s="13">
        <v>3.2258064516129031E-2</v>
      </c>
      <c r="BZ1555" s="13">
        <v>3.2258064516129031E-2</v>
      </c>
      <c r="CA1555" s="13"/>
      <c r="CB1555" s="13"/>
      <c r="CC1555" s="13"/>
      <c r="CD1555" s="13"/>
      <c r="CE1555" s="13">
        <v>8.0741666664252989</v>
      </c>
    </row>
    <row r="1556" spans="1:83" x14ac:dyDescent="0.2">
      <c r="A1556" s="10" t="s">
        <v>35</v>
      </c>
      <c r="B1556" s="10">
        <v>817</v>
      </c>
      <c r="C1556" s="10" t="s">
        <v>93</v>
      </c>
      <c r="D1556" s="10">
        <v>2024</v>
      </c>
      <c r="E1556" s="13">
        <v>12</v>
      </c>
      <c r="F1556" s="13" t="s">
        <v>1849</v>
      </c>
      <c r="G1556" s="13">
        <v>244250.9000000002</v>
      </c>
      <c r="H1556" s="13">
        <v>244250.9000000002</v>
      </c>
      <c r="I1556" s="13">
        <v>241343.9000000002</v>
      </c>
      <c r="J1556" s="13">
        <v>197288.00000000017</v>
      </c>
      <c r="K1556" s="13">
        <v>157741.00000000029</v>
      </c>
      <c r="L1556" s="13">
        <v>136323.00000000023</v>
      </c>
      <c r="M1556" s="13">
        <v>117921.00000000023</v>
      </c>
      <c r="N1556" s="13">
        <v>103099.00000000023</v>
      </c>
      <c r="O1556" s="13">
        <v>89782.000000000247</v>
      </c>
      <c r="P1556" s="13">
        <v>67770.999999999956</v>
      </c>
      <c r="Q1556" s="13">
        <v>27142.999999999971</v>
      </c>
      <c r="R1556" s="13">
        <v>27142.999999999971</v>
      </c>
      <c r="S1556" s="13">
        <v>8232</v>
      </c>
      <c r="T1556" s="13"/>
      <c r="U1556" s="13"/>
      <c r="V1556" s="13"/>
      <c r="W1556" s="13"/>
      <c r="X1556" s="13"/>
      <c r="Y1556" s="13"/>
      <c r="Z1556" s="13">
        <v>7879.0612903225874</v>
      </c>
      <c r="AA1556" s="13">
        <v>7879.0612903225874</v>
      </c>
      <c r="AB1556" s="13">
        <v>7785.2870967742001</v>
      </c>
      <c r="AC1556" s="13">
        <v>6364.1290322580699</v>
      </c>
      <c r="AD1556" s="13">
        <v>5088.4193548387193</v>
      </c>
      <c r="AE1556" s="13">
        <v>4397.5161290322658</v>
      </c>
      <c r="AF1556" s="13">
        <v>3803.903225806459</v>
      </c>
      <c r="AG1556" s="13">
        <v>3325.7741935483946</v>
      </c>
      <c r="AH1556" s="13">
        <v>2896.1935483871048</v>
      </c>
      <c r="AI1556" s="13">
        <v>2186.1612903225791</v>
      </c>
      <c r="AJ1556" s="13">
        <v>875.58064516128934</v>
      </c>
      <c r="AK1556" s="13">
        <v>875.58064516128934</v>
      </c>
      <c r="AL1556" s="13">
        <v>265.54838709677421</v>
      </c>
      <c r="AM1556" s="13"/>
      <c r="AN1556" s="13"/>
      <c r="AO1556" s="13"/>
      <c r="AP1556" s="13"/>
      <c r="AQ1556" s="13"/>
      <c r="AR1556" s="13"/>
      <c r="AS1556" s="13">
        <v>305</v>
      </c>
      <c r="AT1556" s="13">
        <v>292</v>
      </c>
      <c r="AU1556" s="13">
        <v>271</v>
      </c>
      <c r="AV1556" s="13">
        <v>149</v>
      </c>
      <c r="AW1556" s="13">
        <v>87</v>
      </c>
      <c r="AX1556" s="13">
        <v>63</v>
      </c>
      <c r="AY1556" s="13">
        <v>46</v>
      </c>
      <c r="AZ1556" s="13">
        <v>35</v>
      </c>
      <c r="BA1556" s="13">
        <v>27</v>
      </c>
      <c r="BB1556" s="13">
        <v>17</v>
      </c>
      <c r="BC1556" s="13">
        <v>4</v>
      </c>
      <c r="BD1556" s="13">
        <v>4</v>
      </c>
      <c r="BE1556" s="13">
        <v>1</v>
      </c>
      <c r="BF1556" s="13"/>
      <c r="BG1556" s="13"/>
      <c r="BH1556" s="13"/>
      <c r="BI1556" s="13"/>
      <c r="BJ1556" s="13"/>
      <c r="BK1556" s="13"/>
      <c r="BL1556" s="13">
        <v>9.8387096774193541</v>
      </c>
      <c r="BM1556" s="13">
        <v>9.4193548387096779</v>
      </c>
      <c r="BN1556" s="13">
        <v>8.741935483870968</v>
      </c>
      <c r="BO1556" s="13">
        <v>4.806451612903226</v>
      </c>
      <c r="BP1556" s="13">
        <v>2.806451612903226</v>
      </c>
      <c r="BQ1556" s="13">
        <v>2.032258064516129</v>
      </c>
      <c r="BR1556" s="13">
        <v>1.4838709677419355</v>
      </c>
      <c r="BS1556" s="13">
        <v>1.1290322580645162</v>
      </c>
      <c r="BT1556" s="13">
        <v>0.87096774193548387</v>
      </c>
      <c r="BU1556" s="13">
        <v>0.54838709677419351</v>
      </c>
      <c r="BV1556" s="13">
        <v>0.12903225806451613</v>
      </c>
      <c r="BW1556" s="13">
        <v>0.12903225806451613</v>
      </c>
      <c r="BX1556" s="13">
        <v>3.2258064516129031E-2</v>
      </c>
      <c r="BY1556" s="13"/>
      <c r="BZ1556" s="13"/>
      <c r="CA1556" s="13"/>
      <c r="CB1556" s="13"/>
      <c r="CC1556" s="13"/>
      <c r="CD1556" s="13"/>
      <c r="CE1556" s="13">
        <v>183.43777777726064</v>
      </c>
    </row>
    <row r="1557" spans="1:83" x14ac:dyDescent="0.2">
      <c r="A1557" s="10" t="s">
        <v>35</v>
      </c>
      <c r="B1557" s="10">
        <v>308</v>
      </c>
      <c r="C1557" s="10" t="s">
        <v>138</v>
      </c>
      <c r="D1557" s="10">
        <v>2024</v>
      </c>
      <c r="E1557" s="13">
        <v>12</v>
      </c>
      <c r="F1557" s="13" t="s">
        <v>1857</v>
      </c>
      <c r="G1557" s="13">
        <v>548</v>
      </c>
      <c r="H1557" s="13">
        <v>548</v>
      </c>
      <c r="I1557" s="13">
        <v>409</v>
      </c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>
        <v>17.677419354838708</v>
      </c>
      <c r="AA1557" s="13">
        <v>17.677419354838708</v>
      </c>
      <c r="AB1557" s="13">
        <v>13.193548387096774</v>
      </c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>
        <v>2</v>
      </c>
      <c r="AT1557" s="13">
        <v>2</v>
      </c>
      <c r="AU1557" s="13">
        <v>1</v>
      </c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>
        <v>6.4516129032258063E-2</v>
      </c>
      <c r="BM1557" s="13">
        <v>6.4516129032258063E-2</v>
      </c>
      <c r="BN1557" s="13">
        <v>3.2258064516129031E-2</v>
      </c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</row>
    <row r="1558" spans="1:83" x14ac:dyDescent="0.2">
      <c r="A1558" s="10" t="s">
        <v>35</v>
      </c>
      <c r="B1558" s="10">
        <v>805</v>
      </c>
      <c r="C1558" s="10" t="s">
        <v>137</v>
      </c>
      <c r="D1558" s="10">
        <v>2024</v>
      </c>
      <c r="E1558" s="13">
        <v>12</v>
      </c>
      <c r="F1558" s="13" t="s">
        <v>1866</v>
      </c>
      <c r="G1558" s="13">
        <v>91397.599999999991</v>
      </c>
      <c r="H1558" s="13">
        <v>91397.599999999991</v>
      </c>
      <c r="I1558" s="13">
        <v>87622.849999999948</v>
      </c>
      <c r="J1558" s="13">
        <v>70313.950000000055</v>
      </c>
      <c r="K1558" s="13">
        <v>59138.000000000036</v>
      </c>
      <c r="L1558" s="13">
        <v>57317.000000000029</v>
      </c>
      <c r="M1558" s="13">
        <v>52034.000000000029</v>
      </c>
      <c r="N1558" s="13">
        <v>43713.000000000007</v>
      </c>
      <c r="O1558" s="13">
        <v>40391.000000000007</v>
      </c>
      <c r="P1558" s="13">
        <v>35359.000000000007</v>
      </c>
      <c r="Q1558" s="13">
        <v>11768</v>
      </c>
      <c r="R1558" s="13">
        <v>11768</v>
      </c>
      <c r="S1558" s="13"/>
      <c r="T1558" s="13"/>
      <c r="U1558" s="13"/>
      <c r="V1558" s="13"/>
      <c r="W1558" s="13"/>
      <c r="X1558" s="13"/>
      <c r="Y1558" s="13"/>
      <c r="Z1558" s="13">
        <v>2948.3096774193546</v>
      </c>
      <c r="AA1558" s="13">
        <v>2948.3096774193546</v>
      </c>
      <c r="AB1558" s="13">
        <v>2826.5435483870951</v>
      </c>
      <c r="AC1558" s="13">
        <v>2268.1919354838728</v>
      </c>
      <c r="AD1558" s="13">
        <v>1907.6774193548399</v>
      </c>
      <c r="AE1558" s="13">
        <v>1848.9354838709687</v>
      </c>
      <c r="AF1558" s="13">
        <v>1678.516129032259</v>
      </c>
      <c r="AG1558" s="13">
        <v>1410.0967741935485</v>
      </c>
      <c r="AH1558" s="13">
        <v>1302.935483870968</v>
      </c>
      <c r="AI1558" s="13">
        <v>1140.6129032258066</v>
      </c>
      <c r="AJ1558" s="13">
        <v>379.61290322580646</v>
      </c>
      <c r="AK1558" s="13">
        <v>379.61290322580646</v>
      </c>
      <c r="AL1558" s="13"/>
      <c r="AM1558" s="13"/>
      <c r="AN1558" s="13"/>
      <c r="AO1558" s="13"/>
      <c r="AP1558" s="13"/>
      <c r="AQ1558" s="13"/>
      <c r="AR1558" s="13"/>
      <c r="AS1558" s="13">
        <v>142</v>
      </c>
      <c r="AT1558" s="13">
        <v>130</v>
      </c>
      <c r="AU1558" s="13">
        <v>99</v>
      </c>
      <c r="AV1558" s="13">
        <v>44</v>
      </c>
      <c r="AW1558" s="13">
        <v>26</v>
      </c>
      <c r="AX1558" s="13">
        <v>24</v>
      </c>
      <c r="AY1558" s="13">
        <v>19</v>
      </c>
      <c r="AZ1558" s="13">
        <v>13</v>
      </c>
      <c r="BA1558" s="13">
        <v>11</v>
      </c>
      <c r="BB1558" s="13">
        <v>9</v>
      </c>
      <c r="BC1558" s="13">
        <v>2</v>
      </c>
      <c r="BD1558" s="13">
        <v>2</v>
      </c>
      <c r="BE1558" s="13"/>
      <c r="BF1558" s="13"/>
      <c r="BG1558" s="13"/>
      <c r="BH1558" s="13"/>
      <c r="BI1558" s="13"/>
      <c r="BJ1558" s="13"/>
      <c r="BK1558" s="13"/>
      <c r="BL1558" s="13">
        <v>4.580645161290323</v>
      </c>
      <c r="BM1558" s="13">
        <v>4.193548387096774</v>
      </c>
      <c r="BN1558" s="13">
        <v>3.193548387096774</v>
      </c>
      <c r="BO1558" s="13">
        <v>1.4193548387096775</v>
      </c>
      <c r="BP1558" s="13">
        <v>0.83870967741935487</v>
      </c>
      <c r="BQ1558" s="13">
        <v>0.77419354838709675</v>
      </c>
      <c r="BR1558" s="13">
        <v>0.61290322580645162</v>
      </c>
      <c r="BS1558" s="13">
        <v>0.41935483870967744</v>
      </c>
      <c r="BT1558" s="13">
        <v>0.35483870967741937</v>
      </c>
      <c r="BU1558" s="13">
        <v>0.29032258064516131</v>
      </c>
      <c r="BV1558" s="13">
        <v>6.4516129032258063E-2</v>
      </c>
      <c r="BW1558" s="13">
        <v>6.4516129032258063E-2</v>
      </c>
      <c r="BX1558" s="13"/>
      <c r="BY1558" s="13"/>
      <c r="BZ1558" s="13"/>
      <c r="CA1558" s="13"/>
      <c r="CB1558" s="13"/>
      <c r="CC1558" s="13"/>
      <c r="CD1558" s="13"/>
      <c r="CE1558" s="13">
        <v>80.085833333034543</v>
      </c>
    </row>
    <row r="1559" spans="1:83" x14ac:dyDescent="0.2">
      <c r="A1559" s="10" t="s">
        <v>35</v>
      </c>
      <c r="B1559" s="10">
        <v>517</v>
      </c>
      <c r="C1559" s="10" t="s">
        <v>165</v>
      </c>
      <c r="D1559" s="10">
        <v>2024</v>
      </c>
      <c r="E1559" s="13">
        <v>12</v>
      </c>
      <c r="F1559" s="13" t="s">
        <v>1861</v>
      </c>
      <c r="G1559" s="13">
        <v>163024.74999999953</v>
      </c>
      <c r="H1559" s="13">
        <v>163024.74999999956</v>
      </c>
      <c r="I1559" s="13">
        <v>159993.89999999964</v>
      </c>
      <c r="J1559" s="13">
        <v>121461.99999999993</v>
      </c>
      <c r="K1559" s="13">
        <v>94869.999999999898</v>
      </c>
      <c r="L1559" s="13">
        <v>81602.999999999971</v>
      </c>
      <c r="M1559" s="13">
        <v>69500.000000000073</v>
      </c>
      <c r="N1559" s="13">
        <v>56347.000000000065</v>
      </c>
      <c r="O1559" s="13">
        <v>48374.000000000022</v>
      </c>
      <c r="P1559" s="13">
        <v>38875.000000000015</v>
      </c>
      <c r="Q1559" s="13">
        <v>11277</v>
      </c>
      <c r="R1559" s="13">
        <v>11277</v>
      </c>
      <c r="S1559" s="13"/>
      <c r="T1559" s="13"/>
      <c r="U1559" s="13"/>
      <c r="V1559" s="13"/>
      <c r="W1559" s="13"/>
      <c r="X1559" s="13"/>
      <c r="Y1559" s="13"/>
      <c r="Z1559" s="13">
        <v>5258.8629032257913</v>
      </c>
      <c r="AA1559" s="13">
        <v>5258.8629032257923</v>
      </c>
      <c r="AB1559" s="13">
        <v>5161.0935483870853</v>
      </c>
      <c r="AC1559" s="13">
        <v>3918.1290322580621</v>
      </c>
      <c r="AD1559" s="13">
        <v>3060.3225806451578</v>
      </c>
      <c r="AE1559" s="13">
        <v>2632.3548387096766</v>
      </c>
      <c r="AF1559" s="13">
        <v>2241.9354838709701</v>
      </c>
      <c r="AG1559" s="13">
        <v>1817.6451612903247</v>
      </c>
      <c r="AH1559" s="13">
        <v>1560.4516129032265</v>
      </c>
      <c r="AI1559" s="13">
        <v>1254.0322580645166</v>
      </c>
      <c r="AJ1559" s="13">
        <v>363.77419354838707</v>
      </c>
      <c r="AK1559" s="13">
        <v>363.77419354838707</v>
      </c>
      <c r="AL1559" s="13"/>
      <c r="AM1559" s="13"/>
      <c r="AN1559" s="13"/>
      <c r="AO1559" s="13"/>
      <c r="AP1559" s="13"/>
      <c r="AQ1559" s="13"/>
      <c r="AR1559" s="13"/>
      <c r="AS1559" s="13">
        <v>247</v>
      </c>
      <c r="AT1559" s="13">
        <v>236</v>
      </c>
      <c r="AU1559" s="13">
        <v>214</v>
      </c>
      <c r="AV1559" s="13">
        <v>97</v>
      </c>
      <c r="AW1559" s="13">
        <v>55</v>
      </c>
      <c r="AX1559" s="13">
        <v>40</v>
      </c>
      <c r="AY1559" s="13">
        <v>29</v>
      </c>
      <c r="AZ1559" s="13">
        <v>19</v>
      </c>
      <c r="BA1559" s="13">
        <v>14</v>
      </c>
      <c r="BB1559" s="13">
        <v>10</v>
      </c>
      <c r="BC1559" s="13">
        <v>2</v>
      </c>
      <c r="BD1559" s="13">
        <v>2</v>
      </c>
      <c r="BE1559" s="13"/>
      <c r="BF1559" s="13"/>
      <c r="BG1559" s="13"/>
      <c r="BH1559" s="13"/>
      <c r="BI1559" s="13"/>
      <c r="BJ1559" s="13"/>
      <c r="BK1559" s="13"/>
      <c r="BL1559" s="13">
        <v>7.967741935483871</v>
      </c>
      <c r="BM1559" s="13">
        <v>7.612903225806452</v>
      </c>
      <c r="BN1559" s="13">
        <v>6.903225806451613</v>
      </c>
      <c r="BO1559" s="13">
        <v>3.129032258064516</v>
      </c>
      <c r="BP1559" s="13">
        <v>1.7741935483870968</v>
      </c>
      <c r="BQ1559" s="13">
        <v>1.2903225806451613</v>
      </c>
      <c r="BR1559" s="13">
        <v>0.93548387096774188</v>
      </c>
      <c r="BS1559" s="13">
        <v>0.61290322580645162</v>
      </c>
      <c r="BT1559" s="13">
        <v>0.45161290322580644</v>
      </c>
      <c r="BU1559" s="13">
        <v>0.32258064516129031</v>
      </c>
      <c r="BV1559" s="13">
        <v>6.4516129032258063E-2</v>
      </c>
      <c r="BW1559" s="13">
        <v>6.4516129032258063E-2</v>
      </c>
      <c r="BX1559" s="13"/>
      <c r="BY1559" s="13"/>
      <c r="BZ1559" s="13"/>
      <c r="CA1559" s="13"/>
      <c r="CB1559" s="13"/>
      <c r="CC1559" s="13"/>
      <c r="CD1559" s="13"/>
      <c r="CE1559" s="13">
        <v>123.01083333342103</v>
      </c>
    </row>
    <row r="1560" spans="1:83" x14ac:dyDescent="0.2">
      <c r="A1560" s="10" t="s">
        <v>35</v>
      </c>
      <c r="B1560" s="10">
        <v>520</v>
      </c>
      <c r="C1560" s="10" t="s">
        <v>101</v>
      </c>
      <c r="D1560" s="10">
        <v>2024</v>
      </c>
      <c r="E1560" s="13">
        <v>12</v>
      </c>
      <c r="F1560" s="13" t="s">
        <v>1862</v>
      </c>
      <c r="G1560" s="13">
        <v>269690.84999999945</v>
      </c>
      <c r="H1560" s="13">
        <v>269690.84999999939</v>
      </c>
      <c r="I1560" s="13">
        <v>264559.94999999949</v>
      </c>
      <c r="J1560" s="13">
        <v>203254.99999999974</v>
      </c>
      <c r="K1560" s="13">
        <v>160992.99999999997</v>
      </c>
      <c r="L1560" s="13">
        <v>143230.00000000003</v>
      </c>
      <c r="M1560" s="13">
        <v>127010.00000000004</v>
      </c>
      <c r="N1560" s="13">
        <v>106954.00000000001</v>
      </c>
      <c r="O1560" s="13">
        <v>93426.000000000029</v>
      </c>
      <c r="P1560" s="13">
        <v>83908.000000000073</v>
      </c>
      <c r="Q1560" s="13">
        <v>18219.999999999996</v>
      </c>
      <c r="R1560" s="13">
        <v>18219.999999999996</v>
      </c>
      <c r="S1560" s="13"/>
      <c r="T1560" s="13"/>
      <c r="U1560" s="13"/>
      <c r="V1560" s="13"/>
      <c r="W1560" s="13"/>
      <c r="X1560" s="13"/>
      <c r="Y1560" s="13"/>
      <c r="Z1560" s="13">
        <v>8699.7048387096602</v>
      </c>
      <c r="AA1560" s="13">
        <v>8699.7048387096584</v>
      </c>
      <c r="AB1560" s="13">
        <v>8534.1919354838537</v>
      </c>
      <c r="AC1560" s="13">
        <v>6556.6129032257977</v>
      </c>
      <c r="AD1560" s="13">
        <v>5193.3225806451601</v>
      </c>
      <c r="AE1560" s="13">
        <v>4620.3225806451619</v>
      </c>
      <c r="AF1560" s="13">
        <v>4097.0967741935501</v>
      </c>
      <c r="AG1560" s="13">
        <v>3450.1290322580649</v>
      </c>
      <c r="AH1560" s="13">
        <v>3013.7419354838721</v>
      </c>
      <c r="AI1560" s="13">
        <v>2706.7096774193574</v>
      </c>
      <c r="AJ1560" s="13">
        <v>587.74193548387086</v>
      </c>
      <c r="AK1560" s="13">
        <v>587.74193548387086</v>
      </c>
      <c r="AL1560" s="13"/>
      <c r="AM1560" s="13"/>
      <c r="AN1560" s="13"/>
      <c r="AO1560" s="13"/>
      <c r="AP1560" s="13"/>
      <c r="AQ1560" s="13"/>
      <c r="AR1560" s="13"/>
      <c r="AS1560" s="13">
        <v>403</v>
      </c>
      <c r="AT1560" s="13">
        <v>381</v>
      </c>
      <c r="AU1560" s="13">
        <v>340</v>
      </c>
      <c r="AV1560" s="13">
        <v>154</v>
      </c>
      <c r="AW1560" s="13">
        <v>86</v>
      </c>
      <c r="AX1560" s="13">
        <v>66</v>
      </c>
      <c r="AY1560" s="13">
        <v>51</v>
      </c>
      <c r="AZ1560" s="13">
        <v>36</v>
      </c>
      <c r="BA1560" s="13">
        <v>28</v>
      </c>
      <c r="BB1560" s="13">
        <v>24</v>
      </c>
      <c r="BC1560" s="13">
        <v>3</v>
      </c>
      <c r="BD1560" s="13">
        <v>3</v>
      </c>
      <c r="BE1560" s="13"/>
      <c r="BF1560" s="13"/>
      <c r="BG1560" s="13"/>
      <c r="BH1560" s="13"/>
      <c r="BI1560" s="13"/>
      <c r="BJ1560" s="13"/>
      <c r="BK1560" s="13"/>
      <c r="BL1560" s="13">
        <v>13</v>
      </c>
      <c r="BM1560" s="13">
        <v>12.290322580645162</v>
      </c>
      <c r="BN1560" s="13">
        <v>10.96774193548387</v>
      </c>
      <c r="BO1560" s="13">
        <v>4.967741935483871</v>
      </c>
      <c r="BP1560" s="13">
        <v>2.774193548387097</v>
      </c>
      <c r="BQ1560" s="13">
        <v>2.129032258064516</v>
      </c>
      <c r="BR1560" s="13">
        <v>1.6451612903225807</v>
      </c>
      <c r="BS1560" s="13">
        <v>1.1612903225806452</v>
      </c>
      <c r="BT1560" s="13">
        <v>0.90322580645161288</v>
      </c>
      <c r="BU1560" s="13">
        <v>0.77419354838709675</v>
      </c>
      <c r="BV1560" s="13">
        <v>9.6774193548387094E-2</v>
      </c>
      <c r="BW1560" s="13">
        <v>9.6774193548387094E-2</v>
      </c>
      <c r="BX1560" s="13"/>
      <c r="BY1560" s="13"/>
      <c r="BZ1560" s="13"/>
      <c r="CA1560" s="13"/>
      <c r="CB1560" s="13"/>
      <c r="CC1560" s="13"/>
      <c r="CD1560" s="13"/>
      <c r="CE1560" s="13">
        <v>169.16305555525236</v>
      </c>
    </row>
    <row r="1561" spans="1:83" x14ac:dyDescent="0.2">
      <c r="A1561" s="10" t="s">
        <v>35</v>
      </c>
      <c r="B1561" s="10">
        <v>863</v>
      </c>
      <c r="C1561" s="10" t="s">
        <v>195</v>
      </c>
      <c r="D1561" s="10">
        <v>2024</v>
      </c>
      <c r="E1561" s="13">
        <v>12</v>
      </c>
      <c r="F1561" s="13" t="s">
        <v>1850</v>
      </c>
      <c r="G1561" s="13">
        <v>44670.749999999978</v>
      </c>
      <c r="H1561" s="13">
        <v>62908.749999999971</v>
      </c>
      <c r="I1561" s="13">
        <v>58102.899999999987</v>
      </c>
      <c r="J1561" s="13">
        <v>43905.999999999985</v>
      </c>
      <c r="K1561" s="13">
        <v>37294.999999999985</v>
      </c>
      <c r="L1561" s="13">
        <v>34610.999999999985</v>
      </c>
      <c r="M1561" s="13">
        <v>31512.999999999985</v>
      </c>
      <c r="N1561" s="13">
        <v>26000.999999999989</v>
      </c>
      <c r="O1561" s="13">
        <v>26000.999999999989</v>
      </c>
      <c r="P1561" s="13">
        <v>20999.999999999989</v>
      </c>
      <c r="Q1561" s="13">
        <v>15000</v>
      </c>
      <c r="R1561" s="13">
        <v>15000</v>
      </c>
      <c r="S1561" s="13">
        <v>15000</v>
      </c>
      <c r="T1561" s="13">
        <v>15000</v>
      </c>
      <c r="U1561" s="13">
        <v>15000</v>
      </c>
      <c r="V1561" s="13">
        <v>15000</v>
      </c>
      <c r="W1561" s="13"/>
      <c r="X1561" s="13"/>
      <c r="Y1561" s="13"/>
      <c r="Z1561" s="13">
        <v>1440.9919354838703</v>
      </c>
      <c r="AA1561" s="13">
        <v>2029.3145161290313</v>
      </c>
      <c r="AB1561" s="13">
        <v>1874.2870967741931</v>
      </c>
      <c r="AC1561" s="13">
        <v>1416.3225806451608</v>
      </c>
      <c r="AD1561" s="13">
        <v>1203.0645161290317</v>
      </c>
      <c r="AE1561" s="13">
        <v>1116.4838709677415</v>
      </c>
      <c r="AF1561" s="13">
        <v>1016.5483870967737</v>
      </c>
      <c r="AG1561" s="13">
        <v>838.74193548387063</v>
      </c>
      <c r="AH1561" s="13">
        <v>838.74193548387063</v>
      </c>
      <c r="AI1561" s="13">
        <v>677.4193548387093</v>
      </c>
      <c r="AJ1561" s="13">
        <v>483.87096774193549</v>
      </c>
      <c r="AK1561" s="13">
        <v>483.87096774193549</v>
      </c>
      <c r="AL1561" s="13">
        <v>483.87096774193549</v>
      </c>
      <c r="AM1561" s="13">
        <v>483.87096774193549</v>
      </c>
      <c r="AN1561" s="13">
        <v>483.87096774193549</v>
      </c>
      <c r="AO1561" s="13">
        <v>483.87096774193549</v>
      </c>
      <c r="AP1561" s="13"/>
      <c r="AQ1561" s="13"/>
      <c r="AR1561" s="13"/>
      <c r="AS1561" s="13">
        <v>130</v>
      </c>
      <c r="AT1561" s="13">
        <v>119</v>
      </c>
      <c r="AU1561" s="13">
        <v>74</v>
      </c>
      <c r="AV1561" s="13">
        <v>26</v>
      </c>
      <c r="AW1561" s="13">
        <v>15</v>
      </c>
      <c r="AX1561" s="13">
        <v>12</v>
      </c>
      <c r="AY1561" s="13">
        <v>9</v>
      </c>
      <c r="AZ1561" s="13">
        <v>5</v>
      </c>
      <c r="BA1561" s="13">
        <v>5</v>
      </c>
      <c r="BB1561" s="13">
        <v>3</v>
      </c>
      <c r="BC1561" s="13">
        <v>1</v>
      </c>
      <c r="BD1561" s="13">
        <v>1</v>
      </c>
      <c r="BE1561" s="13">
        <v>1</v>
      </c>
      <c r="BF1561" s="13">
        <v>1</v>
      </c>
      <c r="BG1561" s="13">
        <v>1</v>
      </c>
      <c r="BH1561" s="13">
        <v>1</v>
      </c>
      <c r="BI1561" s="13"/>
      <c r="BJ1561" s="13"/>
      <c r="BK1561" s="13"/>
      <c r="BL1561" s="13">
        <v>4.193548387096774</v>
      </c>
      <c r="BM1561" s="13">
        <v>3.838709677419355</v>
      </c>
      <c r="BN1561" s="13">
        <v>2.3870967741935485</v>
      </c>
      <c r="BO1561" s="13">
        <v>0.83870967741935487</v>
      </c>
      <c r="BP1561" s="13">
        <v>0.4838709677419355</v>
      </c>
      <c r="BQ1561" s="13">
        <v>0.38709677419354838</v>
      </c>
      <c r="BR1561" s="13">
        <v>0.29032258064516131</v>
      </c>
      <c r="BS1561" s="13">
        <v>0.16129032258064516</v>
      </c>
      <c r="BT1561" s="13">
        <v>0.16129032258064516</v>
      </c>
      <c r="BU1561" s="13">
        <v>9.6774193548387094E-2</v>
      </c>
      <c r="BV1561" s="13">
        <v>3.2258064516129031E-2</v>
      </c>
      <c r="BW1561" s="13">
        <v>3.2258064516129031E-2</v>
      </c>
      <c r="BX1561" s="13">
        <v>3.2258064516129031E-2</v>
      </c>
      <c r="BY1561" s="13">
        <v>3.2258064516129031E-2</v>
      </c>
      <c r="BZ1561" s="13">
        <v>3.2258064516129031E-2</v>
      </c>
      <c r="CA1561" s="13">
        <v>3.2258064516129031E-2</v>
      </c>
      <c r="CB1561" s="13"/>
      <c r="CC1561" s="13"/>
      <c r="CD1561" s="13"/>
      <c r="CE1561" s="13">
        <v>117.00999999999999</v>
      </c>
    </row>
    <row r="1562" spans="1:83" x14ac:dyDescent="0.2">
      <c r="A1562" s="10" t="s">
        <v>39</v>
      </c>
      <c r="B1562" s="10">
        <v>848</v>
      </c>
      <c r="C1562" s="10" t="s">
        <v>160</v>
      </c>
      <c r="D1562" s="10">
        <v>2024</v>
      </c>
      <c r="E1562" s="13">
        <v>12</v>
      </c>
      <c r="F1562" s="13" t="s">
        <v>1874</v>
      </c>
      <c r="G1562" s="13">
        <v>10758</v>
      </c>
      <c r="H1562" s="13">
        <v>10758</v>
      </c>
      <c r="I1562" s="13">
        <v>10758</v>
      </c>
      <c r="J1562" s="13">
        <v>10758</v>
      </c>
      <c r="K1562" s="13">
        <v>10758</v>
      </c>
      <c r="L1562" s="13">
        <v>10758</v>
      </c>
      <c r="M1562" s="13">
        <v>10758</v>
      </c>
      <c r="N1562" s="13">
        <v>10758</v>
      </c>
      <c r="O1562" s="13">
        <v>10758</v>
      </c>
      <c r="P1562" s="13">
        <v>10758</v>
      </c>
      <c r="Q1562" s="13">
        <v>10758</v>
      </c>
      <c r="R1562" s="13">
        <v>10758</v>
      </c>
      <c r="S1562" s="13">
        <v>10758</v>
      </c>
      <c r="T1562" s="13">
        <v>10758</v>
      </c>
      <c r="U1562" s="13">
        <v>10758</v>
      </c>
      <c r="V1562" s="13"/>
      <c r="W1562" s="13"/>
      <c r="X1562" s="13"/>
      <c r="Y1562" s="13"/>
      <c r="Z1562" s="13">
        <v>347.03225806451616</v>
      </c>
      <c r="AA1562" s="13">
        <v>347.03225806451616</v>
      </c>
      <c r="AB1562" s="13">
        <v>347.03225806451616</v>
      </c>
      <c r="AC1562" s="13">
        <v>347.03225806451616</v>
      </c>
      <c r="AD1562" s="13">
        <v>347.03225806451616</v>
      </c>
      <c r="AE1562" s="13">
        <v>347.03225806451616</v>
      </c>
      <c r="AF1562" s="13">
        <v>347.03225806451616</v>
      </c>
      <c r="AG1562" s="13">
        <v>347.03225806451616</v>
      </c>
      <c r="AH1562" s="13">
        <v>347.03225806451616</v>
      </c>
      <c r="AI1562" s="13">
        <v>347.03225806451616</v>
      </c>
      <c r="AJ1562" s="13">
        <v>347.03225806451616</v>
      </c>
      <c r="AK1562" s="13">
        <v>347.03225806451616</v>
      </c>
      <c r="AL1562" s="13">
        <v>347.03225806451616</v>
      </c>
      <c r="AM1562" s="13">
        <v>347.03225806451616</v>
      </c>
      <c r="AN1562" s="13">
        <v>347.03225806451616</v>
      </c>
      <c r="AO1562" s="13"/>
      <c r="AP1562" s="13"/>
      <c r="AQ1562" s="13"/>
      <c r="AR1562" s="13"/>
      <c r="AS1562" s="13">
        <v>1</v>
      </c>
      <c r="AT1562" s="13">
        <v>1</v>
      </c>
      <c r="AU1562" s="13">
        <v>1</v>
      </c>
      <c r="AV1562" s="13">
        <v>1</v>
      </c>
      <c r="AW1562" s="13">
        <v>1</v>
      </c>
      <c r="AX1562" s="13">
        <v>1</v>
      </c>
      <c r="AY1562" s="13">
        <v>1</v>
      </c>
      <c r="AZ1562" s="13">
        <v>1</v>
      </c>
      <c r="BA1562" s="13">
        <v>1</v>
      </c>
      <c r="BB1562" s="13">
        <v>1</v>
      </c>
      <c r="BC1562" s="13">
        <v>1</v>
      </c>
      <c r="BD1562" s="13">
        <v>1</v>
      </c>
      <c r="BE1562" s="13">
        <v>1</v>
      </c>
      <c r="BF1562" s="13">
        <v>1</v>
      </c>
      <c r="BG1562" s="13">
        <v>1</v>
      </c>
      <c r="BH1562" s="13"/>
      <c r="BI1562" s="13"/>
      <c r="BJ1562" s="13"/>
      <c r="BK1562" s="13"/>
      <c r="BL1562" s="13">
        <v>3.2258064516129031E-2</v>
      </c>
      <c r="BM1562" s="13">
        <v>3.2258064516129031E-2</v>
      </c>
      <c r="BN1562" s="13">
        <v>3.2258064516129031E-2</v>
      </c>
      <c r="BO1562" s="13">
        <v>3.2258064516129031E-2</v>
      </c>
      <c r="BP1562" s="13">
        <v>3.2258064516129031E-2</v>
      </c>
      <c r="BQ1562" s="13">
        <v>3.2258064516129031E-2</v>
      </c>
      <c r="BR1562" s="13">
        <v>3.2258064516129031E-2</v>
      </c>
      <c r="BS1562" s="13">
        <v>3.2258064516129031E-2</v>
      </c>
      <c r="BT1562" s="13">
        <v>3.2258064516129031E-2</v>
      </c>
      <c r="BU1562" s="13">
        <v>3.2258064516129031E-2</v>
      </c>
      <c r="BV1562" s="13">
        <v>3.2258064516129031E-2</v>
      </c>
      <c r="BW1562" s="13">
        <v>3.2258064516129031E-2</v>
      </c>
      <c r="BX1562" s="13">
        <v>3.2258064516129031E-2</v>
      </c>
      <c r="BY1562" s="13">
        <v>3.2258064516129031E-2</v>
      </c>
      <c r="BZ1562" s="13">
        <v>3.2258064516129031E-2</v>
      </c>
      <c r="CA1562" s="13"/>
      <c r="CB1562" s="13"/>
      <c r="CC1562" s="13"/>
      <c r="CD1562" s="13"/>
      <c r="CE1562" s="13"/>
    </row>
    <row r="1563" spans="1:83" x14ac:dyDescent="0.2">
      <c r="A1563" s="10" t="s">
        <v>39</v>
      </c>
      <c r="B1563" s="10">
        <v>820</v>
      </c>
      <c r="C1563" s="10" t="s">
        <v>134</v>
      </c>
      <c r="D1563" s="10">
        <v>2024</v>
      </c>
      <c r="E1563" s="13">
        <v>12</v>
      </c>
      <c r="F1563" s="13" t="s">
        <v>1877</v>
      </c>
      <c r="G1563" s="13">
        <v>5500</v>
      </c>
      <c r="H1563" s="13">
        <v>5500</v>
      </c>
      <c r="I1563" s="13">
        <v>5500</v>
      </c>
      <c r="J1563" s="13">
        <v>5500</v>
      </c>
      <c r="K1563" s="13">
        <v>5500</v>
      </c>
      <c r="L1563" s="13">
        <v>5500</v>
      </c>
      <c r="M1563" s="13">
        <v>5500</v>
      </c>
      <c r="N1563" s="13">
        <v>5500</v>
      </c>
      <c r="O1563" s="13">
        <v>5500</v>
      </c>
      <c r="P1563" s="13">
        <v>5500</v>
      </c>
      <c r="Q1563" s="13">
        <v>5500</v>
      </c>
      <c r="R1563" s="13">
        <v>5500</v>
      </c>
      <c r="S1563" s="13"/>
      <c r="T1563" s="13"/>
      <c r="U1563" s="13"/>
      <c r="V1563" s="13"/>
      <c r="W1563" s="13"/>
      <c r="X1563" s="13"/>
      <c r="Y1563" s="13"/>
      <c r="Z1563" s="13">
        <v>177.41935483870967</v>
      </c>
      <c r="AA1563" s="13">
        <v>177.41935483870967</v>
      </c>
      <c r="AB1563" s="13">
        <v>177.41935483870967</v>
      </c>
      <c r="AC1563" s="13">
        <v>177.41935483870967</v>
      </c>
      <c r="AD1563" s="13">
        <v>177.41935483870967</v>
      </c>
      <c r="AE1563" s="13">
        <v>177.41935483870967</v>
      </c>
      <c r="AF1563" s="13">
        <v>177.41935483870967</v>
      </c>
      <c r="AG1563" s="13">
        <v>177.41935483870967</v>
      </c>
      <c r="AH1563" s="13">
        <v>177.41935483870967</v>
      </c>
      <c r="AI1563" s="13">
        <v>177.41935483870967</v>
      </c>
      <c r="AJ1563" s="13">
        <v>177.41935483870967</v>
      </c>
      <c r="AK1563" s="13">
        <v>177.41935483870967</v>
      </c>
      <c r="AL1563" s="13"/>
      <c r="AM1563" s="13"/>
      <c r="AN1563" s="13"/>
      <c r="AO1563" s="13"/>
      <c r="AP1563" s="13"/>
      <c r="AQ1563" s="13"/>
      <c r="AR1563" s="13"/>
      <c r="AS1563" s="13">
        <v>1</v>
      </c>
      <c r="AT1563" s="13">
        <v>1</v>
      </c>
      <c r="AU1563" s="13">
        <v>1</v>
      </c>
      <c r="AV1563" s="13">
        <v>1</v>
      </c>
      <c r="AW1563" s="13">
        <v>1</v>
      </c>
      <c r="AX1563" s="13">
        <v>1</v>
      </c>
      <c r="AY1563" s="13">
        <v>1</v>
      </c>
      <c r="AZ1563" s="13">
        <v>1</v>
      </c>
      <c r="BA1563" s="13">
        <v>1</v>
      </c>
      <c r="BB1563" s="13">
        <v>1</v>
      </c>
      <c r="BC1563" s="13">
        <v>1</v>
      </c>
      <c r="BD1563" s="13">
        <v>1</v>
      </c>
      <c r="BE1563" s="13"/>
      <c r="BF1563" s="13"/>
      <c r="BG1563" s="13"/>
      <c r="BH1563" s="13"/>
      <c r="BI1563" s="13"/>
      <c r="BJ1563" s="13"/>
      <c r="BK1563" s="13"/>
      <c r="BL1563" s="13">
        <v>3.2258064516129031E-2</v>
      </c>
      <c r="BM1563" s="13">
        <v>3.2258064516129031E-2</v>
      </c>
      <c r="BN1563" s="13">
        <v>3.2258064516129031E-2</v>
      </c>
      <c r="BO1563" s="13">
        <v>3.2258064516129031E-2</v>
      </c>
      <c r="BP1563" s="13">
        <v>3.2258064516129031E-2</v>
      </c>
      <c r="BQ1563" s="13">
        <v>3.2258064516129031E-2</v>
      </c>
      <c r="BR1563" s="13">
        <v>3.2258064516129031E-2</v>
      </c>
      <c r="BS1563" s="13">
        <v>3.2258064516129031E-2</v>
      </c>
      <c r="BT1563" s="13">
        <v>3.2258064516129031E-2</v>
      </c>
      <c r="BU1563" s="13">
        <v>3.2258064516129031E-2</v>
      </c>
      <c r="BV1563" s="13">
        <v>3.2258064516129031E-2</v>
      </c>
      <c r="BW1563" s="13">
        <v>3.2258064516129031E-2</v>
      </c>
      <c r="BX1563" s="13"/>
      <c r="BY1563" s="13"/>
      <c r="BZ1563" s="13"/>
      <c r="CA1563" s="13"/>
      <c r="CB1563" s="13"/>
      <c r="CC1563" s="13"/>
      <c r="CD1563" s="13"/>
      <c r="CE1563" s="13"/>
    </row>
    <row r="1564" spans="1:83" x14ac:dyDescent="0.2">
      <c r="A1564" s="10" t="s">
        <v>39</v>
      </c>
      <c r="B1564" s="10">
        <v>807</v>
      </c>
      <c r="C1564" s="10" t="s">
        <v>155</v>
      </c>
      <c r="D1564" s="10">
        <v>2024</v>
      </c>
      <c r="E1564" s="13">
        <v>12</v>
      </c>
      <c r="F1564" s="13" t="s">
        <v>1876</v>
      </c>
      <c r="G1564" s="13">
        <v>571</v>
      </c>
      <c r="H1564" s="13">
        <v>571</v>
      </c>
      <c r="I1564" s="13">
        <v>571</v>
      </c>
      <c r="J1564" s="13">
        <v>571</v>
      </c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>
        <v>18.419354838709676</v>
      </c>
      <c r="AA1564" s="13">
        <v>18.419354838709676</v>
      </c>
      <c r="AB1564" s="13">
        <v>18.419354838709676</v>
      </c>
      <c r="AC1564" s="13">
        <v>18.419354838709676</v>
      </c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>
        <v>1</v>
      </c>
      <c r="AT1564" s="13">
        <v>1</v>
      </c>
      <c r="AU1564" s="13">
        <v>1</v>
      </c>
      <c r="AV1564" s="13">
        <v>1</v>
      </c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>
        <v>3.2258064516129031E-2</v>
      </c>
      <c r="BM1564" s="13">
        <v>3.2258064516129031E-2</v>
      </c>
      <c r="BN1564" s="13">
        <v>3.2258064516129031E-2</v>
      </c>
      <c r="BO1564" s="13">
        <v>3.2258064516129031E-2</v>
      </c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</row>
    <row r="1565" spans="1:83" x14ac:dyDescent="0.2">
      <c r="A1565" s="10" t="s">
        <v>39</v>
      </c>
      <c r="B1565" s="10">
        <v>803</v>
      </c>
      <c r="C1565" s="10" t="s">
        <v>154</v>
      </c>
      <c r="D1565" s="10">
        <v>2024</v>
      </c>
      <c r="E1565" s="13">
        <v>12</v>
      </c>
      <c r="F1565" s="13" t="s">
        <v>1883</v>
      </c>
      <c r="G1565" s="13">
        <v>35527.950000000004</v>
      </c>
      <c r="H1565" s="13">
        <v>35527.950000000004</v>
      </c>
      <c r="I1565" s="13">
        <v>34830</v>
      </c>
      <c r="J1565" s="13">
        <v>26153.000000000004</v>
      </c>
      <c r="K1565" s="13">
        <v>18177</v>
      </c>
      <c r="L1565" s="13">
        <v>16427</v>
      </c>
      <c r="M1565" s="13">
        <v>14271</v>
      </c>
      <c r="N1565" s="13">
        <v>14271</v>
      </c>
      <c r="O1565" s="13">
        <v>14271</v>
      </c>
      <c r="P1565" s="13">
        <v>12173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>
        <v>1146.0629032258066</v>
      </c>
      <c r="AA1565" s="13">
        <v>1146.0629032258066</v>
      </c>
      <c r="AB1565" s="13">
        <v>1123.5483870967741</v>
      </c>
      <c r="AC1565" s="13">
        <v>843.64516129032268</v>
      </c>
      <c r="AD1565" s="13">
        <v>586.35483870967744</v>
      </c>
      <c r="AE1565" s="13">
        <v>529.90322580645159</v>
      </c>
      <c r="AF1565" s="13">
        <v>460.35483870967744</v>
      </c>
      <c r="AG1565" s="13">
        <v>460.35483870967744</v>
      </c>
      <c r="AH1565" s="13">
        <v>460.35483870967744</v>
      </c>
      <c r="AI1565" s="13">
        <v>392.67741935483872</v>
      </c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>
        <v>61</v>
      </c>
      <c r="AT1565" s="13">
        <v>54</v>
      </c>
      <c r="AU1565" s="13">
        <v>48</v>
      </c>
      <c r="AV1565" s="13">
        <v>21</v>
      </c>
      <c r="AW1565" s="13">
        <v>9</v>
      </c>
      <c r="AX1565" s="13">
        <v>7</v>
      </c>
      <c r="AY1565" s="13">
        <v>5</v>
      </c>
      <c r="AZ1565" s="13">
        <v>5</v>
      </c>
      <c r="BA1565" s="13">
        <v>5</v>
      </c>
      <c r="BB1565" s="13">
        <v>4</v>
      </c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>
        <v>1.967741935483871</v>
      </c>
      <c r="BM1565" s="13">
        <v>1.7419354838709677</v>
      </c>
      <c r="BN1565" s="13">
        <v>1.5483870967741935</v>
      </c>
      <c r="BO1565" s="13">
        <v>0.67741935483870963</v>
      </c>
      <c r="BP1565" s="13">
        <v>0.29032258064516131</v>
      </c>
      <c r="BQ1565" s="13">
        <v>0.22580645161290322</v>
      </c>
      <c r="BR1565" s="13">
        <v>0.16129032258064516</v>
      </c>
      <c r="BS1565" s="13">
        <v>0.16129032258064516</v>
      </c>
      <c r="BT1565" s="13">
        <v>0.16129032258064516</v>
      </c>
      <c r="BU1565" s="13">
        <v>0.12903225806451613</v>
      </c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>
        <v>16.54083333327435</v>
      </c>
    </row>
    <row r="1566" spans="1:83" x14ac:dyDescent="0.2">
      <c r="A1566" s="10" t="s">
        <v>39</v>
      </c>
      <c r="B1566" s="10">
        <v>870</v>
      </c>
      <c r="C1566" s="10" t="s">
        <v>112</v>
      </c>
      <c r="D1566" s="10">
        <v>2024</v>
      </c>
      <c r="E1566" s="13">
        <v>12</v>
      </c>
      <c r="F1566" s="13" t="s">
        <v>1875</v>
      </c>
      <c r="G1566" s="13">
        <v>499974.53999999788</v>
      </c>
      <c r="H1566" s="13">
        <v>499974.53999999788</v>
      </c>
      <c r="I1566" s="13">
        <v>491043.63999999786</v>
      </c>
      <c r="J1566" s="13">
        <v>422888.89999999898</v>
      </c>
      <c r="K1566" s="13">
        <v>361929.99999999913</v>
      </c>
      <c r="L1566" s="13">
        <v>337717.99999999866</v>
      </c>
      <c r="M1566" s="13">
        <v>320362.99999999872</v>
      </c>
      <c r="N1566" s="13">
        <v>293560.99999999872</v>
      </c>
      <c r="O1566" s="13">
        <v>279780.99999999884</v>
      </c>
      <c r="P1566" s="13">
        <v>258475.00000000029</v>
      </c>
      <c r="Q1566" s="13">
        <v>116111.0000000001</v>
      </c>
      <c r="R1566" s="13">
        <v>116111.0000000001</v>
      </c>
      <c r="S1566" s="13">
        <v>57560</v>
      </c>
      <c r="T1566" s="13">
        <v>57560</v>
      </c>
      <c r="U1566" s="13">
        <v>57560</v>
      </c>
      <c r="V1566" s="13">
        <v>45560</v>
      </c>
      <c r="W1566" s="13">
        <v>45560</v>
      </c>
      <c r="X1566" s="13"/>
      <c r="Y1566" s="13"/>
      <c r="Z1566" s="13">
        <v>16128.210967741867</v>
      </c>
      <c r="AA1566" s="13">
        <v>16128.210967741867</v>
      </c>
      <c r="AB1566" s="13">
        <v>15840.11741935477</v>
      </c>
      <c r="AC1566" s="13">
        <v>13641.577419354806</v>
      </c>
      <c r="AD1566" s="13">
        <v>11675.161290322552</v>
      </c>
      <c r="AE1566" s="13">
        <v>10894.129032258021</v>
      </c>
      <c r="AF1566" s="13">
        <v>10334.290322580604</v>
      </c>
      <c r="AG1566" s="13">
        <v>9469.7096774193142</v>
      </c>
      <c r="AH1566" s="13">
        <v>9025.1935483870584</v>
      </c>
      <c r="AI1566" s="13">
        <v>8337.9032258064617</v>
      </c>
      <c r="AJ1566" s="13">
        <v>3745.5161290322612</v>
      </c>
      <c r="AK1566" s="13">
        <v>3745.5161290322612</v>
      </c>
      <c r="AL1566" s="13">
        <v>1856.7741935483871</v>
      </c>
      <c r="AM1566" s="13">
        <v>1856.7741935483871</v>
      </c>
      <c r="AN1566" s="13">
        <v>1856.7741935483871</v>
      </c>
      <c r="AO1566" s="13">
        <v>1469.6774193548388</v>
      </c>
      <c r="AP1566" s="13">
        <v>1469.6774193548388</v>
      </c>
      <c r="AQ1566" s="13"/>
      <c r="AR1566" s="13"/>
      <c r="AS1566" s="13">
        <v>580</v>
      </c>
      <c r="AT1566" s="13">
        <v>520</v>
      </c>
      <c r="AU1566" s="13">
        <v>443</v>
      </c>
      <c r="AV1566" s="13">
        <v>234</v>
      </c>
      <c r="AW1566" s="13">
        <v>136</v>
      </c>
      <c r="AX1566" s="13">
        <v>109</v>
      </c>
      <c r="AY1566" s="13">
        <v>93</v>
      </c>
      <c r="AZ1566" s="13">
        <v>73</v>
      </c>
      <c r="BA1566" s="13">
        <v>65</v>
      </c>
      <c r="BB1566" s="13">
        <v>55</v>
      </c>
      <c r="BC1566" s="13">
        <v>13</v>
      </c>
      <c r="BD1566" s="13">
        <v>13</v>
      </c>
      <c r="BE1566" s="13">
        <v>3</v>
      </c>
      <c r="BF1566" s="13">
        <v>3</v>
      </c>
      <c r="BG1566" s="13">
        <v>3</v>
      </c>
      <c r="BH1566" s="13">
        <v>2</v>
      </c>
      <c r="BI1566" s="13">
        <v>2</v>
      </c>
      <c r="BJ1566" s="13"/>
      <c r="BK1566" s="13"/>
      <c r="BL1566" s="13">
        <v>18.70967741935484</v>
      </c>
      <c r="BM1566" s="13">
        <v>16.774193548387096</v>
      </c>
      <c r="BN1566" s="13">
        <v>14.290322580645162</v>
      </c>
      <c r="BO1566" s="13">
        <v>7.5483870967741939</v>
      </c>
      <c r="BP1566" s="13">
        <v>4.387096774193548</v>
      </c>
      <c r="BQ1566" s="13">
        <v>3.5161290322580645</v>
      </c>
      <c r="BR1566" s="13">
        <v>3</v>
      </c>
      <c r="BS1566" s="13">
        <v>2.3548387096774195</v>
      </c>
      <c r="BT1566" s="13">
        <v>2.096774193548387</v>
      </c>
      <c r="BU1566" s="13">
        <v>1.7741935483870968</v>
      </c>
      <c r="BV1566" s="13">
        <v>0.41935483870967744</v>
      </c>
      <c r="BW1566" s="13">
        <v>0.41935483870967744</v>
      </c>
      <c r="BX1566" s="13">
        <v>9.6774193548387094E-2</v>
      </c>
      <c r="BY1566" s="13">
        <v>9.6774193548387094E-2</v>
      </c>
      <c r="BZ1566" s="13">
        <v>9.6774193548387094E-2</v>
      </c>
      <c r="CA1566" s="13">
        <v>6.4516129032258063E-2</v>
      </c>
      <c r="CB1566" s="13">
        <v>6.4516129032258063E-2</v>
      </c>
      <c r="CC1566" s="13"/>
      <c r="CD1566" s="13"/>
      <c r="CE1566" s="13">
        <v>238.25888888910413</v>
      </c>
    </row>
    <row r="1567" spans="1:83" x14ac:dyDescent="0.2">
      <c r="A1567" s="10" t="s">
        <v>39</v>
      </c>
      <c r="B1567" s="10">
        <v>862</v>
      </c>
      <c r="C1567" s="10" t="s">
        <v>105</v>
      </c>
      <c r="D1567" s="10">
        <v>2024</v>
      </c>
      <c r="E1567" s="13">
        <v>12</v>
      </c>
      <c r="F1567" s="13" t="s">
        <v>1882</v>
      </c>
      <c r="G1567" s="13">
        <v>231336.55000000022</v>
      </c>
      <c r="H1567" s="13">
        <v>231336.5500000001</v>
      </c>
      <c r="I1567" s="13">
        <v>222208.75000000003</v>
      </c>
      <c r="J1567" s="13">
        <v>177881.95000000024</v>
      </c>
      <c r="K1567" s="13">
        <v>137958.95000000016</v>
      </c>
      <c r="L1567" s="13">
        <v>123859.0000000002</v>
      </c>
      <c r="M1567" s="13">
        <v>115291.0000000002</v>
      </c>
      <c r="N1567" s="13">
        <v>107200.00000000017</v>
      </c>
      <c r="O1567" s="13">
        <v>93942.00000000016</v>
      </c>
      <c r="P1567" s="13">
        <v>79170.000000000116</v>
      </c>
      <c r="Q1567" s="13">
        <v>16500</v>
      </c>
      <c r="R1567" s="13">
        <v>16500</v>
      </c>
      <c r="S1567" s="13"/>
      <c r="T1567" s="13"/>
      <c r="U1567" s="13"/>
      <c r="V1567" s="13"/>
      <c r="W1567" s="13"/>
      <c r="X1567" s="13"/>
      <c r="Y1567" s="13"/>
      <c r="Z1567" s="13">
        <v>7462.4693548387168</v>
      </c>
      <c r="AA1567" s="13">
        <v>7462.4693548387131</v>
      </c>
      <c r="AB1567" s="13">
        <v>7168.0241935483882</v>
      </c>
      <c r="AC1567" s="13">
        <v>5738.127419354847</v>
      </c>
      <c r="AD1567" s="13">
        <v>4450.2887096774248</v>
      </c>
      <c r="AE1567" s="13">
        <v>3995.4516129032322</v>
      </c>
      <c r="AF1567" s="13">
        <v>3719.064516129039</v>
      </c>
      <c r="AG1567" s="13">
        <v>3458.0645161290381</v>
      </c>
      <c r="AH1567" s="13">
        <v>3030.3870967741987</v>
      </c>
      <c r="AI1567" s="13">
        <v>2553.8709677419392</v>
      </c>
      <c r="AJ1567" s="13">
        <v>532.25806451612902</v>
      </c>
      <c r="AK1567" s="13">
        <v>532.25806451612902</v>
      </c>
      <c r="AL1567" s="13"/>
      <c r="AM1567" s="13"/>
      <c r="AN1567" s="13"/>
      <c r="AO1567" s="13"/>
      <c r="AP1567" s="13"/>
      <c r="AQ1567" s="13"/>
      <c r="AR1567" s="13"/>
      <c r="AS1567" s="13">
        <v>356</v>
      </c>
      <c r="AT1567" s="13">
        <v>332</v>
      </c>
      <c r="AU1567" s="13">
        <v>263</v>
      </c>
      <c r="AV1567" s="13">
        <v>131</v>
      </c>
      <c r="AW1567" s="13">
        <v>67</v>
      </c>
      <c r="AX1567" s="13">
        <v>51</v>
      </c>
      <c r="AY1567" s="13">
        <v>43</v>
      </c>
      <c r="AZ1567" s="13">
        <v>37</v>
      </c>
      <c r="BA1567" s="13">
        <v>29</v>
      </c>
      <c r="BB1567" s="13">
        <v>22</v>
      </c>
      <c r="BC1567" s="13">
        <v>3</v>
      </c>
      <c r="BD1567" s="13">
        <v>3</v>
      </c>
      <c r="BE1567" s="13"/>
      <c r="BF1567" s="13"/>
      <c r="BG1567" s="13"/>
      <c r="BH1567" s="13"/>
      <c r="BI1567" s="13"/>
      <c r="BJ1567" s="13"/>
      <c r="BK1567" s="13"/>
      <c r="BL1567" s="13">
        <v>11.483870967741936</v>
      </c>
      <c r="BM1567" s="13">
        <v>10.709677419354838</v>
      </c>
      <c r="BN1567" s="13">
        <v>8.4838709677419359</v>
      </c>
      <c r="BO1567" s="13">
        <v>4.225806451612903</v>
      </c>
      <c r="BP1567" s="13">
        <v>2.161290322580645</v>
      </c>
      <c r="BQ1567" s="13">
        <v>1.6451612903225807</v>
      </c>
      <c r="BR1567" s="13">
        <v>1.3870967741935485</v>
      </c>
      <c r="BS1567" s="13">
        <v>1.1935483870967742</v>
      </c>
      <c r="BT1567" s="13">
        <v>0.93548387096774188</v>
      </c>
      <c r="BU1567" s="13">
        <v>0.70967741935483875</v>
      </c>
      <c r="BV1567" s="13">
        <v>9.6774193548387094E-2</v>
      </c>
      <c r="BW1567" s="13">
        <v>9.6774193548387094E-2</v>
      </c>
      <c r="BX1567" s="13"/>
      <c r="BY1567" s="13"/>
      <c r="BZ1567" s="13"/>
      <c r="CA1567" s="13"/>
      <c r="CB1567" s="13"/>
      <c r="CC1567" s="13"/>
      <c r="CD1567" s="13"/>
      <c r="CE1567" s="13">
        <v>165.25722222231795</v>
      </c>
    </row>
    <row r="1568" spans="1:83" x14ac:dyDescent="0.2">
      <c r="A1568" s="10" t="s">
        <v>39</v>
      </c>
      <c r="B1568" s="10">
        <v>530</v>
      </c>
      <c r="C1568" s="10" t="s">
        <v>92</v>
      </c>
      <c r="D1568" s="10">
        <v>2024</v>
      </c>
      <c r="E1568" s="13">
        <v>12</v>
      </c>
      <c r="F1568" s="13" t="s">
        <v>1881</v>
      </c>
      <c r="G1568" s="13">
        <v>235599.84999999986</v>
      </c>
      <c r="H1568" s="13">
        <v>235599.84999999986</v>
      </c>
      <c r="I1568" s="13">
        <v>229978.99999999997</v>
      </c>
      <c r="J1568" s="13">
        <v>201698.00000000003</v>
      </c>
      <c r="K1568" s="13">
        <v>178597</v>
      </c>
      <c r="L1568" s="13">
        <v>166334</v>
      </c>
      <c r="M1568" s="13">
        <v>159700.99999999997</v>
      </c>
      <c r="N1568" s="13">
        <v>149259.00000000009</v>
      </c>
      <c r="O1568" s="13">
        <v>143913.00000000009</v>
      </c>
      <c r="P1568" s="13">
        <v>137213.00000000009</v>
      </c>
      <c r="Q1568" s="13">
        <v>88162.000000000116</v>
      </c>
      <c r="R1568" s="13">
        <v>88162.000000000116</v>
      </c>
      <c r="S1568" s="13">
        <v>64095.999999999993</v>
      </c>
      <c r="T1568" s="13">
        <v>64095.999999999993</v>
      </c>
      <c r="U1568" s="13">
        <v>64095.999999999993</v>
      </c>
      <c r="V1568" s="13">
        <v>30675.999999999993</v>
      </c>
      <c r="W1568" s="13"/>
      <c r="X1568" s="13"/>
      <c r="Y1568" s="13"/>
      <c r="Z1568" s="13">
        <v>7599.9951612903178</v>
      </c>
      <c r="AA1568" s="13">
        <v>7599.9951612903178</v>
      </c>
      <c r="AB1568" s="13">
        <v>7418.6774193548381</v>
      </c>
      <c r="AC1568" s="13">
        <v>6506.3870967741941</v>
      </c>
      <c r="AD1568" s="13">
        <v>5761.1935483870966</v>
      </c>
      <c r="AE1568" s="13">
        <v>5365.6129032258068</v>
      </c>
      <c r="AF1568" s="13">
        <v>5151.645161290322</v>
      </c>
      <c r="AG1568" s="13">
        <v>4814.8064516129061</v>
      </c>
      <c r="AH1568" s="13">
        <v>4642.3548387096798</v>
      </c>
      <c r="AI1568" s="13">
        <v>4426.2258064516154</v>
      </c>
      <c r="AJ1568" s="13">
        <v>2843.9354838709714</v>
      </c>
      <c r="AK1568" s="13">
        <v>2843.9354838709714</v>
      </c>
      <c r="AL1568" s="13">
        <v>2067.6129032258063</v>
      </c>
      <c r="AM1568" s="13">
        <v>2067.6129032258063</v>
      </c>
      <c r="AN1568" s="13">
        <v>2067.6129032258063</v>
      </c>
      <c r="AO1568" s="13">
        <v>989.54838709677392</v>
      </c>
      <c r="AP1568" s="13"/>
      <c r="AQ1568" s="13"/>
      <c r="AR1568" s="13"/>
      <c r="AS1568" s="13">
        <v>268</v>
      </c>
      <c r="AT1568" s="13">
        <v>228</v>
      </c>
      <c r="AU1568" s="13">
        <v>183</v>
      </c>
      <c r="AV1568" s="13">
        <v>96</v>
      </c>
      <c r="AW1568" s="13">
        <v>58</v>
      </c>
      <c r="AX1568" s="13">
        <v>44</v>
      </c>
      <c r="AY1568" s="13">
        <v>38</v>
      </c>
      <c r="AZ1568" s="13">
        <v>30</v>
      </c>
      <c r="BA1568" s="13">
        <v>27</v>
      </c>
      <c r="BB1568" s="13">
        <v>24</v>
      </c>
      <c r="BC1568" s="13">
        <v>9</v>
      </c>
      <c r="BD1568" s="13">
        <v>9</v>
      </c>
      <c r="BE1568" s="13">
        <v>5</v>
      </c>
      <c r="BF1568" s="13">
        <v>5</v>
      </c>
      <c r="BG1568" s="13">
        <v>5</v>
      </c>
      <c r="BH1568" s="13">
        <v>2</v>
      </c>
      <c r="BI1568" s="13"/>
      <c r="BJ1568" s="13"/>
      <c r="BK1568" s="13"/>
      <c r="BL1568" s="13">
        <v>8.6451612903225801</v>
      </c>
      <c r="BM1568" s="13">
        <v>7.354838709677419</v>
      </c>
      <c r="BN1568" s="13">
        <v>5.903225806451613</v>
      </c>
      <c r="BO1568" s="13">
        <v>3.096774193548387</v>
      </c>
      <c r="BP1568" s="13">
        <v>1.8709677419354838</v>
      </c>
      <c r="BQ1568" s="13">
        <v>1.4193548387096775</v>
      </c>
      <c r="BR1568" s="13">
        <v>1.2258064516129032</v>
      </c>
      <c r="BS1568" s="13">
        <v>0.967741935483871</v>
      </c>
      <c r="BT1568" s="13">
        <v>0.87096774193548387</v>
      </c>
      <c r="BU1568" s="13">
        <v>0.77419354838709675</v>
      </c>
      <c r="BV1568" s="13">
        <v>0.29032258064516131</v>
      </c>
      <c r="BW1568" s="13">
        <v>0.29032258064516131</v>
      </c>
      <c r="BX1568" s="13">
        <v>0.16129032258064516</v>
      </c>
      <c r="BY1568" s="13">
        <v>0.16129032258064516</v>
      </c>
      <c r="BZ1568" s="13">
        <v>0.16129032258064516</v>
      </c>
      <c r="CA1568" s="13">
        <v>6.4516129032258063E-2</v>
      </c>
      <c r="CB1568" s="13"/>
      <c r="CC1568" s="13"/>
      <c r="CD1568" s="13"/>
      <c r="CE1568" s="13">
        <v>219.89722222256938</v>
      </c>
    </row>
    <row r="1569" spans="1:83" x14ac:dyDescent="0.2">
      <c r="A1569" s="10" t="s">
        <v>39</v>
      </c>
      <c r="B1569" s="10">
        <v>898</v>
      </c>
      <c r="C1569" s="10" t="s">
        <v>107</v>
      </c>
      <c r="D1569" s="10">
        <v>2024</v>
      </c>
      <c r="E1569" s="13">
        <v>12</v>
      </c>
      <c r="F1569" s="13" t="s">
        <v>1880</v>
      </c>
      <c r="G1569" s="13">
        <v>3513.0000000000005</v>
      </c>
      <c r="H1569" s="13">
        <v>3513.0000000000005</v>
      </c>
      <c r="I1569" s="13">
        <v>3347.0000000000005</v>
      </c>
      <c r="J1569" s="13">
        <v>3081.0000000000005</v>
      </c>
      <c r="K1569" s="13">
        <v>1228</v>
      </c>
      <c r="L1569" s="13">
        <v>1228</v>
      </c>
      <c r="M1569" s="13">
        <v>1228</v>
      </c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>
        <v>113.32258064516131</v>
      </c>
      <c r="AA1569" s="13">
        <v>113.32258064516131</v>
      </c>
      <c r="AB1569" s="13">
        <v>107.96774193548389</v>
      </c>
      <c r="AC1569" s="13">
        <v>99.387096774193566</v>
      </c>
      <c r="AD1569" s="13">
        <v>39.612903225806448</v>
      </c>
      <c r="AE1569" s="13">
        <v>39.612903225806448</v>
      </c>
      <c r="AF1569" s="13">
        <v>39.612903225806448</v>
      </c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>
        <v>7</v>
      </c>
      <c r="AT1569" s="13">
        <v>6</v>
      </c>
      <c r="AU1569" s="13">
        <v>5</v>
      </c>
      <c r="AV1569" s="13">
        <v>4</v>
      </c>
      <c r="AW1569" s="13">
        <v>1</v>
      </c>
      <c r="AX1569" s="13">
        <v>1</v>
      </c>
      <c r="AY1569" s="13">
        <v>1</v>
      </c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>
        <v>0.22580645161290322</v>
      </c>
      <c r="BM1569" s="13">
        <v>0.19354838709677419</v>
      </c>
      <c r="BN1569" s="13">
        <v>0.16129032258064516</v>
      </c>
      <c r="BO1569" s="13">
        <v>0.12903225806451613</v>
      </c>
      <c r="BP1569" s="13">
        <v>3.2258064516129031E-2</v>
      </c>
      <c r="BQ1569" s="13">
        <v>3.2258064516129031E-2</v>
      </c>
      <c r="BR1569" s="13">
        <v>3.2258064516129031E-2</v>
      </c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>
        <v>8</v>
      </c>
    </row>
    <row r="1570" spans="1:83" x14ac:dyDescent="0.2">
      <c r="A1570" s="10" t="s">
        <v>39</v>
      </c>
      <c r="B1570" s="10">
        <v>547</v>
      </c>
      <c r="C1570" s="10" t="s">
        <v>94</v>
      </c>
      <c r="D1570" s="10">
        <v>2024</v>
      </c>
      <c r="E1570" s="13">
        <v>12</v>
      </c>
      <c r="F1570" s="13" t="s">
        <v>1879</v>
      </c>
      <c r="G1570" s="13">
        <v>339075.29999999824</v>
      </c>
      <c r="H1570" s="13">
        <v>339075.29999999952</v>
      </c>
      <c r="I1570" s="13">
        <v>327275.64999999944</v>
      </c>
      <c r="J1570" s="13">
        <v>248489.94999999981</v>
      </c>
      <c r="K1570" s="13">
        <v>193608.95000000027</v>
      </c>
      <c r="L1570" s="13">
        <v>170615.95000000036</v>
      </c>
      <c r="M1570" s="13">
        <v>151203.9500000003</v>
      </c>
      <c r="N1570" s="13">
        <v>132637.95000000036</v>
      </c>
      <c r="O1570" s="13">
        <v>116623.0000000002</v>
      </c>
      <c r="P1570" s="13">
        <v>106177.00000000019</v>
      </c>
      <c r="Q1570" s="13">
        <v>37405.999999999978</v>
      </c>
      <c r="R1570" s="13">
        <v>37405.999999999978</v>
      </c>
      <c r="S1570" s="13">
        <v>13120</v>
      </c>
      <c r="T1570" s="13">
        <v>13120</v>
      </c>
      <c r="U1570" s="13">
        <v>13120</v>
      </c>
      <c r="V1570" s="13"/>
      <c r="W1570" s="13"/>
      <c r="X1570" s="13"/>
      <c r="Y1570" s="13"/>
      <c r="Z1570" s="13">
        <v>10937.91290322575</v>
      </c>
      <c r="AA1570" s="13">
        <v>10937.912903225792</v>
      </c>
      <c r="AB1570" s="13">
        <v>10557.279032258046</v>
      </c>
      <c r="AC1570" s="13">
        <v>8015.8048387096715</v>
      </c>
      <c r="AD1570" s="13">
        <v>6245.4500000000089</v>
      </c>
      <c r="AE1570" s="13">
        <v>5503.7403225806565</v>
      </c>
      <c r="AF1570" s="13">
        <v>4877.5467741935581</v>
      </c>
      <c r="AG1570" s="13">
        <v>4278.6435483871082</v>
      </c>
      <c r="AH1570" s="13">
        <v>3762.0322580645229</v>
      </c>
      <c r="AI1570" s="13">
        <v>3425.0645161290386</v>
      </c>
      <c r="AJ1570" s="13">
        <v>1206.6451612903218</v>
      </c>
      <c r="AK1570" s="13">
        <v>1206.6451612903218</v>
      </c>
      <c r="AL1570" s="13">
        <v>423.22580645161293</v>
      </c>
      <c r="AM1570" s="13">
        <v>423.22580645161293</v>
      </c>
      <c r="AN1570" s="13">
        <v>423.22580645161293</v>
      </c>
      <c r="AO1570" s="13"/>
      <c r="AP1570" s="13"/>
      <c r="AQ1570" s="13"/>
      <c r="AR1570" s="13"/>
      <c r="AS1570" s="13">
        <v>578</v>
      </c>
      <c r="AT1570" s="13">
        <v>523</v>
      </c>
      <c r="AU1570" s="13">
        <v>429</v>
      </c>
      <c r="AV1570" s="13">
        <v>188</v>
      </c>
      <c r="AW1570" s="13">
        <v>99</v>
      </c>
      <c r="AX1570" s="13">
        <v>73</v>
      </c>
      <c r="AY1570" s="13">
        <v>55</v>
      </c>
      <c r="AZ1570" s="13">
        <v>41</v>
      </c>
      <c r="BA1570" s="13">
        <v>31</v>
      </c>
      <c r="BB1570" s="13">
        <v>26</v>
      </c>
      <c r="BC1570" s="13">
        <v>5</v>
      </c>
      <c r="BD1570" s="13">
        <v>5</v>
      </c>
      <c r="BE1570" s="13">
        <v>1</v>
      </c>
      <c r="BF1570" s="13">
        <v>1</v>
      </c>
      <c r="BG1570" s="13">
        <v>1</v>
      </c>
      <c r="BH1570" s="13"/>
      <c r="BI1570" s="13"/>
      <c r="BJ1570" s="13"/>
      <c r="BK1570" s="13"/>
      <c r="BL1570" s="13">
        <v>18.64516129032258</v>
      </c>
      <c r="BM1570" s="13">
        <v>16.870967741935484</v>
      </c>
      <c r="BN1570" s="13">
        <v>13.838709677419354</v>
      </c>
      <c r="BO1570" s="13">
        <v>6.064516129032258</v>
      </c>
      <c r="BP1570" s="13">
        <v>3.193548387096774</v>
      </c>
      <c r="BQ1570" s="13">
        <v>2.3548387096774195</v>
      </c>
      <c r="BR1570" s="13">
        <v>1.7741935483870968</v>
      </c>
      <c r="BS1570" s="13">
        <v>1.3225806451612903</v>
      </c>
      <c r="BT1570" s="13">
        <v>1</v>
      </c>
      <c r="BU1570" s="13">
        <v>0.83870967741935487</v>
      </c>
      <c r="BV1570" s="13">
        <v>0.16129032258064516</v>
      </c>
      <c r="BW1570" s="13">
        <v>0.16129032258064516</v>
      </c>
      <c r="BX1570" s="13">
        <v>3.2258064516129031E-2</v>
      </c>
      <c r="BY1570" s="13">
        <v>3.2258064516129031E-2</v>
      </c>
      <c r="BZ1570" s="13">
        <v>3.2258064516129031E-2</v>
      </c>
      <c r="CA1570" s="13"/>
      <c r="CB1570" s="13"/>
      <c r="CC1570" s="13"/>
      <c r="CD1570" s="13"/>
      <c r="CE1570" s="13">
        <v>234.0544444441353</v>
      </c>
    </row>
    <row r="1571" spans="1:83" x14ac:dyDescent="0.2">
      <c r="A1571" s="10" t="s">
        <v>39</v>
      </c>
      <c r="B1571" s="10"/>
      <c r="C1571" s="10"/>
      <c r="D1571" s="10">
        <v>2024</v>
      </c>
      <c r="E1571" s="13">
        <v>12</v>
      </c>
      <c r="F1571" s="13" t="s">
        <v>1873</v>
      </c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>
        <v>0.85</v>
      </c>
    </row>
    <row r="1572" spans="1:83" x14ac:dyDescent="0.2">
      <c r="A1572" s="10" t="s">
        <v>39</v>
      </c>
      <c r="B1572" s="10">
        <v>828</v>
      </c>
      <c r="C1572" s="10" t="s">
        <v>158</v>
      </c>
      <c r="D1572" s="10">
        <v>2024</v>
      </c>
      <c r="E1572" s="13">
        <v>12</v>
      </c>
      <c r="F1572" s="13" t="s">
        <v>1884</v>
      </c>
      <c r="G1572" s="13">
        <v>216</v>
      </c>
      <c r="H1572" s="13">
        <v>216</v>
      </c>
      <c r="I1572" s="13">
        <v>216</v>
      </c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>
        <v>6.967741935483871</v>
      </c>
      <c r="AA1572" s="13">
        <v>6.967741935483871</v>
      </c>
      <c r="AB1572" s="13">
        <v>6.967741935483871</v>
      </c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>
        <v>1</v>
      </c>
      <c r="AT1572" s="13">
        <v>1</v>
      </c>
      <c r="AU1572" s="13">
        <v>1</v>
      </c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>
        <v>3.2258064516129031E-2</v>
      </c>
      <c r="BM1572" s="13">
        <v>3.2258064516129031E-2</v>
      </c>
      <c r="BN1572" s="13">
        <v>3.2258064516129031E-2</v>
      </c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</row>
    <row r="1573" spans="1:83" x14ac:dyDescent="0.2">
      <c r="A1573" s="10" t="s">
        <v>39</v>
      </c>
      <c r="B1573" s="10">
        <v>812</v>
      </c>
      <c r="C1573" s="10" t="s">
        <v>157</v>
      </c>
      <c r="D1573" s="10">
        <v>2024</v>
      </c>
      <c r="E1573" s="13">
        <v>12</v>
      </c>
      <c r="F1573" s="13" t="s">
        <v>1878</v>
      </c>
      <c r="G1573" s="13">
        <v>229</v>
      </c>
      <c r="H1573" s="13">
        <v>229</v>
      </c>
      <c r="I1573" s="13">
        <v>229</v>
      </c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>
        <v>7.387096774193548</v>
      </c>
      <c r="AA1573" s="13">
        <v>7.387096774193548</v>
      </c>
      <c r="AB1573" s="13">
        <v>7.387096774193548</v>
      </c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>
        <v>1</v>
      </c>
      <c r="AT1573" s="13">
        <v>1</v>
      </c>
      <c r="AU1573" s="13">
        <v>1</v>
      </c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>
        <v>3.2258064516129031E-2</v>
      </c>
      <c r="BM1573" s="13">
        <v>3.2258064516129031E-2</v>
      </c>
      <c r="BN1573" s="13">
        <v>3.2258064516129031E-2</v>
      </c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</row>
    <row r="1574" spans="1:83" x14ac:dyDescent="0.2">
      <c r="A1574" s="10" t="s">
        <v>39</v>
      </c>
      <c r="B1574" s="10">
        <v>552</v>
      </c>
      <c r="C1574" s="10" t="s">
        <v>180</v>
      </c>
      <c r="D1574" s="10">
        <v>2024</v>
      </c>
      <c r="E1574" s="13">
        <v>12</v>
      </c>
      <c r="F1574" s="13" t="s">
        <v>1870</v>
      </c>
      <c r="G1574" s="13">
        <v>919.95</v>
      </c>
      <c r="H1574" s="13">
        <v>919.95</v>
      </c>
      <c r="I1574" s="13">
        <v>919.95</v>
      </c>
      <c r="J1574" s="13">
        <v>919.95</v>
      </c>
      <c r="K1574" s="13">
        <v>919.95</v>
      </c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>
        <v>29.675806451612903</v>
      </c>
      <c r="AA1574" s="13">
        <v>29.675806451612903</v>
      </c>
      <c r="AB1574" s="13">
        <v>29.675806451612903</v>
      </c>
      <c r="AC1574" s="13">
        <v>29.675806451612903</v>
      </c>
      <c r="AD1574" s="13">
        <v>29.675806451612903</v>
      </c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>
        <v>1</v>
      </c>
      <c r="AT1574" s="13">
        <v>1</v>
      </c>
      <c r="AU1574" s="13">
        <v>1</v>
      </c>
      <c r="AV1574" s="13">
        <v>1</v>
      </c>
      <c r="AW1574" s="13">
        <v>1</v>
      </c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>
        <v>3.2258064516129031E-2</v>
      </c>
      <c r="BM1574" s="13">
        <v>3.2258064516129031E-2</v>
      </c>
      <c r="BN1574" s="13">
        <v>3.2258064516129031E-2</v>
      </c>
      <c r="BO1574" s="13">
        <v>3.2258064516129031E-2</v>
      </c>
      <c r="BP1574" s="13">
        <v>3.2258064516129031E-2</v>
      </c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</row>
    <row r="1575" spans="1:83" x14ac:dyDescent="0.2">
      <c r="A1575" s="10" t="s">
        <v>39</v>
      </c>
      <c r="B1575" s="10">
        <v>526</v>
      </c>
      <c r="C1575" s="10" t="s">
        <v>1871</v>
      </c>
      <c r="D1575" s="10">
        <v>2024</v>
      </c>
      <c r="E1575" s="13">
        <v>12</v>
      </c>
      <c r="F1575" s="13" t="s">
        <v>1872</v>
      </c>
      <c r="G1575" s="13">
        <v>2015</v>
      </c>
      <c r="H1575" s="13">
        <v>2015</v>
      </c>
      <c r="I1575" s="13">
        <v>2015</v>
      </c>
      <c r="J1575" s="13">
        <v>1788</v>
      </c>
      <c r="K1575" s="13">
        <v>1788</v>
      </c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>
        <v>65</v>
      </c>
      <c r="AA1575" s="13">
        <v>65</v>
      </c>
      <c r="AB1575" s="13">
        <v>65</v>
      </c>
      <c r="AC1575" s="13">
        <v>57.677419354838712</v>
      </c>
      <c r="AD1575" s="13">
        <v>57.677419354838712</v>
      </c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>
        <v>3</v>
      </c>
      <c r="AT1575" s="13">
        <v>3</v>
      </c>
      <c r="AU1575" s="13">
        <v>3</v>
      </c>
      <c r="AV1575" s="13">
        <v>2</v>
      </c>
      <c r="AW1575" s="13">
        <v>2</v>
      </c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>
        <v>9.6774193548387094E-2</v>
      </c>
      <c r="BM1575" s="13">
        <v>9.6774193548387094E-2</v>
      </c>
      <c r="BN1575" s="13">
        <v>9.6774193548387094E-2</v>
      </c>
      <c r="BO1575" s="13">
        <v>6.4516129032258063E-2</v>
      </c>
      <c r="BP1575" s="13">
        <v>6.4516129032258063E-2</v>
      </c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</row>
    <row r="1576" spans="1:83" x14ac:dyDescent="0.2">
      <c r="A1576" s="10" t="s">
        <v>251</v>
      </c>
      <c r="B1576" s="10">
        <v>377</v>
      </c>
      <c r="C1576" s="10" t="s">
        <v>253</v>
      </c>
      <c r="D1576" s="10">
        <v>2024</v>
      </c>
      <c r="E1576" s="13">
        <v>12</v>
      </c>
      <c r="F1576" s="13" t="s">
        <v>1885</v>
      </c>
      <c r="G1576" s="13">
        <v>41651.399999999885</v>
      </c>
      <c r="H1576" s="13">
        <v>41651.399999999885</v>
      </c>
      <c r="I1576" s="13">
        <v>41651.399999999885</v>
      </c>
      <c r="J1576" s="13">
        <v>41651.399999999885</v>
      </c>
      <c r="K1576" s="13">
        <v>41651.399999999885</v>
      </c>
      <c r="L1576" s="13">
        <v>41651.399999999885</v>
      </c>
      <c r="M1576" s="13">
        <v>41651.399999999885</v>
      </c>
      <c r="N1576" s="13">
        <v>41651.399999999885</v>
      </c>
      <c r="O1576" s="13">
        <v>41651.399999999885</v>
      </c>
      <c r="P1576" s="13">
        <v>41651.399999999885</v>
      </c>
      <c r="Q1576" s="13">
        <v>41651.399999999885</v>
      </c>
      <c r="R1576" s="13">
        <v>41651.399999999885</v>
      </c>
      <c r="S1576" s="13">
        <v>27829.200000000004</v>
      </c>
      <c r="T1576" s="13">
        <v>27829.200000000004</v>
      </c>
      <c r="U1576" s="13">
        <v>17386.600000000002</v>
      </c>
      <c r="V1576" s="13">
        <v>17386.600000000002</v>
      </c>
      <c r="W1576" s="13"/>
      <c r="X1576" s="13"/>
      <c r="Y1576" s="13"/>
      <c r="Z1576" s="13">
        <v>1343.5935483870931</v>
      </c>
      <c r="AA1576" s="13">
        <v>1343.5935483870931</v>
      </c>
      <c r="AB1576" s="13">
        <v>1343.5935483870931</v>
      </c>
      <c r="AC1576" s="13">
        <v>1343.5935483870931</v>
      </c>
      <c r="AD1576" s="13">
        <v>1343.5935483870931</v>
      </c>
      <c r="AE1576" s="13">
        <v>1343.5935483870931</v>
      </c>
      <c r="AF1576" s="13">
        <v>1343.5935483870931</v>
      </c>
      <c r="AG1576" s="13">
        <v>1343.5935483870931</v>
      </c>
      <c r="AH1576" s="13">
        <v>1343.5935483870931</v>
      </c>
      <c r="AI1576" s="13">
        <v>1343.5935483870931</v>
      </c>
      <c r="AJ1576" s="13">
        <v>1343.5935483870931</v>
      </c>
      <c r="AK1576" s="13">
        <v>1343.5935483870931</v>
      </c>
      <c r="AL1576" s="13">
        <v>897.71612903225821</v>
      </c>
      <c r="AM1576" s="13">
        <v>897.71612903225821</v>
      </c>
      <c r="AN1576" s="13">
        <v>560.85806451612905</v>
      </c>
      <c r="AO1576" s="13">
        <v>560.85806451612905</v>
      </c>
      <c r="AP1576" s="13"/>
      <c r="AQ1576" s="13"/>
      <c r="AR1576" s="13"/>
      <c r="AS1576" s="13">
        <v>4</v>
      </c>
      <c r="AT1576" s="13">
        <v>4</v>
      </c>
      <c r="AU1576" s="13">
        <v>4</v>
      </c>
      <c r="AV1576" s="13">
        <v>4</v>
      </c>
      <c r="AW1576" s="13">
        <v>4</v>
      </c>
      <c r="AX1576" s="13">
        <v>4</v>
      </c>
      <c r="AY1576" s="13">
        <v>4</v>
      </c>
      <c r="AZ1576" s="13">
        <v>4</v>
      </c>
      <c r="BA1576" s="13">
        <v>4</v>
      </c>
      <c r="BB1576" s="13">
        <v>4</v>
      </c>
      <c r="BC1576" s="13">
        <v>4</v>
      </c>
      <c r="BD1576" s="13">
        <v>4</v>
      </c>
      <c r="BE1576" s="13">
        <v>2</v>
      </c>
      <c r="BF1576" s="13">
        <v>2</v>
      </c>
      <c r="BG1576" s="13">
        <v>1</v>
      </c>
      <c r="BH1576" s="13">
        <v>1</v>
      </c>
      <c r="BI1576" s="13"/>
      <c r="BJ1576" s="13"/>
      <c r="BK1576" s="13"/>
      <c r="BL1576" s="13">
        <v>0.12903225806451613</v>
      </c>
      <c r="BM1576" s="13">
        <v>0.12903225806451613</v>
      </c>
      <c r="BN1576" s="13">
        <v>0.12903225806451613</v>
      </c>
      <c r="BO1576" s="13">
        <v>0.12903225806451613</v>
      </c>
      <c r="BP1576" s="13">
        <v>0.12903225806451613</v>
      </c>
      <c r="BQ1576" s="13">
        <v>0.12903225806451613</v>
      </c>
      <c r="BR1576" s="13">
        <v>0.12903225806451613</v>
      </c>
      <c r="BS1576" s="13">
        <v>0.12903225806451613</v>
      </c>
      <c r="BT1576" s="13">
        <v>0.12903225806451613</v>
      </c>
      <c r="BU1576" s="13">
        <v>0.12903225806451613</v>
      </c>
      <c r="BV1576" s="13">
        <v>0.12903225806451613</v>
      </c>
      <c r="BW1576" s="13">
        <v>0.12903225806451613</v>
      </c>
      <c r="BX1576" s="13">
        <v>6.4516129032258063E-2</v>
      </c>
      <c r="BY1576" s="13">
        <v>6.4516129032258063E-2</v>
      </c>
      <c r="BZ1576" s="13">
        <v>3.2258064516129031E-2</v>
      </c>
      <c r="CA1576" s="13">
        <v>3.2258064516129031E-2</v>
      </c>
      <c r="CB1576" s="13"/>
      <c r="CC1576" s="13"/>
      <c r="CD1576" s="13"/>
      <c r="CE1576" s="13"/>
    </row>
    <row r="1577" spans="1:83" x14ac:dyDescent="0.2">
      <c r="A1577" s="10" t="s">
        <v>251</v>
      </c>
      <c r="B1577" s="10">
        <v>308</v>
      </c>
      <c r="C1577" s="10" t="s">
        <v>138</v>
      </c>
      <c r="D1577" s="10">
        <v>2024</v>
      </c>
      <c r="E1577" s="13">
        <v>12</v>
      </c>
      <c r="F1577" s="13" t="s">
        <v>1886</v>
      </c>
      <c r="G1577" s="13">
        <v>6901.8000000000038</v>
      </c>
      <c r="H1577" s="13">
        <v>6901.8000000000038</v>
      </c>
      <c r="I1577" s="13">
        <v>6901.8000000000038</v>
      </c>
      <c r="J1577" s="13">
        <v>6901.8000000000038</v>
      </c>
      <c r="K1577" s="13">
        <v>6901.8000000000038</v>
      </c>
      <c r="L1577" s="13">
        <v>6901.8000000000038</v>
      </c>
      <c r="M1577" s="13">
        <v>6901.8000000000038</v>
      </c>
      <c r="N1577" s="13">
        <v>6901.8000000000038</v>
      </c>
      <c r="O1577" s="13">
        <v>5096.0000000000009</v>
      </c>
      <c r="P1577" s="13">
        <v>5096.0000000000009</v>
      </c>
      <c r="Q1577" s="13">
        <v>5096.0000000000009</v>
      </c>
      <c r="R1577" s="13"/>
      <c r="S1577" s="13"/>
      <c r="T1577" s="13"/>
      <c r="U1577" s="13"/>
      <c r="V1577" s="13"/>
      <c r="W1577" s="13"/>
      <c r="X1577" s="13"/>
      <c r="Y1577" s="13"/>
      <c r="Z1577" s="13">
        <v>222.63870967741948</v>
      </c>
      <c r="AA1577" s="13">
        <v>222.63870967741948</v>
      </c>
      <c r="AB1577" s="13">
        <v>222.63870967741948</v>
      </c>
      <c r="AC1577" s="13">
        <v>222.63870967741948</v>
      </c>
      <c r="AD1577" s="13">
        <v>222.63870967741948</v>
      </c>
      <c r="AE1577" s="13">
        <v>222.63870967741948</v>
      </c>
      <c r="AF1577" s="13">
        <v>222.63870967741948</v>
      </c>
      <c r="AG1577" s="13">
        <v>222.63870967741948</v>
      </c>
      <c r="AH1577" s="13">
        <v>164.38709677419357</v>
      </c>
      <c r="AI1577" s="13">
        <v>164.38709677419357</v>
      </c>
      <c r="AJ1577" s="13">
        <v>164.38709677419357</v>
      </c>
      <c r="AK1577" s="13"/>
      <c r="AL1577" s="13"/>
      <c r="AM1577" s="13"/>
      <c r="AN1577" s="13"/>
      <c r="AO1577" s="13"/>
      <c r="AP1577" s="13"/>
      <c r="AQ1577" s="13"/>
      <c r="AR1577" s="13"/>
      <c r="AS1577" s="13">
        <v>2</v>
      </c>
      <c r="AT1577" s="13">
        <v>2</v>
      </c>
      <c r="AU1577" s="13">
        <v>2</v>
      </c>
      <c r="AV1577" s="13">
        <v>2</v>
      </c>
      <c r="AW1577" s="13">
        <v>2</v>
      </c>
      <c r="AX1577" s="13">
        <v>2</v>
      </c>
      <c r="AY1577" s="13">
        <v>2</v>
      </c>
      <c r="AZ1577" s="13">
        <v>2</v>
      </c>
      <c r="BA1577" s="13">
        <v>1</v>
      </c>
      <c r="BB1577" s="13">
        <v>1</v>
      </c>
      <c r="BC1577" s="13">
        <v>1</v>
      </c>
      <c r="BD1577" s="13"/>
      <c r="BE1577" s="13"/>
      <c r="BF1577" s="13"/>
      <c r="BG1577" s="13"/>
      <c r="BH1577" s="13"/>
      <c r="BI1577" s="13"/>
      <c r="BJ1577" s="13"/>
      <c r="BK1577" s="13"/>
      <c r="BL1577" s="13">
        <v>6.4516129032258063E-2</v>
      </c>
      <c r="BM1577" s="13">
        <v>6.4516129032258063E-2</v>
      </c>
      <c r="BN1577" s="13">
        <v>6.4516129032258063E-2</v>
      </c>
      <c r="BO1577" s="13">
        <v>6.4516129032258063E-2</v>
      </c>
      <c r="BP1577" s="13">
        <v>6.4516129032258063E-2</v>
      </c>
      <c r="BQ1577" s="13">
        <v>6.4516129032258063E-2</v>
      </c>
      <c r="BR1577" s="13">
        <v>6.4516129032258063E-2</v>
      </c>
      <c r="BS1577" s="13">
        <v>6.4516129032258063E-2</v>
      </c>
      <c r="BT1577" s="13">
        <v>3.2258064516129031E-2</v>
      </c>
      <c r="BU1577" s="13">
        <v>3.2258064516129031E-2</v>
      </c>
      <c r="BV1577" s="13">
        <v>3.2258064516129031E-2</v>
      </c>
      <c r="BW1577" s="13"/>
      <c r="BX1577" s="13"/>
      <c r="BY1577" s="13"/>
      <c r="BZ1577" s="13"/>
      <c r="CA1577" s="13"/>
      <c r="CB1577" s="13"/>
      <c r="CC1577" s="13"/>
      <c r="CD1577" s="13"/>
      <c r="CE1577" s="13"/>
    </row>
    <row r="1578" spans="1:83" x14ac:dyDescent="0.2">
      <c r="A1578" s="10" t="s">
        <v>27</v>
      </c>
      <c r="B1578" s="10"/>
      <c r="C1578" s="10"/>
      <c r="D1578" s="10">
        <v>2024</v>
      </c>
      <c r="E1578" s="13">
        <v>12</v>
      </c>
      <c r="F1578" s="13" t="s">
        <v>1898</v>
      </c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>
        <v>10.46</v>
      </c>
    </row>
    <row r="1579" spans="1:83" x14ac:dyDescent="0.2">
      <c r="A1579" s="10" t="s">
        <v>27</v>
      </c>
      <c r="B1579" s="10">
        <v>805</v>
      </c>
      <c r="C1579" s="10" t="s">
        <v>137</v>
      </c>
      <c r="D1579" s="10">
        <v>2024</v>
      </c>
      <c r="E1579" s="13">
        <v>12</v>
      </c>
      <c r="F1579" s="13" t="s">
        <v>1906</v>
      </c>
      <c r="G1579" s="13">
        <v>137953.65000000008</v>
      </c>
      <c r="H1579" s="13">
        <v>137953.65000000008</v>
      </c>
      <c r="I1579" s="13">
        <v>126945.90000000008</v>
      </c>
      <c r="J1579" s="13">
        <v>82956.000000000015</v>
      </c>
      <c r="K1579" s="13">
        <v>61118.999999999993</v>
      </c>
      <c r="L1579" s="13">
        <v>51203.999999999971</v>
      </c>
      <c r="M1579" s="13">
        <v>38560.999999999971</v>
      </c>
      <c r="N1579" s="13">
        <v>31946.999999999985</v>
      </c>
      <c r="O1579" s="13">
        <v>18677.999999999989</v>
      </c>
      <c r="P1579" s="13">
        <v>9979.0000000000055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>
        <v>4450.1177419354863</v>
      </c>
      <c r="AA1579" s="13">
        <v>4450.1177419354863</v>
      </c>
      <c r="AB1579" s="13">
        <v>4095.0290322580672</v>
      </c>
      <c r="AC1579" s="13">
        <v>2676.0000000000005</v>
      </c>
      <c r="AD1579" s="13">
        <v>1971.58064516129</v>
      </c>
      <c r="AE1579" s="13">
        <v>1651.7419354838701</v>
      </c>
      <c r="AF1579" s="13">
        <v>1243.9032258064506</v>
      </c>
      <c r="AG1579" s="13">
        <v>1030.5483870967737</v>
      </c>
      <c r="AH1579" s="13">
        <v>602.51612903225771</v>
      </c>
      <c r="AI1579" s="13">
        <v>321.90322580645181</v>
      </c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>
        <v>320</v>
      </c>
      <c r="AT1579" s="13">
        <v>300</v>
      </c>
      <c r="AU1579" s="13">
        <v>217</v>
      </c>
      <c r="AV1579" s="13">
        <v>79</v>
      </c>
      <c r="AW1579" s="13">
        <v>43</v>
      </c>
      <c r="AX1579" s="13">
        <v>32</v>
      </c>
      <c r="AY1579" s="13">
        <v>20</v>
      </c>
      <c r="AZ1579" s="13">
        <v>15</v>
      </c>
      <c r="BA1579" s="13">
        <v>7</v>
      </c>
      <c r="BB1579" s="13">
        <v>3</v>
      </c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>
        <v>10.32258064516129</v>
      </c>
      <c r="BM1579" s="13">
        <v>9.67741935483871</v>
      </c>
      <c r="BN1579" s="13">
        <v>7</v>
      </c>
      <c r="BO1579" s="13">
        <v>2.5483870967741935</v>
      </c>
      <c r="BP1579" s="13">
        <v>1.3870967741935485</v>
      </c>
      <c r="BQ1579" s="13">
        <v>1.032258064516129</v>
      </c>
      <c r="BR1579" s="13">
        <v>0.64516129032258063</v>
      </c>
      <c r="BS1579" s="13">
        <v>0.4838709677419355</v>
      </c>
      <c r="BT1579" s="13">
        <v>0.22580645161290322</v>
      </c>
      <c r="BU1579" s="13">
        <v>9.6774193548387094E-2</v>
      </c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>
        <v>99.384166666739617</v>
      </c>
    </row>
    <row r="1580" spans="1:83" x14ac:dyDescent="0.2">
      <c r="A1580" s="10" t="s">
        <v>27</v>
      </c>
      <c r="B1580" s="10">
        <v>870</v>
      </c>
      <c r="C1580" s="10" t="s">
        <v>112</v>
      </c>
      <c r="D1580" s="10">
        <v>2024</v>
      </c>
      <c r="E1580" s="13">
        <v>12</v>
      </c>
      <c r="F1580" s="13" t="s">
        <v>1896</v>
      </c>
      <c r="G1580" s="13">
        <v>900</v>
      </c>
      <c r="H1580" s="13">
        <v>900</v>
      </c>
      <c r="I1580" s="13">
        <v>900</v>
      </c>
      <c r="J1580" s="13">
        <v>900</v>
      </c>
      <c r="K1580" s="13">
        <v>900</v>
      </c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>
        <v>29.032258064516128</v>
      </c>
      <c r="AA1580" s="13">
        <v>29.032258064516128</v>
      </c>
      <c r="AB1580" s="13">
        <v>29.032258064516128</v>
      </c>
      <c r="AC1580" s="13">
        <v>29.032258064516128</v>
      </c>
      <c r="AD1580" s="13">
        <v>29.032258064516128</v>
      </c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>
        <v>1</v>
      </c>
      <c r="AT1580" s="13">
        <v>1</v>
      </c>
      <c r="AU1580" s="13">
        <v>1</v>
      </c>
      <c r="AV1580" s="13">
        <v>1</v>
      </c>
      <c r="AW1580" s="13">
        <v>1</v>
      </c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>
        <v>3.2258064516129031E-2</v>
      </c>
      <c r="BM1580" s="13">
        <v>3.2258064516129031E-2</v>
      </c>
      <c r="BN1580" s="13">
        <v>3.2258064516129031E-2</v>
      </c>
      <c r="BO1580" s="13">
        <v>3.2258064516129031E-2</v>
      </c>
      <c r="BP1580" s="13">
        <v>3.2258064516129031E-2</v>
      </c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</row>
    <row r="1581" spans="1:83" x14ac:dyDescent="0.2">
      <c r="A1581" s="10" t="s">
        <v>27</v>
      </c>
      <c r="B1581" s="10">
        <v>516</v>
      </c>
      <c r="C1581" s="10" t="s">
        <v>119</v>
      </c>
      <c r="D1581" s="10">
        <v>2024</v>
      </c>
      <c r="E1581" s="13">
        <v>12</v>
      </c>
      <c r="F1581" s="13" t="s">
        <v>1902</v>
      </c>
      <c r="G1581" s="13">
        <v>192273.50000000012</v>
      </c>
      <c r="H1581" s="13">
        <v>192273.50000000009</v>
      </c>
      <c r="I1581" s="13">
        <v>185823.65000000014</v>
      </c>
      <c r="J1581" s="13">
        <v>158038.00000000026</v>
      </c>
      <c r="K1581" s="13">
        <v>130266.00000000023</v>
      </c>
      <c r="L1581" s="13">
        <v>116648.00000000028</v>
      </c>
      <c r="M1581" s="13">
        <v>103007.00000000001</v>
      </c>
      <c r="N1581" s="13">
        <v>94929.000000000073</v>
      </c>
      <c r="O1581" s="13">
        <v>86600.000000000116</v>
      </c>
      <c r="P1581" s="13">
        <v>72280.000000000116</v>
      </c>
      <c r="Q1581" s="13">
        <v>24252.999999999996</v>
      </c>
      <c r="R1581" s="13">
        <v>24252.999999999996</v>
      </c>
      <c r="S1581" s="13">
        <v>12152.000000000005</v>
      </c>
      <c r="T1581" s="13">
        <v>12152.000000000005</v>
      </c>
      <c r="U1581" s="13">
        <v>12152.000000000005</v>
      </c>
      <c r="V1581" s="13"/>
      <c r="W1581" s="13"/>
      <c r="X1581" s="13"/>
      <c r="Y1581" s="13"/>
      <c r="Z1581" s="13">
        <v>6202.3709677419392</v>
      </c>
      <c r="AA1581" s="13">
        <v>6202.3709677419383</v>
      </c>
      <c r="AB1581" s="13">
        <v>5994.3112903225856</v>
      </c>
      <c r="AC1581" s="13">
        <v>5098.0000000000082</v>
      </c>
      <c r="AD1581" s="13">
        <v>4202.1290322580717</v>
      </c>
      <c r="AE1581" s="13">
        <v>3762.8387096774281</v>
      </c>
      <c r="AF1581" s="13">
        <v>3322.8064516129039</v>
      </c>
      <c r="AG1581" s="13">
        <v>3062.2258064516154</v>
      </c>
      <c r="AH1581" s="13">
        <v>2793.5483870967778</v>
      </c>
      <c r="AI1581" s="13">
        <v>2331.61290322581</v>
      </c>
      <c r="AJ1581" s="13">
        <v>782.35483870967732</v>
      </c>
      <c r="AK1581" s="13">
        <v>782.35483870967732</v>
      </c>
      <c r="AL1581" s="13">
        <v>392.00000000000017</v>
      </c>
      <c r="AM1581" s="13">
        <v>392.00000000000017</v>
      </c>
      <c r="AN1581" s="13">
        <v>392.00000000000017</v>
      </c>
      <c r="AO1581" s="13"/>
      <c r="AP1581" s="13"/>
      <c r="AQ1581" s="13"/>
      <c r="AR1581" s="13"/>
      <c r="AS1581" s="13">
        <v>255</v>
      </c>
      <c r="AT1581" s="13">
        <v>240</v>
      </c>
      <c r="AU1581" s="13">
        <v>193</v>
      </c>
      <c r="AV1581" s="13">
        <v>106</v>
      </c>
      <c r="AW1581" s="13">
        <v>62</v>
      </c>
      <c r="AX1581" s="13">
        <v>47</v>
      </c>
      <c r="AY1581" s="13">
        <v>34</v>
      </c>
      <c r="AZ1581" s="13">
        <v>28</v>
      </c>
      <c r="BA1581" s="13">
        <v>23</v>
      </c>
      <c r="BB1581" s="13">
        <v>17</v>
      </c>
      <c r="BC1581" s="13">
        <v>3</v>
      </c>
      <c r="BD1581" s="13">
        <v>3</v>
      </c>
      <c r="BE1581" s="13">
        <v>1</v>
      </c>
      <c r="BF1581" s="13">
        <v>1</v>
      </c>
      <c r="BG1581" s="13">
        <v>1</v>
      </c>
      <c r="BH1581" s="13"/>
      <c r="BI1581" s="13"/>
      <c r="BJ1581" s="13"/>
      <c r="BK1581" s="13"/>
      <c r="BL1581" s="13">
        <v>8.2258064516129039</v>
      </c>
      <c r="BM1581" s="13">
        <v>7.741935483870968</v>
      </c>
      <c r="BN1581" s="13">
        <v>6.225806451612903</v>
      </c>
      <c r="BO1581" s="13">
        <v>3.4193548387096775</v>
      </c>
      <c r="BP1581" s="13">
        <v>2</v>
      </c>
      <c r="BQ1581" s="13">
        <v>1.5161290322580645</v>
      </c>
      <c r="BR1581" s="13">
        <v>1.096774193548387</v>
      </c>
      <c r="BS1581" s="13">
        <v>0.90322580645161288</v>
      </c>
      <c r="BT1581" s="13">
        <v>0.74193548387096775</v>
      </c>
      <c r="BU1581" s="13">
        <v>0.54838709677419351</v>
      </c>
      <c r="BV1581" s="13">
        <v>9.6774193548387094E-2</v>
      </c>
      <c r="BW1581" s="13">
        <v>9.6774193548387094E-2</v>
      </c>
      <c r="BX1581" s="13">
        <v>3.2258064516129031E-2</v>
      </c>
      <c r="BY1581" s="13">
        <v>3.2258064516129031E-2</v>
      </c>
      <c r="BZ1581" s="13">
        <v>3.2258064516129031E-2</v>
      </c>
      <c r="CA1581" s="13"/>
      <c r="CB1581" s="13"/>
      <c r="CC1581" s="13"/>
      <c r="CD1581" s="13"/>
      <c r="CE1581" s="13">
        <v>62.194444444761615</v>
      </c>
    </row>
    <row r="1582" spans="1:83" x14ac:dyDescent="0.2">
      <c r="A1582" s="10" t="s">
        <v>27</v>
      </c>
      <c r="B1582" s="10">
        <v>898</v>
      </c>
      <c r="C1582" s="10" t="s">
        <v>107</v>
      </c>
      <c r="D1582" s="10">
        <v>2024</v>
      </c>
      <c r="E1582" s="13">
        <v>12</v>
      </c>
      <c r="F1582" s="13" t="s">
        <v>1901</v>
      </c>
      <c r="G1582" s="13">
        <v>475168.69999999879</v>
      </c>
      <c r="H1582" s="13">
        <v>475168.69999999879</v>
      </c>
      <c r="I1582" s="13">
        <v>462155.89999999863</v>
      </c>
      <c r="J1582" s="13">
        <v>354202.99999999919</v>
      </c>
      <c r="K1582" s="13">
        <v>274521.99999999924</v>
      </c>
      <c r="L1582" s="13">
        <v>256730.0000000002</v>
      </c>
      <c r="M1582" s="13">
        <v>219158.00000000023</v>
      </c>
      <c r="N1582" s="13">
        <v>189693.00000000029</v>
      </c>
      <c r="O1582" s="13">
        <v>164047.00000000032</v>
      </c>
      <c r="P1582" s="13">
        <v>140142.0000000002</v>
      </c>
      <c r="Q1582" s="13">
        <v>48619.999999999964</v>
      </c>
      <c r="R1582" s="13">
        <v>48619.999999999964</v>
      </c>
      <c r="S1582" s="13">
        <v>29423</v>
      </c>
      <c r="T1582" s="13">
        <v>29423</v>
      </c>
      <c r="U1582" s="13">
        <v>29423</v>
      </c>
      <c r="V1582" s="13">
        <v>17158</v>
      </c>
      <c r="W1582" s="13"/>
      <c r="X1582" s="13"/>
      <c r="Y1582" s="13"/>
      <c r="Z1582" s="13">
        <v>15328.022580645122</v>
      </c>
      <c r="AA1582" s="13">
        <v>15328.022580645122</v>
      </c>
      <c r="AB1582" s="13">
        <v>14908.254838709634</v>
      </c>
      <c r="AC1582" s="13">
        <v>11425.903225806425</v>
      </c>
      <c r="AD1582" s="13">
        <v>8855.5483870967491</v>
      </c>
      <c r="AE1582" s="13">
        <v>8281.6129032258123</v>
      </c>
      <c r="AF1582" s="13">
        <v>7069.6129032258141</v>
      </c>
      <c r="AG1582" s="13">
        <v>6119.1290322580735</v>
      </c>
      <c r="AH1582" s="13">
        <v>5291.8387096774295</v>
      </c>
      <c r="AI1582" s="13">
        <v>4520.7096774193615</v>
      </c>
      <c r="AJ1582" s="13">
        <v>1568.3870967741923</v>
      </c>
      <c r="AK1582" s="13">
        <v>1568.3870967741923</v>
      </c>
      <c r="AL1582" s="13">
        <v>949.12903225806451</v>
      </c>
      <c r="AM1582" s="13">
        <v>949.12903225806451</v>
      </c>
      <c r="AN1582" s="13">
        <v>949.12903225806451</v>
      </c>
      <c r="AO1582" s="13">
        <v>553.48387096774195</v>
      </c>
      <c r="AP1582" s="13"/>
      <c r="AQ1582" s="13"/>
      <c r="AR1582" s="13"/>
      <c r="AS1582" s="13">
        <v>710</v>
      </c>
      <c r="AT1582" s="13">
        <v>691</v>
      </c>
      <c r="AU1582" s="13">
        <v>593</v>
      </c>
      <c r="AV1582" s="13">
        <v>262</v>
      </c>
      <c r="AW1582" s="13">
        <v>136</v>
      </c>
      <c r="AX1582" s="13">
        <v>116</v>
      </c>
      <c r="AY1582" s="13">
        <v>81</v>
      </c>
      <c r="AZ1582" s="13">
        <v>59</v>
      </c>
      <c r="BA1582" s="13">
        <v>44</v>
      </c>
      <c r="BB1582" s="13">
        <v>33</v>
      </c>
      <c r="BC1582" s="13">
        <v>5</v>
      </c>
      <c r="BD1582" s="13">
        <v>5</v>
      </c>
      <c r="BE1582" s="13">
        <v>2</v>
      </c>
      <c r="BF1582" s="13">
        <v>2</v>
      </c>
      <c r="BG1582" s="13">
        <v>2</v>
      </c>
      <c r="BH1582" s="13">
        <v>1</v>
      </c>
      <c r="BI1582" s="13"/>
      <c r="BJ1582" s="13"/>
      <c r="BK1582" s="13"/>
      <c r="BL1582" s="13">
        <v>22.903225806451612</v>
      </c>
      <c r="BM1582" s="13">
        <v>22.29032258064516</v>
      </c>
      <c r="BN1582" s="13">
        <v>19.129032258064516</v>
      </c>
      <c r="BO1582" s="13">
        <v>8.4516129032258061</v>
      </c>
      <c r="BP1582" s="13">
        <v>4.387096774193548</v>
      </c>
      <c r="BQ1582" s="13">
        <v>3.7419354838709675</v>
      </c>
      <c r="BR1582" s="13">
        <v>2.6129032258064515</v>
      </c>
      <c r="BS1582" s="13">
        <v>1.903225806451613</v>
      </c>
      <c r="BT1582" s="13">
        <v>1.4193548387096775</v>
      </c>
      <c r="BU1582" s="13">
        <v>1.064516129032258</v>
      </c>
      <c r="BV1582" s="13">
        <v>0.16129032258064516</v>
      </c>
      <c r="BW1582" s="13">
        <v>0.16129032258064516</v>
      </c>
      <c r="BX1582" s="13">
        <v>6.4516129032258063E-2</v>
      </c>
      <c r="BY1582" s="13">
        <v>6.4516129032258063E-2</v>
      </c>
      <c r="BZ1582" s="13">
        <v>6.4516129032258063E-2</v>
      </c>
      <c r="CA1582" s="13">
        <v>3.2258064516129031E-2</v>
      </c>
      <c r="CB1582" s="13"/>
      <c r="CC1582" s="13"/>
      <c r="CD1582" s="13"/>
      <c r="CE1582" s="13">
        <v>208.49805555608123</v>
      </c>
    </row>
    <row r="1583" spans="1:83" x14ac:dyDescent="0.2">
      <c r="A1583" s="10" t="s">
        <v>27</v>
      </c>
      <c r="B1583" s="10">
        <v>803</v>
      </c>
      <c r="C1583" s="10" t="s">
        <v>154</v>
      </c>
      <c r="D1583" s="10">
        <v>2024</v>
      </c>
      <c r="E1583" s="13">
        <v>12</v>
      </c>
      <c r="F1583" s="13" t="s">
        <v>1894</v>
      </c>
      <c r="G1583" s="13">
        <v>39898.800000000068</v>
      </c>
      <c r="H1583" s="13">
        <v>39898.800000000068</v>
      </c>
      <c r="I1583" s="13">
        <v>37445.950000000055</v>
      </c>
      <c r="J1583" s="13">
        <v>27589.000000000004</v>
      </c>
      <c r="K1583" s="13">
        <v>21379.999999999989</v>
      </c>
      <c r="L1583" s="13">
        <v>18766.999999999993</v>
      </c>
      <c r="M1583" s="13">
        <v>14569.999999999991</v>
      </c>
      <c r="N1583" s="13">
        <v>8884.9999999999964</v>
      </c>
      <c r="O1583" s="13">
        <v>7000</v>
      </c>
      <c r="P1583" s="13">
        <v>7000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>
        <v>1287.0580645161313</v>
      </c>
      <c r="AA1583" s="13">
        <v>1287.0580645161313</v>
      </c>
      <c r="AB1583" s="13">
        <v>1207.9338709677438</v>
      </c>
      <c r="AC1583" s="13">
        <v>889.96774193548401</v>
      </c>
      <c r="AD1583" s="13">
        <v>689.67741935483832</v>
      </c>
      <c r="AE1583" s="13">
        <v>605.38709677419331</v>
      </c>
      <c r="AF1583" s="13">
        <v>469.99999999999972</v>
      </c>
      <c r="AG1583" s="13">
        <v>286.61290322580635</v>
      </c>
      <c r="AH1583" s="13">
        <v>225.80645161290323</v>
      </c>
      <c r="AI1583" s="13">
        <v>225.80645161290323</v>
      </c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>
        <v>83</v>
      </c>
      <c r="AT1583" s="13">
        <v>75</v>
      </c>
      <c r="AU1583" s="13">
        <v>56</v>
      </c>
      <c r="AV1583" s="13">
        <v>24</v>
      </c>
      <c r="AW1583" s="13">
        <v>14</v>
      </c>
      <c r="AX1583" s="13">
        <v>11</v>
      </c>
      <c r="AY1583" s="13">
        <v>7</v>
      </c>
      <c r="AZ1583" s="13">
        <v>3</v>
      </c>
      <c r="BA1583" s="13">
        <v>2</v>
      </c>
      <c r="BB1583" s="13">
        <v>2</v>
      </c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>
        <v>2.6774193548387095</v>
      </c>
      <c r="BM1583" s="13">
        <v>2.4193548387096775</v>
      </c>
      <c r="BN1583" s="13">
        <v>1.8064516129032258</v>
      </c>
      <c r="BO1583" s="13">
        <v>0.77419354838709675</v>
      </c>
      <c r="BP1583" s="13">
        <v>0.45161290322580644</v>
      </c>
      <c r="BQ1583" s="13">
        <v>0.35483870967741937</v>
      </c>
      <c r="BR1583" s="13">
        <v>0.22580645161290322</v>
      </c>
      <c r="BS1583" s="13">
        <v>9.6774193548387094E-2</v>
      </c>
      <c r="BT1583" s="13">
        <v>6.4516129032258063E-2</v>
      </c>
      <c r="BU1583" s="13">
        <v>6.4516129032258063E-2</v>
      </c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>
        <v>24.41750000033062</v>
      </c>
    </row>
    <row r="1584" spans="1:83" x14ac:dyDescent="0.2">
      <c r="A1584" s="10" t="s">
        <v>27</v>
      </c>
      <c r="B1584" s="10">
        <v>365</v>
      </c>
      <c r="C1584" s="10" t="s">
        <v>163</v>
      </c>
      <c r="D1584" s="10">
        <v>2024</v>
      </c>
      <c r="E1584" s="13">
        <v>12</v>
      </c>
      <c r="F1584" s="13" t="s">
        <v>1891</v>
      </c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>
        <v>8</v>
      </c>
    </row>
    <row r="1585" spans="1:83" x14ac:dyDescent="0.2">
      <c r="A1585" s="10" t="s">
        <v>27</v>
      </c>
      <c r="B1585" s="10">
        <v>814</v>
      </c>
      <c r="C1585" s="10" t="s">
        <v>111</v>
      </c>
      <c r="D1585" s="10">
        <v>2024</v>
      </c>
      <c r="E1585" s="13">
        <v>12</v>
      </c>
      <c r="F1585" s="13" t="s">
        <v>1888</v>
      </c>
      <c r="G1585" s="13">
        <v>563229.74999999919</v>
      </c>
      <c r="H1585" s="13">
        <v>563229.74999999837</v>
      </c>
      <c r="I1585" s="13">
        <v>534482.69999999844</v>
      </c>
      <c r="J1585" s="13">
        <v>371449.99999999825</v>
      </c>
      <c r="K1585" s="13">
        <v>272262.99999999889</v>
      </c>
      <c r="L1585" s="13">
        <v>239111.00000000012</v>
      </c>
      <c r="M1585" s="13">
        <v>197120.00000000003</v>
      </c>
      <c r="N1585" s="13">
        <v>168131.00000000029</v>
      </c>
      <c r="O1585" s="13">
        <v>144576.00000000035</v>
      </c>
      <c r="P1585" s="13">
        <v>109900.00000000038</v>
      </c>
      <c r="Q1585" s="13">
        <v>28443.999999999993</v>
      </c>
      <c r="R1585" s="13">
        <v>28443.999999999993</v>
      </c>
      <c r="S1585" s="13"/>
      <c r="T1585" s="13"/>
      <c r="U1585" s="13"/>
      <c r="V1585" s="13"/>
      <c r="W1585" s="13"/>
      <c r="X1585" s="13"/>
      <c r="Y1585" s="13"/>
      <c r="Z1585" s="13">
        <v>18168.701612903198</v>
      </c>
      <c r="AA1585" s="13">
        <v>18168.701612903173</v>
      </c>
      <c r="AB1585" s="13">
        <v>17241.377419354787</v>
      </c>
      <c r="AC1585" s="13">
        <v>11982.258064516072</v>
      </c>
      <c r="AD1585" s="13">
        <v>8782.6774193548026</v>
      </c>
      <c r="AE1585" s="13">
        <v>7713.2580645161324</v>
      </c>
      <c r="AF1585" s="13">
        <v>6358.709677419356</v>
      </c>
      <c r="AG1585" s="13">
        <v>5423.5806451612998</v>
      </c>
      <c r="AH1585" s="13">
        <v>4663.7419354838821</v>
      </c>
      <c r="AI1585" s="13">
        <v>3545.1612903225928</v>
      </c>
      <c r="AJ1585" s="13">
        <v>917.54838709677392</v>
      </c>
      <c r="AK1585" s="13">
        <v>917.54838709677392</v>
      </c>
      <c r="AL1585" s="13"/>
      <c r="AM1585" s="13"/>
      <c r="AN1585" s="13"/>
      <c r="AO1585" s="13"/>
      <c r="AP1585" s="13"/>
      <c r="AQ1585" s="13"/>
      <c r="AR1585" s="13"/>
      <c r="AS1585" s="13">
        <v>1108</v>
      </c>
      <c r="AT1585" s="13">
        <v>1051</v>
      </c>
      <c r="AU1585" s="13">
        <v>831</v>
      </c>
      <c r="AV1585" s="13">
        <v>321</v>
      </c>
      <c r="AW1585" s="13">
        <v>159</v>
      </c>
      <c r="AX1585" s="13">
        <v>121</v>
      </c>
      <c r="AY1585" s="13">
        <v>82</v>
      </c>
      <c r="AZ1585" s="13">
        <v>60</v>
      </c>
      <c r="BA1585" s="13">
        <v>46</v>
      </c>
      <c r="BB1585" s="13">
        <v>30</v>
      </c>
      <c r="BC1585" s="13">
        <v>5</v>
      </c>
      <c r="BD1585" s="13">
        <v>5</v>
      </c>
      <c r="BE1585" s="13"/>
      <c r="BF1585" s="13"/>
      <c r="BG1585" s="13"/>
      <c r="BH1585" s="13"/>
      <c r="BI1585" s="13"/>
      <c r="BJ1585" s="13"/>
      <c r="BK1585" s="13"/>
      <c r="BL1585" s="13">
        <v>35.741935483870968</v>
      </c>
      <c r="BM1585" s="13">
        <v>33.903225806451616</v>
      </c>
      <c r="BN1585" s="13">
        <v>26.806451612903224</v>
      </c>
      <c r="BO1585" s="13">
        <v>10.35483870967742</v>
      </c>
      <c r="BP1585" s="13">
        <v>5.129032258064516</v>
      </c>
      <c r="BQ1585" s="13">
        <v>3.903225806451613</v>
      </c>
      <c r="BR1585" s="13">
        <v>2.6451612903225805</v>
      </c>
      <c r="BS1585" s="13">
        <v>1.935483870967742</v>
      </c>
      <c r="BT1585" s="13">
        <v>1.4838709677419355</v>
      </c>
      <c r="BU1585" s="13">
        <v>0.967741935483871</v>
      </c>
      <c r="BV1585" s="13">
        <v>0.16129032258064516</v>
      </c>
      <c r="BW1585" s="13">
        <v>0.16129032258064516</v>
      </c>
      <c r="BX1585" s="13"/>
      <c r="BY1585" s="13"/>
      <c r="BZ1585" s="13"/>
      <c r="CA1585" s="13"/>
      <c r="CB1585" s="13"/>
      <c r="CC1585" s="13"/>
      <c r="CD1585" s="13"/>
      <c r="CE1585" s="13">
        <v>222.2486111113173</v>
      </c>
    </row>
    <row r="1586" spans="1:83" x14ac:dyDescent="0.2">
      <c r="A1586" s="10" t="s">
        <v>27</v>
      </c>
      <c r="B1586" s="10">
        <v>820</v>
      </c>
      <c r="C1586" s="10" t="s">
        <v>134</v>
      </c>
      <c r="D1586" s="10">
        <v>2024</v>
      </c>
      <c r="E1586" s="13">
        <v>12</v>
      </c>
      <c r="F1586" s="13" t="s">
        <v>1907</v>
      </c>
      <c r="G1586" s="13">
        <v>282866.0999999998</v>
      </c>
      <c r="H1586" s="13">
        <v>282866.09999999945</v>
      </c>
      <c r="I1586" s="13">
        <v>269199.69999999984</v>
      </c>
      <c r="J1586" s="13">
        <v>195046.9500000001</v>
      </c>
      <c r="K1586" s="13">
        <v>158288.00000000012</v>
      </c>
      <c r="L1586" s="13">
        <v>146558.00000000009</v>
      </c>
      <c r="M1586" s="13">
        <v>130509.00000000017</v>
      </c>
      <c r="N1586" s="13">
        <v>104987.00000000009</v>
      </c>
      <c r="O1586" s="13">
        <v>89650.000000000102</v>
      </c>
      <c r="P1586" s="13">
        <v>77328.000000000102</v>
      </c>
      <c r="Q1586" s="13">
        <v>35384</v>
      </c>
      <c r="R1586" s="13">
        <v>35384</v>
      </c>
      <c r="S1586" s="13">
        <v>23815</v>
      </c>
      <c r="T1586" s="13">
        <v>15771</v>
      </c>
      <c r="U1586" s="13">
        <v>15771</v>
      </c>
      <c r="V1586" s="13">
        <v>15771</v>
      </c>
      <c r="W1586" s="13"/>
      <c r="X1586" s="13"/>
      <c r="Y1586" s="13"/>
      <c r="Z1586" s="13">
        <v>9124.7129032257999</v>
      </c>
      <c r="AA1586" s="13">
        <v>9124.712903225789</v>
      </c>
      <c r="AB1586" s="13">
        <v>8683.8612903225749</v>
      </c>
      <c r="AC1586" s="13">
        <v>6291.8370967741967</v>
      </c>
      <c r="AD1586" s="13">
        <v>5106.0645161290358</v>
      </c>
      <c r="AE1586" s="13">
        <v>4727.6774193548417</v>
      </c>
      <c r="AF1586" s="13">
        <v>4209.9677419354894</v>
      </c>
      <c r="AG1586" s="13">
        <v>3386.6774193548417</v>
      </c>
      <c r="AH1586" s="13">
        <v>2891.935483870971</v>
      </c>
      <c r="AI1586" s="13">
        <v>2494.451612903229</v>
      </c>
      <c r="AJ1586" s="13">
        <v>1141.4193548387098</v>
      </c>
      <c r="AK1586" s="13">
        <v>1141.4193548387098</v>
      </c>
      <c r="AL1586" s="13">
        <v>768.22580645161293</v>
      </c>
      <c r="AM1586" s="13">
        <v>508.74193548387098</v>
      </c>
      <c r="AN1586" s="13">
        <v>508.74193548387098</v>
      </c>
      <c r="AO1586" s="13">
        <v>508.74193548387098</v>
      </c>
      <c r="AP1586" s="13"/>
      <c r="AQ1586" s="13"/>
      <c r="AR1586" s="13"/>
      <c r="AS1586" s="13">
        <v>527</v>
      </c>
      <c r="AT1586" s="13">
        <v>481</v>
      </c>
      <c r="AU1586" s="13">
        <v>370</v>
      </c>
      <c r="AV1586" s="13">
        <v>140</v>
      </c>
      <c r="AW1586" s="13">
        <v>79</v>
      </c>
      <c r="AX1586" s="13">
        <v>66</v>
      </c>
      <c r="AY1586" s="13">
        <v>51</v>
      </c>
      <c r="AZ1586" s="13">
        <v>32</v>
      </c>
      <c r="BA1586" s="13">
        <v>23</v>
      </c>
      <c r="BB1586" s="13">
        <v>17</v>
      </c>
      <c r="BC1586" s="13">
        <v>4</v>
      </c>
      <c r="BD1586" s="13">
        <v>4</v>
      </c>
      <c r="BE1586" s="13">
        <v>2</v>
      </c>
      <c r="BF1586" s="13">
        <v>1</v>
      </c>
      <c r="BG1586" s="13">
        <v>1</v>
      </c>
      <c r="BH1586" s="13">
        <v>1</v>
      </c>
      <c r="BI1586" s="13"/>
      <c r="BJ1586" s="13"/>
      <c r="BK1586" s="13"/>
      <c r="BL1586" s="13">
        <v>17</v>
      </c>
      <c r="BM1586" s="13">
        <v>15.516129032258064</v>
      </c>
      <c r="BN1586" s="13">
        <v>11.935483870967742</v>
      </c>
      <c r="BO1586" s="13">
        <v>4.5161290322580649</v>
      </c>
      <c r="BP1586" s="13">
        <v>2.5483870967741935</v>
      </c>
      <c r="BQ1586" s="13">
        <v>2.129032258064516</v>
      </c>
      <c r="BR1586" s="13">
        <v>1.6451612903225807</v>
      </c>
      <c r="BS1586" s="13">
        <v>1.032258064516129</v>
      </c>
      <c r="BT1586" s="13">
        <v>0.74193548387096775</v>
      </c>
      <c r="BU1586" s="13">
        <v>0.54838709677419351</v>
      </c>
      <c r="BV1586" s="13">
        <v>0.12903225806451613</v>
      </c>
      <c r="BW1586" s="13">
        <v>0.12903225806451613</v>
      </c>
      <c r="BX1586" s="13">
        <v>6.4516129032258063E-2</v>
      </c>
      <c r="BY1586" s="13">
        <v>3.2258064516129031E-2</v>
      </c>
      <c r="BZ1586" s="13">
        <v>3.2258064516129031E-2</v>
      </c>
      <c r="CA1586" s="13">
        <v>3.2258064516129031E-2</v>
      </c>
      <c r="CB1586" s="13"/>
      <c r="CC1586" s="13"/>
      <c r="CD1586" s="13"/>
      <c r="CE1586" s="13">
        <v>242.56277777827577</v>
      </c>
    </row>
    <row r="1587" spans="1:83" x14ac:dyDescent="0.2">
      <c r="A1587" s="10" t="s">
        <v>27</v>
      </c>
      <c r="B1587" s="10">
        <v>349</v>
      </c>
      <c r="C1587" s="10" t="s">
        <v>162</v>
      </c>
      <c r="D1587" s="10">
        <v>2024</v>
      </c>
      <c r="E1587" s="13">
        <v>12</v>
      </c>
      <c r="F1587" s="13" t="s">
        <v>1893</v>
      </c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>
        <v>8.82</v>
      </c>
    </row>
    <row r="1588" spans="1:83" x14ac:dyDescent="0.2">
      <c r="A1588" s="10" t="s">
        <v>27</v>
      </c>
      <c r="B1588" s="10">
        <v>541</v>
      </c>
      <c r="C1588" s="10" t="s">
        <v>173</v>
      </c>
      <c r="D1588" s="10">
        <v>2024</v>
      </c>
      <c r="E1588" s="13">
        <v>12</v>
      </c>
      <c r="F1588" s="13" t="s">
        <v>1899</v>
      </c>
      <c r="G1588" s="13">
        <v>187333.89999999997</v>
      </c>
      <c r="H1588" s="13">
        <v>187809.89999999991</v>
      </c>
      <c r="I1588" s="13">
        <v>183275.94999999987</v>
      </c>
      <c r="J1588" s="13">
        <v>155839.95000000001</v>
      </c>
      <c r="K1588" s="13">
        <v>133516.00000000006</v>
      </c>
      <c r="L1588" s="13">
        <v>117597.00000000009</v>
      </c>
      <c r="M1588" s="13">
        <v>97061.000000000073</v>
      </c>
      <c r="N1588" s="13">
        <v>82480.00000000016</v>
      </c>
      <c r="O1588" s="13">
        <v>65965</v>
      </c>
      <c r="P1588" s="13">
        <v>55121.999999999993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>
        <v>6043.0290322580631</v>
      </c>
      <c r="AA1588" s="13">
        <v>6058.3838709677393</v>
      </c>
      <c r="AB1588" s="13">
        <v>5912.1274193548343</v>
      </c>
      <c r="AC1588" s="13">
        <v>5027.0951612903227</v>
      </c>
      <c r="AD1588" s="13">
        <v>4306.9677419354857</v>
      </c>
      <c r="AE1588" s="13">
        <v>3793.4516129032286</v>
      </c>
      <c r="AF1588" s="13">
        <v>3131.0000000000023</v>
      </c>
      <c r="AG1588" s="13">
        <v>2660.6451612903279</v>
      </c>
      <c r="AH1588" s="13">
        <v>2127.9032258064517</v>
      </c>
      <c r="AI1588" s="13">
        <v>1778.1290322580642</v>
      </c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>
        <v>259</v>
      </c>
      <c r="AT1588" s="13">
        <v>231</v>
      </c>
      <c r="AU1588" s="13">
        <v>195</v>
      </c>
      <c r="AV1588" s="13">
        <v>117</v>
      </c>
      <c r="AW1588" s="13">
        <v>80</v>
      </c>
      <c r="AX1588" s="13">
        <v>62</v>
      </c>
      <c r="AY1588" s="13">
        <v>43</v>
      </c>
      <c r="AZ1588" s="13">
        <v>32</v>
      </c>
      <c r="BA1588" s="13">
        <v>22</v>
      </c>
      <c r="BB1588" s="13">
        <v>17</v>
      </c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>
        <v>8.3548387096774199</v>
      </c>
      <c r="BM1588" s="13">
        <v>7.4516129032258061</v>
      </c>
      <c r="BN1588" s="13">
        <v>6.290322580645161</v>
      </c>
      <c r="BO1588" s="13">
        <v>3.774193548387097</v>
      </c>
      <c r="BP1588" s="13">
        <v>2.5806451612903225</v>
      </c>
      <c r="BQ1588" s="13">
        <v>2</v>
      </c>
      <c r="BR1588" s="13">
        <v>1.3870967741935485</v>
      </c>
      <c r="BS1588" s="13">
        <v>1.032258064516129</v>
      </c>
      <c r="BT1588" s="13">
        <v>0.70967741935483875</v>
      </c>
      <c r="BU1588" s="13">
        <v>0.54838709677419351</v>
      </c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>
        <v>155.58777777774492</v>
      </c>
    </row>
    <row r="1589" spans="1:83" x14ac:dyDescent="0.2">
      <c r="A1589" s="10" t="s">
        <v>27</v>
      </c>
      <c r="B1589" s="10">
        <v>891</v>
      </c>
      <c r="C1589" s="10" t="s">
        <v>113</v>
      </c>
      <c r="D1589" s="10">
        <v>2024</v>
      </c>
      <c r="E1589" s="13">
        <v>12</v>
      </c>
      <c r="F1589" s="13" t="s">
        <v>1887</v>
      </c>
      <c r="G1589" s="13">
        <v>705205.35000000056</v>
      </c>
      <c r="H1589" s="13">
        <v>705205.35000000091</v>
      </c>
      <c r="I1589" s="13">
        <v>670662.5000000007</v>
      </c>
      <c r="J1589" s="13">
        <v>492451.99999999849</v>
      </c>
      <c r="K1589" s="13">
        <v>380534.99999999831</v>
      </c>
      <c r="L1589" s="13">
        <v>338394.9999999993</v>
      </c>
      <c r="M1589" s="13">
        <v>275646.99999999907</v>
      </c>
      <c r="N1589" s="13">
        <v>234726.99999999997</v>
      </c>
      <c r="O1589" s="13">
        <v>218122.00000000023</v>
      </c>
      <c r="P1589" s="13">
        <v>157195.00000000026</v>
      </c>
      <c r="Q1589" s="13">
        <v>27999.999999999989</v>
      </c>
      <c r="R1589" s="13">
        <v>27999.999999999989</v>
      </c>
      <c r="S1589" s="13"/>
      <c r="T1589" s="13"/>
      <c r="U1589" s="13"/>
      <c r="V1589" s="13"/>
      <c r="W1589" s="13"/>
      <c r="X1589" s="13"/>
      <c r="Y1589" s="13"/>
      <c r="Z1589" s="13">
        <v>22748.559677419373</v>
      </c>
      <c r="AA1589" s="13">
        <v>22748.559677419384</v>
      </c>
      <c r="AB1589" s="13">
        <v>21634.274193548408</v>
      </c>
      <c r="AC1589" s="13">
        <v>15885.548387096725</v>
      </c>
      <c r="AD1589" s="13">
        <v>12275.322580645106</v>
      </c>
      <c r="AE1589" s="13">
        <v>10915.967741935461</v>
      </c>
      <c r="AF1589" s="13">
        <v>8891.8387096773895</v>
      </c>
      <c r="AG1589" s="13">
        <v>7571.8387096774186</v>
      </c>
      <c r="AH1589" s="13">
        <v>7036.1935483871039</v>
      </c>
      <c r="AI1589" s="13">
        <v>5070.8064516129116</v>
      </c>
      <c r="AJ1589" s="13">
        <v>903.22580645161258</v>
      </c>
      <c r="AK1589" s="13">
        <v>903.22580645161258</v>
      </c>
      <c r="AL1589" s="13"/>
      <c r="AM1589" s="13"/>
      <c r="AN1589" s="13"/>
      <c r="AO1589" s="13"/>
      <c r="AP1589" s="13"/>
      <c r="AQ1589" s="13"/>
      <c r="AR1589" s="13"/>
      <c r="AS1589" s="13">
        <v>1290</v>
      </c>
      <c r="AT1589" s="13">
        <v>1222</v>
      </c>
      <c r="AU1589" s="13">
        <v>952</v>
      </c>
      <c r="AV1589" s="13">
        <v>399</v>
      </c>
      <c r="AW1589" s="13">
        <v>222</v>
      </c>
      <c r="AX1589" s="13">
        <v>174</v>
      </c>
      <c r="AY1589" s="13">
        <v>115</v>
      </c>
      <c r="AZ1589" s="13">
        <v>84</v>
      </c>
      <c r="BA1589" s="13">
        <v>74</v>
      </c>
      <c r="BB1589" s="13">
        <v>46</v>
      </c>
      <c r="BC1589" s="13">
        <v>5</v>
      </c>
      <c r="BD1589" s="13">
        <v>5</v>
      </c>
      <c r="BE1589" s="13"/>
      <c r="BF1589" s="13"/>
      <c r="BG1589" s="13"/>
      <c r="BH1589" s="13"/>
      <c r="BI1589" s="13"/>
      <c r="BJ1589" s="13"/>
      <c r="BK1589" s="13"/>
      <c r="BL1589" s="13">
        <v>41.612903225806448</v>
      </c>
      <c r="BM1589" s="13">
        <v>39.41935483870968</v>
      </c>
      <c r="BN1589" s="13">
        <v>30.70967741935484</v>
      </c>
      <c r="BO1589" s="13">
        <v>12.870967741935484</v>
      </c>
      <c r="BP1589" s="13">
        <v>7.161290322580645</v>
      </c>
      <c r="BQ1589" s="13">
        <v>5.612903225806452</v>
      </c>
      <c r="BR1589" s="13">
        <v>3.7096774193548385</v>
      </c>
      <c r="BS1589" s="13">
        <v>2.7096774193548385</v>
      </c>
      <c r="BT1589" s="13">
        <v>2.3870967741935485</v>
      </c>
      <c r="BU1589" s="13">
        <v>1.4838709677419355</v>
      </c>
      <c r="BV1589" s="13">
        <v>0.16129032258064516</v>
      </c>
      <c r="BW1589" s="13">
        <v>0.16129032258064516</v>
      </c>
      <c r="BX1589" s="13"/>
      <c r="BY1589" s="13"/>
      <c r="BZ1589" s="13"/>
      <c r="CA1589" s="13"/>
      <c r="CB1589" s="13"/>
      <c r="CC1589" s="13"/>
      <c r="CD1589" s="13"/>
      <c r="CE1589" s="13">
        <v>209.3783333327365</v>
      </c>
    </row>
    <row r="1590" spans="1:83" x14ac:dyDescent="0.2">
      <c r="A1590" s="10" t="s">
        <v>27</v>
      </c>
      <c r="B1590" s="10">
        <v>547</v>
      </c>
      <c r="C1590" s="10" t="s">
        <v>94</v>
      </c>
      <c r="D1590" s="10">
        <v>2024</v>
      </c>
      <c r="E1590" s="13">
        <v>12</v>
      </c>
      <c r="F1590" s="13" t="s">
        <v>1889</v>
      </c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>
        <v>8</v>
      </c>
    </row>
    <row r="1591" spans="1:83" x14ac:dyDescent="0.2">
      <c r="A1591" s="10" t="s">
        <v>27</v>
      </c>
      <c r="B1591" s="10">
        <v>548</v>
      </c>
      <c r="C1591" s="10" t="s">
        <v>91</v>
      </c>
      <c r="D1591" s="10">
        <v>2024</v>
      </c>
      <c r="E1591" s="13">
        <v>12</v>
      </c>
      <c r="F1591" s="13" t="s">
        <v>1900</v>
      </c>
      <c r="G1591" s="13">
        <v>328753.69999999949</v>
      </c>
      <c r="H1591" s="13">
        <v>328753.69999999891</v>
      </c>
      <c r="I1591" s="13">
        <v>319492.8999999988</v>
      </c>
      <c r="J1591" s="13">
        <v>270665.99999999988</v>
      </c>
      <c r="K1591" s="13">
        <v>226826.00000000003</v>
      </c>
      <c r="L1591" s="13">
        <v>208995.00000000003</v>
      </c>
      <c r="M1591" s="13">
        <v>177434.00000000029</v>
      </c>
      <c r="N1591" s="13">
        <v>157630.00000000029</v>
      </c>
      <c r="O1591" s="13">
        <v>141301.00000000029</v>
      </c>
      <c r="P1591" s="13">
        <v>124329.00000000019</v>
      </c>
      <c r="Q1591" s="13">
        <v>39144</v>
      </c>
      <c r="R1591" s="13">
        <v>39144</v>
      </c>
      <c r="S1591" s="13">
        <v>27644</v>
      </c>
      <c r="T1591" s="13">
        <v>18100</v>
      </c>
      <c r="U1591" s="13">
        <v>18100</v>
      </c>
      <c r="V1591" s="13">
        <v>18100</v>
      </c>
      <c r="W1591" s="13"/>
      <c r="X1591" s="13"/>
      <c r="Y1591" s="13"/>
      <c r="Z1591" s="13">
        <v>10604.958064516113</v>
      </c>
      <c r="AA1591" s="13">
        <v>10604.958064516093</v>
      </c>
      <c r="AB1591" s="13">
        <v>10306.222580645122</v>
      </c>
      <c r="AC1591" s="13">
        <v>8731.1612903225778</v>
      </c>
      <c r="AD1591" s="13">
        <v>7316.9677419354848</v>
      </c>
      <c r="AE1591" s="13">
        <v>6741.7741935483882</v>
      </c>
      <c r="AF1591" s="13">
        <v>5723.6774193548481</v>
      </c>
      <c r="AG1591" s="13">
        <v>5084.8387096774286</v>
      </c>
      <c r="AH1591" s="13">
        <v>4558.0967741935574</v>
      </c>
      <c r="AI1591" s="13">
        <v>4010.6129032258127</v>
      </c>
      <c r="AJ1591" s="13">
        <v>1262.7096774193549</v>
      </c>
      <c r="AK1591" s="13">
        <v>1262.7096774193549</v>
      </c>
      <c r="AL1591" s="13">
        <v>891.74193548387098</v>
      </c>
      <c r="AM1591" s="13">
        <v>583.87096774193549</v>
      </c>
      <c r="AN1591" s="13">
        <v>583.87096774193549</v>
      </c>
      <c r="AO1591" s="13">
        <v>583.87096774193549</v>
      </c>
      <c r="AP1591" s="13"/>
      <c r="AQ1591" s="13"/>
      <c r="AR1591" s="13"/>
      <c r="AS1591" s="13">
        <v>433</v>
      </c>
      <c r="AT1591" s="13">
        <v>406</v>
      </c>
      <c r="AU1591" s="13">
        <v>331</v>
      </c>
      <c r="AV1591" s="13">
        <v>184</v>
      </c>
      <c r="AW1591" s="13">
        <v>113</v>
      </c>
      <c r="AX1591" s="13">
        <v>93</v>
      </c>
      <c r="AY1591" s="13">
        <v>64</v>
      </c>
      <c r="AZ1591" s="13">
        <v>49</v>
      </c>
      <c r="BA1591" s="13">
        <v>39</v>
      </c>
      <c r="BB1591" s="13">
        <v>31</v>
      </c>
      <c r="BC1591" s="13">
        <v>4</v>
      </c>
      <c r="BD1591" s="13">
        <v>4</v>
      </c>
      <c r="BE1591" s="13">
        <v>2</v>
      </c>
      <c r="BF1591" s="13">
        <v>1</v>
      </c>
      <c r="BG1591" s="13">
        <v>1</v>
      </c>
      <c r="BH1591" s="13">
        <v>1</v>
      </c>
      <c r="BI1591" s="13"/>
      <c r="BJ1591" s="13"/>
      <c r="BK1591" s="13"/>
      <c r="BL1591" s="13">
        <v>13.96774193548387</v>
      </c>
      <c r="BM1591" s="13">
        <v>13.096774193548388</v>
      </c>
      <c r="BN1591" s="13">
        <v>10.67741935483871</v>
      </c>
      <c r="BO1591" s="13">
        <v>5.935483870967742</v>
      </c>
      <c r="BP1591" s="13">
        <v>3.6451612903225805</v>
      </c>
      <c r="BQ1591" s="13">
        <v>3</v>
      </c>
      <c r="BR1591" s="13">
        <v>2.064516129032258</v>
      </c>
      <c r="BS1591" s="13">
        <v>1.5806451612903225</v>
      </c>
      <c r="BT1591" s="13">
        <v>1.2580645161290323</v>
      </c>
      <c r="BU1591" s="13">
        <v>1</v>
      </c>
      <c r="BV1591" s="13">
        <v>0.12903225806451613</v>
      </c>
      <c r="BW1591" s="13">
        <v>0.12903225806451613</v>
      </c>
      <c r="BX1591" s="13">
        <v>6.4516129032258063E-2</v>
      </c>
      <c r="BY1591" s="13">
        <v>3.2258064516129031E-2</v>
      </c>
      <c r="BZ1591" s="13">
        <v>3.2258064516129031E-2</v>
      </c>
      <c r="CA1591" s="13">
        <v>3.2258064516129031E-2</v>
      </c>
      <c r="CB1591" s="13"/>
      <c r="CC1591" s="13"/>
      <c r="CD1591" s="13"/>
      <c r="CE1591" s="13">
        <v>187.5338888892415</v>
      </c>
    </row>
    <row r="1592" spans="1:83" x14ac:dyDescent="0.2">
      <c r="A1592" s="10" t="s">
        <v>27</v>
      </c>
      <c r="B1592" s="10">
        <v>337</v>
      </c>
      <c r="C1592" s="10" t="s">
        <v>161</v>
      </c>
      <c r="D1592" s="10">
        <v>2024</v>
      </c>
      <c r="E1592" s="13">
        <v>12</v>
      </c>
      <c r="F1592" s="13" t="s">
        <v>1905</v>
      </c>
      <c r="G1592" s="13">
        <v>1227</v>
      </c>
      <c r="H1592" s="13">
        <v>1227</v>
      </c>
      <c r="I1592" s="13">
        <v>1029</v>
      </c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>
        <v>39.58064516129032</v>
      </c>
      <c r="AA1592" s="13">
        <v>39.58064516129032</v>
      </c>
      <c r="AB1592" s="13">
        <v>33.193548387096776</v>
      </c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>
        <v>5</v>
      </c>
      <c r="AT1592" s="13">
        <v>5</v>
      </c>
      <c r="AU1592" s="13">
        <v>3</v>
      </c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>
        <v>0.16129032258064516</v>
      </c>
      <c r="BM1592" s="13">
        <v>0.16129032258064516</v>
      </c>
      <c r="BN1592" s="13">
        <v>9.6774193548387094E-2</v>
      </c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</row>
    <row r="1593" spans="1:83" x14ac:dyDescent="0.2">
      <c r="A1593" s="10" t="s">
        <v>27</v>
      </c>
      <c r="B1593" s="10">
        <v>338</v>
      </c>
      <c r="C1593" s="10" t="s">
        <v>1903</v>
      </c>
      <c r="D1593" s="10">
        <v>2024</v>
      </c>
      <c r="E1593" s="13">
        <v>12</v>
      </c>
      <c r="F1593" s="13" t="s">
        <v>1904</v>
      </c>
      <c r="G1593" s="13">
        <v>1748.9999999999998</v>
      </c>
      <c r="H1593" s="13">
        <v>1748.9999999999998</v>
      </c>
      <c r="I1593" s="13">
        <v>1748.9999999999998</v>
      </c>
      <c r="J1593" s="13">
        <v>1395</v>
      </c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>
        <v>56.419354838709673</v>
      </c>
      <c r="AA1593" s="13">
        <v>56.419354838709673</v>
      </c>
      <c r="AB1593" s="13">
        <v>56.419354838709673</v>
      </c>
      <c r="AC1593" s="13">
        <v>45</v>
      </c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>
        <v>3</v>
      </c>
      <c r="AT1593" s="13">
        <v>3</v>
      </c>
      <c r="AU1593" s="13">
        <v>3</v>
      </c>
      <c r="AV1593" s="13">
        <v>2</v>
      </c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>
        <v>9.6774193548387094E-2</v>
      </c>
      <c r="BM1593" s="13">
        <v>9.6774193548387094E-2</v>
      </c>
      <c r="BN1593" s="13">
        <v>9.6774193548387094E-2</v>
      </c>
      <c r="BO1593" s="13">
        <v>6.4516129032258063E-2</v>
      </c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</row>
    <row r="1594" spans="1:83" x14ac:dyDescent="0.2">
      <c r="A1594" s="10" t="s">
        <v>27</v>
      </c>
      <c r="B1594" s="10">
        <v>828</v>
      </c>
      <c r="C1594" s="10" t="s">
        <v>158</v>
      </c>
      <c r="D1594" s="10">
        <v>2024</v>
      </c>
      <c r="E1594" s="13">
        <v>12</v>
      </c>
      <c r="F1594" s="13" t="s">
        <v>1897</v>
      </c>
      <c r="G1594" s="13">
        <v>286</v>
      </c>
      <c r="H1594" s="13">
        <v>286</v>
      </c>
      <c r="I1594" s="13">
        <v>286</v>
      </c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>
        <v>9.2258064516129039</v>
      </c>
      <c r="AA1594" s="13">
        <v>9.2258064516129039</v>
      </c>
      <c r="AB1594" s="13">
        <v>9.2258064516129039</v>
      </c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>
        <v>1</v>
      </c>
      <c r="AT1594" s="13">
        <v>1</v>
      </c>
      <c r="AU1594" s="13">
        <v>1</v>
      </c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>
        <v>3.2258064516129031E-2</v>
      </c>
      <c r="BM1594" s="13">
        <v>3.2258064516129031E-2</v>
      </c>
      <c r="BN1594" s="13">
        <v>3.2258064516129031E-2</v>
      </c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</row>
    <row r="1595" spans="1:83" x14ac:dyDescent="0.2">
      <c r="A1595" s="10" t="s">
        <v>27</v>
      </c>
      <c r="B1595" s="10">
        <v>840</v>
      </c>
      <c r="C1595" s="10" t="s">
        <v>159</v>
      </c>
      <c r="D1595" s="10">
        <v>2024</v>
      </c>
      <c r="E1595" s="13">
        <v>12</v>
      </c>
      <c r="F1595" s="13" t="s">
        <v>1892</v>
      </c>
      <c r="G1595" s="13">
        <v>509</v>
      </c>
      <c r="H1595" s="13">
        <v>509</v>
      </c>
      <c r="I1595" s="13">
        <v>509</v>
      </c>
      <c r="J1595" s="13">
        <v>509</v>
      </c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>
        <v>16.419354838709676</v>
      </c>
      <c r="AA1595" s="13">
        <v>16.419354838709676</v>
      </c>
      <c r="AB1595" s="13">
        <v>16.419354838709676</v>
      </c>
      <c r="AC1595" s="13">
        <v>16.419354838709676</v>
      </c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>
        <v>1</v>
      </c>
      <c r="AT1595" s="13">
        <v>1</v>
      </c>
      <c r="AU1595" s="13">
        <v>1</v>
      </c>
      <c r="AV1595" s="13">
        <v>1</v>
      </c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>
        <v>3.2258064516129031E-2</v>
      </c>
      <c r="BM1595" s="13">
        <v>3.2258064516129031E-2</v>
      </c>
      <c r="BN1595" s="13">
        <v>3.2258064516129031E-2</v>
      </c>
      <c r="BO1595" s="13">
        <v>3.2258064516129031E-2</v>
      </c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</row>
    <row r="1596" spans="1:83" x14ac:dyDescent="0.2">
      <c r="A1596" s="10" t="s">
        <v>27</v>
      </c>
      <c r="B1596" s="10">
        <v>536</v>
      </c>
      <c r="C1596" s="10" t="s">
        <v>169</v>
      </c>
      <c r="D1596" s="10">
        <v>2024</v>
      </c>
      <c r="E1596" s="13">
        <v>12</v>
      </c>
      <c r="F1596" s="13" t="s">
        <v>1895</v>
      </c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>
        <v>57.550833333225455</v>
      </c>
    </row>
    <row r="1597" spans="1:83" x14ac:dyDescent="0.2">
      <c r="A1597" s="10" t="s">
        <v>27</v>
      </c>
      <c r="B1597" s="10">
        <v>383</v>
      </c>
      <c r="C1597" s="10" t="s">
        <v>252</v>
      </c>
      <c r="D1597" s="10">
        <v>2024</v>
      </c>
      <c r="E1597" s="13">
        <v>12</v>
      </c>
      <c r="F1597" s="13" t="s">
        <v>1890</v>
      </c>
      <c r="G1597" s="13">
        <v>347</v>
      </c>
      <c r="H1597" s="13">
        <v>347</v>
      </c>
      <c r="I1597" s="13">
        <v>347</v>
      </c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>
        <v>11.193548387096774</v>
      </c>
      <c r="AA1597" s="13">
        <v>11.193548387096774</v>
      </c>
      <c r="AB1597" s="13">
        <v>11.193548387096774</v>
      </c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>
        <v>1</v>
      </c>
      <c r="AT1597" s="13">
        <v>1</v>
      </c>
      <c r="AU1597" s="13">
        <v>1</v>
      </c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>
        <v>3.2258064516129031E-2</v>
      </c>
      <c r="BM1597" s="13">
        <v>3.2258064516129031E-2</v>
      </c>
      <c r="BN1597" s="13">
        <v>3.2258064516129031E-2</v>
      </c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</row>
    <row r="1598" spans="1:83" x14ac:dyDescent="0.2">
      <c r="A1598" s="10" t="s">
        <v>27</v>
      </c>
      <c r="B1598" s="10">
        <v>550</v>
      </c>
      <c r="C1598" s="10" t="s">
        <v>178</v>
      </c>
      <c r="D1598" s="10">
        <v>2024</v>
      </c>
      <c r="E1598" s="13">
        <v>12</v>
      </c>
      <c r="F1598" s="13" t="s">
        <v>1909</v>
      </c>
      <c r="G1598" s="13">
        <v>29023.550000000021</v>
      </c>
      <c r="H1598" s="13">
        <v>29124.550000000003</v>
      </c>
      <c r="I1598" s="13">
        <v>26031.95</v>
      </c>
      <c r="J1598" s="13">
        <v>16335.949999999997</v>
      </c>
      <c r="K1598" s="13">
        <v>12791</v>
      </c>
      <c r="L1598" s="13">
        <v>10305</v>
      </c>
      <c r="M1598" s="13">
        <v>9275</v>
      </c>
      <c r="N1598" s="13">
        <v>6499.9999999999991</v>
      </c>
      <c r="O1598" s="13">
        <v>6499.9999999999991</v>
      </c>
      <c r="P1598" s="13">
        <v>6499.9999999999991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>
        <v>936.24354838709746</v>
      </c>
      <c r="AA1598" s="13">
        <v>939.50161290322592</v>
      </c>
      <c r="AB1598" s="13">
        <v>839.74032258064517</v>
      </c>
      <c r="AC1598" s="13">
        <v>526.96612903225798</v>
      </c>
      <c r="AD1598" s="13">
        <v>412.61290322580646</v>
      </c>
      <c r="AE1598" s="13">
        <v>332.41935483870969</v>
      </c>
      <c r="AF1598" s="13">
        <v>299.19354838709677</v>
      </c>
      <c r="AG1598" s="13">
        <v>209.67741935483869</v>
      </c>
      <c r="AH1598" s="13">
        <v>209.67741935483869</v>
      </c>
      <c r="AI1598" s="13">
        <v>209.67741935483869</v>
      </c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>
        <v>135</v>
      </c>
      <c r="AT1598" s="13">
        <v>85</v>
      </c>
      <c r="AU1598" s="13">
        <v>44</v>
      </c>
      <c r="AV1598" s="13">
        <v>14</v>
      </c>
      <c r="AW1598" s="13">
        <v>8</v>
      </c>
      <c r="AX1598" s="13">
        <v>5</v>
      </c>
      <c r="AY1598" s="13">
        <v>4</v>
      </c>
      <c r="AZ1598" s="13">
        <v>2</v>
      </c>
      <c r="BA1598" s="13">
        <v>2</v>
      </c>
      <c r="BB1598" s="13">
        <v>2</v>
      </c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>
        <v>4.354838709677419</v>
      </c>
      <c r="BM1598" s="13">
        <v>2.7419354838709675</v>
      </c>
      <c r="BN1598" s="13">
        <v>1.4193548387096775</v>
      </c>
      <c r="BO1598" s="13">
        <v>0.45161290322580644</v>
      </c>
      <c r="BP1598" s="13">
        <v>0.25806451612903225</v>
      </c>
      <c r="BQ1598" s="13">
        <v>0.16129032258064516</v>
      </c>
      <c r="BR1598" s="13">
        <v>0.12903225806451613</v>
      </c>
      <c r="BS1598" s="13">
        <v>6.4516129032258063E-2</v>
      </c>
      <c r="BT1598" s="13">
        <v>6.4516129032258063E-2</v>
      </c>
      <c r="BU1598" s="13">
        <v>6.4516129032258063E-2</v>
      </c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>
        <v>209.28972222239244</v>
      </c>
    </row>
    <row r="1599" spans="1:83" x14ac:dyDescent="0.2">
      <c r="A1599" s="10" t="s">
        <v>27</v>
      </c>
      <c r="B1599" s="10">
        <v>339</v>
      </c>
      <c r="C1599" s="10" t="s">
        <v>136</v>
      </c>
      <c r="D1599" s="10">
        <v>2024</v>
      </c>
      <c r="E1599" s="13">
        <v>12</v>
      </c>
      <c r="F1599" s="13" t="s">
        <v>1908</v>
      </c>
      <c r="G1599" s="13">
        <v>7703.0000000000009</v>
      </c>
      <c r="H1599" s="13">
        <v>7703.0000000000009</v>
      </c>
      <c r="I1599" s="13">
        <v>7526.0000000000009</v>
      </c>
      <c r="J1599" s="13">
        <v>3792</v>
      </c>
      <c r="K1599" s="13">
        <v>1288</v>
      </c>
      <c r="L1599" s="13">
        <v>1288</v>
      </c>
      <c r="M1599" s="13">
        <v>1288</v>
      </c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>
        <v>248.48387096774198</v>
      </c>
      <c r="AA1599" s="13">
        <v>248.48387096774198</v>
      </c>
      <c r="AB1599" s="13">
        <v>242.77419354838713</v>
      </c>
      <c r="AC1599" s="13">
        <v>122.3225806451613</v>
      </c>
      <c r="AD1599" s="13">
        <v>41.548387096774192</v>
      </c>
      <c r="AE1599" s="13">
        <v>41.548387096774192</v>
      </c>
      <c r="AF1599" s="13">
        <v>41.548387096774192</v>
      </c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>
        <v>19</v>
      </c>
      <c r="AT1599" s="13">
        <v>18</v>
      </c>
      <c r="AU1599" s="13">
        <v>16</v>
      </c>
      <c r="AV1599" s="13">
        <v>5</v>
      </c>
      <c r="AW1599" s="13">
        <v>1</v>
      </c>
      <c r="AX1599" s="13">
        <v>1</v>
      </c>
      <c r="AY1599" s="13">
        <v>1</v>
      </c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>
        <v>0.61290322580645162</v>
      </c>
      <c r="BM1599" s="13">
        <v>0.58064516129032262</v>
      </c>
      <c r="BN1599" s="13">
        <v>0.5161290322580645</v>
      </c>
      <c r="BO1599" s="13">
        <v>0.16129032258064516</v>
      </c>
      <c r="BP1599" s="13">
        <v>3.2258064516129031E-2</v>
      </c>
      <c r="BQ1599" s="13">
        <v>3.2258064516129031E-2</v>
      </c>
      <c r="BR1599" s="13">
        <v>3.2258064516129031E-2</v>
      </c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>
        <v>8.66</v>
      </c>
    </row>
    <row r="1600" spans="1:83" x14ac:dyDescent="0.2">
      <c r="A1600" s="10" t="s">
        <v>29</v>
      </c>
      <c r="B1600" s="10">
        <v>539</v>
      </c>
      <c r="C1600" s="10" t="s">
        <v>171</v>
      </c>
      <c r="D1600" s="10">
        <v>2024</v>
      </c>
      <c r="E1600" s="13">
        <v>12</v>
      </c>
      <c r="F1600" s="13" t="s">
        <v>1921</v>
      </c>
      <c r="G1600" s="13">
        <v>135992.00000000009</v>
      </c>
      <c r="H1600" s="13">
        <v>135992.00000000003</v>
      </c>
      <c r="I1600" s="13">
        <v>129223.00000000004</v>
      </c>
      <c r="J1600" s="13">
        <v>90954.000000000102</v>
      </c>
      <c r="K1600" s="13">
        <v>60431.999999999964</v>
      </c>
      <c r="L1600" s="13">
        <v>52322.999999999949</v>
      </c>
      <c r="M1600" s="13">
        <v>42581.999999999971</v>
      </c>
      <c r="N1600" s="13">
        <v>30536.999999999985</v>
      </c>
      <c r="O1600" s="13">
        <v>27344.999999999985</v>
      </c>
      <c r="P1600" s="13">
        <v>15009.000000000005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>
        <v>4386.8387096774222</v>
      </c>
      <c r="AA1600" s="13">
        <v>4386.8387096774204</v>
      </c>
      <c r="AB1600" s="13">
        <v>4168.4838709677433</v>
      </c>
      <c r="AC1600" s="13">
        <v>2934.0000000000032</v>
      </c>
      <c r="AD1600" s="13">
        <v>1949.4193548387086</v>
      </c>
      <c r="AE1600" s="13">
        <v>1687.8387096774177</v>
      </c>
      <c r="AF1600" s="13">
        <v>1373.6129032258054</v>
      </c>
      <c r="AG1600" s="13">
        <v>985.06451612903174</v>
      </c>
      <c r="AH1600" s="13">
        <v>882.09677419354796</v>
      </c>
      <c r="AI1600" s="13">
        <v>484.16129032258084</v>
      </c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>
        <v>270</v>
      </c>
      <c r="AT1600" s="13">
        <v>250</v>
      </c>
      <c r="AU1600" s="13">
        <v>201</v>
      </c>
      <c r="AV1600" s="13">
        <v>87</v>
      </c>
      <c r="AW1600" s="13">
        <v>39</v>
      </c>
      <c r="AX1600" s="13">
        <v>30</v>
      </c>
      <c r="AY1600" s="13">
        <v>21</v>
      </c>
      <c r="AZ1600" s="13">
        <v>12</v>
      </c>
      <c r="BA1600" s="13">
        <v>10</v>
      </c>
      <c r="BB1600" s="13">
        <v>5</v>
      </c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>
        <v>8.7096774193548381</v>
      </c>
      <c r="BM1600" s="13">
        <v>8.064516129032258</v>
      </c>
      <c r="BN1600" s="13">
        <v>6.4838709677419351</v>
      </c>
      <c r="BO1600" s="13">
        <v>2.806451612903226</v>
      </c>
      <c r="BP1600" s="13">
        <v>1.2580645161290323</v>
      </c>
      <c r="BQ1600" s="13">
        <v>0.967741935483871</v>
      </c>
      <c r="BR1600" s="13">
        <v>0.67741935483870963</v>
      </c>
      <c r="BS1600" s="13">
        <v>0.38709677419354838</v>
      </c>
      <c r="BT1600" s="13">
        <v>0.32258064516129031</v>
      </c>
      <c r="BU1600" s="13">
        <v>0.16129032258064516</v>
      </c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>
        <v>170.16999999943656</v>
      </c>
    </row>
    <row r="1601" spans="1:83" x14ac:dyDescent="0.2">
      <c r="A1601" s="10" t="s">
        <v>29</v>
      </c>
      <c r="B1601" s="10">
        <v>848</v>
      </c>
      <c r="C1601" s="10" t="s">
        <v>160</v>
      </c>
      <c r="D1601" s="10">
        <v>2024</v>
      </c>
      <c r="E1601" s="13">
        <v>12</v>
      </c>
      <c r="F1601" s="13" t="s">
        <v>1919</v>
      </c>
      <c r="G1601" s="13">
        <v>236533.0000000002</v>
      </c>
      <c r="H1601" s="13">
        <v>237110.00000000026</v>
      </c>
      <c r="I1601" s="13">
        <v>227185.00000000026</v>
      </c>
      <c r="J1601" s="13">
        <v>186078.00000000029</v>
      </c>
      <c r="K1601" s="13">
        <v>162622.00000000023</v>
      </c>
      <c r="L1601" s="13">
        <v>157341.0000000002</v>
      </c>
      <c r="M1601" s="13">
        <v>142380.0000000002</v>
      </c>
      <c r="N1601" s="13">
        <v>136300.0000000002</v>
      </c>
      <c r="O1601" s="13">
        <v>127526.00000000012</v>
      </c>
      <c r="P1601" s="13">
        <v>117503.00000000003</v>
      </c>
      <c r="Q1601" s="13">
        <v>78516</v>
      </c>
      <c r="R1601" s="13">
        <v>78516</v>
      </c>
      <c r="S1601" s="13">
        <v>66823</v>
      </c>
      <c r="T1601" s="13">
        <v>56919</v>
      </c>
      <c r="U1601" s="13">
        <v>56919</v>
      </c>
      <c r="V1601" s="13">
        <v>43399</v>
      </c>
      <c r="W1601" s="13">
        <v>28217</v>
      </c>
      <c r="X1601" s="13"/>
      <c r="Y1601" s="13"/>
      <c r="Z1601" s="13">
        <v>7630.0967741935547</v>
      </c>
      <c r="AA1601" s="13">
        <v>7648.7096774193633</v>
      </c>
      <c r="AB1601" s="13">
        <v>7328.5483870967828</v>
      </c>
      <c r="AC1601" s="13">
        <v>6002.5161290322676</v>
      </c>
      <c r="AD1601" s="13">
        <v>5245.8709677419429</v>
      </c>
      <c r="AE1601" s="13">
        <v>5075.5161290322649</v>
      </c>
      <c r="AF1601" s="13">
        <v>4592.9032258064581</v>
      </c>
      <c r="AG1601" s="13">
        <v>4396.7741935483937</v>
      </c>
      <c r="AH1601" s="13">
        <v>4113.7419354838748</v>
      </c>
      <c r="AI1601" s="13">
        <v>3790.4193548387107</v>
      </c>
      <c r="AJ1601" s="13">
        <v>2532.7741935483873</v>
      </c>
      <c r="AK1601" s="13">
        <v>2532.7741935483873</v>
      </c>
      <c r="AL1601" s="13">
        <v>2155.5806451612902</v>
      </c>
      <c r="AM1601" s="13">
        <v>1836.0967741935483</v>
      </c>
      <c r="AN1601" s="13">
        <v>1836.0967741935483</v>
      </c>
      <c r="AO1601" s="13">
        <v>1399.9677419354839</v>
      </c>
      <c r="AP1601" s="13">
        <v>910.22580645161293</v>
      </c>
      <c r="AQ1601" s="13"/>
      <c r="AR1601" s="13"/>
      <c r="AS1601" s="13">
        <v>355</v>
      </c>
      <c r="AT1601" s="13">
        <v>296</v>
      </c>
      <c r="AU1601" s="13">
        <v>219</v>
      </c>
      <c r="AV1601" s="13">
        <v>91</v>
      </c>
      <c r="AW1601" s="13">
        <v>53</v>
      </c>
      <c r="AX1601" s="13">
        <v>47</v>
      </c>
      <c r="AY1601" s="13">
        <v>33</v>
      </c>
      <c r="AZ1601" s="13">
        <v>28</v>
      </c>
      <c r="BA1601" s="13">
        <v>23</v>
      </c>
      <c r="BB1601" s="13">
        <v>18</v>
      </c>
      <c r="BC1601" s="13">
        <v>6</v>
      </c>
      <c r="BD1601" s="13">
        <v>6</v>
      </c>
      <c r="BE1601" s="13">
        <v>4</v>
      </c>
      <c r="BF1601" s="13">
        <v>3</v>
      </c>
      <c r="BG1601" s="13">
        <v>3</v>
      </c>
      <c r="BH1601" s="13">
        <v>2</v>
      </c>
      <c r="BI1601" s="13">
        <v>1</v>
      </c>
      <c r="BJ1601" s="13"/>
      <c r="BK1601" s="13"/>
      <c r="BL1601" s="13">
        <v>11.451612903225806</v>
      </c>
      <c r="BM1601" s="13">
        <v>9.5483870967741939</v>
      </c>
      <c r="BN1601" s="13">
        <v>7.064516129032258</v>
      </c>
      <c r="BO1601" s="13">
        <v>2.935483870967742</v>
      </c>
      <c r="BP1601" s="13">
        <v>1.7096774193548387</v>
      </c>
      <c r="BQ1601" s="13">
        <v>1.5161290322580645</v>
      </c>
      <c r="BR1601" s="13">
        <v>1.064516129032258</v>
      </c>
      <c r="BS1601" s="13">
        <v>0.90322580645161288</v>
      </c>
      <c r="BT1601" s="13">
        <v>0.74193548387096775</v>
      </c>
      <c r="BU1601" s="13">
        <v>0.58064516129032262</v>
      </c>
      <c r="BV1601" s="13">
        <v>0.19354838709677419</v>
      </c>
      <c r="BW1601" s="13">
        <v>0.19354838709677419</v>
      </c>
      <c r="BX1601" s="13">
        <v>0.12903225806451613</v>
      </c>
      <c r="BY1601" s="13">
        <v>9.6774193548387094E-2</v>
      </c>
      <c r="BZ1601" s="13">
        <v>9.6774193548387094E-2</v>
      </c>
      <c r="CA1601" s="13">
        <v>6.4516129032258063E-2</v>
      </c>
      <c r="CB1601" s="13">
        <v>3.2258064516129031E-2</v>
      </c>
      <c r="CC1601" s="13"/>
      <c r="CD1601" s="13"/>
      <c r="CE1601" s="13">
        <v>176.6836111106677</v>
      </c>
    </row>
    <row r="1602" spans="1:83" x14ac:dyDescent="0.2">
      <c r="A1602" s="10" t="s">
        <v>29</v>
      </c>
      <c r="B1602" s="10">
        <v>803</v>
      </c>
      <c r="C1602" s="10" t="s">
        <v>154</v>
      </c>
      <c r="D1602" s="10">
        <v>2024</v>
      </c>
      <c r="E1602" s="13">
        <v>12</v>
      </c>
      <c r="F1602" s="13" t="s">
        <v>1920</v>
      </c>
      <c r="G1602" s="13">
        <v>107704.99999999997</v>
      </c>
      <c r="H1602" s="13">
        <v>107704.99999999999</v>
      </c>
      <c r="I1602" s="13">
        <v>103742.00000000001</v>
      </c>
      <c r="J1602" s="13">
        <v>81645.999999999985</v>
      </c>
      <c r="K1602" s="13">
        <v>65676.000000000029</v>
      </c>
      <c r="L1602" s="13">
        <v>59527.999999999993</v>
      </c>
      <c r="M1602" s="13">
        <v>51986.999999999993</v>
      </c>
      <c r="N1602" s="13">
        <v>46745.999999999985</v>
      </c>
      <c r="O1602" s="13">
        <v>45209.999999999985</v>
      </c>
      <c r="P1602" s="13">
        <v>32894.999999999993</v>
      </c>
      <c r="Q1602" s="13">
        <v>5520</v>
      </c>
      <c r="R1602" s="13">
        <v>5520</v>
      </c>
      <c r="S1602" s="13"/>
      <c r="T1602" s="13"/>
      <c r="U1602" s="13"/>
      <c r="V1602" s="13"/>
      <c r="W1602" s="13"/>
      <c r="X1602" s="13"/>
      <c r="Y1602" s="13"/>
      <c r="Z1602" s="13">
        <v>3474.3548387096766</v>
      </c>
      <c r="AA1602" s="13">
        <v>3474.3548387096771</v>
      </c>
      <c r="AB1602" s="13">
        <v>3346.5161290322585</v>
      </c>
      <c r="AC1602" s="13">
        <v>2633.7419354838703</v>
      </c>
      <c r="AD1602" s="13">
        <v>2118.5806451612912</v>
      </c>
      <c r="AE1602" s="13">
        <v>1920.2580645161288</v>
      </c>
      <c r="AF1602" s="13">
        <v>1676.9999999999998</v>
      </c>
      <c r="AG1602" s="13">
        <v>1507.9354838709673</v>
      </c>
      <c r="AH1602" s="13">
        <v>1458.387096774193</v>
      </c>
      <c r="AI1602" s="13">
        <v>1061.1290322580642</v>
      </c>
      <c r="AJ1602" s="13">
        <v>178.06451612903226</v>
      </c>
      <c r="AK1602" s="13">
        <v>178.06451612903226</v>
      </c>
      <c r="AL1602" s="13"/>
      <c r="AM1602" s="13"/>
      <c r="AN1602" s="13"/>
      <c r="AO1602" s="13"/>
      <c r="AP1602" s="13"/>
      <c r="AQ1602" s="13"/>
      <c r="AR1602" s="13"/>
      <c r="AS1602" s="13">
        <v>164</v>
      </c>
      <c r="AT1602" s="13">
        <v>160</v>
      </c>
      <c r="AU1602" s="13">
        <v>129</v>
      </c>
      <c r="AV1602" s="13">
        <v>61</v>
      </c>
      <c r="AW1602" s="13">
        <v>35</v>
      </c>
      <c r="AX1602" s="13">
        <v>28</v>
      </c>
      <c r="AY1602" s="13">
        <v>21</v>
      </c>
      <c r="AZ1602" s="13">
        <v>17</v>
      </c>
      <c r="BA1602" s="13">
        <v>16</v>
      </c>
      <c r="BB1602" s="13">
        <v>10</v>
      </c>
      <c r="BC1602" s="13">
        <v>1</v>
      </c>
      <c r="BD1602" s="13">
        <v>1</v>
      </c>
      <c r="BE1602" s="13"/>
      <c r="BF1602" s="13"/>
      <c r="BG1602" s="13"/>
      <c r="BH1602" s="13"/>
      <c r="BI1602" s="13"/>
      <c r="BJ1602" s="13"/>
      <c r="BK1602" s="13"/>
      <c r="BL1602" s="13">
        <v>5.290322580645161</v>
      </c>
      <c r="BM1602" s="13">
        <v>5.161290322580645</v>
      </c>
      <c r="BN1602" s="13">
        <v>4.161290322580645</v>
      </c>
      <c r="BO1602" s="13">
        <v>1.967741935483871</v>
      </c>
      <c r="BP1602" s="13">
        <v>1.1290322580645162</v>
      </c>
      <c r="BQ1602" s="13">
        <v>0.90322580645161288</v>
      </c>
      <c r="BR1602" s="13">
        <v>0.67741935483870963</v>
      </c>
      <c r="BS1602" s="13">
        <v>0.54838709677419351</v>
      </c>
      <c r="BT1602" s="13">
        <v>0.5161290322580645</v>
      </c>
      <c r="BU1602" s="13">
        <v>0.32258064516129031</v>
      </c>
      <c r="BV1602" s="13">
        <v>3.2258064516129031E-2</v>
      </c>
      <c r="BW1602" s="13">
        <v>3.2258064516129031E-2</v>
      </c>
      <c r="BX1602" s="13"/>
      <c r="BY1602" s="13"/>
      <c r="BZ1602" s="13"/>
      <c r="CA1602" s="13"/>
      <c r="CB1602" s="13"/>
      <c r="CC1602" s="13"/>
      <c r="CD1602" s="13"/>
      <c r="CE1602" s="13">
        <v>111.26555555594386</v>
      </c>
    </row>
    <row r="1603" spans="1:83" x14ac:dyDescent="0.2">
      <c r="A1603" s="10" t="s">
        <v>29</v>
      </c>
      <c r="B1603" s="10">
        <v>870</v>
      </c>
      <c r="C1603" s="10" t="s">
        <v>112</v>
      </c>
      <c r="D1603" s="10">
        <v>2024</v>
      </c>
      <c r="E1603" s="13">
        <v>12</v>
      </c>
      <c r="F1603" s="13" t="s">
        <v>1922</v>
      </c>
      <c r="G1603" s="13">
        <v>33933</v>
      </c>
      <c r="H1603" s="13">
        <v>33933</v>
      </c>
      <c r="I1603" s="13">
        <v>33933</v>
      </c>
      <c r="J1603" s="13">
        <v>33933</v>
      </c>
      <c r="K1603" s="13">
        <v>33933</v>
      </c>
      <c r="L1603" s="13">
        <v>33933</v>
      </c>
      <c r="M1603" s="13">
        <v>33933</v>
      </c>
      <c r="N1603" s="13">
        <v>33933</v>
      </c>
      <c r="O1603" s="13">
        <v>33933</v>
      </c>
      <c r="P1603" s="13">
        <v>33933</v>
      </c>
      <c r="Q1603" s="13">
        <v>33933</v>
      </c>
      <c r="R1603" s="13">
        <v>33933</v>
      </c>
      <c r="S1603" s="13">
        <v>33933</v>
      </c>
      <c r="T1603" s="13">
        <v>33933</v>
      </c>
      <c r="U1603" s="13">
        <v>33933</v>
      </c>
      <c r="V1603" s="13">
        <v>33933</v>
      </c>
      <c r="W1603" s="13">
        <v>33933</v>
      </c>
      <c r="X1603" s="13">
        <v>33933</v>
      </c>
      <c r="Y1603" s="13"/>
      <c r="Z1603" s="13">
        <v>1094.6129032258063</v>
      </c>
      <c r="AA1603" s="13">
        <v>1094.6129032258063</v>
      </c>
      <c r="AB1603" s="13">
        <v>1094.6129032258063</v>
      </c>
      <c r="AC1603" s="13">
        <v>1094.6129032258063</v>
      </c>
      <c r="AD1603" s="13">
        <v>1094.6129032258063</v>
      </c>
      <c r="AE1603" s="13">
        <v>1094.6129032258063</v>
      </c>
      <c r="AF1603" s="13">
        <v>1094.6129032258063</v>
      </c>
      <c r="AG1603" s="13">
        <v>1094.6129032258063</v>
      </c>
      <c r="AH1603" s="13">
        <v>1094.6129032258063</v>
      </c>
      <c r="AI1603" s="13">
        <v>1094.6129032258063</v>
      </c>
      <c r="AJ1603" s="13">
        <v>1094.6129032258063</v>
      </c>
      <c r="AK1603" s="13">
        <v>1094.6129032258063</v>
      </c>
      <c r="AL1603" s="13">
        <v>1094.6129032258063</v>
      </c>
      <c r="AM1603" s="13">
        <v>1094.6129032258063</v>
      </c>
      <c r="AN1603" s="13">
        <v>1094.6129032258063</v>
      </c>
      <c r="AO1603" s="13">
        <v>1094.6129032258063</v>
      </c>
      <c r="AP1603" s="13">
        <v>1094.6129032258063</v>
      </c>
      <c r="AQ1603" s="13">
        <v>1094.6129032258063</v>
      </c>
      <c r="AR1603" s="13"/>
      <c r="AS1603" s="13">
        <v>1</v>
      </c>
      <c r="AT1603" s="13">
        <v>1</v>
      </c>
      <c r="AU1603" s="13">
        <v>1</v>
      </c>
      <c r="AV1603" s="13">
        <v>1</v>
      </c>
      <c r="AW1603" s="13">
        <v>1</v>
      </c>
      <c r="AX1603" s="13">
        <v>1</v>
      </c>
      <c r="AY1603" s="13">
        <v>1</v>
      </c>
      <c r="AZ1603" s="13">
        <v>1</v>
      </c>
      <c r="BA1603" s="13">
        <v>1</v>
      </c>
      <c r="BB1603" s="13">
        <v>1</v>
      </c>
      <c r="BC1603" s="13">
        <v>1</v>
      </c>
      <c r="BD1603" s="13">
        <v>1</v>
      </c>
      <c r="BE1603" s="13">
        <v>1</v>
      </c>
      <c r="BF1603" s="13">
        <v>1</v>
      </c>
      <c r="BG1603" s="13">
        <v>1</v>
      </c>
      <c r="BH1603" s="13">
        <v>1</v>
      </c>
      <c r="BI1603" s="13">
        <v>1</v>
      </c>
      <c r="BJ1603" s="13">
        <v>1</v>
      </c>
      <c r="BK1603" s="13"/>
      <c r="BL1603" s="13">
        <v>3.2258064516129031E-2</v>
      </c>
      <c r="BM1603" s="13">
        <v>3.2258064516129031E-2</v>
      </c>
      <c r="BN1603" s="13">
        <v>3.2258064516129031E-2</v>
      </c>
      <c r="BO1603" s="13">
        <v>3.2258064516129031E-2</v>
      </c>
      <c r="BP1603" s="13">
        <v>3.2258064516129031E-2</v>
      </c>
      <c r="BQ1603" s="13">
        <v>3.2258064516129031E-2</v>
      </c>
      <c r="BR1603" s="13">
        <v>3.2258064516129031E-2</v>
      </c>
      <c r="BS1603" s="13">
        <v>3.2258064516129031E-2</v>
      </c>
      <c r="BT1603" s="13">
        <v>3.2258064516129031E-2</v>
      </c>
      <c r="BU1603" s="13">
        <v>3.2258064516129031E-2</v>
      </c>
      <c r="BV1603" s="13">
        <v>3.2258064516129031E-2</v>
      </c>
      <c r="BW1603" s="13">
        <v>3.2258064516129031E-2</v>
      </c>
      <c r="BX1603" s="13">
        <v>3.2258064516129031E-2</v>
      </c>
      <c r="BY1603" s="13">
        <v>3.2258064516129031E-2</v>
      </c>
      <c r="BZ1603" s="13">
        <v>3.2258064516129031E-2</v>
      </c>
      <c r="CA1603" s="13">
        <v>3.2258064516129031E-2</v>
      </c>
      <c r="CB1603" s="13">
        <v>3.2258064516129031E-2</v>
      </c>
      <c r="CC1603" s="13">
        <v>3.2258064516129031E-2</v>
      </c>
      <c r="CD1603" s="13"/>
      <c r="CE1603" s="13">
        <v>8</v>
      </c>
    </row>
    <row r="1604" spans="1:83" x14ac:dyDescent="0.2">
      <c r="A1604" s="10" t="s">
        <v>29</v>
      </c>
      <c r="B1604" s="10">
        <v>805</v>
      </c>
      <c r="C1604" s="10" t="s">
        <v>137</v>
      </c>
      <c r="D1604" s="10">
        <v>2024</v>
      </c>
      <c r="E1604" s="13">
        <v>12</v>
      </c>
      <c r="F1604" s="13" t="s">
        <v>1917</v>
      </c>
      <c r="G1604" s="13">
        <v>299</v>
      </c>
      <c r="H1604" s="13">
        <v>299</v>
      </c>
      <c r="I1604" s="13">
        <v>299</v>
      </c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>
        <v>9.6451612903225801</v>
      </c>
      <c r="AA1604" s="13">
        <v>9.6451612903225801</v>
      </c>
      <c r="AB1604" s="13">
        <v>9.6451612903225801</v>
      </c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>
        <v>1</v>
      </c>
      <c r="AT1604" s="13">
        <v>1</v>
      </c>
      <c r="AU1604" s="13">
        <v>1</v>
      </c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>
        <v>3.2258064516129031E-2</v>
      </c>
      <c r="BM1604" s="13">
        <v>3.2258064516129031E-2</v>
      </c>
      <c r="BN1604" s="13">
        <v>3.2258064516129031E-2</v>
      </c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>
        <v>4.2699999999999996</v>
      </c>
    </row>
    <row r="1605" spans="1:83" x14ac:dyDescent="0.2">
      <c r="A1605" s="10" t="s">
        <v>29</v>
      </c>
      <c r="B1605" s="10">
        <v>339</v>
      </c>
      <c r="C1605" s="10" t="s">
        <v>136</v>
      </c>
      <c r="D1605" s="10">
        <v>2024</v>
      </c>
      <c r="E1605" s="13">
        <v>12</v>
      </c>
      <c r="F1605" s="13" t="s">
        <v>1911</v>
      </c>
      <c r="G1605" s="13">
        <v>346</v>
      </c>
      <c r="H1605" s="13">
        <v>346</v>
      </c>
      <c r="I1605" s="13">
        <v>345</v>
      </c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>
        <v>11.161290322580646</v>
      </c>
      <c r="AA1605" s="13">
        <v>11.161290322580646</v>
      </c>
      <c r="AB1605" s="13">
        <v>11.129032258064516</v>
      </c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>
        <v>2</v>
      </c>
      <c r="AT1605" s="13">
        <v>2</v>
      </c>
      <c r="AU1605" s="13">
        <v>1</v>
      </c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>
        <v>6.4516129032258063E-2</v>
      </c>
      <c r="BM1605" s="13">
        <v>6.4516129032258063E-2</v>
      </c>
      <c r="BN1605" s="13">
        <v>3.2258064516129031E-2</v>
      </c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</row>
    <row r="1606" spans="1:83" x14ac:dyDescent="0.2">
      <c r="A1606" s="10" t="s">
        <v>29</v>
      </c>
      <c r="B1606" s="10"/>
      <c r="C1606" s="10"/>
      <c r="D1606" s="10">
        <v>2024</v>
      </c>
      <c r="E1606" s="13">
        <v>12</v>
      </c>
      <c r="F1606" s="13" t="s">
        <v>1918</v>
      </c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>
        <v>42.37</v>
      </c>
    </row>
    <row r="1607" spans="1:83" x14ac:dyDescent="0.2">
      <c r="A1607" s="10" t="s">
        <v>29</v>
      </c>
      <c r="B1607" s="10">
        <v>853</v>
      </c>
      <c r="C1607" s="10" t="s">
        <v>117</v>
      </c>
      <c r="D1607" s="10">
        <v>2024</v>
      </c>
      <c r="E1607" s="13">
        <v>12</v>
      </c>
      <c r="F1607" s="13" t="s">
        <v>1910</v>
      </c>
      <c r="G1607" s="13">
        <v>31882.999999999989</v>
      </c>
      <c r="H1607" s="13">
        <v>31882.999999999996</v>
      </c>
      <c r="I1607" s="13">
        <v>30187.999999999996</v>
      </c>
      <c r="J1607" s="13">
        <v>22810.999999999996</v>
      </c>
      <c r="K1607" s="13">
        <v>19300.000000000004</v>
      </c>
      <c r="L1607" s="13">
        <v>16675</v>
      </c>
      <c r="M1607" s="13">
        <v>11231</v>
      </c>
      <c r="N1607" s="13">
        <v>8647</v>
      </c>
      <c r="O1607" s="13">
        <v>6758</v>
      </c>
      <c r="P1607" s="13">
        <v>6758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>
        <v>1028.4838709677415</v>
      </c>
      <c r="AA1607" s="13">
        <v>1028.4838709677417</v>
      </c>
      <c r="AB1607" s="13">
        <v>973.80645161290306</v>
      </c>
      <c r="AC1607" s="13">
        <v>735.83870967741927</v>
      </c>
      <c r="AD1607" s="13">
        <v>622.58064516129048</v>
      </c>
      <c r="AE1607" s="13">
        <v>537.90322580645159</v>
      </c>
      <c r="AF1607" s="13">
        <v>362.29032258064518</v>
      </c>
      <c r="AG1607" s="13">
        <v>278.93548387096774</v>
      </c>
      <c r="AH1607" s="13">
        <v>218</v>
      </c>
      <c r="AI1607" s="13">
        <v>218</v>
      </c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>
        <v>60</v>
      </c>
      <c r="AT1607" s="13">
        <v>55</v>
      </c>
      <c r="AU1607" s="13">
        <v>43</v>
      </c>
      <c r="AV1607" s="13">
        <v>18</v>
      </c>
      <c r="AW1607" s="13">
        <v>13</v>
      </c>
      <c r="AX1607" s="13">
        <v>10</v>
      </c>
      <c r="AY1607" s="13">
        <v>5</v>
      </c>
      <c r="AZ1607" s="13">
        <v>3</v>
      </c>
      <c r="BA1607" s="13">
        <v>2</v>
      </c>
      <c r="BB1607" s="13">
        <v>2</v>
      </c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>
        <v>1.935483870967742</v>
      </c>
      <c r="BM1607" s="13">
        <v>1.7741935483870968</v>
      </c>
      <c r="BN1607" s="13">
        <v>1.3870967741935485</v>
      </c>
      <c r="BO1607" s="13">
        <v>0.58064516129032262</v>
      </c>
      <c r="BP1607" s="13">
        <v>0.41935483870967744</v>
      </c>
      <c r="BQ1607" s="13">
        <v>0.32258064516129031</v>
      </c>
      <c r="BR1607" s="13">
        <v>0.16129032258064516</v>
      </c>
      <c r="BS1607" s="13">
        <v>9.6774193548387094E-2</v>
      </c>
      <c r="BT1607" s="13">
        <v>6.4516129032258063E-2</v>
      </c>
      <c r="BU1607" s="13">
        <v>6.4516129032258063E-2</v>
      </c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>
        <v>208.31583333341405</v>
      </c>
    </row>
    <row r="1608" spans="1:83" x14ac:dyDescent="0.2">
      <c r="A1608" s="10" t="s">
        <v>29</v>
      </c>
      <c r="B1608" s="10">
        <v>546</v>
      </c>
      <c r="C1608" s="10" t="s">
        <v>176</v>
      </c>
      <c r="D1608" s="10">
        <v>2024</v>
      </c>
      <c r="E1608" s="13">
        <v>12</v>
      </c>
      <c r="F1608" s="13" t="s">
        <v>1916</v>
      </c>
      <c r="G1608" s="13">
        <v>31970</v>
      </c>
      <c r="H1608" s="13">
        <v>31970</v>
      </c>
      <c r="I1608" s="13">
        <v>31702</v>
      </c>
      <c r="J1608" s="13">
        <v>19010.000000000011</v>
      </c>
      <c r="K1608" s="13">
        <v>7292</v>
      </c>
      <c r="L1608" s="13">
        <v>2833.9999999999995</v>
      </c>
      <c r="M1608" s="13">
        <v>1785</v>
      </c>
      <c r="N1608" s="13">
        <v>1785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>
        <v>1031.2903225806451</v>
      </c>
      <c r="AA1608" s="13">
        <v>1031.2903225806451</v>
      </c>
      <c r="AB1608" s="13">
        <v>1022.6451612903226</v>
      </c>
      <c r="AC1608" s="13">
        <v>613.22580645161327</v>
      </c>
      <c r="AD1608" s="13">
        <v>235.2258064516129</v>
      </c>
      <c r="AE1608" s="13">
        <v>91.419354838709666</v>
      </c>
      <c r="AF1608" s="13">
        <v>57.58064516129032</v>
      </c>
      <c r="AG1608" s="13">
        <v>57.58064516129032</v>
      </c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>
        <v>72</v>
      </c>
      <c r="AT1608" s="13">
        <v>67</v>
      </c>
      <c r="AU1608" s="13">
        <v>64</v>
      </c>
      <c r="AV1608" s="13">
        <v>25</v>
      </c>
      <c r="AW1608" s="13">
        <v>7</v>
      </c>
      <c r="AX1608" s="13">
        <v>2</v>
      </c>
      <c r="AY1608" s="13">
        <v>1</v>
      </c>
      <c r="AZ1608" s="13">
        <v>1</v>
      </c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>
        <v>2.3225806451612905</v>
      </c>
      <c r="BM1608" s="13">
        <v>2.161290322580645</v>
      </c>
      <c r="BN1608" s="13">
        <v>2.064516129032258</v>
      </c>
      <c r="BO1608" s="13">
        <v>0.80645161290322576</v>
      </c>
      <c r="BP1608" s="13">
        <v>0.22580645161290322</v>
      </c>
      <c r="BQ1608" s="13">
        <v>6.4516129032258063E-2</v>
      </c>
      <c r="BR1608" s="13">
        <v>3.2258064516129031E-2</v>
      </c>
      <c r="BS1608" s="13">
        <v>3.2258064516129031E-2</v>
      </c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>
        <v>78.251944444265689</v>
      </c>
    </row>
    <row r="1609" spans="1:83" x14ac:dyDescent="0.2">
      <c r="A1609" s="10" t="s">
        <v>29</v>
      </c>
      <c r="B1609" s="10">
        <v>337</v>
      </c>
      <c r="C1609" s="10" t="s">
        <v>161</v>
      </c>
      <c r="D1609" s="10">
        <v>2024</v>
      </c>
      <c r="E1609" s="13">
        <v>12</v>
      </c>
      <c r="F1609" s="13" t="s">
        <v>1914</v>
      </c>
      <c r="G1609" s="13">
        <v>7365.0000000000027</v>
      </c>
      <c r="H1609" s="13">
        <v>7365.0000000000027</v>
      </c>
      <c r="I1609" s="13">
        <v>6311.0000000000027</v>
      </c>
      <c r="J1609" s="13">
        <v>5429.0000000000009</v>
      </c>
      <c r="K1609" s="13">
        <v>5429.0000000000009</v>
      </c>
      <c r="L1609" s="13">
        <v>4471</v>
      </c>
      <c r="M1609" s="13">
        <v>4471</v>
      </c>
      <c r="N1609" s="13">
        <v>3215.9999999999995</v>
      </c>
      <c r="O1609" s="13">
        <v>3215.9999999999995</v>
      </c>
      <c r="P1609" s="13">
        <v>3215.9999999999995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>
        <v>237.58064516129042</v>
      </c>
      <c r="AA1609" s="13">
        <v>237.58064516129042</v>
      </c>
      <c r="AB1609" s="13">
        <v>203.58064516129042</v>
      </c>
      <c r="AC1609" s="13">
        <v>175.12903225806454</v>
      </c>
      <c r="AD1609" s="13">
        <v>175.12903225806454</v>
      </c>
      <c r="AE1609" s="13">
        <v>144.2258064516129</v>
      </c>
      <c r="AF1609" s="13">
        <v>144.2258064516129</v>
      </c>
      <c r="AG1609" s="13">
        <v>103.74193548387095</v>
      </c>
      <c r="AH1609" s="13">
        <v>103.74193548387095</v>
      </c>
      <c r="AI1609" s="13">
        <v>103.74193548387095</v>
      </c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>
        <v>14</v>
      </c>
      <c r="AT1609" s="13">
        <v>14</v>
      </c>
      <c r="AU1609" s="13">
        <v>6</v>
      </c>
      <c r="AV1609" s="13">
        <v>3</v>
      </c>
      <c r="AW1609" s="13">
        <v>3</v>
      </c>
      <c r="AX1609" s="13">
        <v>2</v>
      </c>
      <c r="AY1609" s="13">
        <v>2</v>
      </c>
      <c r="AZ1609" s="13">
        <v>1</v>
      </c>
      <c r="BA1609" s="13">
        <v>1</v>
      </c>
      <c r="BB1609" s="13">
        <v>1</v>
      </c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>
        <v>0.45161290322580644</v>
      </c>
      <c r="BM1609" s="13">
        <v>0.45161290322580644</v>
      </c>
      <c r="BN1609" s="13">
        <v>0.19354838709677419</v>
      </c>
      <c r="BO1609" s="13">
        <v>9.6774193548387094E-2</v>
      </c>
      <c r="BP1609" s="13">
        <v>9.6774193548387094E-2</v>
      </c>
      <c r="BQ1609" s="13">
        <v>6.4516129032258063E-2</v>
      </c>
      <c r="BR1609" s="13">
        <v>6.4516129032258063E-2</v>
      </c>
      <c r="BS1609" s="13">
        <v>3.2258064516129031E-2</v>
      </c>
      <c r="BT1609" s="13">
        <v>3.2258064516129031E-2</v>
      </c>
      <c r="BU1609" s="13">
        <v>3.2258064516129031E-2</v>
      </c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</row>
    <row r="1610" spans="1:83" x14ac:dyDescent="0.2">
      <c r="A1610" s="10" t="s">
        <v>29</v>
      </c>
      <c r="B1610" s="10">
        <v>308</v>
      </c>
      <c r="C1610" s="10" t="s">
        <v>138</v>
      </c>
      <c r="D1610" s="10">
        <v>2024</v>
      </c>
      <c r="E1610" s="13">
        <v>12</v>
      </c>
      <c r="F1610" s="13" t="s">
        <v>1915</v>
      </c>
      <c r="G1610" s="13">
        <v>2424</v>
      </c>
      <c r="H1610" s="13">
        <v>2424</v>
      </c>
      <c r="I1610" s="13">
        <v>1526</v>
      </c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>
        <v>78.193548387096769</v>
      </c>
      <c r="AA1610" s="13">
        <v>78.193548387096769</v>
      </c>
      <c r="AB1610" s="13">
        <v>49.225806451612904</v>
      </c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>
        <v>11</v>
      </c>
      <c r="AT1610" s="13">
        <v>11</v>
      </c>
      <c r="AU1610" s="13">
        <v>5</v>
      </c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>
        <v>0.35483870967741937</v>
      </c>
      <c r="BM1610" s="13">
        <v>0.35483870967741937</v>
      </c>
      <c r="BN1610" s="13">
        <v>0.16129032258064516</v>
      </c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</row>
    <row r="1611" spans="1:83" x14ac:dyDescent="0.2">
      <c r="A1611" s="10" t="s">
        <v>29</v>
      </c>
      <c r="B1611" s="10">
        <v>840</v>
      </c>
      <c r="C1611" s="10" t="s">
        <v>159</v>
      </c>
      <c r="D1611" s="10">
        <v>2024</v>
      </c>
      <c r="E1611" s="13">
        <v>12</v>
      </c>
      <c r="F1611" s="13" t="s">
        <v>1912</v>
      </c>
      <c r="G1611" s="13">
        <v>283320.00000000017</v>
      </c>
      <c r="H1611" s="13">
        <v>283552.00000000017</v>
      </c>
      <c r="I1611" s="13">
        <v>271036.00000000047</v>
      </c>
      <c r="J1611" s="13">
        <v>204002.00000000032</v>
      </c>
      <c r="K1611" s="13">
        <v>159716.00000000032</v>
      </c>
      <c r="L1611" s="13">
        <v>141307.00000000026</v>
      </c>
      <c r="M1611" s="13">
        <v>120780</v>
      </c>
      <c r="N1611" s="13">
        <v>96547.000000000058</v>
      </c>
      <c r="O1611" s="13">
        <v>90031.000000000044</v>
      </c>
      <c r="P1611" s="13">
        <v>74340.999999999971</v>
      </c>
      <c r="Q1611" s="13">
        <v>33057</v>
      </c>
      <c r="R1611" s="13">
        <v>33057</v>
      </c>
      <c r="S1611" s="13">
        <v>27557</v>
      </c>
      <c r="T1611" s="13">
        <v>27557</v>
      </c>
      <c r="U1611" s="13">
        <v>27557</v>
      </c>
      <c r="V1611" s="13">
        <v>15271</v>
      </c>
      <c r="W1611" s="13"/>
      <c r="X1611" s="13"/>
      <c r="Y1611" s="13"/>
      <c r="Z1611" s="13">
        <v>9139.3548387096835</v>
      </c>
      <c r="AA1611" s="13">
        <v>9146.8387096774259</v>
      </c>
      <c r="AB1611" s="13">
        <v>8743.0967741935638</v>
      </c>
      <c r="AC1611" s="13">
        <v>6580.7096774193651</v>
      </c>
      <c r="AD1611" s="13">
        <v>5152.1290322580744</v>
      </c>
      <c r="AE1611" s="13">
        <v>4558.290322580654</v>
      </c>
      <c r="AF1611" s="13">
        <v>3896.1290322580644</v>
      </c>
      <c r="AG1611" s="13">
        <v>3114.4193548387116</v>
      </c>
      <c r="AH1611" s="13">
        <v>2904.2258064516145</v>
      </c>
      <c r="AI1611" s="13">
        <v>2398.0967741935474</v>
      </c>
      <c r="AJ1611" s="13">
        <v>1066.3548387096773</v>
      </c>
      <c r="AK1611" s="13">
        <v>1066.3548387096773</v>
      </c>
      <c r="AL1611" s="13">
        <v>888.93548387096769</v>
      </c>
      <c r="AM1611" s="13">
        <v>888.93548387096769</v>
      </c>
      <c r="AN1611" s="13">
        <v>888.93548387096769</v>
      </c>
      <c r="AO1611" s="13">
        <v>492.61290322580646</v>
      </c>
      <c r="AP1611" s="13"/>
      <c r="AQ1611" s="13"/>
      <c r="AR1611" s="13"/>
      <c r="AS1611" s="13">
        <v>500</v>
      </c>
      <c r="AT1611" s="13">
        <v>455</v>
      </c>
      <c r="AU1611" s="13">
        <v>361</v>
      </c>
      <c r="AV1611" s="13">
        <v>157</v>
      </c>
      <c r="AW1611" s="13">
        <v>85</v>
      </c>
      <c r="AX1611" s="13">
        <v>64</v>
      </c>
      <c r="AY1611" s="13">
        <v>45</v>
      </c>
      <c r="AZ1611" s="13">
        <v>27</v>
      </c>
      <c r="BA1611" s="13">
        <v>23</v>
      </c>
      <c r="BB1611" s="13">
        <v>16</v>
      </c>
      <c r="BC1611" s="13">
        <v>3</v>
      </c>
      <c r="BD1611" s="13">
        <v>3</v>
      </c>
      <c r="BE1611" s="13">
        <v>2</v>
      </c>
      <c r="BF1611" s="13">
        <v>2</v>
      </c>
      <c r="BG1611" s="13">
        <v>2</v>
      </c>
      <c r="BH1611" s="13">
        <v>1</v>
      </c>
      <c r="BI1611" s="13"/>
      <c r="BJ1611" s="13"/>
      <c r="BK1611" s="13"/>
      <c r="BL1611" s="13">
        <v>16.129032258064516</v>
      </c>
      <c r="BM1611" s="13">
        <v>14.67741935483871</v>
      </c>
      <c r="BN1611" s="13">
        <v>11.64516129032258</v>
      </c>
      <c r="BO1611" s="13">
        <v>5.064516129032258</v>
      </c>
      <c r="BP1611" s="13">
        <v>2.7419354838709675</v>
      </c>
      <c r="BQ1611" s="13">
        <v>2.064516129032258</v>
      </c>
      <c r="BR1611" s="13">
        <v>1.4516129032258065</v>
      </c>
      <c r="BS1611" s="13">
        <v>0.87096774193548387</v>
      </c>
      <c r="BT1611" s="13">
        <v>0.74193548387096775</v>
      </c>
      <c r="BU1611" s="13">
        <v>0.5161290322580645</v>
      </c>
      <c r="BV1611" s="13">
        <v>9.6774193548387094E-2</v>
      </c>
      <c r="BW1611" s="13">
        <v>9.6774193548387094E-2</v>
      </c>
      <c r="BX1611" s="13">
        <v>6.4516129032258063E-2</v>
      </c>
      <c r="BY1611" s="13">
        <v>6.4516129032258063E-2</v>
      </c>
      <c r="BZ1611" s="13">
        <v>6.4516129032258063E-2</v>
      </c>
      <c r="CA1611" s="13">
        <v>3.2258064516129031E-2</v>
      </c>
      <c r="CB1611" s="13"/>
      <c r="CC1611" s="13"/>
      <c r="CD1611" s="13"/>
      <c r="CE1611" s="13">
        <v>204.14250000020257</v>
      </c>
    </row>
    <row r="1612" spans="1:83" x14ac:dyDescent="0.2">
      <c r="A1612" s="10" t="s">
        <v>29</v>
      </c>
      <c r="B1612" s="10">
        <v>810</v>
      </c>
      <c r="C1612" s="10" t="s">
        <v>103</v>
      </c>
      <c r="D1612" s="10">
        <v>2024</v>
      </c>
      <c r="E1612" s="13">
        <v>12</v>
      </c>
      <c r="F1612" s="13" t="s">
        <v>1913</v>
      </c>
      <c r="G1612" s="13">
        <v>475424.99999999889</v>
      </c>
      <c r="H1612" s="13">
        <v>475424.99999999901</v>
      </c>
      <c r="I1612" s="13">
        <v>454316.99999999895</v>
      </c>
      <c r="J1612" s="13">
        <v>354441.00000000076</v>
      </c>
      <c r="K1612" s="13">
        <v>281119.99999999994</v>
      </c>
      <c r="L1612" s="13">
        <v>263506.00000000035</v>
      </c>
      <c r="M1612" s="13">
        <v>237126.00000000035</v>
      </c>
      <c r="N1612" s="13">
        <v>212210.00000000035</v>
      </c>
      <c r="O1612" s="13">
        <v>195633.00000000038</v>
      </c>
      <c r="P1612" s="13">
        <v>173259.00000000032</v>
      </c>
      <c r="Q1612" s="13">
        <v>95779.000000000029</v>
      </c>
      <c r="R1612" s="13">
        <v>95779.000000000029</v>
      </c>
      <c r="S1612" s="13">
        <v>48279</v>
      </c>
      <c r="T1612" s="13">
        <v>38987</v>
      </c>
      <c r="U1612" s="13">
        <v>38987</v>
      </c>
      <c r="V1612" s="13">
        <v>15772</v>
      </c>
      <c r="W1612" s="13"/>
      <c r="X1612" s="13"/>
      <c r="Y1612" s="13"/>
      <c r="Z1612" s="13">
        <v>15336.290322580609</v>
      </c>
      <c r="AA1612" s="13">
        <v>15336.290322580613</v>
      </c>
      <c r="AB1612" s="13">
        <v>14655.38709677416</v>
      </c>
      <c r="AC1612" s="13">
        <v>11433.580645161315</v>
      </c>
      <c r="AD1612" s="13">
        <v>9068.3870967741914</v>
      </c>
      <c r="AE1612" s="13">
        <v>8500.1935483871075</v>
      </c>
      <c r="AF1612" s="13">
        <v>7649.2258064516245</v>
      </c>
      <c r="AG1612" s="13">
        <v>6845.4838709677533</v>
      </c>
      <c r="AH1612" s="13">
        <v>6310.741935483883</v>
      </c>
      <c r="AI1612" s="13">
        <v>5589.00000000001</v>
      </c>
      <c r="AJ1612" s="13">
        <v>3089.6451612903234</v>
      </c>
      <c r="AK1612" s="13">
        <v>3089.6451612903234</v>
      </c>
      <c r="AL1612" s="13">
        <v>1557.3870967741937</v>
      </c>
      <c r="AM1612" s="13">
        <v>1257.6451612903227</v>
      </c>
      <c r="AN1612" s="13">
        <v>1257.6451612903227</v>
      </c>
      <c r="AO1612" s="13">
        <v>508.77419354838707</v>
      </c>
      <c r="AP1612" s="13"/>
      <c r="AQ1612" s="13"/>
      <c r="AR1612" s="13"/>
      <c r="AS1612" s="13">
        <v>748</v>
      </c>
      <c r="AT1612" s="13">
        <v>711</v>
      </c>
      <c r="AU1612" s="13">
        <v>543</v>
      </c>
      <c r="AV1612" s="13">
        <v>236</v>
      </c>
      <c r="AW1612" s="13">
        <v>121</v>
      </c>
      <c r="AX1612" s="13">
        <v>101</v>
      </c>
      <c r="AY1612" s="13">
        <v>76</v>
      </c>
      <c r="AZ1612" s="13">
        <v>57</v>
      </c>
      <c r="BA1612" s="13">
        <v>47</v>
      </c>
      <c r="BB1612" s="13">
        <v>36</v>
      </c>
      <c r="BC1612" s="13">
        <v>12</v>
      </c>
      <c r="BD1612" s="13">
        <v>12</v>
      </c>
      <c r="BE1612" s="13">
        <v>4</v>
      </c>
      <c r="BF1612" s="13">
        <v>3</v>
      </c>
      <c r="BG1612" s="13">
        <v>3</v>
      </c>
      <c r="BH1612" s="13">
        <v>1</v>
      </c>
      <c r="BI1612" s="13"/>
      <c r="BJ1612" s="13"/>
      <c r="BK1612" s="13"/>
      <c r="BL1612" s="13">
        <v>24.129032258064516</v>
      </c>
      <c r="BM1612" s="13">
        <v>22.93548387096774</v>
      </c>
      <c r="BN1612" s="13">
        <v>17.516129032258064</v>
      </c>
      <c r="BO1612" s="13">
        <v>7.612903225806452</v>
      </c>
      <c r="BP1612" s="13">
        <v>3.903225806451613</v>
      </c>
      <c r="BQ1612" s="13">
        <v>3.2580645161290325</v>
      </c>
      <c r="BR1612" s="13">
        <v>2.4516129032258065</v>
      </c>
      <c r="BS1612" s="13">
        <v>1.8387096774193548</v>
      </c>
      <c r="BT1612" s="13">
        <v>1.5161290322580645</v>
      </c>
      <c r="BU1612" s="13">
        <v>1.1612903225806452</v>
      </c>
      <c r="BV1612" s="13">
        <v>0.38709677419354838</v>
      </c>
      <c r="BW1612" s="13">
        <v>0.38709677419354838</v>
      </c>
      <c r="BX1612" s="13">
        <v>0.12903225806451613</v>
      </c>
      <c r="BY1612" s="13">
        <v>9.6774193548387094E-2</v>
      </c>
      <c r="BZ1612" s="13">
        <v>9.6774193548387094E-2</v>
      </c>
      <c r="CA1612" s="13">
        <v>3.2258064516129031E-2</v>
      </c>
      <c r="CB1612" s="13"/>
      <c r="CC1612" s="13"/>
      <c r="CD1612" s="13"/>
      <c r="CE1612" s="13">
        <v>197.43750000057508</v>
      </c>
    </row>
    <row r="1613" spans="1:83" x14ac:dyDescent="0.2">
      <c r="A1613" s="10" t="s">
        <v>41</v>
      </c>
      <c r="B1613" s="10">
        <v>527</v>
      </c>
      <c r="C1613" s="10" t="s">
        <v>118</v>
      </c>
      <c r="D1613" s="10">
        <v>2024</v>
      </c>
      <c r="E1613" s="13">
        <v>12</v>
      </c>
      <c r="F1613" s="13" t="s">
        <v>1924</v>
      </c>
      <c r="G1613" s="13">
        <v>138838.00000000009</v>
      </c>
      <c r="H1613" s="13">
        <v>138838.00000000012</v>
      </c>
      <c r="I1613" s="13">
        <v>132787.00000000017</v>
      </c>
      <c r="J1613" s="13">
        <v>100644.99999999997</v>
      </c>
      <c r="K1613" s="13">
        <v>75629.000000000015</v>
      </c>
      <c r="L1613" s="13">
        <v>67684.000000000058</v>
      </c>
      <c r="M1613" s="13">
        <v>53893.999999999956</v>
      </c>
      <c r="N1613" s="13">
        <v>43189.999999999971</v>
      </c>
      <c r="O1613" s="13">
        <v>39814.999999999971</v>
      </c>
      <c r="P1613" s="13">
        <v>31722.999999999982</v>
      </c>
      <c r="Q1613" s="13">
        <v>15271</v>
      </c>
      <c r="R1613" s="13">
        <v>15271</v>
      </c>
      <c r="S1613" s="13">
        <v>15271</v>
      </c>
      <c r="T1613" s="13">
        <v>15271</v>
      </c>
      <c r="U1613" s="13">
        <v>15271</v>
      </c>
      <c r="V1613" s="13">
        <v>15271</v>
      </c>
      <c r="W1613" s="13"/>
      <c r="X1613" s="13"/>
      <c r="Y1613" s="13"/>
      <c r="Z1613" s="13">
        <v>4478.6451612903256</v>
      </c>
      <c r="AA1613" s="13">
        <v>4478.6451612903265</v>
      </c>
      <c r="AB1613" s="13">
        <v>4283.4516129032318</v>
      </c>
      <c r="AC1613" s="13">
        <v>3246.6129032258054</v>
      </c>
      <c r="AD1613" s="13">
        <v>2439.6451612903229</v>
      </c>
      <c r="AE1613" s="13">
        <v>2183.3548387096794</v>
      </c>
      <c r="AF1613" s="13">
        <v>1738.5161290322567</v>
      </c>
      <c r="AG1613" s="13">
        <v>1393.225806451612</v>
      </c>
      <c r="AH1613" s="13">
        <v>1284.3548387096764</v>
      </c>
      <c r="AI1613" s="13">
        <v>1023.3225806451607</v>
      </c>
      <c r="AJ1613" s="13">
        <v>492.61290322580646</v>
      </c>
      <c r="AK1613" s="13">
        <v>492.61290322580646</v>
      </c>
      <c r="AL1613" s="13">
        <v>492.61290322580646</v>
      </c>
      <c r="AM1613" s="13">
        <v>492.61290322580646</v>
      </c>
      <c r="AN1613" s="13">
        <v>492.61290322580646</v>
      </c>
      <c r="AO1613" s="13">
        <v>492.61290322580646</v>
      </c>
      <c r="AP1613" s="13"/>
      <c r="AQ1613" s="13"/>
      <c r="AR1613" s="13"/>
      <c r="AS1613" s="13">
        <v>250</v>
      </c>
      <c r="AT1613" s="13">
        <v>236</v>
      </c>
      <c r="AU1613" s="13">
        <v>185</v>
      </c>
      <c r="AV1613" s="13">
        <v>83</v>
      </c>
      <c r="AW1613" s="13">
        <v>42</v>
      </c>
      <c r="AX1613" s="13">
        <v>33</v>
      </c>
      <c r="AY1613" s="13">
        <v>20</v>
      </c>
      <c r="AZ1613" s="13">
        <v>12</v>
      </c>
      <c r="BA1613" s="13">
        <v>10</v>
      </c>
      <c r="BB1613" s="13">
        <v>6</v>
      </c>
      <c r="BC1613" s="13">
        <v>1</v>
      </c>
      <c r="BD1613" s="13">
        <v>1</v>
      </c>
      <c r="BE1613" s="13">
        <v>1</v>
      </c>
      <c r="BF1613" s="13">
        <v>1</v>
      </c>
      <c r="BG1613" s="13">
        <v>1</v>
      </c>
      <c r="BH1613" s="13">
        <v>1</v>
      </c>
      <c r="BI1613" s="13"/>
      <c r="BJ1613" s="13"/>
      <c r="BK1613" s="13"/>
      <c r="BL1613" s="13">
        <v>8.064516129032258</v>
      </c>
      <c r="BM1613" s="13">
        <v>7.612903225806452</v>
      </c>
      <c r="BN1613" s="13">
        <v>5.967741935483871</v>
      </c>
      <c r="BO1613" s="13">
        <v>2.6774193548387095</v>
      </c>
      <c r="BP1613" s="13">
        <v>1.3548387096774193</v>
      </c>
      <c r="BQ1613" s="13">
        <v>1.064516129032258</v>
      </c>
      <c r="BR1613" s="13">
        <v>0.64516129032258063</v>
      </c>
      <c r="BS1613" s="13">
        <v>0.38709677419354838</v>
      </c>
      <c r="BT1613" s="13">
        <v>0.32258064516129031</v>
      </c>
      <c r="BU1613" s="13">
        <v>0.19354838709677419</v>
      </c>
      <c r="BV1613" s="13">
        <v>3.2258064516129031E-2</v>
      </c>
      <c r="BW1613" s="13">
        <v>3.2258064516129031E-2</v>
      </c>
      <c r="BX1613" s="13">
        <v>3.2258064516129031E-2</v>
      </c>
      <c r="BY1613" s="13">
        <v>3.2258064516129031E-2</v>
      </c>
      <c r="BZ1613" s="13">
        <v>3.2258064516129031E-2</v>
      </c>
      <c r="CA1613" s="13">
        <v>3.2258064516129031E-2</v>
      </c>
      <c r="CB1613" s="13"/>
      <c r="CC1613" s="13"/>
      <c r="CD1613" s="13"/>
      <c r="CE1613" s="13">
        <v>198.4475000005518</v>
      </c>
    </row>
    <row r="1614" spans="1:83" x14ac:dyDescent="0.2">
      <c r="A1614" s="10" t="s">
        <v>41</v>
      </c>
      <c r="B1614" s="10">
        <v>807</v>
      </c>
      <c r="C1614" s="10" t="s">
        <v>155</v>
      </c>
      <c r="D1614" s="10">
        <v>2024</v>
      </c>
      <c r="E1614" s="13">
        <v>12</v>
      </c>
      <c r="F1614" s="13" t="s">
        <v>1925</v>
      </c>
      <c r="G1614" s="13">
        <v>114810.00000000031</v>
      </c>
      <c r="H1614" s="13">
        <v>114810.00000000028</v>
      </c>
      <c r="I1614" s="13">
        <v>108736.00000000001</v>
      </c>
      <c r="J1614" s="13">
        <v>84842.999999999956</v>
      </c>
      <c r="K1614" s="13">
        <v>65884.999999999956</v>
      </c>
      <c r="L1614" s="13">
        <v>59360.999999999956</v>
      </c>
      <c r="M1614" s="13">
        <v>48605.999999999949</v>
      </c>
      <c r="N1614" s="13">
        <v>35273</v>
      </c>
      <c r="O1614" s="13">
        <v>24933.999999999985</v>
      </c>
      <c r="P1614" s="13">
        <v>12206.000000000007</v>
      </c>
      <c r="Q1614" s="13">
        <v>8109.0000000000027</v>
      </c>
      <c r="R1614" s="13">
        <v>8109.0000000000027</v>
      </c>
      <c r="S1614" s="13">
        <v>8109.0000000000027</v>
      </c>
      <c r="T1614" s="13"/>
      <c r="U1614" s="13"/>
      <c r="V1614" s="13"/>
      <c r="W1614" s="13"/>
      <c r="X1614" s="13"/>
      <c r="Y1614" s="13"/>
      <c r="Z1614" s="13">
        <v>3703.5483870967842</v>
      </c>
      <c r="AA1614" s="13">
        <v>3703.5483870967832</v>
      </c>
      <c r="AB1614" s="13">
        <v>3507.6129032258068</v>
      </c>
      <c r="AC1614" s="13">
        <v>2736.8709677419342</v>
      </c>
      <c r="AD1614" s="13">
        <v>2125.3225806451601</v>
      </c>
      <c r="AE1614" s="13">
        <v>1914.870967741934</v>
      </c>
      <c r="AF1614" s="13">
        <v>1567.9354838709662</v>
      </c>
      <c r="AG1614" s="13">
        <v>1137.8387096774193</v>
      </c>
      <c r="AH1614" s="13">
        <v>804.32258064516077</v>
      </c>
      <c r="AI1614" s="13">
        <v>393.7419354838712</v>
      </c>
      <c r="AJ1614" s="13">
        <v>261.58064516129042</v>
      </c>
      <c r="AK1614" s="13">
        <v>261.58064516129042</v>
      </c>
      <c r="AL1614" s="13">
        <v>261.58064516129042</v>
      </c>
      <c r="AM1614" s="13"/>
      <c r="AN1614" s="13"/>
      <c r="AO1614" s="13"/>
      <c r="AP1614" s="13"/>
      <c r="AQ1614" s="13"/>
      <c r="AR1614" s="13"/>
      <c r="AS1614" s="13">
        <v>205</v>
      </c>
      <c r="AT1614" s="13">
        <v>196</v>
      </c>
      <c r="AU1614" s="13">
        <v>147</v>
      </c>
      <c r="AV1614" s="13">
        <v>73</v>
      </c>
      <c r="AW1614" s="13">
        <v>41</v>
      </c>
      <c r="AX1614" s="13">
        <v>34</v>
      </c>
      <c r="AY1614" s="13">
        <v>24</v>
      </c>
      <c r="AZ1614" s="13">
        <v>14</v>
      </c>
      <c r="BA1614" s="13">
        <v>8</v>
      </c>
      <c r="BB1614" s="13">
        <v>2</v>
      </c>
      <c r="BC1614" s="13">
        <v>1</v>
      </c>
      <c r="BD1614" s="13">
        <v>1</v>
      </c>
      <c r="BE1614" s="13">
        <v>1</v>
      </c>
      <c r="BF1614" s="13"/>
      <c r="BG1614" s="13"/>
      <c r="BH1614" s="13"/>
      <c r="BI1614" s="13"/>
      <c r="BJ1614" s="13"/>
      <c r="BK1614" s="13"/>
      <c r="BL1614" s="13">
        <v>6.612903225806452</v>
      </c>
      <c r="BM1614" s="13">
        <v>6.32258064516129</v>
      </c>
      <c r="BN1614" s="13">
        <v>4.741935483870968</v>
      </c>
      <c r="BO1614" s="13">
        <v>2.3548387096774195</v>
      </c>
      <c r="BP1614" s="13">
        <v>1.3225806451612903</v>
      </c>
      <c r="BQ1614" s="13">
        <v>1.096774193548387</v>
      </c>
      <c r="BR1614" s="13">
        <v>0.77419354838709675</v>
      </c>
      <c r="BS1614" s="13">
        <v>0.45161290322580644</v>
      </c>
      <c r="BT1614" s="13">
        <v>0.25806451612903225</v>
      </c>
      <c r="BU1614" s="13">
        <v>6.4516129032258063E-2</v>
      </c>
      <c r="BV1614" s="13">
        <v>3.2258064516129031E-2</v>
      </c>
      <c r="BW1614" s="13">
        <v>3.2258064516129031E-2</v>
      </c>
      <c r="BX1614" s="13">
        <v>3.2258064516129031E-2</v>
      </c>
      <c r="BY1614" s="13"/>
      <c r="BZ1614" s="13"/>
      <c r="CA1614" s="13"/>
      <c r="CB1614" s="13"/>
      <c r="CC1614" s="13"/>
      <c r="CD1614" s="13"/>
      <c r="CE1614" s="13">
        <v>155.40583333314862</v>
      </c>
    </row>
    <row r="1615" spans="1:83" x14ac:dyDescent="0.2">
      <c r="A1615" s="10" t="s">
        <v>41</v>
      </c>
      <c r="B1615" s="10">
        <v>525</v>
      </c>
      <c r="C1615" s="10" t="s">
        <v>125</v>
      </c>
      <c r="D1615" s="10">
        <v>2024</v>
      </c>
      <c r="E1615" s="13">
        <v>12</v>
      </c>
      <c r="F1615" s="13" t="s">
        <v>1923</v>
      </c>
      <c r="G1615" s="13">
        <v>11058</v>
      </c>
      <c r="H1615" s="13">
        <v>11058</v>
      </c>
      <c r="I1615" s="13">
        <v>10033</v>
      </c>
      <c r="J1615" s="13">
        <v>6695</v>
      </c>
      <c r="K1615" s="13">
        <v>4105</v>
      </c>
      <c r="L1615" s="13">
        <v>3297</v>
      </c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>
        <v>356.70967741935482</v>
      </c>
      <c r="AA1615" s="13">
        <v>356.70967741935482</v>
      </c>
      <c r="AB1615" s="13">
        <v>323.64516129032256</v>
      </c>
      <c r="AC1615" s="13">
        <v>215.96774193548387</v>
      </c>
      <c r="AD1615" s="13">
        <v>132.41935483870967</v>
      </c>
      <c r="AE1615" s="13">
        <v>106.35483870967742</v>
      </c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>
        <v>27</v>
      </c>
      <c r="AT1615" s="13">
        <v>27</v>
      </c>
      <c r="AU1615" s="13">
        <v>18</v>
      </c>
      <c r="AV1615" s="13">
        <v>8</v>
      </c>
      <c r="AW1615" s="13">
        <v>4</v>
      </c>
      <c r="AX1615" s="13">
        <v>3</v>
      </c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>
        <v>0.87096774193548387</v>
      </c>
      <c r="BM1615" s="13">
        <v>0.87096774193548387</v>
      </c>
      <c r="BN1615" s="13">
        <v>0.58064516129032262</v>
      </c>
      <c r="BO1615" s="13">
        <v>0.25806451612903225</v>
      </c>
      <c r="BP1615" s="13">
        <v>0.12903225806451613</v>
      </c>
      <c r="BQ1615" s="13">
        <v>9.6774193548387094E-2</v>
      </c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>
        <v>37.229166666737292</v>
      </c>
    </row>
    <row r="1616" spans="1:83" x14ac:dyDescent="0.2">
      <c r="A1616" s="10" t="s">
        <v>37</v>
      </c>
      <c r="B1616" s="10">
        <v>896</v>
      </c>
      <c r="C1616" s="10" t="s">
        <v>196</v>
      </c>
      <c r="D1616" s="10">
        <v>2024</v>
      </c>
      <c r="E1616" s="13">
        <v>11</v>
      </c>
      <c r="F1616" s="13" t="s">
        <v>1930</v>
      </c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>
        <v>8</v>
      </c>
    </row>
    <row r="1617" spans="1:83" x14ac:dyDescent="0.2">
      <c r="A1617" s="10" t="s">
        <v>37</v>
      </c>
      <c r="B1617" s="10">
        <v>520</v>
      </c>
      <c r="C1617" s="10" t="s">
        <v>101</v>
      </c>
      <c r="D1617" s="10">
        <v>2024</v>
      </c>
      <c r="E1617" s="13">
        <v>11</v>
      </c>
      <c r="F1617" s="13" t="s">
        <v>1926</v>
      </c>
      <c r="G1617" s="13">
        <v>17068.649999999994</v>
      </c>
      <c r="H1617" s="13">
        <v>17068.649999999991</v>
      </c>
      <c r="I1617" s="13">
        <v>13872.999999999984</v>
      </c>
      <c r="J1617" s="13">
        <v>9907.9999999999964</v>
      </c>
      <c r="K1617" s="13">
        <v>7463.0000000000018</v>
      </c>
      <c r="L1617" s="13">
        <v>6606.0000000000018</v>
      </c>
      <c r="M1617" s="13">
        <v>6606.0000000000018</v>
      </c>
      <c r="N1617" s="13">
        <v>3972</v>
      </c>
      <c r="O1617" s="13">
        <v>3972</v>
      </c>
      <c r="P1617" s="13">
        <v>3972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>
        <v>1706.8649999999993</v>
      </c>
      <c r="AA1617" s="13">
        <v>1706.8649999999991</v>
      </c>
      <c r="AB1617" s="13">
        <v>1387.2999999999984</v>
      </c>
      <c r="AC1617" s="13">
        <v>990.79999999999961</v>
      </c>
      <c r="AD1617" s="13">
        <v>746.30000000000018</v>
      </c>
      <c r="AE1617" s="13">
        <v>660.60000000000014</v>
      </c>
      <c r="AF1617" s="13">
        <v>660.60000000000014</v>
      </c>
      <c r="AG1617" s="13">
        <v>397.2</v>
      </c>
      <c r="AH1617" s="13">
        <v>397.2</v>
      </c>
      <c r="AI1617" s="13">
        <v>397.2</v>
      </c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>
        <v>51</v>
      </c>
      <c r="AT1617" s="13">
        <v>50</v>
      </c>
      <c r="AU1617" s="13">
        <v>22</v>
      </c>
      <c r="AV1617" s="13">
        <v>8</v>
      </c>
      <c r="AW1617" s="13">
        <v>4</v>
      </c>
      <c r="AX1617" s="13">
        <v>3</v>
      </c>
      <c r="AY1617" s="13">
        <v>3</v>
      </c>
      <c r="AZ1617" s="13">
        <v>1</v>
      </c>
      <c r="BA1617" s="13">
        <v>1</v>
      </c>
      <c r="BB1617" s="13">
        <v>1</v>
      </c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>
        <v>5.0999999999999996</v>
      </c>
      <c r="BM1617" s="13">
        <v>5</v>
      </c>
      <c r="BN1617" s="13">
        <v>2.2000000000000002</v>
      </c>
      <c r="BO1617" s="13">
        <v>0.8</v>
      </c>
      <c r="BP1617" s="13">
        <v>0.4</v>
      </c>
      <c r="BQ1617" s="13">
        <v>0.3</v>
      </c>
      <c r="BR1617" s="13">
        <v>0.3</v>
      </c>
      <c r="BS1617" s="13">
        <v>0.1</v>
      </c>
      <c r="BT1617" s="13">
        <v>0.1</v>
      </c>
      <c r="BU1617" s="13">
        <v>0.1</v>
      </c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>
        <v>16</v>
      </c>
    </row>
    <row r="1618" spans="1:83" x14ac:dyDescent="0.2">
      <c r="A1618" s="10" t="s">
        <v>37</v>
      </c>
      <c r="B1618" s="10">
        <v>544</v>
      </c>
      <c r="C1618" s="10" t="s">
        <v>99</v>
      </c>
      <c r="D1618" s="10">
        <v>2024</v>
      </c>
      <c r="E1618" s="13">
        <v>11</v>
      </c>
      <c r="F1618" s="13" t="s">
        <v>1931</v>
      </c>
      <c r="G1618" s="13">
        <v>30471.550000000014</v>
      </c>
      <c r="H1618" s="13">
        <v>30471.550000000014</v>
      </c>
      <c r="I1618" s="13">
        <v>26947.950000000008</v>
      </c>
      <c r="J1618" s="13">
        <v>15253.999999999993</v>
      </c>
      <c r="K1618" s="13">
        <v>10693.999999999993</v>
      </c>
      <c r="L1618" s="13">
        <v>6202.9999999999964</v>
      </c>
      <c r="M1618" s="13">
        <v>5112</v>
      </c>
      <c r="N1618" s="13">
        <v>5112</v>
      </c>
      <c r="O1618" s="13">
        <v>3601</v>
      </c>
      <c r="P1618" s="13">
        <v>3601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>
        <v>3047.1550000000016</v>
      </c>
      <c r="AA1618" s="13">
        <v>3047.1550000000016</v>
      </c>
      <c r="AB1618" s="13">
        <v>2694.795000000001</v>
      </c>
      <c r="AC1618" s="13">
        <v>1525.3999999999992</v>
      </c>
      <c r="AD1618" s="13">
        <v>1069.3999999999992</v>
      </c>
      <c r="AE1618" s="13">
        <v>620.29999999999961</v>
      </c>
      <c r="AF1618" s="13">
        <v>511.2</v>
      </c>
      <c r="AG1618" s="13">
        <v>511.2</v>
      </c>
      <c r="AH1618" s="13">
        <v>360.1</v>
      </c>
      <c r="AI1618" s="13">
        <v>360.1</v>
      </c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>
        <v>90</v>
      </c>
      <c r="AT1618" s="13">
        <v>86</v>
      </c>
      <c r="AU1618" s="13">
        <v>51</v>
      </c>
      <c r="AV1618" s="13">
        <v>16</v>
      </c>
      <c r="AW1618" s="13">
        <v>8</v>
      </c>
      <c r="AX1618" s="13">
        <v>3</v>
      </c>
      <c r="AY1618" s="13">
        <v>2</v>
      </c>
      <c r="AZ1618" s="13">
        <v>2</v>
      </c>
      <c r="BA1618" s="13">
        <v>1</v>
      </c>
      <c r="BB1618" s="13">
        <v>1</v>
      </c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>
        <v>9</v>
      </c>
      <c r="BM1618" s="13">
        <v>8.6</v>
      </c>
      <c r="BN1618" s="13">
        <v>5.0999999999999996</v>
      </c>
      <c r="BO1618" s="13">
        <v>1.6</v>
      </c>
      <c r="BP1618" s="13">
        <v>0.8</v>
      </c>
      <c r="BQ1618" s="13">
        <v>0.3</v>
      </c>
      <c r="BR1618" s="13">
        <v>0.2</v>
      </c>
      <c r="BS1618" s="13">
        <v>0.2</v>
      </c>
      <c r="BT1618" s="13">
        <v>0.1</v>
      </c>
      <c r="BU1618" s="13">
        <v>0.1</v>
      </c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>
        <v>10.59</v>
      </c>
    </row>
    <row r="1619" spans="1:83" x14ac:dyDescent="0.2">
      <c r="A1619" s="10" t="s">
        <v>37</v>
      </c>
      <c r="B1619" s="10">
        <v>835</v>
      </c>
      <c r="C1619" s="10" t="s">
        <v>121</v>
      </c>
      <c r="D1619" s="10">
        <v>2024</v>
      </c>
      <c r="E1619" s="13">
        <v>11</v>
      </c>
      <c r="F1619" s="13" t="s">
        <v>1928</v>
      </c>
      <c r="G1619" s="13">
        <v>2290</v>
      </c>
      <c r="H1619" s="13">
        <v>2290</v>
      </c>
      <c r="I1619" s="13">
        <v>2082</v>
      </c>
      <c r="J1619" s="13">
        <v>1616</v>
      </c>
      <c r="K1619" s="13">
        <v>1049</v>
      </c>
      <c r="L1619" s="13">
        <v>1049</v>
      </c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>
        <v>229</v>
      </c>
      <c r="AA1619" s="13">
        <v>229</v>
      </c>
      <c r="AB1619" s="13">
        <v>208.2</v>
      </c>
      <c r="AC1619" s="13">
        <v>161.6</v>
      </c>
      <c r="AD1619" s="13">
        <v>104.9</v>
      </c>
      <c r="AE1619" s="13">
        <v>104.9</v>
      </c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>
        <v>6</v>
      </c>
      <c r="AT1619" s="13">
        <v>5</v>
      </c>
      <c r="AU1619" s="13">
        <v>3</v>
      </c>
      <c r="AV1619" s="13">
        <v>2</v>
      </c>
      <c r="AW1619" s="13">
        <v>1</v>
      </c>
      <c r="AX1619" s="13">
        <v>1</v>
      </c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>
        <v>0.6</v>
      </c>
      <c r="BM1619" s="13">
        <v>0.5</v>
      </c>
      <c r="BN1619" s="13">
        <v>0.3</v>
      </c>
      <c r="BO1619" s="13">
        <v>0.2</v>
      </c>
      <c r="BP1619" s="13">
        <v>0.1</v>
      </c>
      <c r="BQ1619" s="13">
        <v>0.1</v>
      </c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</row>
    <row r="1620" spans="1:83" x14ac:dyDescent="0.2">
      <c r="A1620" s="10" t="s">
        <v>37</v>
      </c>
      <c r="B1620" s="10">
        <v>543</v>
      </c>
      <c r="C1620" s="10" t="s">
        <v>110</v>
      </c>
      <c r="D1620" s="10">
        <v>2024</v>
      </c>
      <c r="E1620" s="13">
        <v>11</v>
      </c>
      <c r="F1620" s="13" t="s">
        <v>1929</v>
      </c>
      <c r="G1620" s="13">
        <v>9603</v>
      </c>
      <c r="H1620" s="13">
        <v>9603</v>
      </c>
      <c r="I1620" s="13">
        <v>8521</v>
      </c>
      <c r="J1620" s="13">
        <v>6801</v>
      </c>
      <c r="K1620" s="13">
        <v>6145</v>
      </c>
      <c r="L1620" s="13">
        <v>6145</v>
      </c>
      <c r="M1620" s="13">
        <v>6145</v>
      </c>
      <c r="N1620" s="13">
        <v>6145</v>
      </c>
      <c r="O1620" s="13">
        <v>6145</v>
      </c>
      <c r="P1620" s="13">
        <v>6145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>
        <v>960.3</v>
      </c>
      <c r="AA1620" s="13">
        <v>960.3</v>
      </c>
      <c r="AB1620" s="13">
        <v>852.1</v>
      </c>
      <c r="AC1620" s="13">
        <v>680.1</v>
      </c>
      <c r="AD1620" s="13">
        <v>614.5</v>
      </c>
      <c r="AE1620" s="13">
        <v>614.5</v>
      </c>
      <c r="AF1620" s="13">
        <v>614.5</v>
      </c>
      <c r="AG1620" s="13">
        <v>614.5</v>
      </c>
      <c r="AH1620" s="13">
        <v>614.5</v>
      </c>
      <c r="AI1620" s="13">
        <v>614.5</v>
      </c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>
        <v>18</v>
      </c>
      <c r="AT1620" s="13">
        <v>17</v>
      </c>
      <c r="AU1620" s="13">
        <v>8</v>
      </c>
      <c r="AV1620" s="13">
        <v>3</v>
      </c>
      <c r="AW1620" s="13">
        <v>2</v>
      </c>
      <c r="AX1620" s="13">
        <v>2</v>
      </c>
      <c r="AY1620" s="13">
        <v>2</v>
      </c>
      <c r="AZ1620" s="13">
        <v>2</v>
      </c>
      <c r="BA1620" s="13">
        <v>2</v>
      </c>
      <c r="BB1620" s="13">
        <v>2</v>
      </c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>
        <v>1.8</v>
      </c>
      <c r="BM1620" s="13">
        <v>1.7</v>
      </c>
      <c r="BN1620" s="13">
        <v>0.8</v>
      </c>
      <c r="BO1620" s="13">
        <v>0.3</v>
      </c>
      <c r="BP1620" s="13">
        <v>0.2</v>
      </c>
      <c r="BQ1620" s="13">
        <v>0.2</v>
      </c>
      <c r="BR1620" s="13">
        <v>0.2</v>
      </c>
      <c r="BS1620" s="13">
        <v>0.2</v>
      </c>
      <c r="BT1620" s="13">
        <v>0.2</v>
      </c>
      <c r="BU1620" s="13">
        <v>0.2</v>
      </c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>
        <v>3.78</v>
      </c>
    </row>
    <row r="1621" spans="1:83" x14ac:dyDescent="0.2">
      <c r="A1621" s="10" t="s">
        <v>37</v>
      </c>
      <c r="B1621" s="10">
        <v>517</v>
      </c>
      <c r="C1621" s="10" t="s">
        <v>165</v>
      </c>
      <c r="D1621" s="10">
        <v>2024</v>
      </c>
      <c r="E1621" s="13">
        <v>11</v>
      </c>
      <c r="F1621" s="13" t="s">
        <v>1927</v>
      </c>
      <c r="G1621" s="13">
        <v>4062</v>
      </c>
      <c r="H1621" s="13">
        <v>4062</v>
      </c>
      <c r="I1621" s="13">
        <v>3497</v>
      </c>
      <c r="J1621" s="13">
        <v>1582</v>
      </c>
      <c r="K1621" s="13">
        <v>854</v>
      </c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>
        <v>406.2</v>
      </c>
      <c r="AA1621" s="13">
        <v>406.2</v>
      </c>
      <c r="AB1621" s="13">
        <v>349.7</v>
      </c>
      <c r="AC1621" s="13">
        <v>158.19999999999999</v>
      </c>
      <c r="AD1621" s="13">
        <v>85.4</v>
      </c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>
        <v>13</v>
      </c>
      <c r="AT1621" s="13">
        <v>13</v>
      </c>
      <c r="AU1621" s="13">
        <v>9</v>
      </c>
      <c r="AV1621" s="13">
        <v>2</v>
      </c>
      <c r="AW1621" s="13">
        <v>1</v>
      </c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>
        <v>1.3</v>
      </c>
      <c r="BM1621" s="13">
        <v>1.3</v>
      </c>
      <c r="BN1621" s="13">
        <v>0.9</v>
      </c>
      <c r="BO1621" s="13">
        <v>0.2</v>
      </c>
      <c r="BP1621" s="13">
        <v>0.1</v>
      </c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</row>
    <row r="1622" spans="1:83" x14ac:dyDescent="0.2">
      <c r="A1622" s="10" t="s">
        <v>33</v>
      </c>
      <c r="B1622" s="10">
        <v>832</v>
      </c>
      <c r="C1622" s="10" t="s">
        <v>115</v>
      </c>
      <c r="D1622" s="10">
        <v>2024</v>
      </c>
      <c r="E1622" s="13">
        <v>11</v>
      </c>
      <c r="F1622" s="13" t="s">
        <v>1936</v>
      </c>
      <c r="G1622" s="13">
        <v>125009.59999999977</v>
      </c>
      <c r="H1622" s="13">
        <v>125009.59999999977</v>
      </c>
      <c r="I1622" s="13">
        <v>122132.79999999978</v>
      </c>
      <c r="J1622" s="13">
        <v>103555.99999999978</v>
      </c>
      <c r="K1622" s="13">
        <v>81692.999999999942</v>
      </c>
      <c r="L1622" s="13">
        <v>76393.999999999942</v>
      </c>
      <c r="M1622" s="13">
        <v>70176</v>
      </c>
      <c r="N1622" s="13">
        <v>58502.000000000007</v>
      </c>
      <c r="O1622" s="13">
        <v>41511.999999999978</v>
      </c>
      <c r="P1622" s="13">
        <v>41511.999999999978</v>
      </c>
      <c r="Q1622" s="13">
        <v>21500.000000000004</v>
      </c>
      <c r="R1622" s="13">
        <v>21500.000000000004</v>
      </c>
      <c r="S1622" s="13">
        <v>10499.999999999998</v>
      </c>
      <c r="T1622" s="13">
        <v>10499.999999999998</v>
      </c>
      <c r="U1622" s="13">
        <v>10499.999999999998</v>
      </c>
      <c r="V1622" s="13"/>
      <c r="W1622" s="13"/>
      <c r="X1622" s="13"/>
      <c r="Y1622" s="13"/>
      <c r="Z1622" s="13">
        <v>12500.959999999977</v>
      </c>
      <c r="AA1622" s="13">
        <v>12500.959999999977</v>
      </c>
      <c r="AB1622" s="13">
        <v>12213.279999999979</v>
      </c>
      <c r="AC1622" s="13">
        <v>10355.599999999979</v>
      </c>
      <c r="AD1622" s="13">
        <v>8169.2999999999938</v>
      </c>
      <c r="AE1622" s="13">
        <v>7639.3999999999942</v>
      </c>
      <c r="AF1622" s="13">
        <v>7017.6</v>
      </c>
      <c r="AG1622" s="13">
        <v>5850.2000000000007</v>
      </c>
      <c r="AH1622" s="13">
        <v>4151.199999999998</v>
      </c>
      <c r="AI1622" s="13">
        <v>4151.199999999998</v>
      </c>
      <c r="AJ1622" s="13">
        <v>2150.0000000000005</v>
      </c>
      <c r="AK1622" s="13">
        <v>2150.0000000000005</v>
      </c>
      <c r="AL1622" s="13">
        <v>1049.9999999999998</v>
      </c>
      <c r="AM1622" s="13">
        <v>1049.9999999999998</v>
      </c>
      <c r="AN1622" s="13">
        <v>1049.9999999999998</v>
      </c>
      <c r="AO1622" s="13"/>
      <c r="AP1622" s="13"/>
      <c r="AQ1622" s="13"/>
      <c r="AR1622" s="13"/>
      <c r="AS1622" s="13">
        <v>169</v>
      </c>
      <c r="AT1622" s="13">
        <v>159</v>
      </c>
      <c r="AU1622" s="13">
        <v>134</v>
      </c>
      <c r="AV1622" s="13">
        <v>74</v>
      </c>
      <c r="AW1622" s="13">
        <v>40</v>
      </c>
      <c r="AX1622" s="13">
        <v>34</v>
      </c>
      <c r="AY1622" s="13">
        <v>28</v>
      </c>
      <c r="AZ1622" s="13">
        <v>19</v>
      </c>
      <c r="BA1622" s="13">
        <v>9</v>
      </c>
      <c r="BB1622" s="13">
        <v>9</v>
      </c>
      <c r="BC1622" s="13">
        <v>3</v>
      </c>
      <c r="BD1622" s="13">
        <v>3</v>
      </c>
      <c r="BE1622" s="13">
        <v>1</v>
      </c>
      <c r="BF1622" s="13">
        <v>1</v>
      </c>
      <c r="BG1622" s="13">
        <v>1</v>
      </c>
      <c r="BH1622" s="13"/>
      <c r="BI1622" s="13"/>
      <c r="BJ1622" s="13"/>
      <c r="BK1622" s="13"/>
      <c r="BL1622" s="13">
        <v>16.899999999999999</v>
      </c>
      <c r="BM1622" s="13">
        <v>15.9</v>
      </c>
      <c r="BN1622" s="13">
        <v>13.4</v>
      </c>
      <c r="BO1622" s="13">
        <v>7.4</v>
      </c>
      <c r="BP1622" s="13">
        <v>4</v>
      </c>
      <c r="BQ1622" s="13">
        <v>3.4</v>
      </c>
      <c r="BR1622" s="13">
        <v>2.8</v>
      </c>
      <c r="BS1622" s="13">
        <v>1.9</v>
      </c>
      <c r="BT1622" s="13">
        <v>0.9</v>
      </c>
      <c r="BU1622" s="13">
        <v>0.9</v>
      </c>
      <c r="BV1622" s="13">
        <v>0.3</v>
      </c>
      <c r="BW1622" s="13">
        <v>0.3</v>
      </c>
      <c r="BX1622" s="13">
        <v>0.1</v>
      </c>
      <c r="BY1622" s="13">
        <v>0.1</v>
      </c>
      <c r="BZ1622" s="13">
        <v>0.1</v>
      </c>
      <c r="CA1622" s="13"/>
      <c r="CB1622" s="13"/>
      <c r="CC1622" s="13"/>
      <c r="CD1622" s="13"/>
      <c r="CE1622" s="13">
        <v>67.713888889120426</v>
      </c>
    </row>
    <row r="1623" spans="1:83" x14ac:dyDescent="0.2">
      <c r="A1623" s="10" t="s">
        <v>33</v>
      </c>
      <c r="B1623" s="10"/>
      <c r="C1623" s="10"/>
      <c r="D1623" s="10">
        <v>2024</v>
      </c>
      <c r="E1623" s="13">
        <v>11</v>
      </c>
      <c r="F1623" s="13" t="s">
        <v>1935</v>
      </c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>
        <v>8</v>
      </c>
    </row>
    <row r="1624" spans="1:83" x14ac:dyDescent="0.2">
      <c r="A1624" s="10" t="s">
        <v>33</v>
      </c>
      <c r="B1624" s="10">
        <v>889</v>
      </c>
      <c r="C1624" s="10" t="s">
        <v>106</v>
      </c>
      <c r="D1624" s="10">
        <v>2024</v>
      </c>
      <c r="E1624" s="13">
        <v>11</v>
      </c>
      <c r="F1624" s="13" t="s">
        <v>1934</v>
      </c>
      <c r="G1624" s="13">
        <v>65211.549999999959</v>
      </c>
      <c r="H1624" s="13">
        <v>65211.549999999952</v>
      </c>
      <c r="I1624" s="13">
        <v>62559.849999999969</v>
      </c>
      <c r="J1624" s="13">
        <v>43568.999999999978</v>
      </c>
      <c r="K1624" s="13">
        <v>34363.999999999985</v>
      </c>
      <c r="L1624" s="13">
        <v>30122.999999999978</v>
      </c>
      <c r="M1624" s="13">
        <v>27979.999999999978</v>
      </c>
      <c r="N1624" s="13">
        <v>21521.999999999971</v>
      </c>
      <c r="O1624" s="13">
        <v>14784.000000000009</v>
      </c>
      <c r="P1624" s="13">
        <v>14784.000000000009</v>
      </c>
      <c r="Q1624" s="13">
        <v>5722</v>
      </c>
      <c r="R1624" s="13">
        <v>5722</v>
      </c>
      <c r="S1624" s="13"/>
      <c r="T1624" s="13"/>
      <c r="U1624" s="13"/>
      <c r="V1624" s="13"/>
      <c r="W1624" s="13"/>
      <c r="X1624" s="13"/>
      <c r="Y1624" s="13"/>
      <c r="Z1624" s="13">
        <v>6521.1549999999961</v>
      </c>
      <c r="AA1624" s="13">
        <v>6521.1549999999952</v>
      </c>
      <c r="AB1624" s="13">
        <v>6255.9849999999969</v>
      </c>
      <c r="AC1624" s="13">
        <v>4356.8999999999978</v>
      </c>
      <c r="AD1624" s="13">
        <v>3436.3999999999987</v>
      </c>
      <c r="AE1624" s="13">
        <v>3012.2999999999979</v>
      </c>
      <c r="AF1624" s="13">
        <v>2797.9999999999977</v>
      </c>
      <c r="AG1624" s="13">
        <v>2152.1999999999971</v>
      </c>
      <c r="AH1624" s="13">
        <v>1478.400000000001</v>
      </c>
      <c r="AI1624" s="13">
        <v>1478.400000000001</v>
      </c>
      <c r="AJ1624" s="13">
        <v>572.20000000000005</v>
      </c>
      <c r="AK1624" s="13">
        <v>572.20000000000005</v>
      </c>
      <c r="AL1624" s="13"/>
      <c r="AM1624" s="13"/>
      <c r="AN1624" s="13"/>
      <c r="AO1624" s="13"/>
      <c r="AP1624" s="13"/>
      <c r="AQ1624" s="13"/>
      <c r="AR1624" s="13"/>
      <c r="AS1624" s="13">
        <v>129</v>
      </c>
      <c r="AT1624" s="13">
        <v>114</v>
      </c>
      <c r="AU1624" s="13">
        <v>91</v>
      </c>
      <c r="AV1624" s="13">
        <v>35</v>
      </c>
      <c r="AW1624" s="13">
        <v>20</v>
      </c>
      <c r="AX1624" s="13">
        <v>15</v>
      </c>
      <c r="AY1624" s="13">
        <v>13</v>
      </c>
      <c r="AZ1624" s="13">
        <v>8</v>
      </c>
      <c r="BA1624" s="13">
        <v>4</v>
      </c>
      <c r="BB1624" s="13">
        <v>4</v>
      </c>
      <c r="BC1624" s="13">
        <v>1</v>
      </c>
      <c r="BD1624" s="13">
        <v>1</v>
      </c>
      <c r="BE1624" s="13"/>
      <c r="BF1624" s="13"/>
      <c r="BG1624" s="13"/>
      <c r="BH1624" s="13"/>
      <c r="BI1624" s="13"/>
      <c r="BJ1624" s="13"/>
      <c r="BK1624" s="13"/>
      <c r="BL1624" s="13">
        <v>12.9</v>
      </c>
      <c r="BM1624" s="13">
        <v>11.4</v>
      </c>
      <c r="BN1624" s="13">
        <v>9.1</v>
      </c>
      <c r="BO1624" s="13">
        <v>3.5</v>
      </c>
      <c r="BP1624" s="13">
        <v>2</v>
      </c>
      <c r="BQ1624" s="13">
        <v>1.5</v>
      </c>
      <c r="BR1624" s="13">
        <v>1.3</v>
      </c>
      <c r="BS1624" s="13">
        <v>0.8</v>
      </c>
      <c r="BT1624" s="13">
        <v>0.4</v>
      </c>
      <c r="BU1624" s="13">
        <v>0.4</v>
      </c>
      <c r="BV1624" s="13">
        <v>0.1</v>
      </c>
      <c r="BW1624" s="13">
        <v>0.1</v>
      </c>
      <c r="BX1624" s="13"/>
      <c r="BY1624" s="13"/>
      <c r="BZ1624" s="13"/>
      <c r="CA1624" s="13"/>
      <c r="CB1624" s="13"/>
      <c r="CC1624" s="13"/>
      <c r="CD1624" s="13"/>
      <c r="CE1624" s="13">
        <v>66.303333333693445</v>
      </c>
    </row>
    <row r="1625" spans="1:83" x14ac:dyDescent="0.2">
      <c r="A1625" s="10" t="s">
        <v>33</v>
      </c>
      <c r="B1625" s="10">
        <v>523</v>
      </c>
      <c r="C1625" s="10" t="s">
        <v>114</v>
      </c>
      <c r="D1625" s="10">
        <v>2024</v>
      </c>
      <c r="E1625" s="13">
        <v>11</v>
      </c>
      <c r="F1625" s="13" t="s">
        <v>1932</v>
      </c>
      <c r="G1625" s="13">
        <v>58910.999999999993</v>
      </c>
      <c r="H1625" s="13">
        <v>58911</v>
      </c>
      <c r="I1625" s="13">
        <v>58039</v>
      </c>
      <c r="J1625" s="13">
        <v>45981.999999999993</v>
      </c>
      <c r="K1625" s="13">
        <v>38575.999999999993</v>
      </c>
      <c r="L1625" s="13">
        <v>33968.999999999978</v>
      </c>
      <c r="M1625" s="13">
        <v>28601.999999999978</v>
      </c>
      <c r="N1625" s="13">
        <v>22140.999999999978</v>
      </c>
      <c r="O1625" s="13">
        <v>20544.999999999978</v>
      </c>
      <c r="P1625" s="13">
        <v>16087.000000000002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>
        <v>5891.0999999999995</v>
      </c>
      <c r="AA1625" s="13">
        <v>5891.1</v>
      </c>
      <c r="AB1625" s="13">
        <v>5803.9</v>
      </c>
      <c r="AC1625" s="13">
        <v>4598.1999999999989</v>
      </c>
      <c r="AD1625" s="13">
        <v>3857.5999999999995</v>
      </c>
      <c r="AE1625" s="13">
        <v>3396.8999999999978</v>
      </c>
      <c r="AF1625" s="13">
        <v>2860.199999999998</v>
      </c>
      <c r="AG1625" s="13">
        <v>2214.0999999999976</v>
      </c>
      <c r="AH1625" s="13">
        <v>2054.4999999999977</v>
      </c>
      <c r="AI1625" s="13">
        <v>1608.7000000000003</v>
      </c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>
        <v>79</v>
      </c>
      <c r="AT1625" s="13">
        <v>77</v>
      </c>
      <c r="AU1625" s="13">
        <v>70</v>
      </c>
      <c r="AV1625" s="13">
        <v>35</v>
      </c>
      <c r="AW1625" s="13">
        <v>23</v>
      </c>
      <c r="AX1625" s="13">
        <v>18</v>
      </c>
      <c r="AY1625" s="13">
        <v>13</v>
      </c>
      <c r="AZ1625" s="13">
        <v>8</v>
      </c>
      <c r="BA1625" s="13">
        <v>7</v>
      </c>
      <c r="BB1625" s="13">
        <v>5</v>
      </c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>
        <v>7.9</v>
      </c>
      <c r="BM1625" s="13">
        <v>7.7</v>
      </c>
      <c r="BN1625" s="13">
        <v>7</v>
      </c>
      <c r="BO1625" s="13">
        <v>3.5</v>
      </c>
      <c r="BP1625" s="13">
        <v>2.2999999999999998</v>
      </c>
      <c r="BQ1625" s="13">
        <v>1.8</v>
      </c>
      <c r="BR1625" s="13">
        <v>1.3</v>
      </c>
      <c r="BS1625" s="13">
        <v>0.8</v>
      </c>
      <c r="BT1625" s="13">
        <v>0.7</v>
      </c>
      <c r="BU1625" s="13">
        <v>0.5</v>
      </c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>
        <v>50.008333333572374</v>
      </c>
    </row>
    <row r="1626" spans="1:83" x14ac:dyDescent="0.2">
      <c r="A1626" s="10" t="s">
        <v>33</v>
      </c>
      <c r="B1626" s="10">
        <v>812</v>
      </c>
      <c r="C1626" s="10" t="s">
        <v>157</v>
      </c>
      <c r="D1626" s="10">
        <v>2024</v>
      </c>
      <c r="E1626" s="13">
        <v>11</v>
      </c>
      <c r="F1626" s="13" t="s">
        <v>1937</v>
      </c>
      <c r="G1626" s="13">
        <v>115244.7999999998</v>
      </c>
      <c r="H1626" s="13">
        <v>115244.79999999983</v>
      </c>
      <c r="I1626" s="13">
        <v>112559.94999999985</v>
      </c>
      <c r="J1626" s="13">
        <v>98060.000000000029</v>
      </c>
      <c r="K1626" s="13">
        <v>81855.00000000016</v>
      </c>
      <c r="L1626" s="13">
        <v>73271.00000000016</v>
      </c>
      <c r="M1626" s="13">
        <v>66670.000000000102</v>
      </c>
      <c r="N1626" s="13">
        <v>57826.000000000044</v>
      </c>
      <c r="O1626" s="13">
        <v>50878.000000000036</v>
      </c>
      <c r="P1626" s="13">
        <v>42000.000000000015</v>
      </c>
      <c r="Q1626" s="13">
        <v>21999.999999999985</v>
      </c>
      <c r="R1626" s="13">
        <v>21999.999999999985</v>
      </c>
      <c r="S1626" s="13"/>
      <c r="T1626" s="13"/>
      <c r="U1626" s="13"/>
      <c r="V1626" s="13"/>
      <c r="W1626" s="13"/>
      <c r="X1626" s="13"/>
      <c r="Y1626" s="13"/>
      <c r="Z1626" s="13">
        <v>11524.47999999998</v>
      </c>
      <c r="AA1626" s="13">
        <v>11524.479999999983</v>
      </c>
      <c r="AB1626" s="13">
        <v>11255.994999999984</v>
      </c>
      <c r="AC1626" s="13">
        <v>9806.0000000000036</v>
      </c>
      <c r="AD1626" s="13">
        <v>8185.5000000000164</v>
      </c>
      <c r="AE1626" s="13">
        <v>7327.1000000000158</v>
      </c>
      <c r="AF1626" s="13">
        <v>6667.00000000001</v>
      </c>
      <c r="AG1626" s="13">
        <v>5782.600000000004</v>
      </c>
      <c r="AH1626" s="13">
        <v>5087.8000000000038</v>
      </c>
      <c r="AI1626" s="13">
        <v>4200.0000000000018</v>
      </c>
      <c r="AJ1626" s="13">
        <v>2199.9999999999986</v>
      </c>
      <c r="AK1626" s="13">
        <v>2199.9999999999986</v>
      </c>
      <c r="AL1626" s="13"/>
      <c r="AM1626" s="13"/>
      <c r="AN1626" s="13"/>
      <c r="AO1626" s="13"/>
      <c r="AP1626" s="13"/>
      <c r="AQ1626" s="13"/>
      <c r="AR1626" s="13"/>
      <c r="AS1626" s="13">
        <v>149</v>
      </c>
      <c r="AT1626" s="13">
        <v>132</v>
      </c>
      <c r="AU1626" s="13">
        <v>114</v>
      </c>
      <c r="AV1626" s="13">
        <v>67</v>
      </c>
      <c r="AW1626" s="13">
        <v>41</v>
      </c>
      <c r="AX1626" s="13">
        <v>31</v>
      </c>
      <c r="AY1626" s="13">
        <v>25</v>
      </c>
      <c r="AZ1626" s="13">
        <v>18</v>
      </c>
      <c r="BA1626" s="13">
        <v>14</v>
      </c>
      <c r="BB1626" s="13">
        <v>10</v>
      </c>
      <c r="BC1626" s="13">
        <v>4</v>
      </c>
      <c r="BD1626" s="13">
        <v>4</v>
      </c>
      <c r="BE1626" s="13"/>
      <c r="BF1626" s="13"/>
      <c r="BG1626" s="13"/>
      <c r="BH1626" s="13"/>
      <c r="BI1626" s="13"/>
      <c r="BJ1626" s="13"/>
      <c r="BK1626" s="13"/>
      <c r="BL1626" s="13">
        <v>14.9</v>
      </c>
      <c r="BM1626" s="13">
        <v>13.2</v>
      </c>
      <c r="BN1626" s="13">
        <v>11.4</v>
      </c>
      <c r="BO1626" s="13">
        <v>6.7</v>
      </c>
      <c r="BP1626" s="13">
        <v>4.0999999999999996</v>
      </c>
      <c r="BQ1626" s="13">
        <v>3.1</v>
      </c>
      <c r="BR1626" s="13">
        <v>2.5</v>
      </c>
      <c r="BS1626" s="13">
        <v>1.8</v>
      </c>
      <c r="BT1626" s="13">
        <v>1.4</v>
      </c>
      <c r="BU1626" s="13">
        <v>1</v>
      </c>
      <c r="BV1626" s="13">
        <v>0.4</v>
      </c>
      <c r="BW1626" s="13">
        <v>0.4</v>
      </c>
      <c r="BX1626" s="13"/>
      <c r="BY1626" s="13"/>
      <c r="BZ1626" s="13"/>
      <c r="CA1626" s="13"/>
      <c r="CB1626" s="13"/>
      <c r="CC1626" s="13"/>
      <c r="CD1626" s="13"/>
      <c r="CE1626" s="13">
        <v>59.524444445036352</v>
      </c>
    </row>
    <row r="1627" spans="1:83" x14ac:dyDescent="0.2">
      <c r="A1627" s="10" t="s">
        <v>33</v>
      </c>
      <c r="B1627" s="10">
        <v>863</v>
      </c>
      <c r="C1627" s="10" t="s">
        <v>195</v>
      </c>
      <c r="D1627" s="10">
        <v>2024</v>
      </c>
      <c r="E1627" s="13">
        <v>11</v>
      </c>
      <c r="F1627" s="13" t="s">
        <v>1940</v>
      </c>
      <c r="G1627" s="13">
        <v>10062.849999999997</v>
      </c>
      <c r="H1627" s="13">
        <v>10062.849999999997</v>
      </c>
      <c r="I1627" s="13">
        <v>9643.9999999999964</v>
      </c>
      <c r="J1627" s="13">
        <v>7467.9999999999991</v>
      </c>
      <c r="K1627" s="13">
        <v>6947.9999999999991</v>
      </c>
      <c r="L1627" s="13">
        <v>6947.9999999999991</v>
      </c>
      <c r="M1627" s="13">
        <v>6947.9999999999991</v>
      </c>
      <c r="N1627" s="13">
        <v>5500</v>
      </c>
      <c r="O1627" s="13">
        <v>5500</v>
      </c>
      <c r="P1627" s="13">
        <v>5500</v>
      </c>
      <c r="Q1627" s="13">
        <v>5500</v>
      </c>
      <c r="R1627" s="13">
        <v>5500</v>
      </c>
      <c r="S1627" s="13"/>
      <c r="T1627" s="13"/>
      <c r="U1627" s="13"/>
      <c r="V1627" s="13"/>
      <c r="W1627" s="13"/>
      <c r="X1627" s="13"/>
      <c r="Y1627" s="13"/>
      <c r="Z1627" s="13">
        <v>1006.2849999999996</v>
      </c>
      <c r="AA1627" s="13">
        <v>1006.2849999999996</v>
      </c>
      <c r="AB1627" s="13">
        <v>964.39999999999964</v>
      </c>
      <c r="AC1627" s="13">
        <v>746.8</v>
      </c>
      <c r="AD1627" s="13">
        <v>694.8</v>
      </c>
      <c r="AE1627" s="13">
        <v>694.8</v>
      </c>
      <c r="AF1627" s="13">
        <v>694.8</v>
      </c>
      <c r="AG1627" s="13">
        <v>550</v>
      </c>
      <c r="AH1627" s="13">
        <v>550</v>
      </c>
      <c r="AI1627" s="13">
        <v>550</v>
      </c>
      <c r="AJ1627" s="13">
        <v>550</v>
      </c>
      <c r="AK1627" s="13">
        <v>550</v>
      </c>
      <c r="AL1627" s="13"/>
      <c r="AM1627" s="13"/>
      <c r="AN1627" s="13"/>
      <c r="AO1627" s="13"/>
      <c r="AP1627" s="13"/>
      <c r="AQ1627" s="13"/>
      <c r="AR1627" s="13"/>
      <c r="AS1627" s="13">
        <v>17</v>
      </c>
      <c r="AT1627" s="13">
        <v>15</v>
      </c>
      <c r="AU1627" s="13">
        <v>10</v>
      </c>
      <c r="AV1627" s="13">
        <v>3</v>
      </c>
      <c r="AW1627" s="13">
        <v>2</v>
      </c>
      <c r="AX1627" s="13">
        <v>2</v>
      </c>
      <c r="AY1627" s="13">
        <v>2</v>
      </c>
      <c r="AZ1627" s="13">
        <v>1</v>
      </c>
      <c r="BA1627" s="13">
        <v>1</v>
      </c>
      <c r="BB1627" s="13">
        <v>1</v>
      </c>
      <c r="BC1627" s="13">
        <v>1</v>
      </c>
      <c r="BD1627" s="13">
        <v>1</v>
      </c>
      <c r="BE1627" s="13"/>
      <c r="BF1627" s="13"/>
      <c r="BG1627" s="13"/>
      <c r="BH1627" s="13"/>
      <c r="BI1627" s="13"/>
      <c r="BJ1627" s="13"/>
      <c r="BK1627" s="13"/>
      <c r="BL1627" s="13">
        <v>1.7</v>
      </c>
      <c r="BM1627" s="13">
        <v>1.5</v>
      </c>
      <c r="BN1627" s="13">
        <v>1</v>
      </c>
      <c r="BO1627" s="13">
        <v>0.3</v>
      </c>
      <c r="BP1627" s="13">
        <v>0.2</v>
      </c>
      <c r="BQ1627" s="13">
        <v>0.2</v>
      </c>
      <c r="BR1627" s="13">
        <v>0.2</v>
      </c>
      <c r="BS1627" s="13">
        <v>0.1</v>
      </c>
      <c r="BT1627" s="13">
        <v>0.1</v>
      </c>
      <c r="BU1627" s="13">
        <v>0.1</v>
      </c>
      <c r="BV1627" s="13">
        <v>0.1</v>
      </c>
      <c r="BW1627" s="13">
        <v>0.1</v>
      </c>
      <c r="BX1627" s="13"/>
      <c r="BY1627" s="13"/>
      <c r="BZ1627" s="13"/>
      <c r="CA1627" s="13"/>
      <c r="CB1627" s="13"/>
      <c r="CC1627" s="13"/>
      <c r="CD1627" s="13"/>
      <c r="CE1627" s="13">
        <v>16.75</v>
      </c>
    </row>
    <row r="1628" spans="1:83" x14ac:dyDescent="0.2">
      <c r="A1628" s="10" t="s">
        <v>33</v>
      </c>
      <c r="B1628" s="10">
        <v>828</v>
      </c>
      <c r="C1628" s="10" t="s">
        <v>158</v>
      </c>
      <c r="D1628" s="10">
        <v>2024</v>
      </c>
      <c r="E1628" s="13">
        <v>11</v>
      </c>
      <c r="F1628" s="13" t="s">
        <v>1933</v>
      </c>
      <c r="G1628" s="13">
        <v>116672.49999999994</v>
      </c>
      <c r="H1628" s="13">
        <v>116672.49999999994</v>
      </c>
      <c r="I1628" s="13">
        <v>112931.79999999996</v>
      </c>
      <c r="J1628" s="13">
        <v>93278</v>
      </c>
      <c r="K1628" s="13">
        <v>82900.000000000015</v>
      </c>
      <c r="L1628" s="13">
        <v>81124.000000000015</v>
      </c>
      <c r="M1628" s="13">
        <v>74524.000000000029</v>
      </c>
      <c r="N1628" s="13">
        <v>69534.000000000044</v>
      </c>
      <c r="O1628" s="13">
        <v>58834.000000000036</v>
      </c>
      <c r="P1628" s="13">
        <v>51811.000000000036</v>
      </c>
      <c r="Q1628" s="13">
        <v>18619.999999999996</v>
      </c>
      <c r="R1628" s="13">
        <v>18619.999999999996</v>
      </c>
      <c r="S1628" s="13">
        <v>13120</v>
      </c>
      <c r="T1628" s="13">
        <v>13120</v>
      </c>
      <c r="U1628" s="13">
        <v>13120</v>
      </c>
      <c r="V1628" s="13"/>
      <c r="W1628" s="13"/>
      <c r="X1628" s="13"/>
      <c r="Y1628" s="13"/>
      <c r="Z1628" s="13">
        <v>11667.249999999995</v>
      </c>
      <c r="AA1628" s="13">
        <v>11667.249999999995</v>
      </c>
      <c r="AB1628" s="13">
        <v>11293.179999999997</v>
      </c>
      <c r="AC1628" s="13">
        <v>9327.7999999999993</v>
      </c>
      <c r="AD1628" s="13">
        <v>8290.0000000000018</v>
      </c>
      <c r="AE1628" s="13">
        <v>8112.4000000000015</v>
      </c>
      <c r="AF1628" s="13">
        <v>7452.4000000000033</v>
      </c>
      <c r="AG1628" s="13">
        <v>6953.4000000000042</v>
      </c>
      <c r="AH1628" s="13">
        <v>5883.4000000000033</v>
      </c>
      <c r="AI1628" s="13">
        <v>5181.100000000004</v>
      </c>
      <c r="AJ1628" s="13">
        <v>1861.9999999999995</v>
      </c>
      <c r="AK1628" s="13">
        <v>1861.9999999999995</v>
      </c>
      <c r="AL1628" s="13">
        <v>1312</v>
      </c>
      <c r="AM1628" s="13">
        <v>1312</v>
      </c>
      <c r="AN1628" s="13">
        <v>1312</v>
      </c>
      <c r="AO1628" s="13"/>
      <c r="AP1628" s="13"/>
      <c r="AQ1628" s="13"/>
      <c r="AR1628" s="13"/>
      <c r="AS1628" s="13">
        <v>153</v>
      </c>
      <c r="AT1628" s="13">
        <v>142</v>
      </c>
      <c r="AU1628" s="13">
        <v>111</v>
      </c>
      <c r="AV1628" s="13">
        <v>50</v>
      </c>
      <c r="AW1628" s="13">
        <v>33</v>
      </c>
      <c r="AX1628" s="13">
        <v>31</v>
      </c>
      <c r="AY1628" s="13">
        <v>25</v>
      </c>
      <c r="AZ1628" s="13">
        <v>21</v>
      </c>
      <c r="BA1628" s="13">
        <v>15</v>
      </c>
      <c r="BB1628" s="13">
        <v>12</v>
      </c>
      <c r="BC1628" s="13">
        <v>2</v>
      </c>
      <c r="BD1628" s="13">
        <v>2</v>
      </c>
      <c r="BE1628" s="13">
        <v>1</v>
      </c>
      <c r="BF1628" s="13">
        <v>1</v>
      </c>
      <c r="BG1628" s="13">
        <v>1</v>
      </c>
      <c r="BH1628" s="13"/>
      <c r="BI1628" s="13"/>
      <c r="BJ1628" s="13"/>
      <c r="BK1628" s="13"/>
      <c r="BL1628" s="13">
        <v>15.3</v>
      </c>
      <c r="BM1628" s="13">
        <v>14.2</v>
      </c>
      <c r="BN1628" s="13">
        <v>11.1</v>
      </c>
      <c r="BO1628" s="13">
        <v>5</v>
      </c>
      <c r="BP1628" s="13">
        <v>3.3</v>
      </c>
      <c r="BQ1628" s="13">
        <v>3.1</v>
      </c>
      <c r="BR1628" s="13">
        <v>2.5</v>
      </c>
      <c r="BS1628" s="13">
        <v>2.1</v>
      </c>
      <c r="BT1628" s="13">
        <v>1.5</v>
      </c>
      <c r="BU1628" s="13">
        <v>1.2</v>
      </c>
      <c r="BV1628" s="13">
        <v>0.2</v>
      </c>
      <c r="BW1628" s="13">
        <v>0.2</v>
      </c>
      <c r="BX1628" s="13">
        <v>0.1</v>
      </c>
      <c r="BY1628" s="13">
        <v>0.1</v>
      </c>
      <c r="BZ1628" s="13">
        <v>0.1</v>
      </c>
      <c r="CA1628" s="13"/>
      <c r="CB1628" s="13"/>
      <c r="CC1628" s="13"/>
      <c r="CD1628" s="13"/>
      <c r="CE1628" s="13">
        <v>66.584166667016689</v>
      </c>
    </row>
    <row r="1629" spans="1:83" x14ac:dyDescent="0.2">
      <c r="A1629" s="10" t="s">
        <v>33</v>
      </c>
      <c r="B1629" s="10">
        <v>886</v>
      </c>
      <c r="C1629" s="10" t="s">
        <v>116</v>
      </c>
      <c r="D1629" s="10">
        <v>2024</v>
      </c>
      <c r="E1629" s="13">
        <v>11</v>
      </c>
      <c r="F1629" s="13" t="s">
        <v>1938</v>
      </c>
      <c r="G1629" s="13">
        <v>77689.700000000012</v>
      </c>
      <c r="H1629" s="13">
        <v>77689.700000000041</v>
      </c>
      <c r="I1629" s="13">
        <v>75478.850000000049</v>
      </c>
      <c r="J1629" s="13">
        <v>60000.000000000015</v>
      </c>
      <c r="K1629" s="13">
        <v>48594.000000000022</v>
      </c>
      <c r="L1629" s="13">
        <v>44145</v>
      </c>
      <c r="M1629" s="13">
        <v>44145</v>
      </c>
      <c r="N1629" s="13">
        <v>30043.999999999989</v>
      </c>
      <c r="O1629" s="13">
        <v>26690</v>
      </c>
      <c r="P1629" s="13">
        <v>24219</v>
      </c>
      <c r="Q1629" s="13">
        <v>5500.0000000000009</v>
      </c>
      <c r="R1629" s="13">
        <v>5500.0000000000009</v>
      </c>
      <c r="S1629" s="13"/>
      <c r="T1629" s="13"/>
      <c r="U1629" s="13"/>
      <c r="V1629" s="13"/>
      <c r="W1629" s="13"/>
      <c r="X1629" s="13"/>
      <c r="Y1629" s="13"/>
      <c r="Z1629" s="13">
        <v>7768.9700000000012</v>
      </c>
      <c r="AA1629" s="13">
        <v>7768.9700000000039</v>
      </c>
      <c r="AB1629" s="13">
        <v>7547.8850000000048</v>
      </c>
      <c r="AC1629" s="13">
        <v>6000.0000000000018</v>
      </c>
      <c r="AD1629" s="13">
        <v>4859.4000000000024</v>
      </c>
      <c r="AE1629" s="13">
        <v>4414.5</v>
      </c>
      <c r="AF1629" s="13">
        <v>4414.5</v>
      </c>
      <c r="AG1629" s="13">
        <v>3004.3999999999987</v>
      </c>
      <c r="AH1629" s="13">
        <v>2669</v>
      </c>
      <c r="AI1629" s="13">
        <v>2421.9</v>
      </c>
      <c r="AJ1629" s="13">
        <v>550.00000000000011</v>
      </c>
      <c r="AK1629" s="13">
        <v>550.00000000000011</v>
      </c>
      <c r="AL1629" s="13"/>
      <c r="AM1629" s="13"/>
      <c r="AN1629" s="13"/>
      <c r="AO1629" s="13"/>
      <c r="AP1629" s="13"/>
      <c r="AQ1629" s="13"/>
      <c r="AR1629" s="13"/>
      <c r="AS1629" s="13">
        <v>114</v>
      </c>
      <c r="AT1629" s="13">
        <v>107</v>
      </c>
      <c r="AU1629" s="13">
        <v>90</v>
      </c>
      <c r="AV1629" s="13">
        <v>44</v>
      </c>
      <c r="AW1629" s="13">
        <v>26</v>
      </c>
      <c r="AX1629" s="13">
        <v>21</v>
      </c>
      <c r="AY1629" s="13">
        <v>21</v>
      </c>
      <c r="AZ1629" s="13">
        <v>10</v>
      </c>
      <c r="BA1629" s="13">
        <v>8</v>
      </c>
      <c r="BB1629" s="13">
        <v>7</v>
      </c>
      <c r="BC1629" s="13">
        <v>1</v>
      </c>
      <c r="BD1629" s="13">
        <v>1</v>
      </c>
      <c r="BE1629" s="13"/>
      <c r="BF1629" s="13"/>
      <c r="BG1629" s="13"/>
      <c r="BH1629" s="13"/>
      <c r="BI1629" s="13"/>
      <c r="BJ1629" s="13"/>
      <c r="BK1629" s="13"/>
      <c r="BL1629" s="13">
        <v>11.4</v>
      </c>
      <c r="BM1629" s="13">
        <v>10.7</v>
      </c>
      <c r="BN1629" s="13">
        <v>9</v>
      </c>
      <c r="BO1629" s="13">
        <v>4.4000000000000004</v>
      </c>
      <c r="BP1629" s="13">
        <v>2.6</v>
      </c>
      <c r="BQ1629" s="13">
        <v>2.1</v>
      </c>
      <c r="BR1629" s="13">
        <v>2.1</v>
      </c>
      <c r="BS1629" s="13">
        <v>1</v>
      </c>
      <c r="BT1629" s="13">
        <v>0.8</v>
      </c>
      <c r="BU1629" s="13">
        <v>0.7</v>
      </c>
      <c r="BV1629" s="13">
        <v>0.1</v>
      </c>
      <c r="BW1629" s="13">
        <v>0.1</v>
      </c>
      <c r="BX1629" s="13"/>
      <c r="BY1629" s="13"/>
      <c r="BZ1629" s="13"/>
      <c r="CA1629" s="13"/>
      <c r="CB1629" s="13"/>
      <c r="CC1629" s="13"/>
      <c r="CD1629" s="13"/>
      <c r="CE1629" s="13">
        <v>53.83194444470108</v>
      </c>
    </row>
    <row r="1630" spans="1:83" x14ac:dyDescent="0.2">
      <c r="A1630" s="10" t="s">
        <v>33</v>
      </c>
      <c r="B1630" s="10">
        <v>537</v>
      </c>
      <c r="C1630" s="10" t="s">
        <v>126</v>
      </c>
      <c r="D1630" s="10">
        <v>2024</v>
      </c>
      <c r="E1630" s="13">
        <v>11</v>
      </c>
      <c r="F1630" s="13" t="s">
        <v>1939</v>
      </c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>
        <v>52.849444444589317</v>
      </c>
    </row>
    <row r="1631" spans="1:83" x14ac:dyDescent="0.2">
      <c r="A1631" s="10" t="s">
        <v>35</v>
      </c>
      <c r="B1631" s="10">
        <v>803</v>
      </c>
      <c r="C1631" s="10" t="s">
        <v>154</v>
      </c>
      <c r="D1631" s="10">
        <v>2024</v>
      </c>
      <c r="E1631" s="13">
        <v>11</v>
      </c>
      <c r="F1631" s="13" t="s">
        <v>1951</v>
      </c>
      <c r="G1631" s="13">
        <v>15577.999999999987</v>
      </c>
      <c r="H1631" s="13">
        <v>15577.999999999987</v>
      </c>
      <c r="I1631" s="13">
        <v>15242.999999999987</v>
      </c>
      <c r="J1631" s="13">
        <v>13303.999999999987</v>
      </c>
      <c r="K1631" s="13">
        <v>11030.999999999993</v>
      </c>
      <c r="L1631" s="13">
        <v>9183.9999999999982</v>
      </c>
      <c r="M1631" s="13">
        <v>8023.0000000000009</v>
      </c>
      <c r="N1631" s="13">
        <v>5342</v>
      </c>
      <c r="O1631" s="13">
        <v>3500.0000000000005</v>
      </c>
      <c r="P1631" s="13">
        <v>3500.0000000000005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>
        <v>1557.7999999999988</v>
      </c>
      <c r="AA1631" s="13">
        <v>1557.7999999999988</v>
      </c>
      <c r="AB1631" s="13">
        <v>1524.2999999999988</v>
      </c>
      <c r="AC1631" s="13">
        <v>1330.3999999999987</v>
      </c>
      <c r="AD1631" s="13">
        <v>1103.0999999999992</v>
      </c>
      <c r="AE1631" s="13">
        <v>918.39999999999986</v>
      </c>
      <c r="AF1631" s="13">
        <v>802.30000000000007</v>
      </c>
      <c r="AG1631" s="13">
        <v>534.20000000000005</v>
      </c>
      <c r="AH1631" s="13">
        <v>350.00000000000006</v>
      </c>
      <c r="AI1631" s="13">
        <v>350.00000000000006</v>
      </c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>
        <v>19</v>
      </c>
      <c r="AT1631" s="13">
        <v>19</v>
      </c>
      <c r="AU1631" s="13">
        <v>17</v>
      </c>
      <c r="AV1631" s="13">
        <v>11</v>
      </c>
      <c r="AW1631" s="13">
        <v>7</v>
      </c>
      <c r="AX1631" s="13">
        <v>5</v>
      </c>
      <c r="AY1631" s="13">
        <v>4</v>
      </c>
      <c r="AZ1631" s="13">
        <v>2</v>
      </c>
      <c r="BA1631" s="13">
        <v>1</v>
      </c>
      <c r="BB1631" s="13">
        <v>1</v>
      </c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>
        <v>1.9</v>
      </c>
      <c r="BM1631" s="13">
        <v>1.9</v>
      </c>
      <c r="BN1631" s="13">
        <v>1.7</v>
      </c>
      <c r="BO1631" s="13">
        <v>1.1000000000000001</v>
      </c>
      <c r="BP1631" s="13">
        <v>0.7</v>
      </c>
      <c r="BQ1631" s="13">
        <v>0.5</v>
      </c>
      <c r="BR1631" s="13">
        <v>0.4</v>
      </c>
      <c r="BS1631" s="13">
        <v>0.2</v>
      </c>
      <c r="BT1631" s="13">
        <v>0.1</v>
      </c>
      <c r="BU1631" s="13">
        <v>0.1</v>
      </c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>
        <v>8.155833333148621</v>
      </c>
    </row>
    <row r="1632" spans="1:83" x14ac:dyDescent="0.2">
      <c r="A1632" s="10" t="s">
        <v>35</v>
      </c>
      <c r="B1632" s="10"/>
      <c r="C1632" s="10"/>
      <c r="D1632" s="10">
        <v>2024</v>
      </c>
      <c r="E1632" s="13">
        <v>11</v>
      </c>
      <c r="F1632" s="13" t="s">
        <v>1947</v>
      </c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>
        <v>11.370000000000001</v>
      </c>
    </row>
    <row r="1633" spans="1:83" x14ac:dyDescent="0.2">
      <c r="A1633" s="10" t="s">
        <v>35</v>
      </c>
      <c r="B1633" s="10">
        <v>552</v>
      </c>
      <c r="C1633" s="10" t="s">
        <v>180</v>
      </c>
      <c r="D1633" s="10">
        <v>2024</v>
      </c>
      <c r="E1633" s="13">
        <v>11</v>
      </c>
      <c r="F1633" s="13" t="s">
        <v>1943</v>
      </c>
      <c r="G1633" s="13">
        <v>80625.849999999889</v>
      </c>
      <c r="H1633" s="13">
        <v>80625.849999999889</v>
      </c>
      <c r="I1633" s="13">
        <v>78093.849999999889</v>
      </c>
      <c r="J1633" s="13">
        <v>57933.950000000012</v>
      </c>
      <c r="K1633" s="13">
        <v>40929.950000000033</v>
      </c>
      <c r="L1633" s="13">
        <v>36763.950000000026</v>
      </c>
      <c r="M1633" s="13">
        <v>33476.950000000004</v>
      </c>
      <c r="N1633" s="13">
        <v>28111.950000000008</v>
      </c>
      <c r="O1633" s="13">
        <v>18296</v>
      </c>
      <c r="P1633" s="13">
        <v>18296</v>
      </c>
      <c r="Q1633" s="13">
        <v>5500</v>
      </c>
      <c r="R1633" s="13">
        <v>5500</v>
      </c>
      <c r="S1633" s="13"/>
      <c r="T1633" s="13"/>
      <c r="U1633" s="13"/>
      <c r="V1633" s="13"/>
      <c r="W1633" s="13"/>
      <c r="X1633" s="13"/>
      <c r="Y1633" s="13"/>
      <c r="Z1633" s="13">
        <v>8062.5849999999891</v>
      </c>
      <c r="AA1633" s="13">
        <v>8062.5849999999891</v>
      </c>
      <c r="AB1633" s="13">
        <v>7809.3849999999893</v>
      </c>
      <c r="AC1633" s="13">
        <v>5793.3950000000013</v>
      </c>
      <c r="AD1633" s="13">
        <v>4092.9950000000035</v>
      </c>
      <c r="AE1633" s="13">
        <v>3676.3950000000027</v>
      </c>
      <c r="AF1633" s="13">
        <v>3347.6950000000006</v>
      </c>
      <c r="AG1633" s="13">
        <v>2811.1950000000006</v>
      </c>
      <c r="AH1633" s="13">
        <v>1829.6</v>
      </c>
      <c r="AI1633" s="13">
        <v>1829.6</v>
      </c>
      <c r="AJ1633" s="13">
        <v>550</v>
      </c>
      <c r="AK1633" s="13">
        <v>550</v>
      </c>
      <c r="AL1633" s="13"/>
      <c r="AM1633" s="13"/>
      <c r="AN1633" s="13"/>
      <c r="AO1633" s="13"/>
      <c r="AP1633" s="13"/>
      <c r="AQ1633" s="13"/>
      <c r="AR1633" s="13"/>
      <c r="AS1633" s="13">
        <v>135</v>
      </c>
      <c r="AT1633" s="13">
        <v>128</v>
      </c>
      <c r="AU1633" s="13">
        <v>109</v>
      </c>
      <c r="AV1633" s="13">
        <v>50</v>
      </c>
      <c r="AW1633" s="13">
        <v>23</v>
      </c>
      <c r="AX1633" s="13">
        <v>18</v>
      </c>
      <c r="AY1633" s="13">
        <v>15</v>
      </c>
      <c r="AZ1633" s="13">
        <v>11</v>
      </c>
      <c r="BA1633" s="13">
        <v>5</v>
      </c>
      <c r="BB1633" s="13">
        <v>5</v>
      </c>
      <c r="BC1633" s="13">
        <v>1</v>
      </c>
      <c r="BD1633" s="13">
        <v>1</v>
      </c>
      <c r="BE1633" s="13"/>
      <c r="BF1633" s="13"/>
      <c r="BG1633" s="13"/>
      <c r="BH1633" s="13"/>
      <c r="BI1633" s="13"/>
      <c r="BJ1633" s="13"/>
      <c r="BK1633" s="13"/>
      <c r="BL1633" s="13">
        <v>13.5</v>
      </c>
      <c r="BM1633" s="13">
        <v>12.8</v>
      </c>
      <c r="BN1633" s="13">
        <v>10.9</v>
      </c>
      <c r="BO1633" s="13">
        <v>5</v>
      </c>
      <c r="BP1633" s="13">
        <v>2.2999999999999998</v>
      </c>
      <c r="BQ1633" s="13">
        <v>1.8</v>
      </c>
      <c r="BR1633" s="13">
        <v>1.5</v>
      </c>
      <c r="BS1633" s="13">
        <v>1.1000000000000001</v>
      </c>
      <c r="BT1633" s="13">
        <v>0.5</v>
      </c>
      <c r="BU1633" s="13">
        <v>0.5</v>
      </c>
      <c r="BV1633" s="13">
        <v>0.1</v>
      </c>
      <c r="BW1633" s="13">
        <v>0.1</v>
      </c>
      <c r="BX1633" s="13"/>
      <c r="BY1633" s="13"/>
      <c r="BZ1633" s="13"/>
      <c r="CA1633" s="13"/>
      <c r="CB1633" s="13"/>
      <c r="CC1633" s="13"/>
      <c r="CD1633" s="13"/>
      <c r="CE1633" s="13">
        <v>71.695833333232443</v>
      </c>
    </row>
    <row r="1634" spans="1:83" x14ac:dyDescent="0.2">
      <c r="A1634" s="10" t="s">
        <v>35</v>
      </c>
      <c r="B1634" s="10">
        <v>544</v>
      </c>
      <c r="C1634" s="10" t="s">
        <v>99</v>
      </c>
      <c r="D1634" s="10">
        <v>2024</v>
      </c>
      <c r="E1634" s="13">
        <v>11</v>
      </c>
      <c r="F1634" s="13" t="s">
        <v>1954</v>
      </c>
      <c r="G1634" s="13">
        <v>34666.700000000026</v>
      </c>
      <c r="H1634" s="13">
        <v>34666.700000000019</v>
      </c>
      <c r="I1634" s="13">
        <v>33964.900000000016</v>
      </c>
      <c r="J1634" s="13">
        <v>30586.950000000019</v>
      </c>
      <c r="K1634" s="13">
        <v>22216.000000000007</v>
      </c>
      <c r="L1634" s="13">
        <v>20577.999999999996</v>
      </c>
      <c r="M1634" s="13">
        <v>18303.999999999985</v>
      </c>
      <c r="N1634" s="13">
        <v>11735</v>
      </c>
      <c r="O1634" s="13">
        <v>8500</v>
      </c>
      <c r="P1634" s="13">
        <v>8500</v>
      </c>
      <c r="Q1634" s="13">
        <v>5499.9999999999991</v>
      </c>
      <c r="R1634" s="13">
        <v>5499.9999999999991</v>
      </c>
      <c r="S1634" s="13"/>
      <c r="T1634" s="13"/>
      <c r="U1634" s="13"/>
      <c r="V1634" s="13"/>
      <c r="W1634" s="13"/>
      <c r="X1634" s="13"/>
      <c r="Y1634" s="13"/>
      <c r="Z1634" s="13">
        <v>3466.6700000000028</v>
      </c>
      <c r="AA1634" s="13">
        <v>3466.6700000000019</v>
      </c>
      <c r="AB1634" s="13">
        <v>3396.4900000000016</v>
      </c>
      <c r="AC1634" s="13">
        <v>3058.695000000002</v>
      </c>
      <c r="AD1634" s="13">
        <v>2221.6000000000008</v>
      </c>
      <c r="AE1634" s="13">
        <v>2057.7999999999997</v>
      </c>
      <c r="AF1634" s="13">
        <v>1830.3999999999985</v>
      </c>
      <c r="AG1634" s="13">
        <v>1173.5</v>
      </c>
      <c r="AH1634" s="13">
        <v>850</v>
      </c>
      <c r="AI1634" s="13">
        <v>850</v>
      </c>
      <c r="AJ1634" s="13">
        <v>549.99999999999989</v>
      </c>
      <c r="AK1634" s="13">
        <v>549.99999999999989</v>
      </c>
      <c r="AL1634" s="13"/>
      <c r="AM1634" s="13"/>
      <c r="AN1634" s="13"/>
      <c r="AO1634" s="13"/>
      <c r="AP1634" s="13"/>
      <c r="AQ1634" s="13"/>
      <c r="AR1634" s="13"/>
      <c r="AS1634" s="13">
        <v>45</v>
      </c>
      <c r="AT1634" s="13">
        <v>43</v>
      </c>
      <c r="AU1634" s="13">
        <v>37</v>
      </c>
      <c r="AV1634" s="13">
        <v>26</v>
      </c>
      <c r="AW1634" s="13">
        <v>13</v>
      </c>
      <c r="AX1634" s="13">
        <v>11</v>
      </c>
      <c r="AY1634" s="13">
        <v>9</v>
      </c>
      <c r="AZ1634" s="13">
        <v>4</v>
      </c>
      <c r="BA1634" s="13">
        <v>2</v>
      </c>
      <c r="BB1634" s="13">
        <v>2</v>
      </c>
      <c r="BC1634" s="13">
        <v>1</v>
      </c>
      <c r="BD1634" s="13">
        <v>1</v>
      </c>
      <c r="BE1634" s="13"/>
      <c r="BF1634" s="13"/>
      <c r="BG1634" s="13"/>
      <c r="BH1634" s="13"/>
      <c r="BI1634" s="13"/>
      <c r="BJ1634" s="13"/>
      <c r="BK1634" s="13"/>
      <c r="BL1634" s="13">
        <v>4.5</v>
      </c>
      <c r="BM1634" s="13">
        <v>4.3</v>
      </c>
      <c r="BN1634" s="13">
        <v>3.7</v>
      </c>
      <c r="BO1634" s="13">
        <v>2.6</v>
      </c>
      <c r="BP1634" s="13">
        <v>1.3</v>
      </c>
      <c r="BQ1634" s="13">
        <v>1.1000000000000001</v>
      </c>
      <c r="BR1634" s="13">
        <v>0.9</v>
      </c>
      <c r="BS1634" s="13">
        <v>0.4</v>
      </c>
      <c r="BT1634" s="13">
        <v>0.2</v>
      </c>
      <c r="BU1634" s="13">
        <v>0.2</v>
      </c>
      <c r="BV1634" s="13">
        <v>0.1</v>
      </c>
      <c r="BW1634" s="13">
        <v>0.1</v>
      </c>
      <c r="BX1634" s="13"/>
      <c r="BY1634" s="13"/>
      <c r="BZ1634" s="13"/>
      <c r="CA1634" s="13"/>
      <c r="CB1634" s="13"/>
      <c r="CC1634" s="13"/>
      <c r="CD1634" s="13"/>
      <c r="CE1634" s="13">
        <v>63.853888888962103</v>
      </c>
    </row>
    <row r="1635" spans="1:83" x14ac:dyDescent="0.2">
      <c r="A1635" s="10" t="s">
        <v>35</v>
      </c>
      <c r="B1635" s="10">
        <v>520</v>
      </c>
      <c r="C1635" s="10" t="s">
        <v>101</v>
      </c>
      <c r="D1635" s="10">
        <v>2024</v>
      </c>
      <c r="E1635" s="13">
        <v>11</v>
      </c>
      <c r="F1635" s="13" t="s">
        <v>1948</v>
      </c>
      <c r="G1635" s="13">
        <v>72515.8</v>
      </c>
      <c r="H1635" s="13">
        <v>72515.800000000017</v>
      </c>
      <c r="I1635" s="13">
        <v>70689.850000000035</v>
      </c>
      <c r="J1635" s="13">
        <v>55873.000000000029</v>
      </c>
      <c r="K1635" s="13">
        <v>48348.000000000036</v>
      </c>
      <c r="L1635" s="13">
        <v>43280.000000000022</v>
      </c>
      <c r="M1635" s="13">
        <v>42151.000000000022</v>
      </c>
      <c r="N1635" s="13">
        <v>39540.000000000007</v>
      </c>
      <c r="O1635" s="13">
        <v>34490</v>
      </c>
      <c r="P1635" s="13">
        <v>34490</v>
      </c>
      <c r="Q1635" s="13">
        <v>18270</v>
      </c>
      <c r="R1635" s="13">
        <v>18270</v>
      </c>
      <c r="S1635" s="13">
        <v>18270</v>
      </c>
      <c r="T1635" s="13">
        <v>18270</v>
      </c>
      <c r="U1635" s="13">
        <v>18270</v>
      </c>
      <c r="V1635" s="13">
        <v>18270</v>
      </c>
      <c r="W1635" s="13"/>
      <c r="X1635" s="13"/>
      <c r="Y1635" s="13"/>
      <c r="Z1635" s="13">
        <v>7251.58</v>
      </c>
      <c r="AA1635" s="13">
        <v>7251.5800000000017</v>
      </c>
      <c r="AB1635" s="13">
        <v>7068.9850000000033</v>
      </c>
      <c r="AC1635" s="13">
        <v>5587.3000000000029</v>
      </c>
      <c r="AD1635" s="13">
        <v>4834.8000000000038</v>
      </c>
      <c r="AE1635" s="13">
        <v>4328.0000000000018</v>
      </c>
      <c r="AF1635" s="13">
        <v>4215.1000000000022</v>
      </c>
      <c r="AG1635" s="13">
        <v>3954.0000000000009</v>
      </c>
      <c r="AH1635" s="13">
        <v>3449</v>
      </c>
      <c r="AI1635" s="13">
        <v>3449</v>
      </c>
      <c r="AJ1635" s="13">
        <v>1827</v>
      </c>
      <c r="AK1635" s="13">
        <v>1827</v>
      </c>
      <c r="AL1635" s="13">
        <v>1827</v>
      </c>
      <c r="AM1635" s="13">
        <v>1827</v>
      </c>
      <c r="AN1635" s="13">
        <v>1827</v>
      </c>
      <c r="AO1635" s="13">
        <v>1827</v>
      </c>
      <c r="AP1635" s="13"/>
      <c r="AQ1635" s="13"/>
      <c r="AR1635" s="13"/>
      <c r="AS1635" s="13">
        <v>98</v>
      </c>
      <c r="AT1635" s="13">
        <v>94</v>
      </c>
      <c r="AU1635" s="13">
        <v>81</v>
      </c>
      <c r="AV1635" s="13">
        <v>30</v>
      </c>
      <c r="AW1635" s="13">
        <v>18</v>
      </c>
      <c r="AX1635" s="13">
        <v>12</v>
      </c>
      <c r="AY1635" s="13">
        <v>11</v>
      </c>
      <c r="AZ1635" s="13">
        <v>9</v>
      </c>
      <c r="BA1635" s="13">
        <v>6</v>
      </c>
      <c r="BB1635" s="13">
        <v>6</v>
      </c>
      <c r="BC1635" s="13">
        <v>1</v>
      </c>
      <c r="BD1635" s="13">
        <v>1</v>
      </c>
      <c r="BE1635" s="13">
        <v>1</v>
      </c>
      <c r="BF1635" s="13">
        <v>1</v>
      </c>
      <c r="BG1635" s="13">
        <v>1</v>
      </c>
      <c r="BH1635" s="13">
        <v>1</v>
      </c>
      <c r="BI1635" s="13"/>
      <c r="BJ1635" s="13"/>
      <c r="BK1635" s="13"/>
      <c r="BL1635" s="13">
        <v>9.8000000000000007</v>
      </c>
      <c r="BM1635" s="13">
        <v>9.4</v>
      </c>
      <c r="BN1635" s="13">
        <v>8.1</v>
      </c>
      <c r="BO1635" s="13">
        <v>3</v>
      </c>
      <c r="BP1635" s="13">
        <v>1.8</v>
      </c>
      <c r="BQ1635" s="13">
        <v>1.2</v>
      </c>
      <c r="BR1635" s="13">
        <v>1.1000000000000001</v>
      </c>
      <c r="BS1635" s="13">
        <v>0.9</v>
      </c>
      <c r="BT1635" s="13">
        <v>0.6</v>
      </c>
      <c r="BU1635" s="13">
        <v>0.6</v>
      </c>
      <c r="BV1635" s="13">
        <v>0.1</v>
      </c>
      <c r="BW1635" s="13">
        <v>0.1</v>
      </c>
      <c r="BX1635" s="13">
        <v>0.1</v>
      </c>
      <c r="BY1635" s="13">
        <v>0.1</v>
      </c>
      <c r="BZ1635" s="13">
        <v>0.1</v>
      </c>
      <c r="CA1635" s="13">
        <v>0.1</v>
      </c>
      <c r="CB1635" s="13"/>
      <c r="CC1635" s="13"/>
      <c r="CD1635" s="13"/>
      <c r="CE1635" s="13">
        <v>58.205833333430348</v>
      </c>
    </row>
    <row r="1636" spans="1:83" x14ac:dyDescent="0.2">
      <c r="A1636" s="10" t="s">
        <v>35</v>
      </c>
      <c r="B1636" s="10">
        <v>889</v>
      </c>
      <c r="C1636" s="10" t="s">
        <v>106</v>
      </c>
      <c r="D1636" s="10">
        <v>2024</v>
      </c>
      <c r="E1636" s="13">
        <v>11</v>
      </c>
      <c r="F1636" s="13" t="s">
        <v>1949</v>
      </c>
      <c r="G1636" s="13">
        <v>1200</v>
      </c>
      <c r="H1636" s="13">
        <v>1200</v>
      </c>
      <c r="I1636" s="13">
        <v>1200</v>
      </c>
      <c r="J1636" s="13">
        <v>1200</v>
      </c>
      <c r="K1636" s="13">
        <v>1200</v>
      </c>
      <c r="L1636" s="13">
        <v>1200</v>
      </c>
      <c r="M1636" s="13">
        <v>1200</v>
      </c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>
        <v>120</v>
      </c>
      <c r="AA1636" s="13">
        <v>120</v>
      </c>
      <c r="AB1636" s="13">
        <v>120</v>
      </c>
      <c r="AC1636" s="13">
        <v>120</v>
      </c>
      <c r="AD1636" s="13">
        <v>120</v>
      </c>
      <c r="AE1636" s="13">
        <v>120</v>
      </c>
      <c r="AF1636" s="13">
        <v>120</v>
      </c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>
        <v>1</v>
      </c>
      <c r="AT1636" s="13">
        <v>1</v>
      </c>
      <c r="AU1636" s="13">
        <v>1</v>
      </c>
      <c r="AV1636" s="13">
        <v>1</v>
      </c>
      <c r="AW1636" s="13">
        <v>1</v>
      </c>
      <c r="AX1636" s="13">
        <v>1</v>
      </c>
      <c r="AY1636" s="13">
        <v>1</v>
      </c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>
        <v>0.1</v>
      </c>
      <c r="BM1636" s="13">
        <v>0.1</v>
      </c>
      <c r="BN1636" s="13">
        <v>0.1</v>
      </c>
      <c r="BO1636" s="13">
        <v>0.1</v>
      </c>
      <c r="BP1636" s="13">
        <v>0.1</v>
      </c>
      <c r="BQ1636" s="13">
        <v>0.1</v>
      </c>
      <c r="BR1636" s="13">
        <v>0.1</v>
      </c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</row>
    <row r="1637" spans="1:83" x14ac:dyDescent="0.2">
      <c r="A1637" s="10" t="s">
        <v>35</v>
      </c>
      <c r="B1637" s="10">
        <v>817</v>
      </c>
      <c r="C1637" s="10" t="s">
        <v>93</v>
      </c>
      <c r="D1637" s="10">
        <v>2024</v>
      </c>
      <c r="E1637" s="13">
        <v>11</v>
      </c>
      <c r="F1637" s="13" t="s">
        <v>1955</v>
      </c>
      <c r="G1637" s="13">
        <v>65412.899999999994</v>
      </c>
      <c r="H1637" s="13">
        <v>65412.899999999994</v>
      </c>
      <c r="I1637" s="13">
        <v>64761.950000000004</v>
      </c>
      <c r="J1637" s="13">
        <v>53814.950000000019</v>
      </c>
      <c r="K1637" s="13">
        <v>44579.000000000036</v>
      </c>
      <c r="L1637" s="13">
        <v>38166.000000000015</v>
      </c>
      <c r="M1637" s="13">
        <v>33992.000000000007</v>
      </c>
      <c r="N1637" s="13">
        <v>27527.000000000004</v>
      </c>
      <c r="O1637" s="13">
        <v>18811</v>
      </c>
      <c r="P1637" s="13">
        <v>18811</v>
      </c>
      <c r="Q1637" s="13">
        <v>5820</v>
      </c>
      <c r="R1637" s="13">
        <v>5820</v>
      </c>
      <c r="S1637" s="13"/>
      <c r="T1637" s="13"/>
      <c r="U1637" s="13"/>
      <c r="V1637" s="13"/>
      <c r="W1637" s="13"/>
      <c r="X1637" s="13"/>
      <c r="Y1637" s="13"/>
      <c r="Z1637" s="13">
        <v>6541.2899999999991</v>
      </c>
      <c r="AA1637" s="13">
        <v>6541.2899999999991</v>
      </c>
      <c r="AB1637" s="13">
        <v>6476.1950000000006</v>
      </c>
      <c r="AC1637" s="13">
        <v>5381.4950000000017</v>
      </c>
      <c r="AD1637" s="13">
        <v>4457.9000000000033</v>
      </c>
      <c r="AE1637" s="13">
        <v>3816.6000000000013</v>
      </c>
      <c r="AF1637" s="13">
        <v>3399.2000000000007</v>
      </c>
      <c r="AG1637" s="13">
        <v>2752.7000000000003</v>
      </c>
      <c r="AH1637" s="13">
        <v>1881.1</v>
      </c>
      <c r="AI1637" s="13">
        <v>1881.1</v>
      </c>
      <c r="AJ1637" s="13">
        <v>582</v>
      </c>
      <c r="AK1637" s="13">
        <v>582</v>
      </c>
      <c r="AL1637" s="13"/>
      <c r="AM1637" s="13"/>
      <c r="AN1637" s="13"/>
      <c r="AO1637" s="13"/>
      <c r="AP1637" s="13"/>
      <c r="AQ1637" s="13"/>
      <c r="AR1637" s="13"/>
      <c r="AS1637" s="13">
        <v>86</v>
      </c>
      <c r="AT1637" s="13">
        <v>83</v>
      </c>
      <c r="AU1637" s="13">
        <v>75</v>
      </c>
      <c r="AV1637" s="13">
        <v>41</v>
      </c>
      <c r="AW1637" s="13">
        <v>26</v>
      </c>
      <c r="AX1637" s="13">
        <v>19</v>
      </c>
      <c r="AY1637" s="13">
        <v>15</v>
      </c>
      <c r="AZ1637" s="13">
        <v>10</v>
      </c>
      <c r="BA1637" s="13">
        <v>5</v>
      </c>
      <c r="BB1637" s="13">
        <v>5</v>
      </c>
      <c r="BC1637" s="13">
        <v>1</v>
      </c>
      <c r="BD1637" s="13">
        <v>1</v>
      </c>
      <c r="BE1637" s="13"/>
      <c r="BF1637" s="13"/>
      <c r="BG1637" s="13"/>
      <c r="BH1637" s="13"/>
      <c r="BI1637" s="13"/>
      <c r="BJ1637" s="13"/>
      <c r="BK1637" s="13"/>
      <c r="BL1637" s="13">
        <v>8.6</v>
      </c>
      <c r="BM1637" s="13">
        <v>8.3000000000000007</v>
      </c>
      <c r="BN1637" s="13">
        <v>7.5</v>
      </c>
      <c r="BO1637" s="13">
        <v>4.0999999999999996</v>
      </c>
      <c r="BP1637" s="13">
        <v>2.6</v>
      </c>
      <c r="BQ1637" s="13">
        <v>1.9</v>
      </c>
      <c r="BR1637" s="13">
        <v>1.5</v>
      </c>
      <c r="BS1637" s="13">
        <v>1</v>
      </c>
      <c r="BT1637" s="13">
        <v>0.5</v>
      </c>
      <c r="BU1637" s="13">
        <v>0.5</v>
      </c>
      <c r="BV1637" s="13">
        <v>0.1</v>
      </c>
      <c r="BW1637" s="13">
        <v>0.1</v>
      </c>
      <c r="BX1637" s="13"/>
      <c r="BY1637" s="13"/>
      <c r="BZ1637" s="13"/>
      <c r="CA1637" s="13"/>
      <c r="CB1637" s="13"/>
      <c r="CC1637" s="13"/>
      <c r="CD1637" s="13"/>
      <c r="CE1637" s="13">
        <v>60.190277777903248</v>
      </c>
    </row>
    <row r="1638" spans="1:83" x14ac:dyDescent="0.2">
      <c r="A1638" s="10" t="s">
        <v>35</v>
      </c>
      <c r="B1638" s="10">
        <v>549</v>
      </c>
      <c r="C1638" s="10" t="s">
        <v>177</v>
      </c>
      <c r="D1638" s="10">
        <v>2024</v>
      </c>
      <c r="E1638" s="13">
        <v>11</v>
      </c>
      <c r="F1638" s="13" t="s">
        <v>1944</v>
      </c>
      <c r="G1638" s="13">
        <v>2782</v>
      </c>
      <c r="H1638" s="13">
        <v>2782</v>
      </c>
      <c r="I1638" s="13">
        <v>2782</v>
      </c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>
        <v>278.2</v>
      </c>
      <c r="AA1638" s="13">
        <v>278.2</v>
      </c>
      <c r="AB1638" s="13">
        <v>278.2</v>
      </c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>
        <v>9</v>
      </c>
      <c r="AT1638" s="13">
        <v>9</v>
      </c>
      <c r="AU1638" s="13">
        <v>9</v>
      </c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>
        <v>0.9</v>
      </c>
      <c r="BM1638" s="13">
        <v>0.9</v>
      </c>
      <c r="BN1638" s="13">
        <v>0.9</v>
      </c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>
        <v>49.268888889346272</v>
      </c>
    </row>
    <row r="1639" spans="1:83" x14ac:dyDescent="0.2">
      <c r="A1639" s="10" t="s">
        <v>35</v>
      </c>
      <c r="B1639" s="10">
        <v>805</v>
      </c>
      <c r="C1639" s="10" t="s">
        <v>137</v>
      </c>
      <c r="D1639" s="10">
        <v>2024</v>
      </c>
      <c r="E1639" s="13">
        <v>11</v>
      </c>
      <c r="F1639" s="13" t="s">
        <v>1956</v>
      </c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>
        <v>0.78</v>
      </c>
    </row>
    <row r="1640" spans="1:83" x14ac:dyDescent="0.2">
      <c r="A1640" s="10" t="s">
        <v>35</v>
      </c>
      <c r="B1640" s="10">
        <v>896</v>
      </c>
      <c r="C1640" s="10" t="s">
        <v>196</v>
      </c>
      <c r="D1640" s="10">
        <v>2024</v>
      </c>
      <c r="E1640" s="13">
        <v>11</v>
      </c>
      <c r="F1640" s="13" t="s">
        <v>1945</v>
      </c>
      <c r="G1640" s="13">
        <v>49279.450000000055</v>
      </c>
      <c r="H1640" s="13">
        <v>49279.45000000007</v>
      </c>
      <c r="I1640" s="13">
        <v>46373.850000000057</v>
      </c>
      <c r="J1640" s="13">
        <v>35515.000000000022</v>
      </c>
      <c r="K1640" s="13">
        <v>26597.000000000007</v>
      </c>
      <c r="L1640" s="13">
        <v>26597.000000000007</v>
      </c>
      <c r="M1640" s="13">
        <v>25472.000000000007</v>
      </c>
      <c r="N1640" s="13">
        <v>20368.999999999996</v>
      </c>
      <c r="O1640" s="13">
        <v>18849.999999999993</v>
      </c>
      <c r="P1640" s="13">
        <v>18849.999999999993</v>
      </c>
      <c r="Q1640" s="13">
        <v>11714.999999999996</v>
      </c>
      <c r="R1640" s="13">
        <v>11714.999999999996</v>
      </c>
      <c r="S1640" s="13"/>
      <c r="T1640" s="13"/>
      <c r="U1640" s="13"/>
      <c r="V1640" s="13"/>
      <c r="W1640" s="13"/>
      <c r="X1640" s="13"/>
      <c r="Y1640" s="13"/>
      <c r="Z1640" s="13">
        <v>4927.9450000000052</v>
      </c>
      <c r="AA1640" s="13">
        <v>4927.945000000007</v>
      </c>
      <c r="AB1640" s="13">
        <v>4637.3850000000057</v>
      </c>
      <c r="AC1640" s="13">
        <v>3551.5000000000023</v>
      </c>
      <c r="AD1640" s="13">
        <v>2659.7000000000007</v>
      </c>
      <c r="AE1640" s="13">
        <v>2659.7000000000007</v>
      </c>
      <c r="AF1640" s="13">
        <v>2547.2000000000007</v>
      </c>
      <c r="AG1640" s="13">
        <v>2036.8999999999996</v>
      </c>
      <c r="AH1640" s="13">
        <v>1884.9999999999993</v>
      </c>
      <c r="AI1640" s="13">
        <v>1884.9999999999993</v>
      </c>
      <c r="AJ1640" s="13">
        <v>1171.4999999999995</v>
      </c>
      <c r="AK1640" s="13">
        <v>1171.4999999999995</v>
      </c>
      <c r="AL1640" s="13"/>
      <c r="AM1640" s="13"/>
      <c r="AN1640" s="13"/>
      <c r="AO1640" s="13"/>
      <c r="AP1640" s="13"/>
      <c r="AQ1640" s="13"/>
      <c r="AR1640" s="13"/>
      <c r="AS1640" s="13">
        <v>100</v>
      </c>
      <c r="AT1640" s="13">
        <v>89</v>
      </c>
      <c r="AU1640" s="13">
        <v>60</v>
      </c>
      <c r="AV1640" s="13">
        <v>24</v>
      </c>
      <c r="AW1640" s="13">
        <v>10</v>
      </c>
      <c r="AX1640" s="13">
        <v>10</v>
      </c>
      <c r="AY1640" s="13">
        <v>9</v>
      </c>
      <c r="AZ1640" s="13">
        <v>5</v>
      </c>
      <c r="BA1640" s="13">
        <v>4</v>
      </c>
      <c r="BB1640" s="13">
        <v>4</v>
      </c>
      <c r="BC1640" s="13">
        <v>2</v>
      </c>
      <c r="BD1640" s="13">
        <v>2</v>
      </c>
      <c r="BE1640" s="13"/>
      <c r="BF1640" s="13"/>
      <c r="BG1640" s="13"/>
      <c r="BH1640" s="13"/>
      <c r="BI1640" s="13"/>
      <c r="BJ1640" s="13"/>
      <c r="BK1640" s="13"/>
      <c r="BL1640" s="13">
        <v>10</v>
      </c>
      <c r="BM1640" s="13">
        <v>8.9</v>
      </c>
      <c r="BN1640" s="13">
        <v>6</v>
      </c>
      <c r="BO1640" s="13">
        <v>2.4</v>
      </c>
      <c r="BP1640" s="13">
        <v>1</v>
      </c>
      <c r="BQ1640" s="13">
        <v>1</v>
      </c>
      <c r="BR1640" s="13">
        <v>0.9</v>
      </c>
      <c r="BS1640" s="13">
        <v>0.5</v>
      </c>
      <c r="BT1640" s="13">
        <v>0.4</v>
      </c>
      <c r="BU1640" s="13">
        <v>0.4</v>
      </c>
      <c r="BV1640" s="13">
        <v>0.2</v>
      </c>
      <c r="BW1640" s="13">
        <v>0.2</v>
      </c>
      <c r="BX1640" s="13"/>
      <c r="BY1640" s="13"/>
      <c r="BZ1640" s="13"/>
      <c r="CA1640" s="13"/>
      <c r="CB1640" s="13"/>
      <c r="CC1640" s="13"/>
      <c r="CD1640" s="13"/>
      <c r="CE1640" s="13">
        <v>69.899722222387794</v>
      </c>
    </row>
    <row r="1641" spans="1:83" x14ac:dyDescent="0.2">
      <c r="A1641" s="10" t="s">
        <v>35</v>
      </c>
      <c r="B1641" s="10">
        <v>517</v>
      </c>
      <c r="C1641" s="10" t="s">
        <v>165</v>
      </c>
      <c r="D1641" s="10">
        <v>2024</v>
      </c>
      <c r="E1641" s="13">
        <v>11</v>
      </c>
      <c r="F1641" s="13" t="s">
        <v>1942</v>
      </c>
      <c r="G1641" s="13">
        <v>40884.900000000023</v>
      </c>
      <c r="H1641" s="13">
        <v>40884.900000000023</v>
      </c>
      <c r="I1641" s="13">
        <v>40064.900000000023</v>
      </c>
      <c r="J1641" s="13">
        <v>30289.000000000011</v>
      </c>
      <c r="K1641" s="13">
        <v>17200</v>
      </c>
      <c r="L1641" s="13">
        <v>15482.999999999998</v>
      </c>
      <c r="M1641" s="13">
        <v>15482.999999999998</v>
      </c>
      <c r="N1641" s="13">
        <v>9986</v>
      </c>
      <c r="O1641" s="13">
        <v>3000</v>
      </c>
      <c r="P1641" s="13">
        <v>3000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>
        <v>4088.4900000000025</v>
      </c>
      <c r="AA1641" s="13">
        <v>4088.4900000000025</v>
      </c>
      <c r="AB1641" s="13">
        <v>4006.4900000000025</v>
      </c>
      <c r="AC1641" s="13">
        <v>3028.900000000001</v>
      </c>
      <c r="AD1641" s="13">
        <v>1720</v>
      </c>
      <c r="AE1641" s="13">
        <v>1548.2999999999997</v>
      </c>
      <c r="AF1641" s="13">
        <v>1548.2999999999997</v>
      </c>
      <c r="AG1641" s="13">
        <v>998.6</v>
      </c>
      <c r="AH1641" s="13">
        <v>300</v>
      </c>
      <c r="AI1641" s="13">
        <v>300</v>
      </c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>
        <v>64</v>
      </c>
      <c r="AT1641" s="13">
        <v>64</v>
      </c>
      <c r="AU1641" s="13">
        <v>59</v>
      </c>
      <c r="AV1641" s="13">
        <v>31</v>
      </c>
      <c r="AW1641" s="13">
        <v>11</v>
      </c>
      <c r="AX1641" s="13">
        <v>9</v>
      </c>
      <c r="AY1641" s="13">
        <v>9</v>
      </c>
      <c r="AZ1641" s="13">
        <v>5</v>
      </c>
      <c r="BA1641" s="13">
        <v>1</v>
      </c>
      <c r="BB1641" s="13">
        <v>1</v>
      </c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>
        <v>6.4</v>
      </c>
      <c r="BM1641" s="13">
        <v>6.4</v>
      </c>
      <c r="BN1641" s="13">
        <v>5.9</v>
      </c>
      <c r="BO1641" s="13">
        <v>3.1</v>
      </c>
      <c r="BP1641" s="13">
        <v>1.1000000000000001</v>
      </c>
      <c r="BQ1641" s="13">
        <v>0.9</v>
      </c>
      <c r="BR1641" s="13">
        <v>0.9</v>
      </c>
      <c r="BS1641" s="13">
        <v>0.5</v>
      </c>
      <c r="BT1641" s="13">
        <v>0.1</v>
      </c>
      <c r="BU1641" s="13">
        <v>0.1</v>
      </c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>
        <v>48.63888888945803</v>
      </c>
    </row>
    <row r="1642" spans="1:83" x14ac:dyDescent="0.2">
      <c r="A1642" s="10" t="s">
        <v>35</v>
      </c>
      <c r="B1642" s="10">
        <v>863</v>
      </c>
      <c r="C1642" s="10" t="s">
        <v>195</v>
      </c>
      <c r="D1642" s="10">
        <v>2024</v>
      </c>
      <c r="E1642" s="13">
        <v>11</v>
      </c>
      <c r="F1642" s="13" t="s">
        <v>1953</v>
      </c>
      <c r="G1642" s="13">
        <v>39557.700000000012</v>
      </c>
      <c r="H1642" s="13">
        <v>39557.699999999997</v>
      </c>
      <c r="I1642" s="13">
        <v>37598.999999999993</v>
      </c>
      <c r="J1642" s="13">
        <v>26693.999999999982</v>
      </c>
      <c r="K1642" s="13">
        <v>19501.999999999989</v>
      </c>
      <c r="L1642" s="13">
        <v>16687</v>
      </c>
      <c r="M1642" s="13">
        <v>14516.000000000004</v>
      </c>
      <c r="N1642" s="13">
        <v>13230.000000000005</v>
      </c>
      <c r="O1642" s="13">
        <v>11647.000000000004</v>
      </c>
      <c r="P1642" s="13">
        <v>9165.0000000000036</v>
      </c>
      <c r="Q1642" s="13">
        <v>5594</v>
      </c>
      <c r="R1642" s="13">
        <v>5594</v>
      </c>
      <c r="S1642" s="13"/>
      <c r="T1642" s="13"/>
      <c r="U1642" s="13"/>
      <c r="V1642" s="13"/>
      <c r="W1642" s="13"/>
      <c r="X1642" s="13"/>
      <c r="Y1642" s="13"/>
      <c r="Z1642" s="13">
        <v>3955.7700000000013</v>
      </c>
      <c r="AA1642" s="13">
        <v>3955.7699999999995</v>
      </c>
      <c r="AB1642" s="13">
        <v>3759.8999999999992</v>
      </c>
      <c r="AC1642" s="13">
        <v>2669.3999999999983</v>
      </c>
      <c r="AD1642" s="13">
        <v>1950.1999999999989</v>
      </c>
      <c r="AE1642" s="13">
        <v>1668.7</v>
      </c>
      <c r="AF1642" s="13">
        <v>1451.6000000000004</v>
      </c>
      <c r="AG1642" s="13">
        <v>1323.0000000000005</v>
      </c>
      <c r="AH1642" s="13">
        <v>1164.7000000000003</v>
      </c>
      <c r="AI1642" s="13">
        <v>916.50000000000034</v>
      </c>
      <c r="AJ1642" s="13">
        <v>559.4</v>
      </c>
      <c r="AK1642" s="13">
        <v>559.4</v>
      </c>
      <c r="AL1642" s="13"/>
      <c r="AM1642" s="13"/>
      <c r="AN1642" s="13"/>
      <c r="AO1642" s="13"/>
      <c r="AP1642" s="13"/>
      <c r="AQ1642" s="13"/>
      <c r="AR1642" s="13"/>
      <c r="AS1642" s="13">
        <v>79</v>
      </c>
      <c r="AT1642" s="13">
        <v>76</v>
      </c>
      <c r="AU1642" s="13">
        <v>56</v>
      </c>
      <c r="AV1642" s="13">
        <v>22</v>
      </c>
      <c r="AW1642" s="13">
        <v>10</v>
      </c>
      <c r="AX1642" s="13">
        <v>7</v>
      </c>
      <c r="AY1642" s="13">
        <v>5</v>
      </c>
      <c r="AZ1642" s="13">
        <v>4</v>
      </c>
      <c r="BA1642" s="13">
        <v>3</v>
      </c>
      <c r="BB1642" s="13">
        <v>2</v>
      </c>
      <c r="BC1642" s="13">
        <v>1</v>
      </c>
      <c r="BD1642" s="13">
        <v>1</v>
      </c>
      <c r="BE1642" s="13"/>
      <c r="BF1642" s="13"/>
      <c r="BG1642" s="13"/>
      <c r="BH1642" s="13"/>
      <c r="BI1642" s="13"/>
      <c r="BJ1642" s="13"/>
      <c r="BK1642" s="13"/>
      <c r="BL1642" s="13">
        <v>7.9</v>
      </c>
      <c r="BM1642" s="13">
        <v>7.6</v>
      </c>
      <c r="BN1642" s="13">
        <v>5.6</v>
      </c>
      <c r="BO1642" s="13">
        <v>2.2000000000000002</v>
      </c>
      <c r="BP1642" s="13">
        <v>1</v>
      </c>
      <c r="BQ1642" s="13">
        <v>0.7</v>
      </c>
      <c r="BR1642" s="13">
        <v>0.5</v>
      </c>
      <c r="BS1642" s="13">
        <v>0.4</v>
      </c>
      <c r="BT1642" s="13">
        <v>0.3</v>
      </c>
      <c r="BU1642" s="13">
        <v>0.2</v>
      </c>
      <c r="BV1642" s="13">
        <v>0.1</v>
      </c>
      <c r="BW1642" s="13">
        <v>0.1</v>
      </c>
      <c r="BX1642" s="13"/>
      <c r="BY1642" s="13"/>
      <c r="BZ1642" s="13"/>
      <c r="CA1642" s="13"/>
      <c r="CB1642" s="13"/>
      <c r="CC1642" s="13"/>
      <c r="CD1642" s="13"/>
      <c r="CE1642" s="13">
        <v>36.450000000000003</v>
      </c>
    </row>
    <row r="1643" spans="1:83" x14ac:dyDescent="0.2">
      <c r="A1643" s="10" t="s">
        <v>35</v>
      </c>
      <c r="B1643" s="10">
        <v>835</v>
      </c>
      <c r="C1643" s="10" t="s">
        <v>121</v>
      </c>
      <c r="D1643" s="10">
        <v>2024</v>
      </c>
      <c r="E1643" s="13">
        <v>11</v>
      </c>
      <c r="F1643" s="13" t="s">
        <v>1952</v>
      </c>
      <c r="G1643" s="13">
        <v>13733</v>
      </c>
      <c r="H1643" s="13">
        <v>13733</v>
      </c>
      <c r="I1643" s="13">
        <v>13733</v>
      </c>
      <c r="J1643" s="13">
        <v>11909</v>
      </c>
      <c r="K1643" s="13">
        <v>10120</v>
      </c>
      <c r="L1643" s="13">
        <v>10120</v>
      </c>
      <c r="M1643" s="13">
        <v>7917</v>
      </c>
      <c r="N1643" s="13">
        <v>7917</v>
      </c>
      <c r="O1643" s="13">
        <v>6005</v>
      </c>
      <c r="P1643" s="13">
        <v>6005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>
        <v>1373.3</v>
      </c>
      <c r="AA1643" s="13">
        <v>1373.3</v>
      </c>
      <c r="AB1643" s="13">
        <v>1373.3</v>
      </c>
      <c r="AC1643" s="13">
        <v>1190.9000000000001</v>
      </c>
      <c r="AD1643" s="13">
        <v>1012</v>
      </c>
      <c r="AE1643" s="13">
        <v>1012</v>
      </c>
      <c r="AF1643" s="13">
        <v>791.7</v>
      </c>
      <c r="AG1643" s="13">
        <v>791.7</v>
      </c>
      <c r="AH1643" s="13">
        <v>600.5</v>
      </c>
      <c r="AI1643" s="13">
        <v>600.5</v>
      </c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>
        <v>15</v>
      </c>
      <c r="AT1643" s="13">
        <v>14</v>
      </c>
      <c r="AU1643" s="13">
        <v>14</v>
      </c>
      <c r="AV1643" s="13">
        <v>8</v>
      </c>
      <c r="AW1643" s="13">
        <v>5</v>
      </c>
      <c r="AX1643" s="13">
        <v>5</v>
      </c>
      <c r="AY1643" s="13">
        <v>3</v>
      </c>
      <c r="AZ1643" s="13">
        <v>3</v>
      </c>
      <c r="BA1643" s="13">
        <v>2</v>
      </c>
      <c r="BB1643" s="13">
        <v>2</v>
      </c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>
        <v>1.5</v>
      </c>
      <c r="BM1643" s="13">
        <v>1.4</v>
      </c>
      <c r="BN1643" s="13">
        <v>1.4</v>
      </c>
      <c r="BO1643" s="13">
        <v>0.8</v>
      </c>
      <c r="BP1643" s="13">
        <v>0.5</v>
      </c>
      <c r="BQ1643" s="13">
        <v>0.5</v>
      </c>
      <c r="BR1643" s="13">
        <v>0.3</v>
      </c>
      <c r="BS1643" s="13">
        <v>0.3</v>
      </c>
      <c r="BT1643" s="13">
        <v>0.2</v>
      </c>
      <c r="BU1643" s="13">
        <v>0.2</v>
      </c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>
        <v>8.1199999999999992</v>
      </c>
    </row>
    <row r="1644" spans="1:83" x14ac:dyDescent="0.2">
      <c r="A1644" s="10" t="s">
        <v>35</v>
      </c>
      <c r="B1644" s="10">
        <v>543</v>
      </c>
      <c r="C1644" s="10" t="s">
        <v>110</v>
      </c>
      <c r="D1644" s="10">
        <v>2024</v>
      </c>
      <c r="E1644" s="13">
        <v>11</v>
      </c>
      <c r="F1644" s="13" t="s">
        <v>1946</v>
      </c>
      <c r="G1644" s="13">
        <v>86216.79999999993</v>
      </c>
      <c r="H1644" s="13">
        <v>86216.799999999916</v>
      </c>
      <c r="I1644" s="13">
        <v>85252.849999999933</v>
      </c>
      <c r="J1644" s="13">
        <v>69132.950000000041</v>
      </c>
      <c r="K1644" s="13">
        <v>55217.000000000044</v>
      </c>
      <c r="L1644" s="13">
        <v>47876.000000000036</v>
      </c>
      <c r="M1644" s="13">
        <v>45743.000000000036</v>
      </c>
      <c r="N1644" s="13">
        <v>35267.000000000015</v>
      </c>
      <c r="O1644" s="13">
        <v>33741.000000000015</v>
      </c>
      <c r="P1644" s="13">
        <v>31662.000000000007</v>
      </c>
      <c r="Q1644" s="13">
        <v>12820</v>
      </c>
      <c r="R1644" s="13">
        <v>12820</v>
      </c>
      <c r="S1644" s="13">
        <v>12820</v>
      </c>
      <c r="T1644" s="13">
        <v>12820</v>
      </c>
      <c r="U1644" s="13">
        <v>12820</v>
      </c>
      <c r="V1644" s="13"/>
      <c r="W1644" s="13"/>
      <c r="X1644" s="13"/>
      <c r="Y1644" s="13"/>
      <c r="Z1644" s="13">
        <v>8621.679999999993</v>
      </c>
      <c r="AA1644" s="13">
        <v>8621.6799999999912</v>
      </c>
      <c r="AB1644" s="13">
        <v>8525.2849999999926</v>
      </c>
      <c r="AC1644" s="13">
        <v>6913.2950000000037</v>
      </c>
      <c r="AD1644" s="13">
        <v>5521.7000000000044</v>
      </c>
      <c r="AE1644" s="13">
        <v>4787.600000000004</v>
      </c>
      <c r="AF1644" s="13">
        <v>4574.3000000000038</v>
      </c>
      <c r="AG1644" s="13">
        <v>3526.7000000000016</v>
      </c>
      <c r="AH1644" s="13">
        <v>3374.1000000000013</v>
      </c>
      <c r="AI1644" s="13">
        <v>3166.2000000000007</v>
      </c>
      <c r="AJ1644" s="13">
        <v>1282</v>
      </c>
      <c r="AK1644" s="13">
        <v>1282</v>
      </c>
      <c r="AL1644" s="13">
        <v>1282</v>
      </c>
      <c r="AM1644" s="13">
        <v>1282</v>
      </c>
      <c r="AN1644" s="13">
        <v>1282</v>
      </c>
      <c r="AO1644" s="13"/>
      <c r="AP1644" s="13"/>
      <c r="AQ1644" s="13"/>
      <c r="AR1644" s="13"/>
      <c r="AS1644" s="13">
        <v>113</v>
      </c>
      <c r="AT1644" s="13">
        <v>105</v>
      </c>
      <c r="AU1644" s="13">
        <v>96</v>
      </c>
      <c r="AV1644" s="13">
        <v>49</v>
      </c>
      <c r="AW1644" s="13">
        <v>27</v>
      </c>
      <c r="AX1644" s="13">
        <v>19</v>
      </c>
      <c r="AY1644" s="13">
        <v>17</v>
      </c>
      <c r="AZ1644" s="13">
        <v>9</v>
      </c>
      <c r="BA1644" s="13">
        <v>8</v>
      </c>
      <c r="BB1644" s="13">
        <v>7</v>
      </c>
      <c r="BC1644" s="13">
        <v>1</v>
      </c>
      <c r="BD1644" s="13">
        <v>1</v>
      </c>
      <c r="BE1644" s="13">
        <v>1</v>
      </c>
      <c r="BF1644" s="13">
        <v>1</v>
      </c>
      <c r="BG1644" s="13">
        <v>1</v>
      </c>
      <c r="BH1644" s="13"/>
      <c r="BI1644" s="13"/>
      <c r="BJ1644" s="13"/>
      <c r="BK1644" s="13"/>
      <c r="BL1644" s="13">
        <v>11.3</v>
      </c>
      <c r="BM1644" s="13">
        <v>10.5</v>
      </c>
      <c r="BN1644" s="13">
        <v>9.6</v>
      </c>
      <c r="BO1644" s="13">
        <v>4.9000000000000004</v>
      </c>
      <c r="BP1644" s="13">
        <v>2.7</v>
      </c>
      <c r="BQ1644" s="13">
        <v>1.9</v>
      </c>
      <c r="BR1644" s="13">
        <v>1.7</v>
      </c>
      <c r="BS1644" s="13">
        <v>0.9</v>
      </c>
      <c r="BT1644" s="13">
        <v>0.8</v>
      </c>
      <c r="BU1644" s="13">
        <v>0.7</v>
      </c>
      <c r="BV1644" s="13">
        <v>0.1</v>
      </c>
      <c r="BW1644" s="13">
        <v>0.1</v>
      </c>
      <c r="BX1644" s="13">
        <v>0.1</v>
      </c>
      <c r="BY1644" s="13">
        <v>0.1</v>
      </c>
      <c r="BZ1644" s="13">
        <v>0.1</v>
      </c>
      <c r="CA1644" s="13"/>
      <c r="CB1644" s="13"/>
      <c r="CC1644" s="13"/>
      <c r="CD1644" s="13"/>
      <c r="CE1644" s="13">
        <v>61.126388889155351</v>
      </c>
    </row>
    <row r="1645" spans="1:83" x14ac:dyDescent="0.2">
      <c r="A1645" s="10" t="s">
        <v>35</v>
      </c>
      <c r="B1645" s="10">
        <v>838</v>
      </c>
      <c r="C1645" s="10" t="s">
        <v>98</v>
      </c>
      <c r="D1645" s="10">
        <v>2024</v>
      </c>
      <c r="E1645" s="13">
        <v>11</v>
      </c>
      <c r="F1645" s="13" t="s">
        <v>1950</v>
      </c>
      <c r="G1645" s="13">
        <v>159012.39999999932</v>
      </c>
      <c r="H1645" s="13">
        <v>159012.39999999935</v>
      </c>
      <c r="I1645" s="13">
        <v>155380.69999999937</v>
      </c>
      <c r="J1645" s="13">
        <v>128613.94999999979</v>
      </c>
      <c r="K1645" s="13">
        <v>112828.9999999998</v>
      </c>
      <c r="L1645" s="13">
        <v>104162.99999999987</v>
      </c>
      <c r="M1645" s="13">
        <v>102963.99999999985</v>
      </c>
      <c r="N1645" s="13">
        <v>96359.999999999927</v>
      </c>
      <c r="O1645" s="13">
        <v>94730.999999999913</v>
      </c>
      <c r="P1645" s="13">
        <v>94730.999999999913</v>
      </c>
      <c r="Q1645" s="13">
        <v>65185.000000000036</v>
      </c>
      <c r="R1645" s="13">
        <v>65185.000000000036</v>
      </c>
      <c r="S1645" s="13">
        <v>48449.000000000007</v>
      </c>
      <c r="T1645" s="13">
        <v>48449.000000000007</v>
      </c>
      <c r="U1645" s="13">
        <v>48449.000000000007</v>
      </c>
      <c r="V1645" s="13">
        <v>24000.000000000007</v>
      </c>
      <c r="W1645" s="13">
        <v>24000.000000000007</v>
      </c>
      <c r="X1645" s="13"/>
      <c r="Y1645" s="13"/>
      <c r="Z1645" s="13">
        <v>15901.239999999932</v>
      </c>
      <c r="AA1645" s="13">
        <v>15901.239999999936</v>
      </c>
      <c r="AB1645" s="13">
        <v>15538.069999999938</v>
      </c>
      <c r="AC1645" s="13">
        <v>12861.394999999979</v>
      </c>
      <c r="AD1645" s="13">
        <v>11282.89999999998</v>
      </c>
      <c r="AE1645" s="13">
        <v>10416.299999999987</v>
      </c>
      <c r="AF1645" s="13">
        <v>10296.399999999985</v>
      </c>
      <c r="AG1645" s="13">
        <v>9635.9999999999927</v>
      </c>
      <c r="AH1645" s="13">
        <v>9473.0999999999913</v>
      </c>
      <c r="AI1645" s="13">
        <v>9473.0999999999913</v>
      </c>
      <c r="AJ1645" s="13">
        <v>6518.5000000000036</v>
      </c>
      <c r="AK1645" s="13">
        <v>6518.5000000000036</v>
      </c>
      <c r="AL1645" s="13">
        <v>4844.9000000000005</v>
      </c>
      <c r="AM1645" s="13">
        <v>4844.9000000000005</v>
      </c>
      <c r="AN1645" s="13">
        <v>4844.9000000000005</v>
      </c>
      <c r="AO1645" s="13">
        <v>2400.0000000000009</v>
      </c>
      <c r="AP1645" s="13">
        <v>2400.0000000000009</v>
      </c>
      <c r="AQ1645" s="13"/>
      <c r="AR1645" s="13"/>
      <c r="AS1645" s="13">
        <v>176</v>
      </c>
      <c r="AT1645" s="13">
        <v>169</v>
      </c>
      <c r="AU1645" s="13">
        <v>140</v>
      </c>
      <c r="AV1645" s="13">
        <v>57</v>
      </c>
      <c r="AW1645" s="13">
        <v>32</v>
      </c>
      <c r="AX1645" s="13">
        <v>22</v>
      </c>
      <c r="AY1645" s="13">
        <v>21</v>
      </c>
      <c r="AZ1645" s="13">
        <v>16</v>
      </c>
      <c r="BA1645" s="13">
        <v>15</v>
      </c>
      <c r="BB1645" s="13">
        <v>15</v>
      </c>
      <c r="BC1645" s="13">
        <v>6</v>
      </c>
      <c r="BD1645" s="13">
        <v>6</v>
      </c>
      <c r="BE1645" s="13">
        <v>3</v>
      </c>
      <c r="BF1645" s="13">
        <v>3</v>
      </c>
      <c r="BG1645" s="13">
        <v>3</v>
      </c>
      <c r="BH1645" s="13">
        <v>1</v>
      </c>
      <c r="BI1645" s="13">
        <v>1</v>
      </c>
      <c r="BJ1645" s="13"/>
      <c r="BK1645" s="13"/>
      <c r="BL1645" s="13">
        <v>17.600000000000001</v>
      </c>
      <c r="BM1645" s="13">
        <v>16.899999999999999</v>
      </c>
      <c r="BN1645" s="13">
        <v>14</v>
      </c>
      <c r="BO1645" s="13">
        <v>5.7</v>
      </c>
      <c r="BP1645" s="13">
        <v>3.2</v>
      </c>
      <c r="BQ1645" s="13">
        <v>2.2000000000000002</v>
      </c>
      <c r="BR1645" s="13">
        <v>2.1</v>
      </c>
      <c r="BS1645" s="13">
        <v>1.6</v>
      </c>
      <c r="BT1645" s="13">
        <v>1.5</v>
      </c>
      <c r="BU1645" s="13">
        <v>1.5</v>
      </c>
      <c r="BV1645" s="13">
        <v>0.6</v>
      </c>
      <c r="BW1645" s="13">
        <v>0.6</v>
      </c>
      <c r="BX1645" s="13">
        <v>0.3</v>
      </c>
      <c r="BY1645" s="13">
        <v>0.3</v>
      </c>
      <c r="BZ1645" s="13">
        <v>0.3</v>
      </c>
      <c r="CA1645" s="13">
        <v>0.1</v>
      </c>
      <c r="CB1645" s="13">
        <v>0.1</v>
      </c>
      <c r="CC1645" s="13"/>
      <c r="CD1645" s="13"/>
      <c r="CE1645" s="13">
        <v>51.641666666488163</v>
      </c>
    </row>
    <row r="1646" spans="1:83" x14ac:dyDescent="0.2">
      <c r="A1646" s="10" t="s">
        <v>35</v>
      </c>
      <c r="B1646" s="10">
        <v>339</v>
      </c>
      <c r="C1646" s="10" t="s">
        <v>136</v>
      </c>
      <c r="D1646" s="10">
        <v>2024</v>
      </c>
      <c r="E1646" s="13">
        <v>11</v>
      </c>
      <c r="F1646" s="13" t="s">
        <v>1941</v>
      </c>
      <c r="G1646" s="13">
        <v>245</v>
      </c>
      <c r="H1646" s="13">
        <v>245</v>
      </c>
      <c r="I1646" s="13">
        <v>245</v>
      </c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>
        <v>24.5</v>
      </c>
      <c r="AA1646" s="13">
        <v>24.5</v>
      </c>
      <c r="AB1646" s="13">
        <v>24.5</v>
      </c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>
        <v>1</v>
      </c>
      <c r="AT1646" s="13">
        <v>1</v>
      </c>
      <c r="AU1646" s="13">
        <v>1</v>
      </c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>
        <v>0.1</v>
      </c>
      <c r="BM1646" s="13">
        <v>0.1</v>
      </c>
      <c r="BN1646" s="13">
        <v>0.1</v>
      </c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</row>
    <row r="1647" spans="1:83" x14ac:dyDescent="0.2">
      <c r="A1647" s="10" t="s">
        <v>39</v>
      </c>
      <c r="B1647" s="10">
        <v>820</v>
      </c>
      <c r="C1647" s="10" t="s">
        <v>134</v>
      </c>
      <c r="D1647" s="10">
        <v>2024</v>
      </c>
      <c r="E1647" s="13">
        <v>11</v>
      </c>
      <c r="F1647" s="13" t="s">
        <v>1957</v>
      </c>
      <c r="G1647" s="13">
        <v>3500</v>
      </c>
      <c r="H1647" s="13">
        <v>3500</v>
      </c>
      <c r="I1647" s="13">
        <v>3500</v>
      </c>
      <c r="J1647" s="13">
        <v>3500</v>
      </c>
      <c r="K1647" s="13">
        <v>3500</v>
      </c>
      <c r="L1647" s="13">
        <v>3500</v>
      </c>
      <c r="M1647" s="13">
        <v>3500</v>
      </c>
      <c r="N1647" s="13">
        <v>3500</v>
      </c>
      <c r="O1647" s="13">
        <v>3500</v>
      </c>
      <c r="P1647" s="13">
        <v>3500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>
        <v>350</v>
      </c>
      <c r="AA1647" s="13">
        <v>350</v>
      </c>
      <c r="AB1647" s="13">
        <v>350</v>
      </c>
      <c r="AC1647" s="13">
        <v>350</v>
      </c>
      <c r="AD1647" s="13">
        <v>350</v>
      </c>
      <c r="AE1647" s="13">
        <v>350</v>
      </c>
      <c r="AF1647" s="13">
        <v>350</v>
      </c>
      <c r="AG1647" s="13">
        <v>350</v>
      </c>
      <c r="AH1647" s="13">
        <v>350</v>
      </c>
      <c r="AI1647" s="13">
        <v>350</v>
      </c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>
        <v>2</v>
      </c>
      <c r="AT1647" s="13">
        <v>1</v>
      </c>
      <c r="AU1647" s="13">
        <v>1</v>
      </c>
      <c r="AV1647" s="13">
        <v>1</v>
      </c>
      <c r="AW1647" s="13">
        <v>1</v>
      </c>
      <c r="AX1647" s="13">
        <v>1</v>
      </c>
      <c r="AY1647" s="13">
        <v>1</v>
      </c>
      <c r="AZ1647" s="13">
        <v>1</v>
      </c>
      <c r="BA1647" s="13">
        <v>1</v>
      </c>
      <c r="BB1647" s="13">
        <v>1</v>
      </c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>
        <v>0.2</v>
      </c>
      <c r="BM1647" s="13">
        <v>0.1</v>
      </c>
      <c r="BN1647" s="13">
        <v>0.1</v>
      </c>
      <c r="BO1647" s="13">
        <v>0.1</v>
      </c>
      <c r="BP1647" s="13">
        <v>0.1</v>
      </c>
      <c r="BQ1647" s="13">
        <v>0.1</v>
      </c>
      <c r="BR1647" s="13">
        <v>0.1</v>
      </c>
      <c r="BS1647" s="13">
        <v>0.1</v>
      </c>
      <c r="BT1647" s="13">
        <v>0.1</v>
      </c>
      <c r="BU1647" s="13">
        <v>0.1</v>
      </c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</row>
    <row r="1648" spans="1:83" x14ac:dyDescent="0.2">
      <c r="A1648" s="10" t="s">
        <v>39</v>
      </c>
      <c r="B1648" s="10">
        <v>530</v>
      </c>
      <c r="C1648" s="10" t="s">
        <v>92</v>
      </c>
      <c r="D1648" s="10">
        <v>2024</v>
      </c>
      <c r="E1648" s="13">
        <v>11</v>
      </c>
      <c r="F1648" s="13" t="s">
        <v>1961</v>
      </c>
      <c r="G1648" s="13">
        <v>61793.749999999993</v>
      </c>
      <c r="H1648" s="13">
        <v>61793.750000000007</v>
      </c>
      <c r="I1648" s="13">
        <v>60231.950000000019</v>
      </c>
      <c r="J1648" s="13">
        <v>49100.000000000007</v>
      </c>
      <c r="K1648" s="13">
        <v>40890.999999999993</v>
      </c>
      <c r="L1648" s="13">
        <v>36362</v>
      </c>
      <c r="M1648" s="13">
        <v>35352</v>
      </c>
      <c r="N1648" s="13">
        <v>30099.999999999996</v>
      </c>
      <c r="O1648" s="13">
        <v>26903</v>
      </c>
      <c r="P1648" s="13">
        <v>24343.000000000004</v>
      </c>
      <c r="Q1648" s="13">
        <v>12343.000000000002</v>
      </c>
      <c r="R1648" s="13">
        <v>12343.000000000002</v>
      </c>
      <c r="S1648" s="13"/>
      <c r="T1648" s="13"/>
      <c r="U1648" s="13"/>
      <c r="V1648" s="13"/>
      <c r="W1648" s="13"/>
      <c r="X1648" s="13"/>
      <c r="Y1648" s="13"/>
      <c r="Z1648" s="13">
        <v>6179.3749999999991</v>
      </c>
      <c r="AA1648" s="13">
        <v>6179.3750000000009</v>
      </c>
      <c r="AB1648" s="13">
        <v>6023.1950000000015</v>
      </c>
      <c r="AC1648" s="13">
        <v>4910.0000000000009</v>
      </c>
      <c r="AD1648" s="13">
        <v>4089.0999999999995</v>
      </c>
      <c r="AE1648" s="13">
        <v>3636.2</v>
      </c>
      <c r="AF1648" s="13">
        <v>3535.2</v>
      </c>
      <c r="AG1648" s="13">
        <v>3009.9999999999995</v>
      </c>
      <c r="AH1648" s="13">
        <v>2690.3</v>
      </c>
      <c r="AI1648" s="13">
        <v>2434.3000000000002</v>
      </c>
      <c r="AJ1648" s="13">
        <v>1234.3000000000002</v>
      </c>
      <c r="AK1648" s="13">
        <v>1234.3000000000002</v>
      </c>
      <c r="AL1648" s="13"/>
      <c r="AM1648" s="13"/>
      <c r="AN1648" s="13"/>
      <c r="AO1648" s="13"/>
      <c r="AP1648" s="13"/>
      <c r="AQ1648" s="13"/>
      <c r="AR1648" s="13"/>
      <c r="AS1648" s="13">
        <v>98</v>
      </c>
      <c r="AT1648" s="13">
        <v>84</v>
      </c>
      <c r="AU1648" s="13">
        <v>68</v>
      </c>
      <c r="AV1648" s="13">
        <v>32</v>
      </c>
      <c r="AW1648" s="13">
        <v>19</v>
      </c>
      <c r="AX1648" s="13">
        <v>14</v>
      </c>
      <c r="AY1648" s="13">
        <v>13</v>
      </c>
      <c r="AZ1648" s="13">
        <v>9</v>
      </c>
      <c r="BA1648" s="13">
        <v>7</v>
      </c>
      <c r="BB1648" s="13">
        <v>6</v>
      </c>
      <c r="BC1648" s="13">
        <v>2</v>
      </c>
      <c r="BD1648" s="13">
        <v>2</v>
      </c>
      <c r="BE1648" s="13"/>
      <c r="BF1648" s="13"/>
      <c r="BG1648" s="13"/>
      <c r="BH1648" s="13"/>
      <c r="BI1648" s="13"/>
      <c r="BJ1648" s="13"/>
      <c r="BK1648" s="13"/>
      <c r="BL1648" s="13">
        <v>9.8000000000000007</v>
      </c>
      <c r="BM1648" s="13">
        <v>8.4</v>
      </c>
      <c r="BN1648" s="13">
        <v>6.8</v>
      </c>
      <c r="BO1648" s="13">
        <v>3.2</v>
      </c>
      <c r="BP1648" s="13">
        <v>1.9</v>
      </c>
      <c r="BQ1648" s="13">
        <v>1.4</v>
      </c>
      <c r="BR1648" s="13">
        <v>1.3</v>
      </c>
      <c r="BS1648" s="13">
        <v>0.9</v>
      </c>
      <c r="BT1648" s="13">
        <v>0.7</v>
      </c>
      <c r="BU1648" s="13">
        <v>0.6</v>
      </c>
      <c r="BV1648" s="13">
        <v>0.2</v>
      </c>
      <c r="BW1648" s="13">
        <v>0.2</v>
      </c>
      <c r="BX1648" s="13"/>
      <c r="BY1648" s="13"/>
      <c r="BZ1648" s="13"/>
      <c r="CA1648" s="13"/>
      <c r="CB1648" s="13"/>
      <c r="CC1648" s="13"/>
      <c r="CD1648" s="13"/>
      <c r="CE1648" s="13">
        <v>78.350555556127802</v>
      </c>
    </row>
    <row r="1649" spans="1:83" x14ac:dyDescent="0.2">
      <c r="A1649" s="10" t="s">
        <v>39</v>
      </c>
      <c r="B1649" s="10">
        <v>840</v>
      </c>
      <c r="C1649" s="10" t="s">
        <v>159</v>
      </c>
      <c r="D1649" s="10">
        <v>2024</v>
      </c>
      <c r="E1649" s="13">
        <v>11</v>
      </c>
      <c r="F1649" s="13" t="s">
        <v>1960</v>
      </c>
      <c r="G1649" s="13">
        <v>6946</v>
      </c>
      <c r="H1649" s="13">
        <v>6946</v>
      </c>
      <c r="I1649" s="13">
        <v>6946</v>
      </c>
      <c r="J1649" s="13">
        <v>6946</v>
      </c>
      <c r="K1649" s="13">
        <v>6946</v>
      </c>
      <c r="L1649" s="13">
        <v>6946</v>
      </c>
      <c r="M1649" s="13">
        <v>6946</v>
      </c>
      <c r="N1649" s="13">
        <v>5500</v>
      </c>
      <c r="O1649" s="13">
        <v>5500</v>
      </c>
      <c r="P1649" s="13">
        <v>5500</v>
      </c>
      <c r="Q1649" s="13">
        <v>5500</v>
      </c>
      <c r="R1649" s="13">
        <v>5500</v>
      </c>
      <c r="S1649" s="13"/>
      <c r="T1649" s="13"/>
      <c r="U1649" s="13"/>
      <c r="V1649" s="13"/>
      <c r="W1649" s="13"/>
      <c r="X1649" s="13"/>
      <c r="Y1649" s="13"/>
      <c r="Z1649" s="13">
        <v>694.6</v>
      </c>
      <c r="AA1649" s="13">
        <v>694.6</v>
      </c>
      <c r="AB1649" s="13">
        <v>694.6</v>
      </c>
      <c r="AC1649" s="13">
        <v>694.6</v>
      </c>
      <c r="AD1649" s="13">
        <v>694.6</v>
      </c>
      <c r="AE1649" s="13">
        <v>694.6</v>
      </c>
      <c r="AF1649" s="13">
        <v>694.6</v>
      </c>
      <c r="AG1649" s="13">
        <v>550</v>
      </c>
      <c r="AH1649" s="13">
        <v>550</v>
      </c>
      <c r="AI1649" s="13">
        <v>550</v>
      </c>
      <c r="AJ1649" s="13">
        <v>550</v>
      </c>
      <c r="AK1649" s="13">
        <v>550</v>
      </c>
      <c r="AL1649" s="13"/>
      <c r="AM1649" s="13"/>
      <c r="AN1649" s="13"/>
      <c r="AO1649" s="13"/>
      <c r="AP1649" s="13"/>
      <c r="AQ1649" s="13"/>
      <c r="AR1649" s="13"/>
      <c r="AS1649" s="13">
        <v>2</v>
      </c>
      <c r="AT1649" s="13">
        <v>2</v>
      </c>
      <c r="AU1649" s="13">
        <v>2</v>
      </c>
      <c r="AV1649" s="13">
        <v>2</v>
      </c>
      <c r="AW1649" s="13">
        <v>2</v>
      </c>
      <c r="AX1649" s="13">
        <v>2</v>
      </c>
      <c r="AY1649" s="13">
        <v>2</v>
      </c>
      <c r="AZ1649" s="13">
        <v>1</v>
      </c>
      <c r="BA1649" s="13">
        <v>1</v>
      </c>
      <c r="BB1649" s="13">
        <v>1</v>
      </c>
      <c r="BC1649" s="13">
        <v>1</v>
      </c>
      <c r="BD1649" s="13">
        <v>1</v>
      </c>
      <c r="BE1649" s="13"/>
      <c r="BF1649" s="13"/>
      <c r="BG1649" s="13"/>
      <c r="BH1649" s="13"/>
      <c r="BI1649" s="13"/>
      <c r="BJ1649" s="13"/>
      <c r="BK1649" s="13"/>
      <c r="BL1649" s="13">
        <v>0.2</v>
      </c>
      <c r="BM1649" s="13">
        <v>0.2</v>
      </c>
      <c r="BN1649" s="13">
        <v>0.2</v>
      </c>
      <c r="BO1649" s="13">
        <v>0.2</v>
      </c>
      <c r="BP1649" s="13">
        <v>0.2</v>
      </c>
      <c r="BQ1649" s="13">
        <v>0.2</v>
      </c>
      <c r="BR1649" s="13">
        <v>0.2</v>
      </c>
      <c r="BS1649" s="13">
        <v>0.1</v>
      </c>
      <c r="BT1649" s="13">
        <v>0.1</v>
      </c>
      <c r="BU1649" s="13">
        <v>0.1</v>
      </c>
      <c r="BV1649" s="13">
        <v>0.1</v>
      </c>
      <c r="BW1649" s="13">
        <v>0.1</v>
      </c>
      <c r="BX1649" s="13"/>
      <c r="BY1649" s="13"/>
      <c r="BZ1649" s="13"/>
      <c r="CA1649" s="13"/>
      <c r="CB1649" s="13"/>
      <c r="CC1649" s="13"/>
      <c r="CD1649" s="13"/>
      <c r="CE1649" s="13"/>
    </row>
    <row r="1650" spans="1:83" x14ac:dyDescent="0.2">
      <c r="A1650" s="10" t="s">
        <v>39</v>
      </c>
      <c r="B1650" s="10">
        <v>862</v>
      </c>
      <c r="C1650" s="10" t="s">
        <v>105</v>
      </c>
      <c r="D1650" s="10">
        <v>2024</v>
      </c>
      <c r="E1650" s="13">
        <v>11</v>
      </c>
      <c r="F1650" s="13" t="s">
        <v>1963</v>
      </c>
      <c r="G1650" s="13">
        <v>139556.84999999983</v>
      </c>
      <c r="H1650" s="13">
        <v>139556.84999999989</v>
      </c>
      <c r="I1650" s="13">
        <v>137627.9499999999</v>
      </c>
      <c r="J1650" s="13">
        <v>115342.00000000001</v>
      </c>
      <c r="K1650" s="13">
        <v>94921.000000000029</v>
      </c>
      <c r="L1650" s="13">
        <v>88720.000000000015</v>
      </c>
      <c r="M1650" s="13">
        <v>84474.000000000015</v>
      </c>
      <c r="N1650" s="13">
        <v>71896.000000000029</v>
      </c>
      <c r="O1650" s="13">
        <v>63467.000000000015</v>
      </c>
      <c r="P1650" s="13">
        <v>61072.000000000015</v>
      </c>
      <c r="Q1650" s="13">
        <v>43873</v>
      </c>
      <c r="R1650" s="13">
        <v>43873</v>
      </c>
      <c r="S1650" s="13">
        <v>38373</v>
      </c>
      <c r="T1650" s="13">
        <v>38373</v>
      </c>
      <c r="U1650" s="13">
        <v>38373</v>
      </c>
      <c r="V1650" s="13">
        <v>25253</v>
      </c>
      <c r="W1650" s="13">
        <v>25253</v>
      </c>
      <c r="X1650" s="13"/>
      <c r="Y1650" s="13"/>
      <c r="Z1650" s="13">
        <v>13955.684999999983</v>
      </c>
      <c r="AA1650" s="13">
        <v>13955.684999999989</v>
      </c>
      <c r="AB1650" s="13">
        <v>13762.794999999989</v>
      </c>
      <c r="AC1650" s="13">
        <v>11534.2</v>
      </c>
      <c r="AD1650" s="13">
        <v>9492.1000000000022</v>
      </c>
      <c r="AE1650" s="13">
        <v>8872.0000000000018</v>
      </c>
      <c r="AF1650" s="13">
        <v>8447.4000000000015</v>
      </c>
      <c r="AG1650" s="13">
        <v>7189.6000000000031</v>
      </c>
      <c r="AH1650" s="13">
        <v>6346.7000000000016</v>
      </c>
      <c r="AI1650" s="13">
        <v>6107.2000000000016</v>
      </c>
      <c r="AJ1650" s="13">
        <v>4387.3</v>
      </c>
      <c r="AK1650" s="13">
        <v>4387.3</v>
      </c>
      <c r="AL1650" s="13">
        <v>3837.3</v>
      </c>
      <c r="AM1650" s="13">
        <v>3837.3</v>
      </c>
      <c r="AN1650" s="13">
        <v>3837.3</v>
      </c>
      <c r="AO1650" s="13">
        <v>2525.3000000000002</v>
      </c>
      <c r="AP1650" s="13">
        <v>2525.3000000000002</v>
      </c>
      <c r="AQ1650" s="13"/>
      <c r="AR1650" s="13"/>
      <c r="AS1650" s="13">
        <v>163</v>
      </c>
      <c r="AT1650" s="13">
        <v>153</v>
      </c>
      <c r="AU1650" s="13">
        <v>137</v>
      </c>
      <c r="AV1650" s="13">
        <v>68</v>
      </c>
      <c r="AW1650" s="13">
        <v>35</v>
      </c>
      <c r="AX1650" s="13">
        <v>28</v>
      </c>
      <c r="AY1650" s="13">
        <v>24</v>
      </c>
      <c r="AZ1650" s="13">
        <v>14</v>
      </c>
      <c r="BA1650" s="13">
        <v>9</v>
      </c>
      <c r="BB1650" s="13">
        <v>8</v>
      </c>
      <c r="BC1650" s="13">
        <v>3</v>
      </c>
      <c r="BD1650" s="13">
        <v>3</v>
      </c>
      <c r="BE1650" s="13">
        <v>2</v>
      </c>
      <c r="BF1650" s="13">
        <v>2</v>
      </c>
      <c r="BG1650" s="13">
        <v>2</v>
      </c>
      <c r="BH1650" s="13">
        <v>1</v>
      </c>
      <c r="BI1650" s="13">
        <v>1</v>
      </c>
      <c r="BJ1650" s="13"/>
      <c r="BK1650" s="13"/>
      <c r="BL1650" s="13">
        <v>16.3</v>
      </c>
      <c r="BM1650" s="13">
        <v>15.3</v>
      </c>
      <c r="BN1650" s="13">
        <v>13.7</v>
      </c>
      <c r="BO1650" s="13">
        <v>6.8</v>
      </c>
      <c r="BP1650" s="13">
        <v>3.5</v>
      </c>
      <c r="BQ1650" s="13">
        <v>2.8</v>
      </c>
      <c r="BR1650" s="13">
        <v>2.4</v>
      </c>
      <c r="BS1650" s="13">
        <v>1.4</v>
      </c>
      <c r="BT1650" s="13">
        <v>0.9</v>
      </c>
      <c r="BU1650" s="13">
        <v>0.8</v>
      </c>
      <c r="BV1650" s="13">
        <v>0.3</v>
      </c>
      <c r="BW1650" s="13">
        <v>0.3</v>
      </c>
      <c r="BX1650" s="13">
        <v>0.2</v>
      </c>
      <c r="BY1650" s="13">
        <v>0.2</v>
      </c>
      <c r="BZ1650" s="13">
        <v>0.2</v>
      </c>
      <c r="CA1650" s="13">
        <v>0.1</v>
      </c>
      <c r="CB1650" s="13">
        <v>0.1</v>
      </c>
      <c r="CC1650" s="13"/>
      <c r="CD1650" s="13"/>
      <c r="CE1650" s="13">
        <v>60.732222222099082</v>
      </c>
    </row>
    <row r="1651" spans="1:83" x14ac:dyDescent="0.2">
      <c r="A1651" s="10" t="s">
        <v>39</v>
      </c>
      <c r="B1651" s="10"/>
      <c r="C1651" s="10"/>
      <c r="D1651" s="10">
        <v>2024</v>
      </c>
      <c r="E1651" s="13">
        <v>11</v>
      </c>
      <c r="F1651" s="13" t="s">
        <v>1958</v>
      </c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>
        <v>1.94</v>
      </c>
    </row>
    <row r="1652" spans="1:83" x14ac:dyDescent="0.2">
      <c r="A1652" s="10" t="s">
        <v>39</v>
      </c>
      <c r="B1652" s="10">
        <v>870</v>
      </c>
      <c r="C1652" s="10" t="s">
        <v>112</v>
      </c>
      <c r="D1652" s="10">
        <v>2024</v>
      </c>
      <c r="E1652" s="13">
        <v>11</v>
      </c>
      <c r="F1652" s="13" t="s">
        <v>1962</v>
      </c>
      <c r="G1652" s="13">
        <v>178993.44999999949</v>
      </c>
      <c r="H1652" s="13">
        <v>178993.44999999949</v>
      </c>
      <c r="I1652" s="13">
        <v>176061.84999999951</v>
      </c>
      <c r="J1652" s="13">
        <v>149264.99999999974</v>
      </c>
      <c r="K1652" s="13">
        <v>123785.99999999975</v>
      </c>
      <c r="L1652" s="13">
        <v>121997.99999999975</v>
      </c>
      <c r="M1652" s="13">
        <v>117767.99999999974</v>
      </c>
      <c r="N1652" s="13">
        <v>107142.99999999977</v>
      </c>
      <c r="O1652" s="13">
        <v>101785.99999999987</v>
      </c>
      <c r="P1652" s="13">
        <v>92795.999999999927</v>
      </c>
      <c r="Q1652" s="13">
        <v>22000.000000000007</v>
      </c>
      <c r="R1652" s="13">
        <v>22000.000000000007</v>
      </c>
      <c r="S1652" s="13"/>
      <c r="T1652" s="13"/>
      <c r="U1652" s="13"/>
      <c r="V1652" s="13"/>
      <c r="W1652" s="13"/>
      <c r="X1652" s="13"/>
      <c r="Y1652" s="13"/>
      <c r="Z1652" s="13">
        <v>17899.34499999995</v>
      </c>
      <c r="AA1652" s="13">
        <v>17899.34499999995</v>
      </c>
      <c r="AB1652" s="13">
        <v>17606.18499999995</v>
      </c>
      <c r="AC1652" s="13">
        <v>14926.499999999975</v>
      </c>
      <c r="AD1652" s="13">
        <v>12378.599999999975</v>
      </c>
      <c r="AE1652" s="13">
        <v>12199.799999999976</v>
      </c>
      <c r="AF1652" s="13">
        <v>11776.799999999974</v>
      </c>
      <c r="AG1652" s="13">
        <v>10714.299999999977</v>
      </c>
      <c r="AH1652" s="13">
        <v>10178.599999999988</v>
      </c>
      <c r="AI1652" s="13">
        <v>9279.5999999999931</v>
      </c>
      <c r="AJ1652" s="13">
        <v>2200.0000000000009</v>
      </c>
      <c r="AK1652" s="13">
        <v>2200.0000000000009</v>
      </c>
      <c r="AL1652" s="13"/>
      <c r="AM1652" s="13"/>
      <c r="AN1652" s="13"/>
      <c r="AO1652" s="13"/>
      <c r="AP1652" s="13"/>
      <c r="AQ1652" s="13"/>
      <c r="AR1652" s="13"/>
      <c r="AS1652" s="13">
        <v>211</v>
      </c>
      <c r="AT1652" s="13">
        <v>192</v>
      </c>
      <c r="AU1652" s="13">
        <v>167</v>
      </c>
      <c r="AV1652" s="13">
        <v>86</v>
      </c>
      <c r="AW1652" s="13">
        <v>46</v>
      </c>
      <c r="AX1652" s="13">
        <v>44</v>
      </c>
      <c r="AY1652" s="13">
        <v>40</v>
      </c>
      <c r="AZ1652" s="13">
        <v>32</v>
      </c>
      <c r="BA1652" s="13">
        <v>29</v>
      </c>
      <c r="BB1652" s="13">
        <v>25</v>
      </c>
      <c r="BC1652" s="13">
        <v>4</v>
      </c>
      <c r="BD1652" s="13">
        <v>4</v>
      </c>
      <c r="BE1652" s="13"/>
      <c r="BF1652" s="13"/>
      <c r="BG1652" s="13"/>
      <c r="BH1652" s="13"/>
      <c r="BI1652" s="13"/>
      <c r="BJ1652" s="13"/>
      <c r="BK1652" s="13"/>
      <c r="BL1652" s="13">
        <v>21.1</v>
      </c>
      <c r="BM1652" s="13">
        <v>19.2</v>
      </c>
      <c r="BN1652" s="13">
        <v>16.7</v>
      </c>
      <c r="BO1652" s="13">
        <v>8.6</v>
      </c>
      <c r="BP1652" s="13">
        <v>4.5999999999999996</v>
      </c>
      <c r="BQ1652" s="13">
        <v>4.4000000000000004</v>
      </c>
      <c r="BR1652" s="13">
        <v>4</v>
      </c>
      <c r="BS1652" s="13">
        <v>3.2</v>
      </c>
      <c r="BT1652" s="13">
        <v>2.9</v>
      </c>
      <c r="BU1652" s="13">
        <v>2.5</v>
      </c>
      <c r="BV1652" s="13">
        <v>0.4</v>
      </c>
      <c r="BW1652" s="13">
        <v>0.4</v>
      </c>
      <c r="BX1652" s="13"/>
      <c r="BY1652" s="13"/>
      <c r="BZ1652" s="13"/>
      <c r="CA1652" s="13"/>
      <c r="CB1652" s="13"/>
      <c r="CC1652" s="13"/>
      <c r="CD1652" s="13"/>
      <c r="CE1652" s="13">
        <v>70.735555555089377</v>
      </c>
    </row>
    <row r="1653" spans="1:83" x14ac:dyDescent="0.2">
      <c r="A1653" s="10" t="s">
        <v>39</v>
      </c>
      <c r="B1653" s="10">
        <v>547</v>
      </c>
      <c r="C1653" s="10" t="s">
        <v>94</v>
      </c>
      <c r="D1653" s="10">
        <v>2024</v>
      </c>
      <c r="E1653" s="13">
        <v>11</v>
      </c>
      <c r="F1653" s="13" t="s">
        <v>1959</v>
      </c>
      <c r="G1653" s="13">
        <v>127333.49999999994</v>
      </c>
      <c r="H1653" s="13">
        <v>127333.49999999996</v>
      </c>
      <c r="I1653" s="13">
        <v>123639.84999999999</v>
      </c>
      <c r="J1653" s="13">
        <v>102395.94999999995</v>
      </c>
      <c r="K1653" s="13">
        <v>81733.95000000007</v>
      </c>
      <c r="L1653" s="13">
        <v>75861.000000000073</v>
      </c>
      <c r="M1653" s="13">
        <v>72718.000000000044</v>
      </c>
      <c r="N1653" s="13">
        <v>67248.000000000029</v>
      </c>
      <c r="O1653" s="13">
        <v>58888.999999999993</v>
      </c>
      <c r="P1653" s="13">
        <v>56888.999999999985</v>
      </c>
      <c r="Q1653" s="13">
        <v>18957</v>
      </c>
      <c r="R1653" s="13">
        <v>18957</v>
      </c>
      <c r="S1653" s="13">
        <v>12957</v>
      </c>
      <c r="T1653" s="13">
        <v>12957</v>
      </c>
      <c r="U1653" s="13">
        <v>12957</v>
      </c>
      <c r="V1653" s="13"/>
      <c r="W1653" s="13"/>
      <c r="X1653" s="13"/>
      <c r="Y1653" s="13"/>
      <c r="Z1653" s="13">
        <v>12733.349999999995</v>
      </c>
      <c r="AA1653" s="13">
        <v>12733.349999999995</v>
      </c>
      <c r="AB1653" s="13">
        <v>12363.984999999999</v>
      </c>
      <c r="AC1653" s="13">
        <v>10239.594999999996</v>
      </c>
      <c r="AD1653" s="13">
        <v>8173.3950000000068</v>
      </c>
      <c r="AE1653" s="13">
        <v>7586.1000000000076</v>
      </c>
      <c r="AF1653" s="13">
        <v>7271.8000000000047</v>
      </c>
      <c r="AG1653" s="13">
        <v>6724.8000000000029</v>
      </c>
      <c r="AH1653" s="13">
        <v>5888.9</v>
      </c>
      <c r="AI1653" s="13">
        <v>5688.8999999999987</v>
      </c>
      <c r="AJ1653" s="13">
        <v>1895.7</v>
      </c>
      <c r="AK1653" s="13">
        <v>1895.7</v>
      </c>
      <c r="AL1653" s="13">
        <v>1295.7</v>
      </c>
      <c r="AM1653" s="13">
        <v>1295.7</v>
      </c>
      <c r="AN1653" s="13">
        <v>1295.7</v>
      </c>
      <c r="AO1653" s="13"/>
      <c r="AP1653" s="13"/>
      <c r="AQ1653" s="13"/>
      <c r="AR1653" s="13"/>
      <c r="AS1653" s="13">
        <v>170</v>
      </c>
      <c r="AT1653" s="13">
        <v>159</v>
      </c>
      <c r="AU1653" s="13">
        <v>131</v>
      </c>
      <c r="AV1653" s="13">
        <v>67</v>
      </c>
      <c r="AW1653" s="13">
        <v>34</v>
      </c>
      <c r="AX1653" s="13">
        <v>27</v>
      </c>
      <c r="AY1653" s="13">
        <v>24</v>
      </c>
      <c r="AZ1653" s="13">
        <v>20</v>
      </c>
      <c r="BA1653" s="13">
        <v>15</v>
      </c>
      <c r="BB1653" s="13">
        <v>14</v>
      </c>
      <c r="BC1653" s="13">
        <v>2</v>
      </c>
      <c r="BD1653" s="13">
        <v>2</v>
      </c>
      <c r="BE1653" s="13">
        <v>1</v>
      </c>
      <c r="BF1653" s="13">
        <v>1</v>
      </c>
      <c r="BG1653" s="13">
        <v>1</v>
      </c>
      <c r="BH1653" s="13"/>
      <c r="BI1653" s="13"/>
      <c r="BJ1653" s="13"/>
      <c r="BK1653" s="13"/>
      <c r="BL1653" s="13">
        <v>17</v>
      </c>
      <c r="BM1653" s="13">
        <v>15.9</v>
      </c>
      <c r="BN1653" s="13">
        <v>13.1</v>
      </c>
      <c r="BO1653" s="13">
        <v>6.7</v>
      </c>
      <c r="BP1653" s="13">
        <v>3.4</v>
      </c>
      <c r="BQ1653" s="13">
        <v>2.7</v>
      </c>
      <c r="BR1653" s="13">
        <v>2.4</v>
      </c>
      <c r="BS1653" s="13">
        <v>2</v>
      </c>
      <c r="BT1653" s="13">
        <v>1.5</v>
      </c>
      <c r="BU1653" s="13">
        <v>1.4</v>
      </c>
      <c r="BV1653" s="13">
        <v>0.2</v>
      </c>
      <c r="BW1653" s="13">
        <v>0.2</v>
      </c>
      <c r="BX1653" s="13">
        <v>0.1</v>
      </c>
      <c r="BY1653" s="13">
        <v>0.1</v>
      </c>
      <c r="BZ1653" s="13">
        <v>0.1</v>
      </c>
      <c r="CA1653" s="13"/>
      <c r="CB1653" s="13"/>
      <c r="CC1653" s="13"/>
      <c r="CD1653" s="13"/>
      <c r="CE1653" s="13">
        <v>74.218611111456994</v>
      </c>
    </row>
    <row r="1654" spans="1:83" x14ac:dyDescent="0.2">
      <c r="A1654" s="10" t="s">
        <v>251</v>
      </c>
      <c r="B1654" s="10">
        <v>377</v>
      </c>
      <c r="C1654" s="10" t="s">
        <v>253</v>
      </c>
      <c r="D1654" s="10">
        <v>2024</v>
      </c>
      <c r="E1654" s="13">
        <v>11</v>
      </c>
      <c r="F1654" s="13" t="s">
        <v>1964</v>
      </c>
      <c r="G1654" s="13">
        <v>4898.5999999999995</v>
      </c>
      <c r="H1654" s="13">
        <v>4898.5999999999995</v>
      </c>
      <c r="I1654" s="13">
        <v>4898.5999999999995</v>
      </c>
      <c r="J1654" s="13">
        <v>4898.5999999999995</v>
      </c>
      <c r="K1654" s="13">
        <v>4898.5999999999995</v>
      </c>
      <c r="L1654" s="13">
        <v>4898.5999999999995</v>
      </c>
      <c r="M1654" s="13">
        <v>4898.5999999999995</v>
      </c>
      <c r="N1654" s="13">
        <v>4898.5999999999995</v>
      </c>
      <c r="O1654" s="13">
        <v>4898.5999999999995</v>
      </c>
      <c r="P1654" s="13">
        <v>4898.5999999999995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>
        <v>489.85999999999996</v>
      </c>
      <c r="AA1654" s="13">
        <v>489.85999999999996</v>
      </c>
      <c r="AB1654" s="13">
        <v>489.85999999999996</v>
      </c>
      <c r="AC1654" s="13">
        <v>489.85999999999996</v>
      </c>
      <c r="AD1654" s="13">
        <v>489.85999999999996</v>
      </c>
      <c r="AE1654" s="13">
        <v>489.85999999999996</v>
      </c>
      <c r="AF1654" s="13">
        <v>489.85999999999996</v>
      </c>
      <c r="AG1654" s="13">
        <v>489.85999999999996</v>
      </c>
      <c r="AH1654" s="13">
        <v>489.85999999999996</v>
      </c>
      <c r="AI1654" s="13">
        <v>489.85999999999996</v>
      </c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>
        <v>1</v>
      </c>
      <c r="AT1654" s="13">
        <v>1</v>
      </c>
      <c r="AU1654" s="13">
        <v>1</v>
      </c>
      <c r="AV1654" s="13">
        <v>1</v>
      </c>
      <c r="AW1654" s="13">
        <v>1</v>
      </c>
      <c r="AX1654" s="13">
        <v>1</v>
      </c>
      <c r="AY1654" s="13">
        <v>1</v>
      </c>
      <c r="AZ1654" s="13">
        <v>1</v>
      </c>
      <c r="BA1654" s="13">
        <v>1</v>
      </c>
      <c r="BB1654" s="13">
        <v>1</v>
      </c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>
        <v>0.1</v>
      </c>
      <c r="BM1654" s="13">
        <v>0.1</v>
      </c>
      <c r="BN1654" s="13">
        <v>0.1</v>
      </c>
      <c r="BO1654" s="13">
        <v>0.1</v>
      </c>
      <c r="BP1654" s="13">
        <v>0.1</v>
      </c>
      <c r="BQ1654" s="13">
        <v>0.1</v>
      </c>
      <c r="BR1654" s="13">
        <v>0.1</v>
      </c>
      <c r="BS1654" s="13">
        <v>0.1</v>
      </c>
      <c r="BT1654" s="13">
        <v>0.1</v>
      </c>
      <c r="BU1654" s="13">
        <v>0.1</v>
      </c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</row>
    <row r="1655" spans="1:83" x14ac:dyDescent="0.2">
      <c r="A1655" s="10" t="s">
        <v>27</v>
      </c>
      <c r="B1655" s="10">
        <v>541</v>
      </c>
      <c r="C1655" s="10" t="s">
        <v>173</v>
      </c>
      <c r="D1655" s="10">
        <v>2024</v>
      </c>
      <c r="E1655" s="13">
        <v>11</v>
      </c>
      <c r="F1655" s="13" t="s">
        <v>1976</v>
      </c>
      <c r="G1655" s="13">
        <v>86295.750000000029</v>
      </c>
      <c r="H1655" s="13">
        <v>86295.750000000044</v>
      </c>
      <c r="I1655" s="13">
        <v>84291.900000000067</v>
      </c>
      <c r="J1655" s="13">
        <v>68690.950000000041</v>
      </c>
      <c r="K1655" s="13">
        <v>55554.000000000007</v>
      </c>
      <c r="L1655" s="13">
        <v>46319</v>
      </c>
      <c r="M1655" s="13">
        <v>42047.999999999993</v>
      </c>
      <c r="N1655" s="13">
        <v>32954.999999999978</v>
      </c>
      <c r="O1655" s="13">
        <v>26099.999999999975</v>
      </c>
      <c r="P1655" s="13">
        <v>23852.999999999975</v>
      </c>
      <c r="Q1655" s="13">
        <v>11305.000000000004</v>
      </c>
      <c r="R1655" s="13">
        <v>11305.000000000004</v>
      </c>
      <c r="S1655" s="13"/>
      <c r="T1655" s="13"/>
      <c r="U1655" s="13"/>
      <c r="V1655" s="13"/>
      <c r="W1655" s="13"/>
      <c r="X1655" s="13"/>
      <c r="Y1655" s="13"/>
      <c r="Z1655" s="13">
        <v>8629.5750000000025</v>
      </c>
      <c r="AA1655" s="13">
        <v>8629.5750000000044</v>
      </c>
      <c r="AB1655" s="13">
        <v>8429.190000000006</v>
      </c>
      <c r="AC1655" s="13">
        <v>6869.0950000000039</v>
      </c>
      <c r="AD1655" s="13">
        <v>5555.4000000000005</v>
      </c>
      <c r="AE1655" s="13">
        <v>4631.8999999999996</v>
      </c>
      <c r="AF1655" s="13">
        <v>4204.7999999999993</v>
      </c>
      <c r="AG1655" s="13">
        <v>3295.4999999999977</v>
      </c>
      <c r="AH1655" s="13">
        <v>2609.9999999999973</v>
      </c>
      <c r="AI1655" s="13">
        <v>2385.2999999999975</v>
      </c>
      <c r="AJ1655" s="13">
        <v>1130.5000000000005</v>
      </c>
      <c r="AK1655" s="13">
        <v>1130.5000000000005</v>
      </c>
      <c r="AL1655" s="13"/>
      <c r="AM1655" s="13"/>
      <c r="AN1655" s="13"/>
      <c r="AO1655" s="13"/>
      <c r="AP1655" s="13"/>
      <c r="AQ1655" s="13"/>
      <c r="AR1655" s="13"/>
      <c r="AS1655" s="13">
        <v>130</v>
      </c>
      <c r="AT1655" s="13">
        <v>120</v>
      </c>
      <c r="AU1655" s="13">
        <v>100</v>
      </c>
      <c r="AV1655" s="13">
        <v>53</v>
      </c>
      <c r="AW1655" s="13">
        <v>32</v>
      </c>
      <c r="AX1655" s="13">
        <v>22</v>
      </c>
      <c r="AY1655" s="13">
        <v>18</v>
      </c>
      <c r="AZ1655" s="13">
        <v>11</v>
      </c>
      <c r="BA1655" s="13">
        <v>7</v>
      </c>
      <c r="BB1655" s="13">
        <v>6</v>
      </c>
      <c r="BC1655" s="13">
        <v>2</v>
      </c>
      <c r="BD1655" s="13">
        <v>2</v>
      </c>
      <c r="BE1655" s="13"/>
      <c r="BF1655" s="13"/>
      <c r="BG1655" s="13"/>
      <c r="BH1655" s="13"/>
      <c r="BI1655" s="13"/>
      <c r="BJ1655" s="13"/>
      <c r="BK1655" s="13"/>
      <c r="BL1655" s="13">
        <v>13</v>
      </c>
      <c r="BM1655" s="13">
        <v>12</v>
      </c>
      <c r="BN1655" s="13">
        <v>10</v>
      </c>
      <c r="BO1655" s="13">
        <v>5.3</v>
      </c>
      <c r="BP1655" s="13">
        <v>3.2</v>
      </c>
      <c r="BQ1655" s="13">
        <v>2.2000000000000002</v>
      </c>
      <c r="BR1655" s="13">
        <v>1.8</v>
      </c>
      <c r="BS1655" s="13">
        <v>1.1000000000000001</v>
      </c>
      <c r="BT1655" s="13">
        <v>0.7</v>
      </c>
      <c r="BU1655" s="13">
        <v>0.6</v>
      </c>
      <c r="BV1655" s="13">
        <v>0.2</v>
      </c>
      <c r="BW1655" s="13">
        <v>0.2</v>
      </c>
      <c r="BX1655" s="13"/>
      <c r="BY1655" s="13"/>
      <c r="BZ1655" s="13"/>
      <c r="CA1655" s="13"/>
      <c r="CB1655" s="13"/>
      <c r="CC1655" s="13"/>
      <c r="CD1655" s="13"/>
      <c r="CE1655" s="13">
        <v>60.541666666686069</v>
      </c>
    </row>
    <row r="1656" spans="1:83" x14ac:dyDescent="0.2">
      <c r="A1656" s="10" t="s">
        <v>27</v>
      </c>
      <c r="B1656" s="10">
        <v>550</v>
      </c>
      <c r="C1656" s="10" t="s">
        <v>178</v>
      </c>
      <c r="D1656" s="10">
        <v>2024</v>
      </c>
      <c r="E1656" s="13">
        <v>11</v>
      </c>
      <c r="F1656" s="13" t="s">
        <v>1972</v>
      </c>
      <c r="G1656" s="13">
        <v>14023.85</v>
      </c>
      <c r="H1656" s="13">
        <v>14023.849999999999</v>
      </c>
      <c r="I1656" s="13">
        <v>13259.949999999997</v>
      </c>
      <c r="J1656" s="13">
        <v>10283.950000000001</v>
      </c>
      <c r="K1656" s="13">
        <v>7632</v>
      </c>
      <c r="L1656" s="13">
        <v>7632</v>
      </c>
      <c r="M1656" s="13">
        <v>6546</v>
      </c>
      <c r="N1656" s="13">
        <v>5140</v>
      </c>
      <c r="O1656" s="13">
        <v>5140</v>
      </c>
      <c r="P1656" s="13">
        <v>3000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>
        <v>1402.385</v>
      </c>
      <c r="AA1656" s="13">
        <v>1402.3849999999998</v>
      </c>
      <c r="AB1656" s="13">
        <v>1325.9949999999997</v>
      </c>
      <c r="AC1656" s="13">
        <v>1028.395</v>
      </c>
      <c r="AD1656" s="13">
        <v>763.2</v>
      </c>
      <c r="AE1656" s="13">
        <v>763.2</v>
      </c>
      <c r="AF1656" s="13">
        <v>654.6</v>
      </c>
      <c r="AG1656" s="13">
        <v>514</v>
      </c>
      <c r="AH1656" s="13">
        <v>514</v>
      </c>
      <c r="AI1656" s="13">
        <v>300</v>
      </c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>
        <v>64</v>
      </c>
      <c r="AT1656" s="13">
        <v>30</v>
      </c>
      <c r="AU1656" s="13">
        <v>17</v>
      </c>
      <c r="AV1656" s="13">
        <v>8</v>
      </c>
      <c r="AW1656" s="13">
        <v>4</v>
      </c>
      <c r="AX1656" s="13">
        <v>4</v>
      </c>
      <c r="AY1656" s="13">
        <v>3</v>
      </c>
      <c r="AZ1656" s="13">
        <v>2</v>
      </c>
      <c r="BA1656" s="13">
        <v>2</v>
      </c>
      <c r="BB1656" s="13">
        <v>1</v>
      </c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>
        <v>6.4</v>
      </c>
      <c r="BM1656" s="13">
        <v>3</v>
      </c>
      <c r="BN1656" s="13">
        <v>1.7</v>
      </c>
      <c r="BO1656" s="13">
        <v>0.8</v>
      </c>
      <c r="BP1656" s="13">
        <v>0.4</v>
      </c>
      <c r="BQ1656" s="13">
        <v>0.4</v>
      </c>
      <c r="BR1656" s="13">
        <v>0.3</v>
      </c>
      <c r="BS1656" s="13">
        <v>0.2</v>
      </c>
      <c r="BT1656" s="13">
        <v>0.2</v>
      </c>
      <c r="BU1656" s="13">
        <v>0.1</v>
      </c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>
        <v>58.533333332918119</v>
      </c>
    </row>
    <row r="1657" spans="1:83" x14ac:dyDescent="0.2">
      <c r="A1657" s="10" t="s">
        <v>27</v>
      </c>
      <c r="B1657" s="10">
        <v>805</v>
      </c>
      <c r="C1657" s="10" t="s">
        <v>137</v>
      </c>
      <c r="D1657" s="10">
        <v>2024</v>
      </c>
      <c r="E1657" s="13">
        <v>11</v>
      </c>
      <c r="F1657" s="13" t="s">
        <v>1975</v>
      </c>
      <c r="G1657" s="13">
        <v>28735.550000000036</v>
      </c>
      <c r="H1657" s="13">
        <v>28735.550000000036</v>
      </c>
      <c r="I1657" s="13">
        <v>26995.800000000032</v>
      </c>
      <c r="J1657" s="13">
        <v>16765.999999999989</v>
      </c>
      <c r="K1657" s="13">
        <v>12660.999999999993</v>
      </c>
      <c r="L1657" s="13">
        <v>11833.999999999993</v>
      </c>
      <c r="M1657" s="13">
        <v>10686.999999999993</v>
      </c>
      <c r="N1657" s="13">
        <v>5500</v>
      </c>
      <c r="O1657" s="13">
        <v>5500</v>
      </c>
      <c r="P1657" s="13">
        <v>5500</v>
      </c>
      <c r="Q1657" s="13">
        <v>5500</v>
      </c>
      <c r="R1657" s="13">
        <v>5500</v>
      </c>
      <c r="S1657" s="13"/>
      <c r="T1657" s="13"/>
      <c r="U1657" s="13"/>
      <c r="V1657" s="13"/>
      <c r="W1657" s="13"/>
      <c r="X1657" s="13"/>
      <c r="Y1657" s="13"/>
      <c r="Z1657" s="13">
        <v>2873.5550000000035</v>
      </c>
      <c r="AA1657" s="13">
        <v>2873.5550000000035</v>
      </c>
      <c r="AB1657" s="13">
        <v>2699.5800000000031</v>
      </c>
      <c r="AC1657" s="13">
        <v>1676.599999999999</v>
      </c>
      <c r="AD1657" s="13">
        <v>1266.0999999999992</v>
      </c>
      <c r="AE1657" s="13">
        <v>1183.3999999999992</v>
      </c>
      <c r="AF1657" s="13">
        <v>1068.6999999999994</v>
      </c>
      <c r="AG1657" s="13">
        <v>550</v>
      </c>
      <c r="AH1657" s="13">
        <v>550</v>
      </c>
      <c r="AI1657" s="13">
        <v>550</v>
      </c>
      <c r="AJ1657" s="13">
        <v>550</v>
      </c>
      <c r="AK1657" s="13">
        <v>550</v>
      </c>
      <c r="AL1657" s="13"/>
      <c r="AM1657" s="13"/>
      <c r="AN1657" s="13"/>
      <c r="AO1657" s="13"/>
      <c r="AP1657" s="13"/>
      <c r="AQ1657" s="13"/>
      <c r="AR1657" s="13"/>
      <c r="AS1657" s="13">
        <v>67</v>
      </c>
      <c r="AT1657" s="13">
        <v>58</v>
      </c>
      <c r="AU1657" s="13">
        <v>44</v>
      </c>
      <c r="AV1657" s="13">
        <v>14</v>
      </c>
      <c r="AW1657" s="13">
        <v>7</v>
      </c>
      <c r="AX1657" s="13">
        <v>6</v>
      </c>
      <c r="AY1657" s="13">
        <v>5</v>
      </c>
      <c r="AZ1657" s="13">
        <v>1</v>
      </c>
      <c r="BA1657" s="13">
        <v>1</v>
      </c>
      <c r="BB1657" s="13">
        <v>1</v>
      </c>
      <c r="BC1657" s="13">
        <v>1</v>
      </c>
      <c r="BD1657" s="13">
        <v>1</v>
      </c>
      <c r="BE1657" s="13"/>
      <c r="BF1657" s="13"/>
      <c r="BG1657" s="13"/>
      <c r="BH1657" s="13"/>
      <c r="BI1657" s="13"/>
      <c r="BJ1657" s="13"/>
      <c r="BK1657" s="13"/>
      <c r="BL1657" s="13">
        <v>6.7</v>
      </c>
      <c r="BM1657" s="13">
        <v>5.8</v>
      </c>
      <c r="BN1657" s="13">
        <v>4.4000000000000004</v>
      </c>
      <c r="BO1657" s="13">
        <v>1.4</v>
      </c>
      <c r="BP1657" s="13">
        <v>0.7</v>
      </c>
      <c r="BQ1657" s="13">
        <v>0.6</v>
      </c>
      <c r="BR1657" s="13">
        <v>0.5</v>
      </c>
      <c r="BS1657" s="13">
        <v>0.1</v>
      </c>
      <c r="BT1657" s="13">
        <v>0.1</v>
      </c>
      <c r="BU1657" s="13">
        <v>0.1</v>
      </c>
      <c r="BV1657" s="13">
        <v>0.1</v>
      </c>
      <c r="BW1657" s="13">
        <v>0.1</v>
      </c>
      <c r="BX1657" s="13"/>
      <c r="BY1657" s="13"/>
      <c r="BZ1657" s="13"/>
      <c r="CA1657" s="13"/>
      <c r="CB1657" s="13"/>
      <c r="CC1657" s="13"/>
      <c r="CD1657" s="13"/>
      <c r="CE1657" s="13">
        <v>23.393333333486225</v>
      </c>
    </row>
    <row r="1658" spans="1:83" x14ac:dyDescent="0.2">
      <c r="A1658" s="10" t="s">
        <v>27</v>
      </c>
      <c r="B1658" s="10">
        <v>548</v>
      </c>
      <c r="C1658" s="10" t="s">
        <v>91</v>
      </c>
      <c r="D1658" s="10">
        <v>2024</v>
      </c>
      <c r="E1658" s="13">
        <v>11</v>
      </c>
      <c r="F1658" s="13" t="s">
        <v>1973</v>
      </c>
      <c r="G1658" s="13">
        <v>0</v>
      </c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>
        <v>0</v>
      </c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>
        <v>1</v>
      </c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>
        <v>0.1</v>
      </c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</row>
    <row r="1659" spans="1:83" x14ac:dyDescent="0.2">
      <c r="A1659" s="10" t="s">
        <v>27</v>
      </c>
      <c r="B1659" s="10">
        <v>870</v>
      </c>
      <c r="C1659" s="10" t="s">
        <v>112</v>
      </c>
      <c r="D1659" s="10">
        <v>2024</v>
      </c>
      <c r="E1659" s="13">
        <v>11</v>
      </c>
      <c r="F1659" s="13" t="s">
        <v>1971</v>
      </c>
      <c r="G1659" s="13">
        <v>270.95</v>
      </c>
      <c r="H1659" s="13">
        <v>270.95</v>
      </c>
      <c r="I1659" s="13">
        <v>270.95</v>
      </c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>
        <v>27.094999999999999</v>
      </c>
      <c r="AA1659" s="13">
        <v>27.094999999999999</v>
      </c>
      <c r="AB1659" s="13">
        <v>27.094999999999999</v>
      </c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>
        <v>1</v>
      </c>
      <c r="AT1659" s="13">
        <v>1</v>
      </c>
      <c r="AU1659" s="13">
        <v>1</v>
      </c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>
        <v>0.1</v>
      </c>
      <c r="BM1659" s="13">
        <v>0.1</v>
      </c>
      <c r="BN1659" s="13">
        <v>0.1</v>
      </c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</row>
    <row r="1660" spans="1:83" x14ac:dyDescent="0.2">
      <c r="A1660" s="10" t="s">
        <v>27</v>
      </c>
      <c r="B1660" s="10">
        <v>898</v>
      </c>
      <c r="C1660" s="10" t="s">
        <v>107</v>
      </c>
      <c r="D1660" s="10">
        <v>2024</v>
      </c>
      <c r="E1660" s="13">
        <v>11</v>
      </c>
      <c r="F1660" s="13" t="s">
        <v>1974</v>
      </c>
      <c r="G1660" s="13">
        <v>114460.34999999979</v>
      </c>
      <c r="H1660" s="13">
        <v>114460.34999999979</v>
      </c>
      <c r="I1660" s="13">
        <v>110961.49999999977</v>
      </c>
      <c r="J1660" s="13">
        <v>74102.950000000099</v>
      </c>
      <c r="K1660" s="13">
        <v>55998.950000000077</v>
      </c>
      <c r="L1660" s="13">
        <v>48754.000000000073</v>
      </c>
      <c r="M1660" s="13">
        <v>44216.000000000044</v>
      </c>
      <c r="N1660" s="13">
        <v>32171.999999999993</v>
      </c>
      <c r="O1660" s="13">
        <v>27416.999999999993</v>
      </c>
      <c r="P1660" s="13">
        <v>25075.999999999996</v>
      </c>
      <c r="Q1660" s="13">
        <v>5500</v>
      </c>
      <c r="R1660" s="13">
        <v>5500</v>
      </c>
      <c r="S1660" s="13"/>
      <c r="T1660" s="13"/>
      <c r="U1660" s="13"/>
      <c r="V1660" s="13"/>
      <c r="W1660" s="13"/>
      <c r="X1660" s="13"/>
      <c r="Y1660" s="13"/>
      <c r="Z1660" s="13">
        <v>11446.034999999978</v>
      </c>
      <c r="AA1660" s="13">
        <v>11446.034999999978</v>
      </c>
      <c r="AB1660" s="13">
        <v>11096.149999999976</v>
      </c>
      <c r="AC1660" s="13">
        <v>7410.2950000000101</v>
      </c>
      <c r="AD1660" s="13">
        <v>5599.8950000000077</v>
      </c>
      <c r="AE1660" s="13">
        <v>4875.4000000000069</v>
      </c>
      <c r="AF1660" s="13">
        <v>4421.600000000004</v>
      </c>
      <c r="AG1660" s="13">
        <v>3217.1999999999994</v>
      </c>
      <c r="AH1660" s="13">
        <v>2741.6999999999994</v>
      </c>
      <c r="AI1660" s="13">
        <v>2507.5999999999995</v>
      </c>
      <c r="AJ1660" s="13">
        <v>550</v>
      </c>
      <c r="AK1660" s="13">
        <v>550</v>
      </c>
      <c r="AL1660" s="13"/>
      <c r="AM1660" s="13"/>
      <c r="AN1660" s="13"/>
      <c r="AO1660" s="13"/>
      <c r="AP1660" s="13"/>
      <c r="AQ1660" s="13"/>
      <c r="AR1660" s="13"/>
      <c r="AS1660" s="13">
        <v>214</v>
      </c>
      <c r="AT1660" s="13">
        <v>202</v>
      </c>
      <c r="AU1660" s="13">
        <v>176</v>
      </c>
      <c r="AV1660" s="13">
        <v>61</v>
      </c>
      <c r="AW1660" s="13">
        <v>32</v>
      </c>
      <c r="AX1660" s="13">
        <v>24</v>
      </c>
      <c r="AY1660" s="13">
        <v>20</v>
      </c>
      <c r="AZ1660" s="13">
        <v>11</v>
      </c>
      <c r="BA1660" s="13">
        <v>8</v>
      </c>
      <c r="BB1660" s="13">
        <v>7</v>
      </c>
      <c r="BC1660" s="13">
        <v>1</v>
      </c>
      <c r="BD1660" s="13">
        <v>1</v>
      </c>
      <c r="BE1660" s="13"/>
      <c r="BF1660" s="13"/>
      <c r="BG1660" s="13"/>
      <c r="BH1660" s="13"/>
      <c r="BI1660" s="13"/>
      <c r="BJ1660" s="13"/>
      <c r="BK1660" s="13"/>
      <c r="BL1660" s="13">
        <v>21.4</v>
      </c>
      <c r="BM1660" s="13">
        <v>20.2</v>
      </c>
      <c r="BN1660" s="13">
        <v>17.600000000000001</v>
      </c>
      <c r="BO1660" s="13">
        <v>6.1</v>
      </c>
      <c r="BP1660" s="13">
        <v>3.2</v>
      </c>
      <c r="BQ1660" s="13">
        <v>2.4</v>
      </c>
      <c r="BR1660" s="13">
        <v>2</v>
      </c>
      <c r="BS1660" s="13">
        <v>1.1000000000000001</v>
      </c>
      <c r="BT1660" s="13">
        <v>0.8</v>
      </c>
      <c r="BU1660" s="13">
        <v>0.7</v>
      </c>
      <c r="BV1660" s="13">
        <v>0.1</v>
      </c>
      <c r="BW1660" s="13">
        <v>0.1</v>
      </c>
      <c r="BX1660" s="13"/>
      <c r="BY1660" s="13"/>
      <c r="BZ1660" s="13"/>
      <c r="CA1660" s="13"/>
      <c r="CB1660" s="13"/>
      <c r="CC1660" s="13"/>
      <c r="CD1660" s="13"/>
      <c r="CE1660" s="13">
        <v>67.233055555494502</v>
      </c>
    </row>
    <row r="1661" spans="1:83" x14ac:dyDescent="0.2">
      <c r="A1661" s="10" t="s">
        <v>27</v>
      </c>
      <c r="B1661" s="10">
        <v>891</v>
      </c>
      <c r="C1661" s="10" t="s">
        <v>113</v>
      </c>
      <c r="D1661" s="10">
        <v>2024</v>
      </c>
      <c r="E1661" s="13">
        <v>11</v>
      </c>
      <c r="F1661" s="13" t="s">
        <v>1966</v>
      </c>
      <c r="G1661" s="13">
        <v>215227.04999999987</v>
      </c>
      <c r="H1661" s="13">
        <v>215227.0499999999</v>
      </c>
      <c r="I1661" s="13">
        <v>205226.6499999997</v>
      </c>
      <c r="J1661" s="13">
        <v>140739</v>
      </c>
      <c r="K1661" s="13">
        <v>106777.99999999996</v>
      </c>
      <c r="L1661" s="13">
        <v>95181.999999999942</v>
      </c>
      <c r="M1661" s="13">
        <v>85224</v>
      </c>
      <c r="N1661" s="13">
        <v>68333.000000000073</v>
      </c>
      <c r="O1661" s="13">
        <v>51593</v>
      </c>
      <c r="P1661" s="13">
        <v>51593</v>
      </c>
      <c r="Q1661" s="13">
        <v>5500</v>
      </c>
      <c r="R1661" s="13">
        <v>5500</v>
      </c>
      <c r="S1661" s="13"/>
      <c r="T1661" s="13"/>
      <c r="U1661" s="13"/>
      <c r="V1661" s="13"/>
      <c r="W1661" s="13"/>
      <c r="X1661" s="13"/>
      <c r="Y1661" s="13"/>
      <c r="Z1661" s="13">
        <v>21522.704999999987</v>
      </c>
      <c r="AA1661" s="13">
        <v>21522.704999999991</v>
      </c>
      <c r="AB1661" s="13">
        <v>20522.664999999972</v>
      </c>
      <c r="AC1661" s="13">
        <v>14073.9</v>
      </c>
      <c r="AD1661" s="13">
        <v>10677.799999999996</v>
      </c>
      <c r="AE1661" s="13">
        <v>9518.1999999999935</v>
      </c>
      <c r="AF1661" s="13">
        <v>8522.4</v>
      </c>
      <c r="AG1661" s="13">
        <v>6833.3000000000075</v>
      </c>
      <c r="AH1661" s="13">
        <v>5159.3</v>
      </c>
      <c r="AI1661" s="13">
        <v>5159.3</v>
      </c>
      <c r="AJ1661" s="13">
        <v>550</v>
      </c>
      <c r="AK1661" s="13">
        <v>550</v>
      </c>
      <c r="AL1661" s="13"/>
      <c r="AM1661" s="13"/>
      <c r="AN1661" s="13"/>
      <c r="AO1661" s="13"/>
      <c r="AP1661" s="13"/>
      <c r="AQ1661" s="13"/>
      <c r="AR1661" s="13"/>
      <c r="AS1661" s="13">
        <v>426</v>
      </c>
      <c r="AT1661" s="13">
        <v>393</v>
      </c>
      <c r="AU1661" s="13">
        <v>321</v>
      </c>
      <c r="AV1661" s="13">
        <v>115</v>
      </c>
      <c r="AW1661" s="13">
        <v>61</v>
      </c>
      <c r="AX1661" s="13">
        <v>48</v>
      </c>
      <c r="AY1661" s="13">
        <v>39</v>
      </c>
      <c r="AZ1661" s="13">
        <v>26</v>
      </c>
      <c r="BA1661" s="13">
        <v>16</v>
      </c>
      <c r="BB1661" s="13">
        <v>16</v>
      </c>
      <c r="BC1661" s="13">
        <v>1</v>
      </c>
      <c r="BD1661" s="13">
        <v>1</v>
      </c>
      <c r="BE1661" s="13"/>
      <c r="BF1661" s="13"/>
      <c r="BG1661" s="13"/>
      <c r="BH1661" s="13"/>
      <c r="BI1661" s="13"/>
      <c r="BJ1661" s="13"/>
      <c r="BK1661" s="13"/>
      <c r="BL1661" s="13">
        <v>42.6</v>
      </c>
      <c r="BM1661" s="13">
        <v>39.299999999999997</v>
      </c>
      <c r="BN1661" s="13">
        <v>32.1</v>
      </c>
      <c r="BO1661" s="13">
        <v>11.5</v>
      </c>
      <c r="BP1661" s="13">
        <v>6.1</v>
      </c>
      <c r="BQ1661" s="13">
        <v>4.8</v>
      </c>
      <c r="BR1661" s="13">
        <v>3.9</v>
      </c>
      <c r="BS1661" s="13">
        <v>2.6</v>
      </c>
      <c r="BT1661" s="13">
        <v>1.6</v>
      </c>
      <c r="BU1661" s="13">
        <v>1.6</v>
      </c>
      <c r="BV1661" s="13">
        <v>0.1</v>
      </c>
      <c r="BW1661" s="13">
        <v>0.1</v>
      </c>
      <c r="BX1661" s="13"/>
      <c r="BY1661" s="13"/>
      <c r="BZ1661" s="13"/>
      <c r="CA1661" s="13"/>
      <c r="CB1661" s="13"/>
      <c r="CC1661" s="13"/>
      <c r="CD1661" s="13"/>
      <c r="CE1661" s="13">
        <v>79.921666666399688</v>
      </c>
    </row>
    <row r="1662" spans="1:83" x14ac:dyDescent="0.2">
      <c r="A1662" s="10" t="s">
        <v>27</v>
      </c>
      <c r="B1662" s="10">
        <v>820</v>
      </c>
      <c r="C1662" s="10" t="s">
        <v>134</v>
      </c>
      <c r="D1662" s="10">
        <v>2024</v>
      </c>
      <c r="E1662" s="13">
        <v>11</v>
      </c>
      <c r="F1662" s="13" t="s">
        <v>1965</v>
      </c>
      <c r="G1662" s="13">
        <v>121726.74999999987</v>
      </c>
      <c r="H1662" s="13">
        <v>121726.74999999985</v>
      </c>
      <c r="I1662" s="13">
        <v>119146.89999999986</v>
      </c>
      <c r="J1662" s="13">
        <v>98466.950000000041</v>
      </c>
      <c r="K1662" s="13">
        <v>85880.000000000044</v>
      </c>
      <c r="L1662" s="13">
        <v>75986.000000000102</v>
      </c>
      <c r="M1662" s="13">
        <v>71557.000000000146</v>
      </c>
      <c r="N1662" s="13">
        <v>61325.000000000087</v>
      </c>
      <c r="O1662" s="13">
        <v>57782.00000000008</v>
      </c>
      <c r="P1662" s="13">
        <v>53502.000000000058</v>
      </c>
      <c r="Q1662" s="13">
        <v>22369.999999999993</v>
      </c>
      <c r="R1662" s="13">
        <v>22369.999999999993</v>
      </c>
      <c r="S1662" s="13"/>
      <c r="T1662" s="13"/>
      <c r="U1662" s="13"/>
      <c r="V1662" s="13"/>
      <c r="W1662" s="13"/>
      <c r="X1662" s="13"/>
      <c r="Y1662" s="13"/>
      <c r="Z1662" s="13">
        <v>12172.674999999987</v>
      </c>
      <c r="AA1662" s="13">
        <v>12172.674999999985</v>
      </c>
      <c r="AB1662" s="13">
        <v>11914.689999999986</v>
      </c>
      <c r="AC1662" s="13">
        <v>9846.6950000000033</v>
      </c>
      <c r="AD1662" s="13">
        <v>8588.0000000000036</v>
      </c>
      <c r="AE1662" s="13">
        <v>7598.6000000000104</v>
      </c>
      <c r="AF1662" s="13">
        <v>7155.7000000000144</v>
      </c>
      <c r="AG1662" s="13">
        <v>6132.5000000000091</v>
      </c>
      <c r="AH1662" s="13">
        <v>5778.200000000008</v>
      </c>
      <c r="AI1662" s="13">
        <v>5350.2000000000062</v>
      </c>
      <c r="AJ1662" s="13">
        <v>2236.9999999999991</v>
      </c>
      <c r="AK1662" s="13">
        <v>2236.9999999999991</v>
      </c>
      <c r="AL1662" s="13"/>
      <c r="AM1662" s="13"/>
      <c r="AN1662" s="13"/>
      <c r="AO1662" s="13"/>
      <c r="AP1662" s="13"/>
      <c r="AQ1662" s="13"/>
      <c r="AR1662" s="13"/>
      <c r="AS1662" s="13">
        <v>149</v>
      </c>
      <c r="AT1662" s="13">
        <v>141</v>
      </c>
      <c r="AU1662" s="13">
        <v>122</v>
      </c>
      <c r="AV1662" s="13">
        <v>61</v>
      </c>
      <c r="AW1662" s="13">
        <v>40</v>
      </c>
      <c r="AX1662" s="13">
        <v>29</v>
      </c>
      <c r="AY1662" s="13">
        <v>25</v>
      </c>
      <c r="AZ1662" s="13">
        <v>17</v>
      </c>
      <c r="BA1662" s="13">
        <v>15</v>
      </c>
      <c r="BB1662" s="13">
        <v>13</v>
      </c>
      <c r="BC1662" s="13">
        <v>4</v>
      </c>
      <c r="BD1662" s="13">
        <v>4</v>
      </c>
      <c r="BE1662" s="13"/>
      <c r="BF1662" s="13"/>
      <c r="BG1662" s="13"/>
      <c r="BH1662" s="13"/>
      <c r="BI1662" s="13"/>
      <c r="BJ1662" s="13"/>
      <c r="BK1662" s="13"/>
      <c r="BL1662" s="13">
        <v>14.9</v>
      </c>
      <c r="BM1662" s="13">
        <v>14.1</v>
      </c>
      <c r="BN1662" s="13">
        <v>12.2</v>
      </c>
      <c r="BO1662" s="13">
        <v>6.1</v>
      </c>
      <c r="BP1662" s="13">
        <v>4</v>
      </c>
      <c r="BQ1662" s="13">
        <v>2.9</v>
      </c>
      <c r="BR1662" s="13">
        <v>2.5</v>
      </c>
      <c r="BS1662" s="13">
        <v>1.7</v>
      </c>
      <c r="BT1662" s="13">
        <v>1.5</v>
      </c>
      <c r="BU1662" s="13">
        <v>1.3</v>
      </c>
      <c r="BV1662" s="13">
        <v>0.4</v>
      </c>
      <c r="BW1662" s="13">
        <v>0.4</v>
      </c>
      <c r="BX1662" s="13"/>
      <c r="BY1662" s="13"/>
      <c r="BZ1662" s="13"/>
      <c r="CA1662" s="13"/>
      <c r="CB1662" s="13"/>
      <c r="CC1662" s="13"/>
      <c r="CD1662" s="13"/>
      <c r="CE1662" s="13">
        <v>67.10555555554339</v>
      </c>
    </row>
    <row r="1663" spans="1:83" x14ac:dyDescent="0.2">
      <c r="A1663" s="10" t="s">
        <v>27</v>
      </c>
      <c r="B1663" s="10">
        <v>516</v>
      </c>
      <c r="C1663" s="10" t="s">
        <v>119</v>
      </c>
      <c r="D1663" s="10">
        <v>2024</v>
      </c>
      <c r="E1663" s="13">
        <v>11</v>
      </c>
      <c r="F1663" s="13" t="s">
        <v>1968</v>
      </c>
      <c r="G1663" s="13">
        <v>71706.850000000049</v>
      </c>
      <c r="H1663" s="13">
        <v>71706.850000000049</v>
      </c>
      <c r="I1663" s="13">
        <v>70546.850000000049</v>
      </c>
      <c r="J1663" s="13">
        <v>59775.000000000022</v>
      </c>
      <c r="K1663" s="13">
        <v>51789.000000000015</v>
      </c>
      <c r="L1663" s="13">
        <v>47493.000000000015</v>
      </c>
      <c r="M1663" s="13">
        <v>46438.000000000015</v>
      </c>
      <c r="N1663" s="13">
        <v>38391.999999999978</v>
      </c>
      <c r="O1663" s="13">
        <v>33340.999999999993</v>
      </c>
      <c r="P1663" s="13">
        <v>33340.999999999993</v>
      </c>
      <c r="Q1663" s="13">
        <v>18164.999999999993</v>
      </c>
      <c r="R1663" s="13">
        <v>18164.999999999993</v>
      </c>
      <c r="S1663" s="13"/>
      <c r="T1663" s="13"/>
      <c r="U1663" s="13"/>
      <c r="V1663" s="13"/>
      <c r="W1663" s="13"/>
      <c r="X1663" s="13"/>
      <c r="Y1663" s="13"/>
      <c r="Z1663" s="13">
        <v>7170.6850000000049</v>
      </c>
      <c r="AA1663" s="13">
        <v>7170.6850000000049</v>
      </c>
      <c r="AB1663" s="13">
        <v>7054.6850000000049</v>
      </c>
      <c r="AC1663" s="13">
        <v>5977.5000000000018</v>
      </c>
      <c r="AD1663" s="13">
        <v>5178.9000000000015</v>
      </c>
      <c r="AE1663" s="13">
        <v>4749.3000000000011</v>
      </c>
      <c r="AF1663" s="13">
        <v>4643.8000000000011</v>
      </c>
      <c r="AG1663" s="13">
        <v>3839.199999999998</v>
      </c>
      <c r="AH1663" s="13">
        <v>3334.0999999999995</v>
      </c>
      <c r="AI1663" s="13">
        <v>3334.0999999999995</v>
      </c>
      <c r="AJ1663" s="13">
        <v>1816.4999999999993</v>
      </c>
      <c r="AK1663" s="13">
        <v>1816.4999999999993</v>
      </c>
      <c r="AL1663" s="13"/>
      <c r="AM1663" s="13"/>
      <c r="AN1663" s="13"/>
      <c r="AO1663" s="13"/>
      <c r="AP1663" s="13"/>
      <c r="AQ1663" s="13"/>
      <c r="AR1663" s="13"/>
      <c r="AS1663" s="13">
        <v>79</v>
      </c>
      <c r="AT1663" s="13">
        <v>76</v>
      </c>
      <c r="AU1663" s="13">
        <v>67</v>
      </c>
      <c r="AV1663" s="13">
        <v>36</v>
      </c>
      <c r="AW1663" s="13">
        <v>23</v>
      </c>
      <c r="AX1663" s="13">
        <v>18</v>
      </c>
      <c r="AY1663" s="13">
        <v>17</v>
      </c>
      <c r="AZ1663" s="13">
        <v>11</v>
      </c>
      <c r="BA1663" s="13">
        <v>8</v>
      </c>
      <c r="BB1663" s="13">
        <v>8</v>
      </c>
      <c r="BC1663" s="13">
        <v>3</v>
      </c>
      <c r="BD1663" s="13">
        <v>3</v>
      </c>
      <c r="BE1663" s="13"/>
      <c r="BF1663" s="13"/>
      <c r="BG1663" s="13"/>
      <c r="BH1663" s="13"/>
      <c r="BI1663" s="13"/>
      <c r="BJ1663" s="13"/>
      <c r="BK1663" s="13"/>
      <c r="BL1663" s="13">
        <v>7.9</v>
      </c>
      <c r="BM1663" s="13">
        <v>7.6</v>
      </c>
      <c r="BN1663" s="13">
        <v>6.7</v>
      </c>
      <c r="BO1663" s="13">
        <v>3.6</v>
      </c>
      <c r="BP1663" s="13">
        <v>2.2999999999999998</v>
      </c>
      <c r="BQ1663" s="13">
        <v>1.8</v>
      </c>
      <c r="BR1663" s="13">
        <v>1.7</v>
      </c>
      <c r="BS1663" s="13">
        <v>1.1000000000000001</v>
      </c>
      <c r="BT1663" s="13">
        <v>0.8</v>
      </c>
      <c r="BU1663" s="13">
        <v>0.8</v>
      </c>
      <c r="BV1663" s="13">
        <v>0.3</v>
      </c>
      <c r="BW1663" s="13">
        <v>0.3</v>
      </c>
      <c r="BX1663" s="13"/>
      <c r="BY1663" s="13"/>
      <c r="BZ1663" s="13"/>
      <c r="CA1663" s="13"/>
      <c r="CB1663" s="13"/>
      <c r="CC1663" s="13"/>
      <c r="CD1663" s="13"/>
      <c r="CE1663" s="13">
        <v>16</v>
      </c>
    </row>
    <row r="1664" spans="1:83" x14ac:dyDescent="0.2">
      <c r="A1664" s="10" t="s">
        <v>27</v>
      </c>
      <c r="B1664" s="10">
        <v>803</v>
      </c>
      <c r="C1664" s="10" t="s">
        <v>154</v>
      </c>
      <c r="D1664" s="10">
        <v>2024</v>
      </c>
      <c r="E1664" s="13">
        <v>11</v>
      </c>
      <c r="F1664" s="13" t="s">
        <v>1969</v>
      </c>
      <c r="G1664" s="13">
        <v>68821.449999999968</v>
      </c>
      <c r="H1664" s="13">
        <v>68821.449999999968</v>
      </c>
      <c r="I1664" s="13">
        <v>66850.8</v>
      </c>
      <c r="J1664" s="13">
        <v>49912.000000000015</v>
      </c>
      <c r="K1664" s="13">
        <v>40845.000000000015</v>
      </c>
      <c r="L1664" s="13">
        <v>39025.000000000007</v>
      </c>
      <c r="M1664" s="13">
        <v>37916.000000000007</v>
      </c>
      <c r="N1664" s="13">
        <v>29711.000000000004</v>
      </c>
      <c r="O1664" s="13">
        <v>28181.000000000011</v>
      </c>
      <c r="P1664" s="13">
        <v>26082.000000000011</v>
      </c>
      <c r="Q1664" s="13">
        <v>11832</v>
      </c>
      <c r="R1664" s="13">
        <v>11832</v>
      </c>
      <c r="S1664" s="13"/>
      <c r="T1664" s="13"/>
      <c r="U1664" s="13"/>
      <c r="V1664" s="13"/>
      <c r="W1664" s="13"/>
      <c r="X1664" s="13"/>
      <c r="Y1664" s="13"/>
      <c r="Z1664" s="13">
        <v>6882.1449999999968</v>
      </c>
      <c r="AA1664" s="13">
        <v>6882.1449999999968</v>
      </c>
      <c r="AB1664" s="13">
        <v>6685.08</v>
      </c>
      <c r="AC1664" s="13">
        <v>4991.2000000000016</v>
      </c>
      <c r="AD1664" s="13">
        <v>4084.5000000000014</v>
      </c>
      <c r="AE1664" s="13">
        <v>3902.5000000000009</v>
      </c>
      <c r="AF1664" s="13">
        <v>3791.6000000000008</v>
      </c>
      <c r="AG1664" s="13">
        <v>2971.1000000000004</v>
      </c>
      <c r="AH1664" s="13">
        <v>2818.1000000000013</v>
      </c>
      <c r="AI1664" s="13">
        <v>2608.2000000000012</v>
      </c>
      <c r="AJ1664" s="13">
        <v>1183.2</v>
      </c>
      <c r="AK1664" s="13">
        <v>1183.2</v>
      </c>
      <c r="AL1664" s="13"/>
      <c r="AM1664" s="13"/>
      <c r="AN1664" s="13"/>
      <c r="AO1664" s="13"/>
      <c r="AP1664" s="13"/>
      <c r="AQ1664" s="13"/>
      <c r="AR1664" s="13"/>
      <c r="AS1664" s="13">
        <v>104</v>
      </c>
      <c r="AT1664" s="13">
        <v>101</v>
      </c>
      <c r="AU1664" s="13">
        <v>87</v>
      </c>
      <c r="AV1664" s="13">
        <v>32</v>
      </c>
      <c r="AW1664" s="13">
        <v>17</v>
      </c>
      <c r="AX1664" s="13">
        <v>15</v>
      </c>
      <c r="AY1664" s="13">
        <v>14</v>
      </c>
      <c r="AZ1664" s="13">
        <v>8</v>
      </c>
      <c r="BA1664" s="13">
        <v>7</v>
      </c>
      <c r="BB1664" s="13">
        <v>6</v>
      </c>
      <c r="BC1664" s="13">
        <v>2</v>
      </c>
      <c r="BD1664" s="13">
        <v>2</v>
      </c>
      <c r="BE1664" s="13"/>
      <c r="BF1664" s="13"/>
      <c r="BG1664" s="13"/>
      <c r="BH1664" s="13"/>
      <c r="BI1664" s="13"/>
      <c r="BJ1664" s="13"/>
      <c r="BK1664" s="13"/>
      <c r="BL1664" s="13">
        <v>10.4</v>
      </c>
      <c r="BM1664" s="13">
        <v>10.1</v>
      </c>
      <c r="BN1664" s="13">
        <v>8.6999999999999993</v>
      </c>
      <c r="BO1664" s="13">
        <v>3.2</v>
      </c>
      <c r="BP1664" s="13">
        <v>1.7</v>
      </c>
      <c r="BQ1664" s="13">
        <v>1.5</v>
      </c>
      <c r="BR1664" s="13">
        <v>1.4</v>
      </c>
      <c r="BS1664" s="13">
        <v>0.8</v>
      </c>
      <c r="BT1664" s="13">
        <v>0.7</v>
      </c>
      <c r="BU1664" s="13">
        <v>0.6</v>
      </c>
      <c r="BV1664" s="13">
        <v>0.2</v>
      </c>
      <c r="BW1664" s="13">
        <v>0.2</v>
      </c>
      <c r="BX1664" s="13"/>
      <c r="BY1664" s="13"/>
      <c r="BZ1664" s="13"/>
      <c r="CA1664" s="13"/>
      <c r="CB1664" s="13"/>
      <c r="CC1664" s="13"/>
      <c r="CD1664" s="13"/>
      <c r="CE1664" s="13">
        <v>25.695833333185874</v>
      </c>
    </row>
    <row r="1665" spans="1:83" x14ac:dyDescent="0.2">
      <c r="A1665" s="10" t="s">
        <v>27</v>
      </c>
      <c r="B1665" s="10">
        <v>814</v>
      </c>
      <c r="C1665" s="10" t="s">
        <v>111</v>
      </c>
      <c r="D1665" s="10">
        <v>2024</v>
      </c>
      <c r="E1665" s="13">
        <v>11</v>
      </c>
      <c r="F1665" s="13" t="s">
        <v>1967</v>
      </c>
      <c r="G1665" s="13">
        <v>136776.49999999985</v>
      </c>
      <c r="H1665" s="13">
        <v>136776.50000000009</v>
      </c>
      <c r="I1665" s="13">
        <v>130965.80000000009</v>
      </c>
      <c r="J1665" s="13">
        <v>92257.000000000087</v>
      </c>
      <c r="K1665" s="13">
        <v>69709.000000000189</v>
      </c>
      <c r="L1665" s="13">
        <v>56230</v>
      </c>
      <c r="M1665" s="13">
        <v>52978.000000000007</v>
      </c>
      <c r="N1665" s="13">
        <v>37269.999999999978</v>
      </c>
      <c r="O1665" s="13">
        <v>26490.999999999967</v>
      </c>
      <c r="P1665" s="13">
        <v>24447.999999999964</v>
      </c>
      <c r="Q1665" s="13">
        <v>5948</v>
      </c>
      <c r="R1665" s="13">
        <v>5948</v>
      </c>
      <c r="S1665" s="13"/>
      <c r="T1665" s="13"/>
      <c r="U1665" s="13"/>
      <c r="V1665" s="13"/>
      <c r="W1665" s="13"/>
      <c r="X1665" s="13"/>
      <c r="Y1665" s="13"/>
      <c r="Z1665" s="13">
        <v>13677.649999999985</v>
      </c>
      <c r="AA1665" s="13">
        <v>13677.650000000009</v>
      </c>
      <c r="AB1665" s="13">
        <v>13096.580000000009</v>
      </c>
      <c r="AC1665" s="13">
        <v>9225.700000000008</v>
      </c>
      <c r="AD1665" s="13">
        <v>6970.9000000000187</v>
      </c>
      <c r="AE1665" s="13">
        <v>5623</v>
      </c>
      <c r="AF1665" s="13">
        <v>5297.8000000000011</v>
      </c>
      <c r="AG1665" s="13">
        <v>3726.9999999999977</v>
      </c>
      <c r="AH1665" s="13">
        <v>2649.0999999999967</v>
      </c>
      <c r="AI1665" s="13">
        <v>2444.7999999999965</v>
      </c>
      <c r="AJ1665" s="13">
        <v>594.79999999999995</v>
      </c>
      <c r="AK1665" s="13">
        <v>594.79999999999995</v>
      </c>
      <c r="AL1665" s="13"/>
      <c r="AM1665" s="13"/>
      <c r="AN1665" s="13"/>
      <c r="AO1665" s="13"/>
      <c r="AP1665" s="13"/>
      <c r="AQ1665" s="13"/>
      <c r="AR1665" s="13"/>
      <c r="AS1665" s="13">
        <v>254</v>
      </c>
      <c r="AT1665" s="13">
        <v>238</v>
      </c>
      <c r="AU1665" s="13">
        <v>199</v>
      </c>
      <c r="AV1665" s="13">
        <v>80</v>
      </c>
      <c r="AW1665" s="13">
        <v>44</v>
      </c>
      <c r="AX1665" s="13">
        <v>29</v>
      </c>
      <c r="AY1665" s="13">
        <v>26</v>
      </c>
      <c r="AZ1665" s="13">
        <v>14</v>
      </c>
      <c r="BA1665" s="13">
        <v>8</v>
      </c>
      <c r="BB1665" s="13">
        <v>7</v>
      </c>
      <c r="BC1665" s="13">
        <v>1</v>
      </c>
      <c r="BD1665" s="13">
        <v>1</v>
      </c>
      <c r="BE1665" s="13"/>
      <c r="BF1665" s="13"/>
      <c r="BG1665" s="13"/>
      <c r="BH1665" s="13"/>
      <c r="BI1665" s="13"/>
      <c r="BJ1665" s="13"/>
      <c r="BK1665" s="13"/>
      <c r="BL1665" s="13">
        <v>25.4</v>
      </c>
      <c r="BM1665" s="13">
        <v>23.8</v>
      </c>
      <c r="BN1665" s="13">
        <v>19.899999999999999</v>
      </c>
      <c r="BO1665" s="13">
        <v>8</v>
      </c>
      <c r="BP1665" s="13">
        <v>4.4000000000000004</v>
      </c>
      <c r="BQ1665" s="13">
        <v>2.9</v>
      </c>
      <c r="BR1665" s="13">
        <v>2.6</v>
      </c>
      <c r="BS1665" s="13">
        <v>1.4</v>
      </c>
      <c r="BT1665" s="13">
        <v>0.8</v>
      </c>
      <c r="BU1665" s="13">
        <v>0.7</v>
      </c>
      <c r="BV1665" s="13">
        <v>0.1</v>
      </c>
      <c r="BW1665" s="13">
        <v>0.1</v>
      </c>
      <c r="BX1665" s="13"/>
      <c r="BY1665" s="13"/>
      <c r="BZ1665" s="13"/>
      <c r="CA1665" s="13"/>
      <c r="CB1665" s="13"/>
      <c r="CC1665" s="13"/>
      <c r="CD1665" s="13"/>
      <c r="CE1665" s="13">
        <v>64.458888888896908</v>
      </c>
    </row>
    <row r="1666" spans="1:83" x14ac:dyDescent="0.2">
      <c r="A1666" s="10" t="s">
        <v>27</v>
      </c>
      <c r="B1666" s="10"/>
      <c r="C1666" s="10"/>
      <c r="D1666" s="10">
        <v>2024</v>
      </c>
      <c r="E1666" s="13">
        <v>11</v>
      </c>
      <c r="F1666" s="13" t="s">
        <v>1970</v>
      </c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>
        <v>8</v>
      </c>
    </row>
    <row r="1667" spans="1:83" x14ac:dyDescent="0.2">
      <c r="A1667" s="10" t="s">
        <v>29</v>
      </c>
      <c r="B1667" s="10">
        <v>828</v>
      </c>
      <c r="C1667" s="10" t="s">
        <v>158</v>
      </c>
      <c r="D1667" s="10">
        <v>2024</v>
      </c>
      <c r="E1667" s="13">
        <v>11</v>
      </c>
      <c r="F1667" s="13" t="s">
        <v>1986</v>
      </c>
      <c r="G1667" s="13">
        <v>2322</v>
      </c>
      <c r="H1667" s="13">
        <v>2322</v>
      </c>
      <c r="I1667" s="13">
        <v>2322</v>
      </c>
      <c r="J1667" s="13">
        <v>2322</v>
      </c>
      <c r="K1667" s="13">
        <v>2322</v>
      </c>
      <c r="L1667" s="13">
        <v>2322</v>
      </c>
      <c r="M1667" s="13">
        <v>2322</v>
      </c>
      <c r="N1667" s="13">
        <v>2322</v>
      </c>
      <c r="O1667" s="13">
        <v>2322</v>
      </c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>
        <v>232.2</v>
      </c>
      <c r="AA1667" s="13">
        <v>232.2</v>
      </c>
      <c r="AB1667" s="13">
        <v>232.2</v>
      </c>
      <c r="AC1667" s="13">
        <v>232.2</v>
      </c>
      <c r="AD1667" s="13">
        <v>232.2</v>
      </c>
      <c r="AE1667" s="13">
        <v>232.2</v>
      </c>
      <c r="AF1667" s="13">
        <v>232.2</v>
      </c>
      <c r="AG1667" s="13">
        <v>232.2</v>
      </c>
      <c r="AH1667" s="13">
        <v>232.2</v>
      </c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>
        <v>1</v>
      </c>
      <c r="AT1667" s="13">
        <v>1</v>
      </c>
      <c r="AU1667" s="13">
        <v>1</v>
      </c>
      <c r="AV1667" s="13">
        <v>1</v>
      </c>
      <c r="AW1667" s="13">
        <v>1</v>
      </c>
      <c r="AX1667" s="13">
        <v>1</v>
      </c>
      <c r="AY1667" s="13">
        <v>1</v>
      </c>
      <c r="AZ1667" s="13">
        <v>1</v>
      </c>
      <c r="BA1667" s="13">
        <v>1</v>
      </c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>
        <v>0.1</v>
      </c>
      <c r="BM1667" s="13">
        <v>0.1</v>
      </c>
      <c r="BN1667" s="13">
        <v>0.1</v>
      </c>
      <c r="BO1667" s="13">
        <v>0.1</v>
      </c>
      <c r="BP1667" s="13">
        <v>0.1</v>
      </c>
      <c r="BQ1667" s="13">
        <v>0.1</v>
      </c>
      <c r="BR1667" s="13">
        <v>0.1</v>
      </c>
      <c r="BS1667" s="13">
        <v>0.1</v>
      </c>
      <c r="BT1667" s="13">
        <v>0.1</v>
      </c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</row>
    <row r="1668" spans="1:83" x14ac:dyDescent="0.2">
      <c r="A1668" s="10" t="s">
        <v>29</v>
      </c>
      <c r="B1668" s="10">
        <v>805</v>
      </c>
      <c r="C1668" s="10" t="s">
        <v>137</v>
      </c>
      <c r="D1668" s="10">
        <v>2024</v>
      </c>
      <c r="E1668" s="13">
        <v>11</v>
      </c>
      <c r="F1668" s="13" t="s">
        <v>1979</v>
      </c>
      <c r="G1668" s="13">
        <v>8054</v>
      </c>
      <c r="H1668" s="13">
        <v>8054</v>
      </c>
      <c r="I1668" s="13">
        <v>8054</v>
      </c>
      <c r="J1668" s="13">
        <v>5708.9999999999991</v>
      </c>
      <c r="K1668" s="13">
        <v>4377.9999999999991</v>
      </c>
      <c r="L1668" s="13">
        <v>3500</v>
      </c>
      <c r="M1668" s="13">
        <v>3500</v>
      </c>
      <c r="N1668" s="13">
        <v>3500</v>
      </c>
      <c r="O1668" s="13">
        <v>3500</v>
      </c>
      <c r="P1668" s="13">
        <v>3500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>
        <v>805.4</v>
      </c>
      <c r="AA1668" s="13">
        <v>805.4</v>
      </c>
      <c r="AB1668" s="13">
        <v>805.4</v>
      </c>
      <c r="AC1668" s="13">
        <v>570.89999999999986</v>
      </c>
      <c r="AD1668" s="13">
        <v>437.7999999999999</v>
      </c>
      <c r="AE1668" s="13">
        <v>350</v>
      </c>
      <c r="AF1668" s="13">
        <v>350</v>
      </c>
      <c r="AG1668" s="13">
        <v>350</v>
      </c>
      <c r="AH1668" s="13">
        <v>350</v>
      </c>
      <c r="AI1668" s="13">
        <v>350</v>
      </c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>
        <v>11</v>
      </c>
      <c r="AT1668" s="13">
        <v>11</v>
      </c>
      <c r="AU1668" s="13">
        <v>11</v>
      </c>
      <c r="AV1668" s="13">
        <v>4</v>
      </c>
      <c r="AW1668" s="13">
        <v>2</v>
      </c>
      <c r="AX1668" s="13">
        <v>1</v>
      </c>
      <c r="AY1668" s="13">
        <v>1</v>
      </c>
      <c r="AZ1668" s="13">
        <v>1</v>
      </c>
      <c r="BA1668" s="13">
        <v>1</v>
      </c>
      <c r="BB1668" s="13">
        <v>1</v>
      </c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>
        <v>1.1000000000000001</v>
      </c>
      <c r="BM1668" s="13">
        <v>1.1000000000000001</v>
      </c>
      <c r="BN1668" s="13">
        <v>1.1000000000000001</v>
      </c>
      <c r="BO1668" s="13">
        <v>0.4</v>
      </c>
      <c r="BP1668" s="13">
        <v>0.2</v>
      </c>
      <c r="BQ1668" s="13">
        <v>0.1</v>
      </c>
      <c r="BR1668" s="13">
        <v>0.1</v>
      </c>
      <c r="BS1668" s="13">
        <v>0.1</v>
      </c>
      <c r="BT1668" s="13">
        <v>0.1</v>
      </c>
      <c r="BU1668" s="13">
        <v>0.1</v>
      </c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>
        <v>5.6172222221503034</v>
      </c>
    </row>
    <row r="1669" spans="1:83" x14ac:dyDescent="0.2">
      <c r="A1669" s="10" t="s">
        <v>29</v>
      </c>
      <c r="B1669" s="10">
        <v>803</v>
      </c>
      <c r="C1669" s="10" t="s">
        <v>154</v>
      </c>
      <c r="D1669" s="10">
        <v>2024</v>
      </c>
      <c r="E1669" s="13">
        <v>11</v>
      </c>
      <c r="F1669" s="13" t="s">
        <v>1978</v>
      </c>
      <c r="G1669" s="13">
        <v>12287.000000000002</v>
      </c>
      <c r="H1669" s="13">
        <v>12287.000000000002</v>
      </c>
      <c r="I1669" s="13">
        <v>12198.000000000002</v>
      </c>
      <c r="J1669" s="13">
        <v>9396.0000000000018</v>
      </c>
      <c r="K1669" s="13">
        <v>4732</v>
      </c>
      <c r="L1669" s="13">
        <v>4732</v>
      </c>
      <c r="M1669" s="13">
        <v>4732</v>
      </c>
      <c r="N1669" s="13">
        <v>4732</v>
      </c>
      <c r="O1669" s="13">
        <v>3125</v>
      </c>
      <c r="P1669" s="13">
        <v>3125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>
        <v>1228.7000000000003</v>
      </c>
      <c r="AA1669" s="13">
        <v>1228.7000000000003</v>
      </c>
      <c r="AB1669" s="13">
        <v>1219.8000000000002</v>
      </c>
      <c r="AC1669" s="13">
        <v>939.60000000000014</v>
      </c>
      <c r="AD1669" s="13">
        <v>473.2</v>
      </c>
      <c r="AE1669" s="13">
        <v>473.2</v>
      </c>
      <c r="AF1669" s="13">
        <v>473.2</v>
      </c>
      <c r="AG1669" s="13">
        <v>473.2</v>
      </c>
      <c r="AH1669" s="13">
        <v>312.5</v>
      </c>
      <c r="AI1669" s="13">
        <v>312.5</v>
      </c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>
        <v>18</v>
      </c>
      <c r="AT1669" s="13">
        <v>18</v>
      </c>
      <c r="AU1669" s="13">
        <v>17</v>
      </c>
      <c r="AV1669" s="13">
        <v>9</v>
      </c>
      <c r="AW1669" s="13">
        <v>2</v>
      </c>
      <c r="AX1669" s="13">
        <v>2</v>
      </c>
      <c r="AY1669" s="13">
        <v>2</v>
      </c>
      <c r="AZ1669" s="13">
        <v>2</v>
      </c>
      <c r="BA1669" s="13">
        <v>1</v>
      </c>
      <c r="BB1669" s="13">
        <v>1</v>
      </c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>
        <v>1.8</v>
      </c>
      <c r="BM1669" s="13">
        <v>1.8</v>
      </c>
      <c r="BN1669" s="13">
        <v>1.7</v>
      </c>
      <c r="BO1669" s="13">
        <v>0.9</v>
      </c>
      <c r="BP1669" s="13">
        <v>0.2</v>
      </c>
      <c r="BQ1669" s="13">
        <v>0.2</v>
      </c>
      <c r="BR1669" s="13">
        <v>0.2</v>
      </c>
      <c r="BS1669" s="13">
        <v>0.2</v>
      </c>
      <c r="BT1669" s="13">
        <v>0.1</v>
      </c>
      <c r="BU1669" s="13">
        <v>0.1</v>
      </c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>
        <v>16.816944444221445</v>
      </c>
    </row>
    <row r="1670" spans="1:83" x14ac:dyDescent="0.2">
      <c r="A1670" s="10" t="s">
        <v>29</v>
      </c>
      <c r="B1670" s="10">
        <v>539</v>
      </c>
      <c r="C1670" s="10" t="s">
        <v>171</v>
      </c>
      <c r="D1670" s="10">
        <v>2024</v>
      </c>
      <c r="E1670" s="13">
        <v>11</v>
      </c>
      <c r="F1670" s="13" t="s">
        <v>1977</v>
      </c>
      <c r="G1670" s="13">
        <v>47094.999999999949</v>
      </c>
      <c r="H1670" s="13">
        <v>47094.999999999956</v>
      </c>
      <c r="I1670" s="13">
        <v>45565.999999999949</v>
      </c>
      <c r="J1670" s="13">
        <v>36651.999999999993</v>
      </c>
      <c r="K1670" s="13">
        <v>24691.999999999993</v>
      </c>
      <c r="L1670" s="13">
        <v>19361.000000000004</v>
      </c>
      <c r="M1670" s="13">
        <v>17352.000000000004</v>
      </c>
      <c r="N1670" s="13">
        <v>13265.000000000002</v>
      </c>
      <c r="O1670" s="13">
        <v>11604</v>
      </c>
      <c r="P1670" s="13">
        <v>9500.0000000000018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>
        <v>4709.4999999999945</v>
      </c>
      <c r="AA1670" s="13">
        <v>4709.4999999999955</v>
      </c>
      <c r="AB1670" s="13">
        <v>4556.5999999999949</v>
      </c>
      <c r="AC1670" s="13">
        <v>3665.1999999999994</v>
      </c>
      <c r="AD1670" s="13">
        <v>2469.1999999999994</v>
      </c>
      <c r="AE1670" s="13">
        <v>1936.1000000000004</v>
      </c>
      <c r="AF1670" s="13">
        <v>1735.2000000000003</v>
      </c>
      <c r="AG1670" s="13">
        <v>1326.5000000000002</v>
      </c>
      <c r="AH1670" s="13">
        <v>1160.4000000000001</v>
      </c>
      <c r="AI1670" s="13">
        <v>950.00000000000023</v>
      </c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>
        <v>82</v>
      </c>
      <c r="AT1670" s="13">
        <v>73</v>
      </c>
      <c r="AU1670" s="13">
        <v>62</v>
      </c>
      <c r="AV1670" s="13">
        <v>34</v>
      </c>
      <c r="AW1670" s="13">
        <v>16</v>
      </c>
      <c r="AX1670" s="13">
        <v>10</v>
      </c>
      <c r="AY1670" s="13">
        <v>8</v>
      </c>
      <c r="AZ1670" s="13">
        <v>5</v>
      </c>
      <c r="BA1670" s="13">
        <v>4</v>
      </c>
      <c r="BB1670" s="13">
        <v>3</v>
      </c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>
        <v>8.1999999999999993</v>
      </c>
      <c r="BM1670" s="13">
        <v>7.3</v>
      </c>
      <c r="BN1670" s="13">
        <v>6.2</v>
      </c>
      <c r="BO1670" s="13">
        <v>3.4</v>
      </c>
      <c r="BP1670" s="13">
        <v>1.6</v>
      </c>
      <c r="BQ1670" s="13">
        <v>1</v>
      </c>
      <c r="BR1670" s="13">
        <v>0.8</v>
      </c>
      <c r="BS1670" s="13">
        <v>0.5</v>
      </c>
      <c r="BT1670" s="13">
        <v>0.4</v>
      </c>
      <c r="BU1670" s="13">
        <v>0.3</v>
      </c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>
        <v>48.006944444007239</v>
      </c>
    </row>
    <row r="1671" spans="1:83" x14ac:dyDescent="0.2">
      <c r="A1671" s="10" t="s">
        <v>29</v>
      </c>
      <c r="B1671" s="10">
        <v>530</v>
      </c>
      <c r="C1671" s="10" t="s">
        <v>92</v>
      </c>
      <c r="D1671" s="10">
        <v>2024</v>
      </c>
      <c r="E1671" s="13">
        <v>11</v>
      </c>
      <c r="F1671" s="13" t="s">
        <v>1985</v>
      </c>
      <c r="G1671" s="13">
        <v>219</v>
      </c>
      <c r="H1671" s="13">
        <v>219</v>
      </c>
      <c r="I1671" s="13">
        <v>219</v>
      </c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>
        <v>21.9</v>
      </c>
      <c r="AA1671" s="13">
        <v>21.9</v>
      </c>
      <c r="AB1671" s="13">
        <v>21.9</v>
      </c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>
        <v>1</v>
      </c>
      <c r="AT1671" s="13">
        <v>1</v>
      </c>
      <c r="AU1671" s="13">
        <v>1</v>
      </c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>
        <v>0.1</v>
      </c>
      <c r="BM1671" s="13">
        <v>0.1</v>
      </c>
      <c r="BN1671" s="13">
        <v>0.1</v>
      </c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</row>
    <row r="1672" spans="1:83" x14ac:dyDescent="0.2">
      <c r="A1672" s="10" t="s">
        <v>29</v>
      </c>
      <c r="B1672" s="10">
        <v>848</v>
      </c>
      <c r="C1672" s="10" t="s">
        <v>160</v>
      </c>
      <c r="D1672" s="10">
        <v>2024</v>
      </c>
      <c r="E1672" s="13">
        <v>11</v>
      </c>
      <c r="F1672" s="13" t="s">
        <v>1982</v>
      </c>
      <c r="G1672" s="13">
        <v>74703.999999999927</v>
      </c>
      <c r="H1672" s="13">
        <v>74703.999999999927</v>
      </c>
      <c r="I1672" s="13">
        <v>72259.999999999971</v>
      </c>
      <c r="J1672" s="13">
        <v>57904.999999999985</v>
      </c>
      <c r="K1672" s="13">
        <v>48825.999999999978</v>
      </c>
      <c r="L1672" s="13">
        <v>47909.999999999971</v>
      </c>
      <c r="M1672" s="13">
        <v>46749.999999999971</v>
      </c>
      <c r="N1672" s="13">
        <v>40150.999999999964</v>
      </c>
      <c r="O1672" s="13">
        <v>34984.999999999964</v>
      </c>
      <c r="P1672" s="13">
        <v>30296.999999999967</v>
      </c>
      <c r="Q1672" s="13">
        <v>12000</v>
      </c>
      <c r="R1672" s="13">
        <v>12000</v>
      </c>
      <c r="S1672" s="13">
        <v>12000</v>
      </c>
      <c r="T1672" s="13">
        <v>12000</v>
      </c>
      <c r="U1672" s="13">
        <v>12000</v>
      </c>
      <c r="V1672" s="13"/>
      <c r="W1672" s="13"/>
      <c r="X1672" s="13"/>
      <c r="Y1672" s="13"/>
      <c r="Z1672" s="13">
        <v>7470.3999999999924</v>
      </c>
      <c r="AA1672" s="13">
        <v>7470.3999999999924</v>
      </c>
      <c r="AB1672" s="13">
        <v>7225.9999999999973</v>
      </c>
      <c r="AC1672" s="13">
        <v>5790.4999999999982</v>
      </c>
      <c r="AD1672" s="13">
        <v>4882.5999999999976</v>
      </c>
      <c r="AE1672" s="13">
        <v>4790.9999999999973</v>
      </c>
      <c r="AF1672" s="13">
        <v>4674.9999999999973</v>
      </c>
      <c r="AG1672" s="13">
        <v>4015.0999999999963</v>
      </c>
      <c r="AH1672" s="13">
        <v>3498.4999999999964</v>
      </c>
      <c r="AI1672" s="13">
        <v>3029.6999999999966</v>
      </c>
      <c r="AJ1672" s="13">
        <v>1200</v>
      </c>
      <c r="AK1672" s="13">
        <v>1200</v>
      </c>
      <c r="AL1672" s="13">
        <v>1200</v>
      </c>
      <c r="AM1672" s="13">
        <v>1200</v>
      </c>
      <c r="AN1672" s="13">
        <v>1200</v>
      </c>
      <c r="AO1672" s="13"/>
      <c r="AP1672" s="13"/>
      <c r="AQ1672" s="13"/>
      <c r="AR1672" s="13"/>
      <c r="AS1672" s="13">
        <v>114</v>
      </c>
      <c r="AT1672" s="13">
        <v>98</v>
      </c>
      <c r="AU1672" s="13">
        <v>77</v>
      </c>
      <c r="AV1672" s="13">
        <v>32</v>
      </c>
      <c r="AW1672" s="13">
        <v>18</v>
      </c>
      <c r="AX1672" s="13">
        <v>17</v>
      </c>
      <c r="AY1672" s="13">
        <v>16</v>
      </c>
      <c r="AZ1672" s="13">
        <v>11</v>
      </c>
      <c r="BA1672" s="13">
        <v>8</v>
      </c>
      <c r="BB1672" s="13">
        <v>6</v>
      </c>
      <c r="BC1672" s="13">
        <v>1</v>
      </c>
      <c r="BD1672" s="13">
        <v>1</v>
      </c>
      <c r="BE1672" s="13">
        <v>1</v>
      </c>
      <c r="BF1672" s="13">
        <v>1</v>
      </c>
      <c r="BG1672" s="13">
        <v>1</v>
      </c>
      <c r="BH1672" s="13"/>
      <c r="BI1672" s="13"/>
      <c r="BJ1672" s="13"/>
      <c r="BK1672" s="13"/>
      <c r="BL1672" s="13">
        <v>11.4</v>
      </c>
      <c r="BM1672" s="13">
        <v>9.8000000000000007</v>
      </c>
      <c r="BN1672" s="13">
        <v>7.7</v>
      </c>
      <c r="BO1672" s="13">
        <v>3.2</v>
      </c>
      <c r="BP1672" s="13">
        <v>1.8</v>
      </c>
      <c r="BQ1672" s="13">
        <v>1.7</v>
      </c>
      <c r="BR1672" s="13">
        <v>1.6</v>
      </c>
      <c r="BS1672" s="13">
        <v>1.1000000000000001</v>
      </c>
      <c r="BT1672" s="13">
        <v>0.8</v>
      </c>
      <c r="BU1672" s="13">
        <v>0.6</v>
      </c>
      <c r="BV1672" s="13">
        <v>0.1</v>
      </c>
      <c r="BW1672" s="13">
        <v>0.1</v>
      </c>
      <c r="BX1672" s="13">
        <v>0.1</v>
      </c>
      <c r="BY1672" s="13">
        <v>0.1</v>
      </c>
      <c r="BZ1672" s="13">
        <v>0.1</v>
      </c>
      <c r="CA1672" s="13"/>
      <c r="CB1672" s="13"/>
      <c r="CC1672" s="13"/>
      <c r="CD1672" s="13"/>
      <c r="CE1672" s="13">
        <v>66.398888889085498</v>
      </c>
    </row>
    <row r="1673" spans="1:83" x14ac:dyDescent="0.2">
      <c r="A1673" s="10" t="s">
        <v>29</v>
      </c>
      <c r="B1673" s="10">
        <v>853</v>
      </c>
      <c r="C1673" s="10" t="s">
        <v>117</v>
      </c>
      <c r="D1673" s="10">
        <v>2024</v>
      </c>
      <c r="E1673" s="13">
        <v>11</v>
      </c>
      <c r="F1673" s="13" t="s">
        <v>1980</v>
      </c>
      <c r="G1673" s="13">
        <v>4013.9999999999995</v>
      </c>
      <c r="H1673" s="13">
        <v>4013.9999999999995</v>
      </c>
      <c r="I1673" s="13">
        <v>3497.9999999999995</v>
      </c>
      <c r="J1673" s="13">
        <v>2529</v>
      </c>
      <c r="K1673" s="13">
        <v>1989.9999999999995</v>
      </c>
      <c r="L1673" s="13">
        <v>1989.9999999999995</v>
      </c>
      <c r="M1673" s="13">
        <v>1989.9999999999995</v>
      </c>
      <c r="N1673" s="13">
        <v>1989.9999999999995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>
        <v>401.4</v>
      </c>
      <c r="AA1673" s="13">
        <v>401.4</v>
      </c>
      <c r="AB1673" s="13">
        <v>349.79999999999995</v>
      </c>
      <c r="AC1673" s="13">
        <v>252.9</v>
      </c>
      <c r="AD1673" s="13">
        <v>198.99999999999994</v>
      </c>
      <c r="AE1673" s="13">
        <v>198.99999999999994</v>
      </c>
      <c r="AF1673" s="13">
        <v>198.99999999999994</v>
      </c>
      <c r="AG1673" s="13">
        <v>198.99999999999994</v>
      </c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>
        <v>10</v>
      </c>
      <c r="AT1673" s="13">
        <v>10</v>
      </c>
      <c r="AU1673" s="13">
        <v>5</v>
      </c>
      <c r="AV1673" s="13">
        <v>2</v>
      </c>
      <c r="AW1673" s="13">
        <v>1</v>
      </c>
      <c r="AX1673" s="13">
        <v>1</v>
      </c>
      <c r="AY1673" s="13">
        <v>1</v>
      </c>
      <c r="AZ1673" s="13">
        <v>1</v>
      </c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>
        <v>1</v>
      </c>
      <c r="BM1673" s="13">
        <v>1</v>
      </c>
      <c r="BN1673" s="13">
        <v>0.5</v>
      </c>
      <c r="BO1673" s="13">
        <v>0.2</v>
      </c>
      <c r="BP1673" s="13">
        <v>0.1</v>
      </c>
      <c r="BQ1673" s="13">
        <v>0.1</v>
      </c>
      <c r="BR1673" s="13">
        <v>0.1</v>
      </c>
      <c r="BS1673" s="13">
        <v>0.1</v>
      </c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>
        <v>66.307499999762513</v>
      </c>
    </row>
    <row r="1674" spans="1:83" x14ac:dyDescent="0.2">
      <c r="A1674" s="10" t="s">
        <v>29</v>
      </c>
      <c r="B1674" s="10">
        <v>546</v>
      </c>
      <c r="C1674" s="10" t="s">
        <v>176</v>
      </c>
      <c r="D1674" s="10">
        <v>2024</v>
      </c>
      <c r="E1674" s="13">
        <v>11</v>
      </c>
      <c r="F1674" s="13" t="s">
        <v>1983</v>
      </c>
      <c r="G1674" s="13">
        <v>24269.999999999993</v>
      </c>
      <c r="H1674" s="13">
        <v>24269.999999999993</v>
      </c>
      <c r="I1674" s="13">
        <v>23558.999999999989</v>
      </c>
      <c r="J1674" s="13">
        <v>16096</v>
      </c>
      <c r="K1674" s="13">
        <v>11576</v>
      </c>
      <c r="L1674" s="13">
        <v>8907</v>
      </c>
      <c r="M1674" s="13">
        <v>8907</v>
      </c>
      <c r="N1674" s="13">
        <v>6264.0000000000018</v>
      </c>
      <c r="O1674" s="13">
        <v>6264.0000000000018</v>
      </c>
      <c r="P1674" s="13">
        <v>6264.0000000000018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>
        <v>2426.9999999999991</v>
      </c>
      <c r="AA1674" s="13">
        <v>2426.9999999999991</v>
      </c>
      <c r="AB1674" s="13">
        <v>2355.8999999999987</v>
      </c>
      <c r="AC1674" s="13">
        <v>1609.6</v>
      </c>
      <c r="AD1674" s="13">
        <v>1157.5999999999999</v>
      </c>
      <c r="AE1674" s="13">
        <v>890.7</v>
      </c>
      <c r="AF1674" s="13">
        <v>890.7</v>
      </c>
      <c r="AG1674" s="13">
        <v>626.4000000000002</v>
      </c>
      <c r="AH1674" s="13">
        <v>626.4000000000002</v>
      </c>
      <c r="AI1674" s="13">
        <v>626.4000000000002</v>
      </c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>
        <v>47</v>
      </c>
      <c r="AT1674" s="13">
        <v>41</v>
      </c>
      <c r="AU1674" s="13">
        <v>35</v>
      </c>
      <c r="AV1674" s="13">
        <v>14</v>
      </c>
      <c r="AW1674" s="13">
        <v>7</v>
      </c>
      <c r="AX1674" s="13">
        <v>4</v>
      </c>
      <c r="AY1674" s="13">
        <v>4</v>
      </c>
      <c r="AZ1674" s="13">
        <v>2</v>
      </c>
      <c r="BA1674" s="13">
        <v>2</v>
      </c>
      <c r="BB1674" s="13">
        <v>2</v>
      </c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>
        <v>4.7</v>
      </c>
      <c r="BM1674" s="13">
        <v>4.0999999999999996</v>
      </c>
      <c r="BN1674" s="13">
        <v>3.5</v>
      </c>
      <c r="BO1674" s="13">
        <v>1.4</v>
      </c>
      <c r="BP1674" s="13">
        <v>0.7</v>
      </c>
      <c r="BQ1674" s="13">
        <v>0.4</v>
      </c>
      <c r="BR1674" s="13">
        <v>0.4</v>
      </c>
      <c r="BS1674" s="13">
        <v>0.2</v>
      </c>
      <c r="BT1674" s="13">
        <v>0.2</v>
      </c>
      <c r="BU1674" s="13">
        <v>0.2</v>
      </c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>
        <v>24.333888888882939</v>
      </c>
    </row>
    <row r="1675" spans="1:83" x14ac:dyDescent="0.2">
      <c r="A1675" s="10" t="s">
        <v>29</v>
      </c>
      <c r="B1675" s="10">
        <v>810</v>
      </c>
      <c r="C1675" s="10" t="s">
        <v>103</v>
      </c>
      <c r="D1675" s="10">
        <v>2024</v>
      </c>
      <c r="E1675" s="13">
        <v>11</v>
      </c>
      <c r="F1675" s="13" t="s">
        <v>1981</v>
      </c>
      <c r="G1675" s="13">
        <v>149488.0000000002</v>
      </c>
      <c r="H1675" s="13">
        <v>149488.00000000017</v>
      </c>
      <c r="I1675" s="13">
        <v>144855.00000000023</v>
      </c>
      <c r="J1675" s="13">
        <v>111783.00000000016</v>
      </c>
      <c r="K1675" s="13">
        <v>89876.000000000058</v>
      </c>
      <c r="L1675" s="13">
        <v>80476</v>
      </c>
      <c r="M1675" s="13">
        <v>74994.000000000029</v>
      </c>
      <c r="N1675" s="13">
        <v>65580.999999999942</v>
      </c>
      <c r="O1675" s="13">
        <v>60698.999999999949</v>
      </c>
      <c r="P1675" s="13">
        <v>55780.999999999956</v>
      </c>
      <c r="Q1675" s="13">
        <v>19233.999999999996</v>
      </c>
      <c r="R1675" s="13">
        <v>19233.999999999996</v>
      </c>
      <c r="S1675" s="13">
        <v>12571</v>
      </c>
      <c r="T1675" s="13">
        <v>12571</v>
      </c>
      <c r="U1675" s="13">
        <v>12571</v>
      </c>
      <c r="V1675" s="13"/>
      <c r="W1675" s="13"/>
      <c r="X1675" s="13"/>
      <c r="Y1675" s="13"/>
      <c r="Z1675" s="13">
        <v>14948.800000000021</v>
      </c>
      <c r="AA1675" s="13">
        <v>14948.800000000017</v>
      </c>
      <c r="AB1675" s="13">
        <v>14485.500000000024</v>
      </c>
      <c r="AC1675" s="13">
        <v>11178.300000000016</v>
      </c>
      <c r="AD1675" s="13">
        <v>8987.6000000000058</v>
      </c>
      <c r="AE1675" s="13">
        <v>8047.6</v>
      </c>
      <c r="AF1675" s="13">
        <v>7499.4000000000033</v>
      </c>
      <c r="AG1675" s="13">
        <v>6558.099999999994</v>
      </c>
      <c r="AH1675" s="13">
        <v>6069.8999999999951</v>
      </c>
      <c r="AI1675" s="13">
        <v>5578.0999999999958</v>
      </c>
      <c r="AJ1675" s="13">
        <v>1923.3999999999996</v>
      </c>
      <c r="AK1675" s="13">
        <v>1923.3999999999996</v>
      </c>
      <c r="AL1675" s="13">
        <v>1257.0999999999999</v>
      </c>
      <c r="AM1675" s="13">
        <v>1257.0999999999999</v>
      </c>
      <c r="AN1675" s="13">
        <v>1257.0999999999999</v>
      </c>
      <c r="AO1675" s="13"/>
      <c r="AP1675" s="13"/>
      <c r="AQ1675" s="13"/>
      <c r="AR1675" s="13"/>
      <c r="AS1675" s="13">
        <v>230</v>
      </c>
      <c r="AT1675" s="13">
        <v>216</v>
      </c>
      <c r="AU1675" s="13">
        <v>178</v>
      </c>
      <c r="AV1675" s="13">
        <v>77</v>
      </c>
      <c r="AW1675" s="13">
        <v>41</v>
      </c>
      <c r="AX1675" s="13">
        <v>30</v>
      </c>
      <c r="AY1675" s="13">
        <v>25</v>
      </c>
      <c r="AZ1675" s="13">
        <v>18</v>
      </c>
      <c r="BA1675" s="13">
        <v>15</v>
      </c>
      <c r="BB1675" s="13">
        <v>13</v>
      </c>
      <c r="BC1675" s="13">
        <v>2</v>
      </c>
      <c r="BD1675" s="13">
        <v>2</v>
      </c>
      <c r="BE1675" s="13">
        <v>1</v>
      </c>
      <c r="BF1675" s="13">
        <v>1</v>
      </c>
      <c r="BG1675" s="13">
        <v>1</v>
      </c>
      <c r="BH1675" s="13"/>
      <c r="BI1675" s="13"/>
      <c r="BJ1675" s="13"/>
      <c r="BK1675" s="13"/>
      <c r="BL1675" s="13">
        <v>23</v>
      </c>
      <c r="BM1675" s="13">
        <v>21.6</v>
      </c>
      <c r="BN1675" s="13">
        <v>17.8</v>
      </c>
      <c r="BO1675" s="13">
        <v>7.7</v>
      </c>
      <c r="BP1675" s="13">
        <v>4.0999999999999996</v>
      </c>
      <c r="BQ1675" s="13">
        <v>3</v>
      </c>
      <c r="BR1675" s="13">
        <v>2.5</v>
      </c>
      <c r="BS1675" s="13">
        <v>1.8</v>
      </c>
      <c r="BT1675" s="13">
        <v>1.5</v>
      </c>
      <c r="BU1675" s="13">
        <v>1.3</v>
      </c>
      <c r="BV1675" s="13">
        <v>0.2</v>
      </c>
      <c r="BW1675" s="13">
        <v>0.2</v>
      </c>
      <c r="BX1675" s="13">
        <v>0.1</v>
      </c>
      <c r="BY1675" s="13">
        <v>0.1</v>
      </c>
      <c r="BZ1675" s="13">
        <v>0.1</v>
      </c>
      <c r="CA1675" s="13"/>
      <c r="CB1675" s="13"/>
      <c r="CC1675" s="13"/>
      <c r="CD1675" s="13"/>
      <c r="CE1675" s="13">
        <v>61.1527777779731</v>
      </c>
    </row>
    <row r="1676" spans="1:83" x14ac:dyDescent="0.2">
      <c r="A1676" s="10" t="s">
        <v>29</v>
      </c>
      <c r="B1676" s="10">
        <v>840</v>
      </c>
      <c r="C1676" s="10" t="s">
        <v>159</v>
      </c>
      <c r="D1676" s="10">
        <v>2024</v>
      </c>
      <c r="E1676" s="13">
        <v>11</v>
      </c>
      <c r="F1676" s="13" t="s">
        <v>1984</v>
      </c>
      <c r="G1676" s="13">
        <v>89826.000000000044</v>
      </c>
      <c r="H1676" s="13">
        <v>89826.000000000044</v>
      </c>
      <c r="I1676" s="13">
        <v>86719.000000000058</v>
      </c>
      <c r="J1676" s="13">
        <v>66652</v>
      </c>
      <c r="K1676" s="13">
        <v>52681.000000000015</v>
      </c>
      <c r="L1676" s="13">
        <v>46414.000000000007</v>
      </c>
      <c r="M1676" s="13">
        <v>41001.000000000007</v>
      </c>
      <c r="N1676" s="13">
        <v>38422.000000000015</v>
      </c>
      <c r="O1676" s="13">
        <v>33131.000000000007</v>
      </c>
      <c r="P1676" s="13">
        <v>30994</v>
      </c>
      <c r="Q1676" s="13">
        <v>18854.000000000004</v>
      </c>
      <c r="R1676" s="13">
        <v>18854.000000000004</v>
      </c>
      <c r="S1676" s="13"/>
      <c r="T1676" s="13"/>
      <c r="U1676" s="13"/>
      <c r="V1676" s="13"/>
      <c r="W1676" s="13"/>
      <c r="X1676" s="13"/>
      <c r="Y1676" s="13"/>
      <c r="Z1676" s="13">
        <v>8982.600000000004</v>
      </c>
      <c r="AA1676" s="13">
        <v>8982.600000000004</v>
      </c>
      <c r="AB1676" s="13">
        <v>8671.9000000000051</v>
      </c>
      <c r="AC1676" s="13">
        <v>6665.2</v>
      </c>
      <c r="AD1676" s="13">
        <v>5268.1000000000013</v>
      </c>
      <c r="AE1676" s="13">
        <v>4641.4000000000005</v>
      </c>
      <c r="AF1676" s="13">
        <v>4100.1000000000004</v>
      </c>
      <c r="AG1676" s="13">
        <v>3842.2000000000016</v>
      </c>
      <c r="AH1676" s="13">
        <v>3313.1000000000008</v>
      </c>
      <c r="AI1676" s="13">
        <v>3099.4</v>
      </c>
      <c r="AJ1676" s="13">
        <v>1885.4000000000003</v>
      </c>
      <c r="AK1676" s="13">
        <v>1885.4000000000003</v>
      </c>
      <c r="AL1676" s="13"/>
      <c r="AM1676" s="13"/>
      <c r="AN1676" s="13"/>
      <c r="AO1676" s="13"/>
      <c r="AP1676" s="13"/>
      <c r="AQ1676" s="13"/>
      <c r="AR1676" s="13"/>
      <c r="AS1676" s="13">
        <v>151</v>
      </c>
      <c r="AT1676" s="13">
        <v>132</v>
      </c>
      <c r="AU1676" s="13">
        <v>106</v>
      </c>
      <c r="AV1676" s="13">
        <v>48</v>
      </c>
      <c r="AW1676" s="13">
        <v>25</v>
      </c>
      <c r="AX1676" s="13">
        <v>18</v>
      </c>
      <c r="AY1676" s="13">
        <v>13</v>
      </c>
      <c r="AZ1676" s="13">
        <v>11</v>
      </c>
      <c r="BA1676" s="13">
        <v>8</v>
      </c>
      <c r="BB1676" s="13">
        <v>7</v>
      </c>
      <c r="BC1676" s="13">
        <v>3</v>
      </c>
      <c r="BD1676" s="13">
        <v>3</v>
      </c>
      <c r="BE1676" s="13"/>
      <c r="BF1676" s="13"/>
      <c r="BG1676" s="13"/>
      <c r="BH1676" s="13"/>
      <c r="BI1676" s="13"/>
      <c r="BJ1676" s="13"/>
      <c r="BK1676" s="13"/>
      <c r="BL1676" s="13">
        <v>15.1</v>
      </c>
      <c r="BM1676" s="13">
        <v>13.2</v>
      </c>
      <c r="BN1676" s="13">
        <v>10.6</v>
      </c>
      <c r="BO1676" s="13">
        <v>4.8</v>
      </c>
      <c r="BP1676" s="13">
        <v>2.5</v>
      </c>
      <c r="BQ1676" s="13">
        <v>1.8</v>
      </c>
      <c r="BR1676" s="13">
        <v>1.3</v>
      </c>
      <c r="BS1676" s="13">
        <v>1.1000000000000001</v>
      </c>
      <c r="BT1676" s="13">
        <v>0.8</v>
      </c>
      <c r="BU1676" s="13">
        <v>0.7</v>
      </c>
      <c r="BV1676" s="13">
        <v>0.3</v>
      </c>
      <c r="BW1676" s="13">
        <v>0.3</v>
      </c>
      <c r="BX1676" s="13"/>
      <c r="BY1676" s="13"/>
      <c r="BZ1676" s="13"/>
      <c r="CA1676" s="13"/>
      <c r="CB1676" s="13"/>
      <c r="CC1676" s="13"/>
      <c r="CD1676" s="13"/>
      <c r="CE1676" s="13">
        <v>67.540833333055488</v>
      </c>
    </row>
    <row r="1677" spans="1:83" x14ac:dyDescent="0.2">
      <c r="A1677" s="10" t="s">
        <v>41</v>
      </c>
      <c r="B1677" s="10">
        <v>527</v>
      </c>
      <c r="C1677" s="10" t="s">
        <v>118</v>
      </c>
      <c r="D1677" s="10">
        <v>2024</v>
      </c>
      <c r="E1677" s="13">
        <v>11</v>
      </c>
      <c r="F1677" s="13" t="s">
        <v>1987</v>
      </c>
      <c r="G1677" s="13">
        <v>36408.999999999985</v>
      </c>
      <c r="H1677" s="13">
        <v>36408.999999999985</v>
      </c>
      <c r="I1677" s="13">
        <v>34377.999999999985</v>
      </c>
      <c r="J1677" s="13">
        <v>25136.000000000004</v>
      </c>
      <c r="K1677" s="13">
        <v>16026</v>
      </c>
      <c r="L1677" s="13">
        <v>14077</v>
      </c>
      <c r="M1677" s="13">
        <v>13069.000000000002</v>
      </c>
      <c r="N1677" s="13">
        <v>9003</v>
      </c>
      <c r="O1677" s="13">
        <v>7109.9999999999982</v>
      </c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>
        <v>3640.8999999999987</v>
      </c>
      <c r="AA1677" s="13">
        <v>3640.8999999999987</v>
      </c>
      <c r="AB1677" s="13">
        <v>3437.7999999999984</v>
      </c>
      <c r="AC1677" s="13">
        <v>2513.6000000000004</v>
      </c>
      <c r="AD1677" s="13">
        <v>1602.6</v>
      </c>
      <c r="AE1677" s="13">
        <v>1407.7</v>
      </c>
      <c r="AF1677" s="13">
        <v>1306.9000000000001</v>
      </c>
      <c r="AG1677" s="13">
        <v>900.3</v>
      </c>
      <c r="AH1677" s="13">
        <v>710.99999999999977</v>
      </c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>
        <v>71</v>
      </c>
      <c r="AT1677" s="13">
        <v>68</v>
      </c>
      <c r="AU1677" s="13">
        <v>52</v>
      </c>
      <c r="AV1677" s="13">
        <v>25</v>
      </c>
      <c r="AW1677" s="13">
        <v>10</v>
      </c>
      <c r="AX1677" s="13">
        <v>8</v>
      </c>
      <c r="AY1677" s="13">
        <v>7</v>
      </c>
      <c r="AZ1677" s="13">
        <v>4</v>
      </c>
      <c r="BA1677" s="13">
        <v>3</v>
      </c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>
        <v>7.1</v>
      </c>
      <c r="BM1677" s="13">
        <v>6.8</v>
      </c>
      <c r="BN1677" s="13">
        <v>5.2</v>
      </c>
      <c r="BO1677" s="13">
        <v>2.5</v>
      </c>
      <c r="BP1677" s="13">
        <v>1</v>
      </c>
      <c r="BQ1677" s="13">
        <v>0.8</v>
      </c>
      <c r="BR1677" s="13">
        <v>0.7</v>
      </c>
      <c r="BS1677" s="13">
        <v>0.4</v>
      </c>
      <c r="BT1677" s="13">
        <v>0.3</v>
      </c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>
        <v>54.658611111349892</v>
      </c>
    </row>
    <row r="1678" spans="1:83" x14ac:dyDescent="0.2">
      <c r="A1678" s="10" t="s">
        <v>41</v>
      </c>
      <c r="B1678" s="10">
        <v>807</v>
      </c>
      <c r="C1678" s="10" t="s">
        <v>155</v>
      </c>
      <c r="D1678" s="10">
        <v>2024</v>
      </c>
      <c r="E1678" s="13">
        <v>11</v>
      </c>
      <c r="F1678" s="13" t="s">
        <v>1988</v>
      </c>
      <c r="G1678" s="13">
        <v>40212.999999999978</v>
      </c>
      <c r="H1678" s="13">
        <v>40212.999999999993</v>
      </c>
      <c r="I1678" s="13">
        <v>37440.000000000007</v>
      </c>
      <c r="J1678" s="13">
        <v>26291.999999999996</v>
      </c>
      <c r="K1678" s="13">
        <v>19340.000000000004</v>
      </c>
      <c r="L1678" s="13">
        <v>15685.000000000004</v>
      </c>
      <c r="M1678" s="13">
        <v>13458.000000000004</v>
      </c>
      <c r="N1678" s="13">
        <v>7089.9999999999982</v>
      </c>
      <c r="O1678" s="13">
        <v>3499.9999999999995</v>
      </c>
      <c r="P1678" s="13">
        <v>3499.9999999999995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>
        <v>4021.2999999999979</v>
      </c>
      <c r="AA1678" s="13">
        <v>4021.2999999999993</v>
      </c>
      <c r="AB1678" s="13">
        <v>3744.0000000000009</v>
      </c>
      <c r="AC1678" s="13">
        <v>2629.2</v>
      </c>
      <c r="AD1678" s="13">
        <v>1934.0000000000005</v>
      </c>
      <c r="AE1678" s="13">
        <v>1568.5000000000005</v>
      </c>
      <c r="AF1678" s="13">
        <v>1345.8000000000004</v>
      </c>
      <c r="AG1678" s="13">
        <v>708.99999999999977</v>
      </c>
      <c r="AH1678" s="13">
        <v>349.99999999999994</v>
      </c>
      <c r="AI1678" s="13">
        <v>349.99999999999994</v>
      </c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>
        <v>84</v>
      </c>
      <c r="AT1678" s="13">
        <v>81</v>
      </c>
      <c r="AU1678" s="13">
        <v>57</v>
      </c>
      <c r="AV1678" s="13">
        <v>25</v>
      </c>
      <c r="AW1678" s="13">
        <v>14</v>
      </c>
      <c r="AX1678" s="13">
        <v>10</v>
      </c>
      <c r="AY1678" s="13">
        <v>8</v>
      </c>
      <c r="AZ1678" s="13">
        <v>3</v>
      </c>
      <c r="BA1678" s="13">
        <v>1</v>
      </c>
      <c r="BB1678" s="13">
        <v>1</v>
      </c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>
        <v>8.4</v>
      </c>
      <c r="BM1678" s="13">
        <v>8.1</v>
      </c>
      <c r="BN1678" s="13">
        <v>5.7</v>
      </c>
      <c r="BO1678" s="13">
        <v>2.5</v>
      </c>
      <c r="BP1678" s="13">
        <v>1.4</v>
      </c>
      <c r="BQ1678" s="13">
        <v>1</v>
      </c>
      <c r="BR1678" s="13">
        <v>0.8</v>
      </c>
      <c r="BS1678" s="13">
        <v>0.3</v>
      </c>
      <c r="BT1678" s="13">
        <v>0.1</v>
      </c>
      <c r="BU1678" s="13">
        <v>0.1</v>
      </c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>
        <v>58.084722222061828</v>
      </c>
    </row>
  </sheetData>
  <dataConsolidate/>
  <mergeCells count="1">
    <mergeCell ref="B1:FB1"/>
  </mergeCells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d08ab5b-09cf-4204-a026-f54a4978a782" xsi:nil="true"/>
    <_Flow_SignoffStatus xmlns="55aa89c2-22cf-447e-95af-325ad657e6da" xsi:nil="true"/>
    <lcf76f155ced4ddcb4097134ff3c332f xmlns="55aa89c2-22cf-447e-95af-325ad657e6d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93E4C2E9D3324A88467607C41D758C" ma:contentTypeVersion="21" ma:contentTypeDescription="Create a new document." ma:contentTypeScope="" ma:versionID="0ee1e265ef44ceb0181386d7a1e82d45">
  <xsd:schema xmlns:xsd="http://www.w3.org/2001/XMLSchema" xmlns:xs="http://www.w3.org/2001/XMLSchema" xmlns:p="http://schemas.microsoft.com/office/2006/metadata/properties" xmlns:ns2="55aa89c2-22cf-447e-95af-325ad657e6da" xmlns:ns3="2d08ab5b-09cf-4204-a026-f54a4978a782" targetNamespace="http://schemas.microsoft.com/office/2006/metadata/properties" ma:root="true" ma:fieldsID="6afa09d38a76ff2fba2cc89233a42293" ns2:_="" ns3:_="">
    <xsd:import namespace="55aa89c2-22cf-447e-95af-325ad657e6da"/>
    <xsd:import namespace="2d08ab5b-09cf-4204-a026-f54a4978a7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_Flow_SignoffStatu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aa89c2-22cf-447e-95af-325ad657e6d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eaf42899-e4b7-4c0a-ab89-31fd37c6cb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08ab5b-09cf-4204-a026-f54a4978a78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7b20929b-8c65-4762-9464-19af7ab56233}" ma:internalName="TaxCatchAll" ma:showField="CatchAllData" ma:web="2d08ab5b-09cf-4204-a026-f54a4978a7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4231CB-74B6-4C80-AB85-224044AED5FD}">
  <ds:schemaRefs>
    <ds:schemaRef ds:uri="http://schemas.microsoft.com/office/2006/metadata/properties"/>
    <ds:schemaRef ds:uri="http://schemas.microsoft.com/office/infopath/2007/PartnerControls"/>
    <ds:schemaRef ds:uri="2d08ab5b-09cf-4204-a026-f54a4978a782"/>
    <ds:schemaRef ds:uri="55aa89c2-22cf-447e-95af-325ad657e6da"/>
  </ds:schemaRefs>
</ds:datastoreItem>
</file>

<file path=customXml/itemProps2.xml><?xml version="1.0" encoding="utf-8"?>
<ds:datastoreItem xmlns:ds="http://schemas.openxmlformats.org/officeDocument/2006/customXml" ds:itemID="{CD48CD93-484F-429A-BFAF-1D97EEE2A9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DCE440-568A-4640-BA3B-51C8DAF7F8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aa89c2-22cf-447e-95af-325ad657e6da"/>
    <ds:schemaRef ds:uri="2d08ab5b-09cf-4204-a026-f54a4978a7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40</vt:i4>
      </vt:variant>
    </vt:vector>
  </HeadingPairs>
  <TitlesOfParts>
    <vt:vector size="55" baseType="lpstr">
      <vt:lpstr>gen-config</vt:lpstr>
      <vt:lpstr>all-sales</vt:lpstr>
      <vt:lpstr>shop-sales</vt:lpstr>
      <vt:lpstr>daily-sales</vt:lpstr>
      <vt:lpstr>daily-sales-xf</vt:lpstr>
      <vt:lpstr>txn-count</vt:lpstr>
      <vt:lpstr>txn-size</vt:lpstr>
      <vt:lpstr>upt</vt:lpstr>
      <vt:lpstr>mtv</vt:lpstr>
      <vt:lpstr>median-price</vt:lpstr>
      <vt:lpstr>ref-sales</vt:lpstr>
      <vt:lpstr>pbi-last-txn-date</vt:lpstr>
      <vt:lpstr>pbi-sales-performance-mm</vt:lpstr>
      <vt:lpstr>pbi-sales-performance</vt:lpstr>
      <vt:lpstr>pbi-sales-txn-size-ym</vt:lpstr>
      <vt:lpstr>'pbi-last-txn-date'!command</vt:lpstr>
      <vt:lpstr>'pbi-sales-performance'!command</vt:lpstr>
      <vt:lpstr>'pbi-sales-performance-mm'!command</vt:lpstr>
      <vt:lpstr>'pbi-sales-txn-size-ym'!command</vt:lpstr>
      <vt:lpstr>'all-sales'!default_sort_descending</vt:lpstr>
      <vt:lpstr>'all-sales'!filter_headers</vt:lpstr>
      <vt:lpstr>'gen-config'!gen_close_after_save</vt:lpstr>
      <vt:lpstr>'gen-config'!gen_file_base_path</vt:lpstr>
      <vt:lpstr>'gen-config'!gen_file_date</vt:lpstr>
      <vt:lpstr>'gen-config'!gen_file_name</vt:lpstr>
      <vt:lpstr>'gen-config'!gen_file_suffix</vt:lpstr>
      <vt:lpstr>'gen-config'!gen_full_path_suffix</vt:lpstr>
      <vt:lpstr>'gen-config'!gen_output_url</vt:lpstr>
      <vt:lpstr>'gen-config'!gen_param_count</vt:lpstr>
      <vt:lpstr>'gen-config'!gen_param_name_start</vt:lpstr>
      <vt:lpstr>'gen-config'!gen_param_start</vt:lpstr>
      <vt:lpstr>'gen-config'!gen_path_suffix</vt:lpstr>
      <vt:lpstr>'gen-config'!gen_profile</vt:lpstr>
      <vt:lpstr>'gen-config'!gen_save_latest</vt:lpstr>
      <vt:lpstr>'gen-config'!gen_sheet_count</vt:lpstr>
      <vt:lpstr>'gen-config'!gen_sheet_name_start</vt:lpstr>
      <vt:lpstr>'gen-config'!gen_sheet_suffix_start</vt:lpstr>
      <vt:lpstr>'all-sales'!location</vt:lpstr>
      <vt:lpstr>'daily-sales'!location</vt:lpstr>
      <vt:lpstr>'daily-sales-xf'!location</vt:lpstr>
      <vt:lpstr>'median-price'!location</vt:lpstr>
      <vt:lpstr>mtv!location</vt:lpstr>
      <vt:lpstr>'shop-sales'!location</vt:lpstr>
      <vt:lpstr>'txn-count'!location</vt:lpstr>
      <vt:lpstr>'txn-size'!location</vt:lpstr>
      <vt:lpstr>upt!location</vt:lpstr>
      <vt:lpstr>'gen-config'!report_date</vt:lpstr>
      <vt:lpstr>'pbi-last-txn-date'!report_date</vt:lpstr>
      <vt:lpstr>'all-sales'!row_count</vt:lpstr>
      <vt:lpstr>'shop-sales'!row_count</vt:lpstr>
      <vt:lpstr>'all-sales'!row_headers</vt:lpstr>
      <vt:lpstr>'shop-sales'!row_headers</vt:lpstr>
      <vt:lpstr>'all-sales'!sort_by</vt:lpstr>
      <vt:lpstr>'shop-sales'!sort_by</vt:lpstr>
      <vt:lpstr>'all-sales'!time_period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Chan | Petit Bazaar</dc:creator>
  <cp:keywords/>
  <dc:description/>
  <cp:lastModifiedBy>Kaia Lam | Petit Bazaar</cp:lastModifiedBy>
  <cp:revision/>
  <dcterms:created xsi:type="dcterms:W3CDTF">2025-05-30T02:08:15Z</dcterms:created>
  <dcterms:modified xsi:type="dcterms:W3CDTF">2026-01-21T02:06:31Z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0x0101009493E4C2E9D3324A88467607C41D758C</vt:lpwstr>
  </property>
  <property fmtid="{D5CDD505-2E9C-101B-9397-08002B2CF9AE}" pid="3" name="MediaServiceImageTags">
    <vt:lpwstr/>
  </property>
</Properties>
</file>